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Pliki na stronę\"/>
    </mc:Choice>
  </mc:AlternateContent>
  <xr:revisionPtr revIDLastSave="0" documentId="8_{F3F6F733-57BE-4F9E-A8C0-CE38960E06D0}" xr6:coauthVersionLast="47" xr6:coauthVersionMax="47" xr10:uidLastSave="{00000000-0000-0000-0000-000000000000}"/>
  <bookViews>
    <workbookView xWindow="28680" yWindow="-120" windowWidth="29040" windowHeight="15720" firstSheet="1" activeTab="1" xr2:uid="{00000000-000D-0000-FFFF-FFFF00000000}"/>
  </bookViews>
  <sheets>
    <sheet name="Położnictwo II st." sheetId="1" state="hidden" r:id="rId1"/>
    <sheet name="Matryca" sheetId="6" r:id="rId2"/>
    <sheet name="Słowniki" sheetId="5" state="hidden" r:id="rId3"/>
  </sheets>
  <externalReferences>
    <externalReference r:id="rId4"/>
  </externalReferences>
  <definedNames>
    <definedName name="_xlnm._FilterDatabase" localSheetId="1" hidden="1">Matryca!$A$15:$JN$64</definedName>
    <definedName name="_xlnm._FilterDatabase" localSheetId="0" hidden="1">'Położnictwo II st.'!$A$19:$BQ$67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1" i="6" l="1"/>
  <c r="G61" i="6"/>
  <c r="H61" i="6"/>
  <c r="I61" i="6"/>
  <c r="J61" i="6"/>
  <c r="P62" i="1"/>
  <c r="S62" i="1" s="1"/>
  <c r="P34" i="1"/>
  <c r="HT63" i="6" l="1"/>
  <c r="HU63" i="6"/>
  <c r="HV63" i="6"/>
  <c r="HW63" i="6"/>
  <c r="HX63" i="6"/>
  <c r="HY63" i="6"/>
  <c r="HZ63" i="6"/>
  <c r="IA63" i="6"/>
  <c r="IB63" i="6"/>
  <c r="IC63" i="6"/>
  <c r="HT64" i="6"/>
  <c r="HU64" i="6"/>
  <c r="HV64" i="6"/>
  <c r="HW64" i="6"/>
  <c r="HX64" i="6"/>
  <c r="HY64" i="6"/>
  <c r="HZ64" i="6"/>
  <c r="IA64" i="6"/>
  <c r="IB64" i="6"/>
  <c r="IC64" i="6"/>
  <c r="IC41" i="6"/>
  <c r="HT41" i="6"/>
  <c r="HU41" i="6"/>
  <c r="HV41" i="6"/>
  <c r="HW41" i="6"/>
  <c r="HX41" i="6"/>
  <c r="HY41" i="6"/>
  <c r="HZ41" i="6"/>
  <c r="IA41" i="6"/>
  <c r="IB41" i="6"/>
  <c r="FJ63" i="6"/>
  <c r="FJ64" i="6"/>
  <c r="FJ41" i="6"/>
  <c r="DH63" i="6"/>
  <c r="DI63" i="6"/>
  <c r="DJ63" i="6"/>
  <c r="DK63" i="6"/>
  <c r="DL63" i="6"/>
  <c r="DM63" i="6"/>
  <c r="DN63" i="6"/>
  <c r="DO63" i="6"/>
  <c r="DP63" i="6"/>
  <c r="DQ63" i="6"/>
  <c r="DR63" i="6"/>
  <c r="DS63" i="6"/>
  <c r="DH64" i="6"/>
  <c r="DI64" i="6"/>
  <c r="DJ64" i="6"/>
  <c r="DK64" i="6"/>
  <c r="DL64" i="6"/>
  <c r="DM64" i="6"/>
  <c r="DN64" i="6"/>
  <c r="DO64" i="6"/>
  <c r="DP64" i="6"/>
  <c r="DQ64" i="6"/>
  <c r="DR64" i="6"/>
  <c r="DS64" i="6"/>
  <c r="DH41" i="6"/>
  <c r="DI41" i="6"/>
  <c r="DJ41" i="6"/>
  <c r="DK41" i="6"/>
  <c r="DL41" i="6"/>
  <c r="DM41" i="6"/>
  <c r="DN41" i="6"/>
  <c r="DO41" i="6"/>
  <c r="DP41" i="6"/>
  <c r="DQ41" i="6"/>
  <c r="DR41" i="6"/>
  <c r="DS41" i="6"/>
  <c r="AT63" i="6"/>
  <c r="AT64" i="6"/>
  <c r="AT41" i="6"/>
  <c r="S57" i="6"/>
  <c r="R57" i="6"/>
  <c r="Q57" i="6"/>
  <c r="P57" i="6"/>
  <c r="M57" i="6"/>
  <c r="I57" i="6"/>
  <c r="H57" i="6"/>
  <c r="G57" i="6"/>
  <c r="F57" i="6"/>
  <c r="E57" i="6"/>
  <c r="D57" i="6"/>
  <c r="C57" i="6"/>
  <c r="B57" i="6"/>
  <c r="A57" i="6"/>
  <c r="S55" i="6"/>
  <c r="R55" i="6"/>
  <c r="Q55" i="6"/>
  <c r="P55" i="6"/>
  <c r="M55" i="6"/>
  <c r="I55" i="6"/>
  <c r="H55" i="6"/>
  <c r="G55" i="6"/>
  <c r="F55" i="6"/>
  <c r="E55" i="6"/>
  <c r="D55" i="6"/>
  <c r="C55" i="6"/>
  <c r="B55" i="6"/>
  <c r="A55" i="6"/>
  <c r="I51" i="6"/>
  <c r="S51" i="6"/>
  <c r="R51" i="6"/>
  <c r="Q51" i="6"/>
  <c r="P51" i="6"/>
  <c r="M51" i="6"/>
  <c r="H51" i="6"/>
  <c r="G51" i="6"/>
  <c r="F51" i="6"/>
  <c r="E51" i="6"/>
  <c r="D51" i="6"/>
  <c r="C51" i="6"/>
  <c r="B51" i="6"/>
  <c r="A51" i="6"/>
  <c r="H35" i="6"/>
  <c r="H36" i="6"/>
  <c r="H34" i="6"/>
  <c r="AW29" i="1" l="1"/>
  <c r="AV29" i="1" s="1"/>
  <c r="AU29" i="1" s="1"/>
  <c r="Z29" i="1"/>
  <c r="Y29" i="1" s="1"/>
  <c r="P29" i="1"/>
  <c r="M29" i="1"/>
  <c r="O29" i="1" l="1"/>
  <c r="N29" i="1"/>
  <c r="S29" i="1" s="1"/>
  <c r="X29" i="1"/>
  <c r="L29" i="1" s="1"/>
  <c r="BP29" i="1" s="1"/>
  <c r="BQ29" i="1" s="1"/>
  <c r="T29" i="1" l="1"/>
  <c r="R29" i="1"/>
  <c r="Q29" i="1"/>
  <c r="N94" i="1" l="1"/>
  <c r="N93" i="1"/>
  <c r="AW58" i="1"/>
  <c r="AV58" i="1" s="1"/>
  <c r="AU58" i="1" s="1"/>
  <c r="Z58" i="1"/>
  <c r="P58" i="1"/>
  <c r="M58" i="1"/>
  <c r="AW57" i="1"/>
  <c r="AV57" i="1" s="1"/>
  <c r="AU57" i="1" s="1"/>
  <c r="Z57" i="1"/>
  <c r="P57" i="1"/>
  <c r="M57" i="1"/>
  <c r="K57" i="6" s="1"/>
  <c r="AW55" i="1"/>
  <c r="AV55" i="1" s="1"/>
  <c r="AU55" i="1" s="1"/>
  <c r="Z55" i="1"/>
  <c r="P55" i="1"/>
  <c r="M55" i="1"/>
  <c r="K55" i="6" s="1"/>
  <c r="AW51" i="1"/>
  <c r="Z51" i="1"/>
  <c r="Y51" i="1" s="1"/>
  <c r="P51" i="1"/>
  <c r="M51" i="1"/>
  <c r="K51" i="6" s="1"/>
  <c r="AW63" i="1"/>
  <c r="AV63" i="1" s="1"/>
  <c r="AU63" i="1" s="1"/>
  <c r="Z63" i="1"/>
  <c r="P63" i="1"/>
  <c r="M63" i="1"/>
  <c r="AW49" i="1"/>
  <c r="AV49" i="1" s="1"/>
  <c r="AU49" i="1" s="1"/>
  <c r="Z49" i="1"/>
  <c r="Y49" i="1" s="1"/>
  <c r="P49" i="1"/>
  <c r="M49" i="1"/>
  <c r="AW37" i="1"/>
  <c r="AV37" i="1" s="1"/>
  <c r="AU37" i="1" s="1"/>
  <c r="Z37" i="1"/>
  <c r="P37" i="1"/>
  <c r="M37" i="1"/>
  <c r="AW39" i="1"/>
  <c r="AV39" i="1" s="1"/>
  <c r="AU39" i="1" s="1"/>
  <c r="Z39" i="1"/>
  <c r="P39" i="1"/>
  <c r="M39" i="1"/>
  <c r="AW40" i="1"/>
  <c r="AV40" i="1" s="1"/>
  <c r="AU40" i="1" s="1"/>
  <c r="Z40" i="1"/>
  <c r="Y40" i="1" s="1"/>
  <c r="P40" i="1"/>
  <c r="M40" i="1"/>
  <c r="P33" i="1"/>
  <c r="O91" i="1" l="1"/>
  <c r="O57" i="6"/>
  <c r="O55" i="6"/>
  <c r="O51" i="6"/>
  <c r="O58" i="1"/>
  <c r="Y58" i="1"/>
  <c r="O57" i="1"/>
  <c r="N57" i="6" s="1"/>
  <c r="Y57" i="1"/>
  <c r="O39" i="1"/>
  <c r="O51" i="1"/>
  <c r="N51" i="6" s="1"/>
  <c r="O37" i="1"/>
  <c r="O55" i="1"/>
  <c r="N55" i="6" s="1"/>
  <c r="Y37" i="1"/>
  <c r="X37" i="1" s="1"/>
  <c r="L37" i="1" s="1"/>
  <c r="BP37" i="1" s="1"/>
  <c r="BQ37" i="1" s="1"/>
  <c r="AV51" i="1"/>
  <c r="AU51" i="1" s="1"/>
  <c r="O49" i="1"/>
  <c r="Y55" i="1"/>
  <c r="O63" i="1"/>
  <c r="X51" i="1"/>
  <c r="Y63" i="1"/>
  <c r="N49" i="1"/>
  <c r="R49" i="1" s="1"/>
  <c r="X49" i="1"/>
  <c r="L49" i="1" s="1"/>
  <c r="BP49" i="1" s="1"/>
  <c r="BQ49" i="1" s="1"/>
  <c r="Y39" i="1"/>
  <c r="N40" i="1"/>
  <c r="T40" i="1" s="1"/>
  <c r="X40" i="1"/>
  <c r="L40" i="1" s="1"/>
  <c r="O40" i="1"/>
  <c r="S20" i="6"/>
  <c r="R20" i="6"/>
  <c r="Q20" i="6"/>
  <c r="IS63" i="6"/>
  <c r="IS64" i="6"/>
  <c r="IS41" i="6"/>
  <c r="EN41" i="6"/>
  <c r="EO41" i="6"/>
  <c r="EM63" i="6"/>
  <c r="EN63" i="6"/>
  <c r="EO63" i="6"/>
  <c r="EM64" i="6"/>
  <c r="EN64" i="6"/>
  <c r="EO64" i="6"/>
  <c r="CY41" i="6"/>
  <c r="CZ41" i="6"/>
  <c r="DA41" i="6"/>
  <c r="DB41" i="6"/>
  <c r="DC41" i="6"/>
  <c r="DD41" i="6"/>
  <c r="DE41" i="6"/>
  <c r="DF41" i="6"/>
  <c r="CW63" i="6"/>
  <c r="CX63" i="6"/>
  <c r="CY63" i="6"/>
  <c r="CZ63" i="6"/>
  <c r="DA63" i="6"/>
  <c r="DB63" i="6"/>
  <c r="DC63" i="6"/>
  <c r="DD63" i="6"/>
  <c r="DE63" i="6"/>
  <c r="DF63" i="6"/>
  <c r="CW64" i="6"/>
  <c r="CX64" i="6"/>
  <c r="CY64" i="6"/>
  <c r="CZ64" i="6"/>
  <c r="DA64" i="6"/>
  <c r="DB64" i="6"/>
  <c r="DC64" i="6"/>
  <c r="DD64" i="6"/>
  <c r="DE64" i="6"/>
  <c r="DF64" i="6"/>
  <c r="DG41" i="6"/>
  <c r="FF63" i="6"/>
  <c r="FG63" i="6"/>
  <c r="FH63" i="6"/>
  <c r="FF64" i="6"/>
  <c r="FG64" i="6"/>
  <c r="FH64" i="6"/>
  <c r="FH41" i="6"/>
  <c r="IX63" i="6"/>
  <c r="IY63" i="6"/>
  <c r="IZ63" i="6"/>
  <c r="JA63" i="6"/>
  <c r="IX64" i="6"/>
  <c r="IY64" i="6"/>
  <c r="IZ64" i="6"/>
  <c r="JA64" i="6"/>
  <c r="IZ41" i="6"/>
  <c r="JA41" i="6"/>
  <c r="M43" i="6"/>
  <c r="P43" i="6"/>
  <c r="M44" i="6"/>
  <c r="P44" i="6"/>
  <c r="M45" i="6"/>
  <c r="P45" i="6"/>
  <c r="M46" i="6"/>
  <c r="P46" i="6"/>
  <c r="M47" i="6"/>
  <c r="P47" i="6"/>
  <c r="M48" i="6"/>
  <c r="P48" i="6"/>
  <c r="M49" i="6"/>
  <c r="P49" i="6"/>
  <c r="M50" i="6"/>
  <c r="P50" i="6"/>
  <c r="M52" i="6"/>
  <c r="P52" i="6"/>
  <c r="M53" i="6"/>
  <c r="P53" i="6"/>
  <c r="M54" i="6"/>
  <c r="P54" i="6"/>
  <c r="M56" i="6"/>
  <c r="P56" i="6"/>
  <c r="M58" i="6"/>
  <c r="P58" i="6"/>
  <c r="M59" i="6"/>
  <c r="P59" i="6"/>
  <c r="M60" i="6"/>
  <c r="P60" i="6"/>
  <c r="M62" i="6"/>
  <c r="P62" i="6"/>
  <c r="P42" i="6"/>
  <c r="M42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20" i="6"/>
  <c r="O21" i="6"/>
  <c r="O23" i="6"/>
  <c r="O24" i="6"/>
  <c r="O25" i="6"/>
  <c r="O28" i="6"/>
  <c r="O31" i="6"/>
  <c r="O33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20" i="6"/>
  <c r="I64" i="6"/>
  <c r="H64" i="6"/>
  <c r="G64" i="6"/>
  <c r="F64" i="6"/>
  <c r="E64" i="6"/>
  <c r="D64" i="6"/>
  <c r="C64" i="6"/>
  <c r="B64" i="6"/>
  <c r="A64" i="6"/>
  <c r="I63" i="6"/>
  <c r="H63" i="6"/>
  <c r="G63" i="6"/>
  <c r="F63" i="6"/>
  <c r="E63" i="6"/>
  <c r="D63" i="6"/>
  <c r="C63" i="6"/>
  <c r="B63" i="6"/>
  <c r="A63" i="6"/>
  <c r="I62" i="6"/>
  <c r="H62" i="6"/>
  <c r="G62" i="6"/>
  <c r="F62" i="6"/>
  <c r="E62" i="6"/>
  <c r="D62" i="6"/>
  <c r="C62" i="6"/>
  <c r="B62" i="6"/>
  <c r="A62" i="6"/>
  <c r="I60" i="6"/>
  <c r="H60" i="6"/>
  <c r="G60" i="6"/>
  <c r="F60" i="6"/>
  <c r="E60" i="6"/>
  <c r="D60" i="6"/>
  <c r="C60" i="6"/>
  <c r="B60" i="6"/>
  <c r="A60" i="6"/>
  <c r="I59" i="6"/>
  <c r="H59" i="6"/>
  <c r="G59" i="6"/>
  <c r="F59" i="6"/>
  <c r="E59" i="6"/>
  <c r="D59" i="6"/>
  <c r="C59" i="6"/>
  <c r="B59" i="6"/>
  <c r="I58" i="6"/>
  <c r="H58" i="6"/>
  <c r="G58" i="6"/>
  <c r="F58" i="6"/>
  <c r="E58" i="6"/>
  <c r="D58" i="6"/>
  <c r="C58" i="6"/>
  <c r="B58" i="6"/>
  <c r="A58" i="6"/>
  <c r="I56" i="6"/>
  <c r="H56" i="6"/>
  <c r="G56" i="6"/>
  <c r="F56" i="6"/>
  <c r="E56" i="6"/>
  <c r="D56" i="6"/>
  <c r="C56" i="6"/>
  <c r="B56" i="6"/>
  <c r="A56" i="6"/>
  <c r="I54" i="6"/>
  <c r="H54" i="6"/>
  <c r="G54" i="6"/>
  <c r="F54" i="6"/>
  <c r="E54" i="6"/>
  <c r="D54" i="6"/>
  <c r="C54" i="6"/>
  <c r="B54" i="6"/>
  <c r="A54" i="6"/>
  <c r="I53" i="6"/>
  <c r="H53" i="6"/>
  <c r="G53" i="6"/>
  <c r="F53" i="6"/>
  <c r="E53" i="6"/>
  <c r="D53" i="6"/>
  <c r="C53" i="6"/>
  <c r="B53" i="6"/>
  <c r="A53" i="6"/>
  <c r="I52" i="6"/>
  <c r="H52" i="6"/>
  <c r="G52" i="6"/>
  <c r="F52" i="6"/>
  <c r="E52" i="6"/>
  <c r="D52" i="6"/>
  <c r="C52" i="6"/>
  <c r="B52" i="6"/>
  <c r="A52" i="6"/>
  <c r="I50" i="6"/>
  <c r="H50" i="6"/>
  <c r="G50" i="6"/>
  <c r="F50" i="6"/>
  <c r="E50" i="6"/>
  <c r="D50" i="6"/>
  <c r="C50" i="6"/>
  <c r="B50" i="6"/>
  <c r="A50" i="6"/>
  <c r="I49" i="6"/>
  <c r="H49" i="6"/>
  <c r="G49" i="6"/>
  <c r="F49" i="6"/>
  <c r="E49" i="6"/>
  <c r="D49" i="6"/>
  <c r="C49" i="6"/>
  <c r="B49" i="6"/>
  <c r="A49" i="6"/>
  <c r="I48" i="6"/>
  <c r="H48" i="6"/>
  <c r="G48" i="6"/>
  <c r="F48" i="6"/>
  <c r="E48" i="6"/>
  <c r="D48" i="6"/>
  <c r="C48" i="6"/>
  <c r="B48" i="6"/>
  <c r="A48" i="6"/>
  <c r="I47" i="6"/>
  <c r="H47" i="6"/>
  <c r="G47" i="6"/>
  <c r="F47" i="6"/>
  <c r="E47" i="6"/>
  <c r="D47" i="6"/>
  <c r="C47" i="6"/>
  <c r="B47" i="6"/>
  <c r="A47" i="6"/>
  <c r="I46" i="6"/>
  <c r="H46" i="6"/>
  <c r="G46" i="6"/>
  <c r="F46" i="6"/>
  <c r="E46" i="6"/>
  <c r="D46" i="6"/>
  <c r="C46" i="6"/>
  <c r="B46" i="6"/>
  <c r="A46" i="6"/>
  <c r="I45" i="6"/>
  <c r="H45" i="6"/>
  <c r="G45" i="6"/>
  <c r="F45" i="6"/>
  <c r="E45" i="6"/>
  <c r="D45" i="6"/>
  <c r="C45" i="6"/>
  <c r="B45" i="6"/>
  <c r="A45" i="6"/>
  <c r="I44" i="6"/>
  <c r="H44" i="6"/>
  <c r="G44" i="6"/>
  <c r="F44" i="6"/>
  <c r="E44" i="6"/>
  <c r="D44" i="6"/>
  <c r="C44" i="6"/>
  <c r="B44" i="6"/>
  <c r="I43" i="6"/>
  <c r="H43" i="6"/>
  <c r="G43" i="6"/>
  <c r="F43" i="6"/>
  <c r="E43" i="6"/>
  <c r="D43" i="6"/>
  <c r="C43" i="6"/>
  <c r="B43" i="6"/>
  <c r="A43" i="6"/>
  <c r="I42" i="6"/>
  <c r="H42" i="6"/>
  <c r="G42" i="6"/>
  <c r="F42" i="6"/>
  <c r="E42" i="6"/>
  <c r="D42" i="6"/>
  <c r="C42" i="6"/>
  <c r="B42" i="6"/>
  <c r="A42" i="6"/>
  <c r="I41" i="6"/>
  <c r="H41" i="6"/>
  <c r="G41" i="6"/>
  <c r="F41" i="6"/>
  <c r="E41" i="6"/>
  <c r="D41" i="6"/>
  <c r="C41" i="6"/>
  <c r="B41" i="6"/>
  <c r="A41" i="6"/>
  <c r="B21" i="6"/>
  <c r="C21" i="6"/>
  <c r="D21" i="6"/>
  <c r="E21" i="6"/>
  <c r="F21" i="6"/>
  <c r="G21" i="6"/>
  <c r="H21" i="6"/>
  <c r="I21" i="6"/>
  <c r="B22" i="6"/>
  <c r="C22" i="6"/>
  <c r="D22" i="6"/>
  <c r="E22" i="6"/>
  <c r="F22" i="6"/>
  <c r="G22" i="6"/>
  <c r="H22" i="6"/>
  <c r="I22" i="6"/>
  <c r="B23" i="6"/>
  <c r="C23" i="6"/>
  <c r="D23" i="6"/>
  <c r="E23" i="6"/>
  <c r="F23" i="6"/>
  <c r="G23" i="6"/>
  <c r="H23" i="6"/>
  <c r="I23" i="6"/>
  <c r="B24" i="6"/>
  <c r="C24" i="6"/>
  <c r="D24" i="6"/>
  <c r="E24" i="6"/>
  <c r="F24" i="6"/>
  <c r="G24" i="6"/>
  <c r="H24" i="6"/>
  <c r="I24" i="6"/>
  <c r="B25" i="6"/>
  <c r="C25" i="6"/>
  <c r="D25" i="6"/>
  <c r="E25" i="6"/>
  <c r="F25" i="6"/>
  <c r="G25" i="6"/>
  <c r="H25" i="6"/>
  <c r="I25" i="6"/>
  <c r="B26" i="6"/>
  <c r="C26" i="6"/>
  <c r="D26" i="6"/>
  <c r="E26" i="6"/>
  <c r="F26" i="6"/>
  <c r="G26" i="6"/>
  <c r="H26" i="6"/>
  <c r="I26" i="6"/>
  <c r="B27" i="6"/>
  <c r="C27" i="6"/>
  <c r="D27" i="6"/>
  <c r="E27" i="6"/>
  <c r="F27" i="6"/>
  <c r="G27" i="6"/>
  <c r="H27" i="6"/>
  <c r="I27" i="6"/>
  <c r="B28" i="6"/>
  <c r="C28" i="6"/>
  <c r="D28" i="6"/>
  <c r="E28" i="6"/>
  <c r="F28" i="6"/>
  <c r="G28" i="6"/>
  <c r="H28" i="6"/>
  <c r="I28" i="6"/>
  <c r="B29" i="6"/>
  <c r="C29" i="6"/>
  <c r="D29" i="6"/>
  <c r="E29" i="6"/>
  <c r="F29" i="6"/>
  <c r="G29" i="6"/>
  <c r="H29" i="6"/>
  <c r="I29" i="6"/>
  <c r="B30" i="6"/>
  <c r="C30" i="6"/>
  <c r="D30" i="6"/>
  <c r="E30" i="6"/>
  <c r="F30" i="6"/>
  <c r="G30" i="6"/>
  <c r="H30" i="6"/>
  <c r="I30" i="6"/>
  <c r="B31" i="6"/>
  <c r="C31" i="6"/>
  <c r="D31" i="6"/>
  <c r="E31" i="6"/>
  <c r="F31" i="6"/>
  <c r="G31" i="6"/>
  <c r="H31" i="6"/>
  <c r="I31" i="6"/>
  <c r="B32" i="6"/>
  <c r="C32" i="6"/>
  <c r="D32" i="6"/>
  <c r="E32" i="6"/>
  <c r="F32" i="6"/>
  <c r="G32" i="6"/>
  <c r="H32" i="6"/>
  <c r="I32" i="6"/>
  <c r="B33" i="6"/>
  <c r="C33" i="6"/>
  <c r="D33" i="6"/>
  <c r="E33" i="6"/>
  <c r="F33" i="6"/>
  <c r="G33" i="6"/>
  <c r="H33" i="6"/>
  <c r="I33" i="6"/>
  <c r="B34" i="6"/>
  <c r="C34" i="6"/>
  <c r="D34" i="6"/>
  <c r="E34" i="6"/>
  <c r="F34" i="6"/>
  <c r="G34" i="6"/>
  <c r="I34" i="6"/>
  <c r="B35" i="6"/>
  <c r="C35" i="6"/>
  <c r="D35" i="6"/>
  <c r="E35" i="6"/>
  <c r="F35" i="6"/>
  <c r="G35" i="6"/>
  <c r="I35" i="6"/>
  <c r="B36" i="6"/>
  <c r="C36" i="6"/>
  <c r="D36" i="6"/>
  <c r="E36" i="6"/>
  <c r="F36" i="6"/>
  <c r="G36" i="6"/>
  <c r="I36" i="6"/>
  <c r="B37" i="6"/>
  <c r="C37" i="6"/>
  <c r="D37" i="6"/>
  <c r="E37" i="6"/>
  <c r="F37" i="6"/>
  <c r="G37" i="6"/>
  <c r="H37" i="6"/>
  <c r="I37" i="6"/>
  <c r="B38" i="6"/>
  <c r="C38" i="6"/>
  <c r="D38" i="6"/>
  <c r="E38" i="6"/>
  <c r="F38" i="6"/>
  <c r="G38" i="6"/>
  <c r="H38" i="6"/>
  <c r="I38" i="6"/>
  <c r="B39" i="6"/>
  <c r="C39" i="6"/>
  <c r="D39" i="6"/>
  <c r="E39" i="6"/>
  <c r="F39" i="6"/>
  <c r="G39" i="6"/>
  <c r="H39" i="6"/>
  <c r="I39" i="6"/>
  <c r="B40" i="6"/>
  <c r="C40" i="6"/>
  <c r="D40" i="6"/>
  <c r="E40" i="6"/>
  <c r="F40" i="6"/>
  <c r="G40" i="6"/>
  <c r="H40" i="6"/>
  <c r="I40" i="6"/>
  <c r="C20" i="6"/>
  <c r="D20" i="6"/>
  <c r="E20" i="6"/>
  <c r="F20" i="6"/>
  <c r="G20" i="6"/>
  <c r="H20" i="6"/>
  <c r="I20" i="6"/>
  <c r="B20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IW64" i="6"/>
  <c r="IV64" i="6"/>
  <c r="IU64" i="6"/>
  <c r="IT64" i="6"/>
  <c r="IR64" i="6"/>
  <c r="IQ64" i="6"/>
  <c r="IP64" i="6"/>
  <c r="IO64" i="6"/>
  <c r="IN64" i="6"/>
  <c r="IM64" i="6"/>
  <c r="IL64" i="6"/>
  <c r="IK64" i="6"/>
  <c r="IJ64" i="6"/>
  <c r="II64" i="6"/>
  <c r="IH64" i="6"/>
  <c r="IG64" i="6"/>
  <c r="IF64" i="6"/>
  <c r="IE64" i="6"/>
  <c r="ID64" i="6"/>
  <c r="HS64" i="6"/>
  <c r="HR64" i="6"/>
  <c r="HQ64" i="6"/>
  <c r="HP64" i="6"/>
  <c r="HO64" i="6"/>
  <c r="HN64" i="6"/>
  <c r="HM64" i="6"/>
  <c r="HL64" i="6"/>
  <c r="HK64" i="6"/>
  <c r="HJ64" i="6"/>
  <c r="HI64" i="6"/>
  <c r="HH64" i="6"/>
  <c r="HG64" i="6"/>
  <c r="HF64" i="6"/>
  <c r="HE64" i="6"/>
  <c r="HD64" i="6"/>
  <c r="HC64" i="6"/>
  <c r="HB64" i="6"/>
  <c r="HA64" i="6"/>
  <c r="GZ64" i="6"/>
  <c r="GY64" i="6"/>
  <c r="GX64" i="6"/>
  <c r="GW64" i="6"/>
  <c r="GV64" i="6"/>
  <c r="GU64" i="6"/>
  <c r="GT64" i="6"/>
  <c r="GS64" i="6"/>
  <c r="GR64" i="6"/>
  <c r="GQ64" i="6"/>
  <c r="GP64" i="6"/>
  <c r="GO64" i="6"/>
  <c r="GN64" i="6"/>
  <c r="GM64" i="6"/>
  <c r="GL64" i="6"/>
  <c r="GK64" i="6"/>
  <c r="GJ64" i="6"/>
  <c r="GI64" i="6"/>
  <c r="GH64" i="6"/>
  <c r="GG64" i="6"/>
  <c r="GF64" i="6"/>
  <c r="GE64" i="6"/>
  <c r="GD64" i="6"/>
  <c r="GC64" i="6"/>
  <c r="GB64" i="6"/>
  <c r="GA64" i="6"/>
  <c r="FZ64" i="6"/>
  <c r="FY64" i="6"/>
  <c r="FX64" i="6"/>
  <c r="FW64" i="6"/>
  <c r="FV64" i="6"/>
  <c r="FU64" i="6"/>
  <c r="FT64" i="6"/>
  <c r="FS64" i="6"/>
  <c r="FR64" i="6"/>
  <c r="FQ64" i="6"/>
  <c r="FP64" i="6"/>
  <c r="FO64" i="6"/>
  <c r="FN64" i="6"/>
  <c r="FM64" i="6"/>
  <c r="FL64" i="6"/>
  <c r="FK64" i="6"/>
  <c r="FI64" i="6"/>
  <c r="FE64" i="6"/>
  <c r="FD64" i="6"/>
  <c r="FC64" i="6"/>
  <c r="FB64" i="6"/>
  <c r="FA64" i="6"/>
  <c r="EZ64" i="6"/>
  <c r="EY64" i="6"/>
  <c r="EX64" i="6"/>
  <c r="EW64" i="6"/>
  <c r="EV64" i="6"/>
  <c r="EU64" i="6"/>
  <c r="ET64" i="6"/>
  <c r="ES64" i="6"/>
  <c r="ER64" i="6"/>
  <c r="EQ64" i="6"/>
  <c r="EP64" i="6"/>
  <c r="EL64" i="6"/>
  <c r="EK64" i="6"/>
  <c r="EJ64" i="6"/>
  <c r="EI64" i="6"/>
  <c r="EH64" i="6"/>
  <c r="EG64" i="6"/>
  <c r="EF64" i="6"/>
  <c r="EE64" i="6"/>
  <c r="ED64" i="6"/>
  <c r="EC64" i="6"/>
  <c r="EB64" i="6"/>
  <c r="EA64" i="6"/>
  <c r="DZ64" i="6"/>
  <c r="DY64" i="6"/>
  <c r="DX64" i="6"/>
  <c r="DW64" i="6"/>
  <c r="DV64" i="6"/>
  <c r="DU64" i="6"/>
  <c r="DT64" i="6"/>
  <c r="DG64" i="6"/>
  <c r="CV64" i="6"/>
  <c r="CU64" i="6"/>
  <c r="CT64" i="6"/>
  <c r="CS64" i="6"/>
  <c r="CR64" i="6"/>
  <c r="CQ64" i="6"/>
  <c r="CP64" i="6"/>
  <c r="CO64" i="6"/>
  <c r="CN64" i="6"/>
  <c r="CM64" i="6"/>
  <c r="CL64" i="6"/>
  <c r="CK64" i="6"/>
  <c r="CJ64" i="6"/>
  <c r="CI64" i="6"/>
  <c r="CH64" i="6"/>
  <c r="CG64" i="6"/>
  <c r="CF64" i="6"/>
  <c r="CE64" i="6"/>
  <c r="CD64" i="6"/>
  <c r="CC64" i="6"/>
  <c r="CB64" i="6"/>
  <c r="CA64" i="6"/>
  <c r="BZ64" i="6"/>
  <c r="BY64" i="6"/>
  <c r="BX64" i="6"/>
  <c r="BW64" i="6"/>
  <c r="BV64" i="6"/>
  <c r="BU64" i="6"/>
  <c r="BT64" i="6"/>
  <c r="BS64" i="6"/>
  <c r="BR64" i="6"/>
  <c r="BQ64" i="6"/>
  <c r="BP64" i="6"/>
  <c r="BO64" i="6"/>
  <c r="BN64" i="6"/>
  <c r="BM64" i="6"/>
  <c r="BL64" i="6"/>
  <c r="BK64" i="6"/>
  <c r="BJ64" i="6"/>
  <c r="BI64" i="6"/>
  <c r="BH64" i="6"/>
  <c r="BG64" i="6"/>
  <c r="BF64" i="6"/>
  <c r="BE64" i="6"/>
  <c r="BD64" i="6"/>
  <c r="BC64" i="6"/>
  <c r="BB64" i="6"/>
  <c r="BA64" i="6"/>
  <c r="AZ64" i="6"/>
  <c r="AY64" i="6"/>
  <c r="AX64" i="6"/>
  <c r="AW64" i="6"/>
  <c r="AV64" i="6"/>
  <c r="AU64" i="6"/>
  <c r="AS64" i="6"/>
  <c r="AR64" i="6"/>
  <c r="AQ64" i="6"/>
  <c r="AP64" i="6"/>
  <c r="AO64" i="6"/>
  <c r="AN64" i="6"/>
  <c r="AM64" i="6"/>
  <c r="AL64" i="6"/>
  <c r="AK64" i="6"/>
  <c r="AJ64" i="6"/>
  <c r="AI64" i="6"/>
  <c r="AH64" i="6"/>
  <c r="AG64" i="6"/>
  <c r="AF64" i="6"/>
  <c r="AE64" i="6"/>
  <c r="AD64" i="6"/>
  <c r="AC64" i="6"/>
  <c r="AB64" i="6"/>
  <c r="AA64" i="6"/>
  <c r="Z64" i="6"/>
  <c r="Y64" i="6"/>
  <c r="X64" i="6"/>
  <c r="W64" i="6"/>
  <c r="V64" i="6"/>
  <c r="U64" i="6"/>
  <c r="T64" i="6"/>
  <c r="IW63" i="6"/>
  <c r="IV63" i="6"/>
  <c r="IU63" i="6"/>
  <c r="IT63" i="6"/>
  <c r="IR63" i="6"/>
  <c r="IQ63" i="6"/>
  <c r="IP63" i="6"/>
  <c r="IO63" i="6"/>
  <c r="IN63" i="6"/>
  <c r="IM63" i="6"/>
  <c r="IL63" i="6"/>
  <c r="IK63" i="6"/>
  <c r="IJ63" i="6"/>
  <c r="II63" i="6"/>
  <c r="IH63" i="6"/>
  <c r="IG63" i="6"/>
  <c r="IF63" i="6"/>
  <c r="IE63" i="6"/>
  <c r="ID63" i="6"/>
  <c r="HS63" i="6"/>
  <c r="HR63" i="6"/>
  <c r="HQ63" i="6"/>
  <c r="HP63" i="6"/>
  <c r="HO63" i="6"/>
  <c r="HN63" i="6"/>
  <c r="HM63" i="6"/>
  <c r="HL63" i="6"/>
  <c r="HK63" i="6"/>
  <c r="HJ63" i="6"/>
  <c r="HI63" i="6"/>
  <c r="HH63" i="6"/>
  <c r="HG63" i="6"/>
  <c r="HF63" i="6"/>
  <c r="HE63" i="6"/>
  <c r="HD63" i="6"/>
  <c r="HC63" i="6"/>
  <c r="HB63" i="6"/>
  <c r="HA63" i="6"/>
  <c r="GZ63" i="6"/>
  <c r="GY63" i="6"/>
  <c r="GX63" i="6"/>
  <c r="GW63" i="6"/>
  <c r="GV63" i="6"/>
  <c r="GU63" i="6"/>
  <c r="GT63" i="6"/>
  <c r="GS63" i="6"/>
  <c r="GR63" i="6"/>
  <c r="GQ63" i="6"/>
  <c r="GP63" i="6"/>
  <c r="GO63" i="6"/>
  <c r="GN63" i="6"/>
  <c r="GM63" i="6"/>
  <c r="GL63" i="6"/>
  <c r="GK63" i="6"/>
  <c r="GJ63" i="6"/>
  <c r="GI63" i="6"/>
  <c r="GH63" i="6"/>
  <c r="GG63" i="6"/>
  <c r="GF63" i="6"/>
  <c r="GE63" i="6"/>
  <c r="GD63" i="6"/>
  <c r="GC63" i="6"/>
  <c r="GB63" i="6"/>
  <c r="GA63" i="6"/>
  <c r="FZ63" i="6"/>
  <c r="FY63" i="6"/>
  <c r="FX63" i="6"/>
  <c r="FW63" i="6"/>
  <c r="FV63" i="6"/>
  <c r="FU63" i="6"/>
  <c r="FT63" i="6"/>
  <c r="FS63" i="6"/>
  <c r="FR63" i="6"/>
  <c r="FQ63" i="6"/>
  <c r="FP63" i="6"/>
  <c r="FO63" i="6"/>
  <c r="FN63" i="6"/>
  <c r="FM63" i="6"/>
  <c r="FL63" i="6"/>
  <c r="FK63" i="6"/>
  <c r="FI63" i="6"/>
  <c r="FE63" i="6"/>
  <c r="FD63" i="6"/>
  <c r="FC63" i="6"/>
  <c r="FB63" i="6"/>
  <c r="FA63" i="6"/>
  <c r="EZ63" i="6"/>
  <c r="EY63" i="6"/>
  <c r="EX63" i="6"/>
  <c r="EW63" i="6"/>
  <c r="EV63" i="6"/>
  <c r="EU63" i="6"/>
  <c r="ET63" i="6"/>
  <c r="ES63" i="6"/>
  <c r="ER63" i="6"/>
  <c r="EQ63" i="6"/>
  <c r="EP63" i="6"/>
  <c r="EL63" i="6"/>
  <c r="EK63" i="6"/>
  <c r="EJ63" i="6"/>
  <c r="EI63" i="6"/>
  <c r="EH63" i="6"/>
  <c r="EG63" i="6"/>
  <c r="EF63" i="6"/>
  <c r="EE63" i="6"/>
  <c r="ED63" i="6"/>
  <c r="EC63" i="6"/>
  <c r="EB63" i="6"/>
  <c r="EA63" i="6"/>
  <c r="DZ63" i="6"/>
  <c r="DY63" i="6"/>
  <c r="DX63" i="6"/>
  <c r="DW63" i="6"/>
  <c r="DV63" i="6"/>
  <c r="DU63" i="6"/>
  <c r="DT63" i="6"/>
  <c r="DG63" i="6"/>
  <c r="CV63" i="6"/>
  <c r="CU63" i="6"/>
  <c r="CT63" i="6"/>
  <c r="CS63" i="6"/>
  <c r="CR63" i="6"/>
  <c r="CQ63" i="6"/>
  <c r="CP63" i="6"/>
  <c r="CO63" i="6"/>
  <c r="CN63" i="6"/>
  <c r="CM63" i="6"/>
  <c r="CL63" i="6"/>
  <c r="CK63" i="6"/>
  <c r="CJ63" i="6"/>
  <c r="CI63" i="6"/>
  <c r="CH63" i="6"/>
  <c r="CG63" i="6"/>
  <c r="CF63" i="6"/>
  <c r="CE63" i="6"/>
  <c r="CD63" i="6"/>
  <c r="CC63" i="6"/>
  <c r="CB63" i="6"/>
  <c r="CA63" i="6"/>
  <c r="BZ63" i="6"/>
  <c r="BY63" i="6"/>
  <c r="BX63" i="6"/>
  <c r="BW63" i="6"/>
  <c r="BV63" i="6"/>
  <c r="BU63" i="6"/>
  <c r="BT63" i="6"/>
  <c r="BS63" i="6"/>
  <c r="BR63" i="6"/>
  <c r="BQ63" i="6"/>
  <c r="BP63" i="6"/>
  <c r="BO63" i="6"/>
  <c r="BN63" i="6"/>
  <c r="BM63" i="6"/>
  <c r="BL63" i="6"/>
  <c r="BK63" i="6"/>
  <c r="BJ63" i="6"/>
  <c r="BI63" i="6"/>
  <c r="BH63" i="6"/>
  <c r="BG63" i="6"/>
  <c r="BF63" i="6"/>
  <c r="BE63" i="6"/>
  <c r="BD63" i="6"/>
  <c r="BC63" i="6"/>
  <c r="BB63" i="6"/>
  <c r="BA63" i="6"/>
  <c r="AZ63" i="6"/>
  <c r="AY63" i="6"/>
  <c r="AX63" i="6"/>
  <c r="AW63" i="6"/>
  <c r="AV63" i="6"/>
  <c r="AU63" i="6"/>
  <c r="AS63" i="6"/>
  <c r="AR63" i="6"/>
  <c r="AQ63" i="6"/>
  <c r="AP63" i="6"/>
  <c r="AO63" i="6"/>
  <c r="AN63" i="6"/>
  <c r="AM63" i="6"/>
  <c r="AL63" i="6"/>
  <c r="AK63" i="6"/>
  <c r="AJ63" i="6"/>
  <c r="AI63" i="6"/>
  <c r="AH63" i="6"/>
  <c r="AG63" i="6"/>
  <c r="AF63" i="6"/>
  <c r="AE63" i="6"/>
  <c r="AD63" i="6"/>
  <c r="AC63" i="6"/>
  <c r="AB63" i="6"/>
  <c r="AA63" i="6"/>
  <c r="Z63" i="6"/>
  <c r="Y63" i="6"/>
  <c r="X63" i="6"/>
  <c r="W63" i="6"/>
  <c r="V63" i="6"/>
  <c r="U63" i="6"/>
  <c r="T63" i="6"/>
  <c r="S62" i="6"/>
  <c r="R62" i="6"/>
  <c r="Q62" i="6"/>
  <c r="S60" i="6"/>
  <c r="R60" i="6"/>
  <c r="Q60" i="6"/>
  <c r="S59" i="6"/>
  <c r="R59" i="6"/>
  <c r="Q59" i="6"/>
  <c r="S58" i="6"/>
  <c r="R58" i="6"/>
  <c r="Q58" i="6"/>
  <c r="S56" i="6"/>
  <c r="R56" i="6"/>
  <c r="Q56" i="6"/>
  <c r="S54" i="6"/>
  <c r="R54" i="6"/>
  <c r="Q54" i="6"/>
  <c r="S53" i="6"/>
  <c r="R53" i="6"/>
  <c r="Q53" i="6"/>
  <c r="S52" i="6"/>
  <c r="R52" i="6"/>
  <c r="Q52" i="6"/>
  <c r="S50" i="6"/>
  <c r="R50" i="6"/>
  <c r="Q50" i="6"/>
  <c r="S49" i="6"/>
  <c r="R49" i="6"/>
  <c r="Q49" i="6"/>
  <c r="S48" i="6"/>
  <c r="R48" i="6"/>
  <c r="Q48" i="6"/>
  <c r="S47" i="6"/>
  <c r="R47" i="6"/>
  <c r="Q47" i="6"/>
  <c r="S46" i="6"/>
  <c r="R46" i="6"/>
  <c r="Q46" i="6"/>
  <c r="S45" i="6"/>
  <c r="R45" i="6"/>
  <c r="Q45" i="6"/>
  <c r="S44" i="6"/>
  <c r="R44" i="6"/>
  <c r="Q44" i="6"/>
  <c r="S43" i="6"/>
  <c r="R43" i="6"/>
  <c r="Q43" i="6"/>
  <c r="S42" i="6"/>
  <c r="R42" i="6"/>
  <c r="Q42" i="6"/>
  <c r="IY41" i="6"/>
  <c r="IX41" i="6"/>
  <c r="IW41" i="6"/>
  <c r="IV41" i="6"/>
  <c r="IU41" i="6"/>
  <c r="IT41" i="6"/>
  <c r="IR41" i="6"/>
  <c r="IQ41" i="6"/>
  <c r="IP41" i="6"/>
  <c r="IO41" i="6"/>
  <c r="IN41" i="6"/>
  <c r="IM41" i="6"/>
  <c r="IL41" i="6"/>
  <c r="IK41" i="6"/>
  <c r="IJ41" i="6"/>
  <c r="II41" i="6"/>
  <c r="IH41" i="6"/>
  <c r="IG41" i="6"/>
  <c r="IF41" i="6"/>
  <c r="IE41" i="6"/>
  <c r="ID41" i="6"/>
  <c r="HS41" i="6"/>
  <c r="HR41" i="6"/>
  <c r="HQ41" i="6"/>
  <c r="HP41" i="6"/>
  <c r="HO41" i="6"/>
  <c r="HN41" i="6"/>
  <c r="HM41" i="6"/>
  <c r="HL41" i="6"/>
  <c r="HK41" i="6"/>
  <c r="HJ41" i="6"/>
  <c r="HI41" i="6"/>
  <c r="HH41" i="6"/>
  <c r="HG41" i="6"/>
  <c r="HF41" i="6"/>
  <c r="HE41" i="6"/>
  <c r="HD41" i="6"/>
  <c r="HC41" i="6"/>
  <c r="HB41" i="6"/>
  <c r="HA41" i="6"/>
  <c r="GZ41" i="6"/>
  <c r="GY41" i="6"/>
  <c r="GX41" i="6"/>
  <c r="GW41" i="6"/>
  <c r="GV41" i="6"/>
  <c r="GU41" i="6"/>
  <c r="GT41" i="6"/>
  <c r="GS41" i="6"/>
  <c r="GR41" i="6"/>
  <c r="GQ41" i="6"/>
  <c r="GP41" i="6"/>
  <c r="GO41" i="6"/>
  <c r="GN41" i="6"/>
  <c r="GM41" i="6"/>
  <c r="GL41" i="6"/>
  <c r="GK41" i="6"/>
  <c r="GJ41" i="6"/>
  <c r="GI41" i="6"/>
  <c r="GH41" i="6"/>
  <c r="GG41" i="6"/>
  <c r="GF41" i="6"/>
  <c r="GE41" i="6"/>
  <c r="GD41" i="6"/>
  <c r="GC41" i="6"/>
  <c r="GB41" i="6"/>
  <c r="GA41" i="6"/>
  <c r="FZ41" i="6"/>
  <c r="FY41" i="6"/>
  <c r="FX41" i="6"/>
  <c r="FW41" i="6"/>
  <c r="FV41" i="6"/>
  <c r="FU41" i="6"/>
  <c r="FT41" i="6"/>
  <c r="FS41" i="6"/>
  <c r="FR41" i="6"/>
  <c r="FQ41" i="6"/>
  <c r="FP41" i="6"/>
  <c r="FO41" i="6"/>
  <c r="FN41" i="6"/>
  <c r="FM41" i="6"/>
  <c r="FL41" i="6"/>
  <c r="FK41" i="6"/>
  <c r="FI41" i="6"/>
  <c r="FG41" i="6"/>
  <c r="FF41" i="6"/>
  <c r="FE41" i="6"/>
  <c r="FD41" i="6"/>
  <c r="FC41" i="6"/>
  <c r="FB41" i="6"/>
  <c r="FA41" i="6"/>
  <c r="EZ41" i="6"/>
  <c r="EY41" i="6"/>
  <c r="EX41" i="6"/>
  <c r="EW41" i="6"/>
  <c r="EV41" i="6"/>
  <c r="EU41" i="6"/>
  <c r="ET41" i="6"/>
  <c r="ES41" i="6"/>
  <c r="ER41" i="6"/>
  <c r="EQ41" i="6"/>
  <c r="EP41" i="6"/>
  <c r="EM41" i="6"/>
  <c r="EL41" i="6"/>
  <c r="EK41" i="6"/>
  <c r="EJ41" i="6"/>
  <c r="EI41" i="6"/>
  <c r="EH41" i="6"/>
  <c r="EG41" i="6"/>
  <c r="EF41" i="6"/>
  <c r="EE41" i="6"/>
  <c r="ED41" i="6"/>
  <c r="EC41" i="6"/>
  <c r="EB41" i="6"/>
  <c r="EA41" i="6"/>
  <c r="DZ41" i="6"/>
  <c r="DY41" i="6"/>
  <c r="DX41" i="6"/>
  <c r="DW41" i="6"/>
  <c r="DV41" i="6"/>
  <c r="DU41" i="6"/>
  <c r="DT41" i="6"/>
  <c r="CX41" i="6"/>
  <c r="CW41" i="6"/>
  <c r="CV41" i="6"/>
  <c r="CU41" i="6"/>
  <c r="CT41" i="6"/>
  <c r="CS41" i="6"/>
  <c r="CR41" i="6"/>
  <c r="CQ41" i="6"/>
  <c r="CP41" i="6"/>
  <c r="CO41" i="6"/>
  <c r="CN41" i="6"/>
  <c r="CM41" i="6"/>
  <c r="CL41" i="6"/>
  <c r="CK41" i="6"/>
  <c r="CJ41" i="6"/>
  <c r="CI41" i="6"/>
  <c r="CH41" i="6"/>
  <c r="CG41" i="6"/>
  <c r="CF41" i="6"/>
  <c r="CE41" i="6"/>
  <c r="CD41" i="6"/>
  <c r="CC41" i="6"/>
  <c r="CB41" i="6"/>
  <c r="CA41" i="6"/>
  <c r="BZ41" i="6"/>
  <c r="BY41" i="6"/>
  <c r="BX41" i="6"/>
  <c r="BW41" i="6"/>
  <c r="BV41" i="6"/>
  <c r="BU41" i="6"/>
  <c r="BT41" i="6"/>
  <c r="BS41" i="6"/>
  <c r="BR41" i="6"/>
  <c r="BQ41" i="6"/>
  <c r="BP41" i="6"/>
  <c r="BO41" i="6"/>
  <c r="BN41" i="6"/>
  <c r="BM41" i="6"/>
  <c r="BL41" i="6"/>
  <c r="BK41" i="6"/>
  <c r="BJ41" i="6"/>
  <c r="BI41" i="6"/>
  <c r="BH41" i="6"/>
  <c r="BG41" i="6"/>
  <c r="BF41" i="6"/>
  <c r="BE41" i="6"/>
  <c r="BD41" i="6"/>
  <c r="BC41" i="6"/>
  <c r="BB41" i="6"/>
  <c r="BA41" i="6"/>
  <c r="AZ41" i="6"/>
  <c r="AY41" i="6"/>
  <c r="AX41" i="6"/>
  <c r="AW41" i="6"/>
  <c r="AV41" i="6"/>
  <c r="AU41" i="6"/>
  <c r="AS41" i="6"/>
  <c r="AR41" i="6"/>
  <c r="AQ41" i="6"/>
  <c r="AP41" i="6"/>
  <c r="AO41" i="6"/>
  <c r="AN41" i="6"/>
  <c r="AM41" i="6"/>
  <c r="AL41" i="6"/>
  <c r="AK41" i="6"/>
  <c r="AJ41" i="6"/>
  <c r="AI41" i="6"/>
  <c r="AH41" i="6"/>
  <c r="AG41" i="6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0" i="6"/>
  <c r="R40" i="6"/>
  <c r="Q40" i="6"/>
  <c r="S39" i="6"/>
  <c r="R39" i="6"/>
  <c r="Q39" i="6"/>
  <c r="S38" i="6"/>
  <c r="R38" i="6"/>
  <c r="Q38" i="6"/>
  <c r="S37" i="6"/>
  <c r="R37" i="6"/>
  <c r="Q37" i="6"/>
  <c r="S36" i="6"/>
  <c r="R36" i="6"/>
  <c r="Q36" i="6"/>
  <c r="S35" i="6"/>
  <c r="R35" i="6"/>
  <c r="Q35" i="6"/>
  <c r="S34" i="6"/>
  <c r="R34" i="6"/>
  <c r="Q34" i="6"/>
  <c r="S33" i="6"/>
  <c r="R33" i="6"/>
  <c r="Q33" i="6"/>
  <c r="S32" i="6"/>
  <c r="R32" i="6"/>
  <c r="Q32" i="6"/>
  <c r="S31" i="6"/>
  <c r="R31" i="6"/>
  <c r="Q31" i="6"/>
  <c r="S30" i="6"/>
  <c r="R30" i="6"/>
  <c r="Q30" i="6"/>
  <c r="S29" i="6"/>
  <c r="R29" i="6"/>
  <c r="Q29" i="6"/>
  <c r="S28" i="6"/>
  <c r="R28" i="6"/>
  <c r="Q28" i="6"/>
  <c r="S27" i="6"/>
  <c r="R27" i="6"/>
  <c r="Q27" i="6"/>
  <c r="S26" i="6"/>
  <c r="R26" i="6"/>
  <c r="Q26" i="6"/>
  <c r="S25" i="6"/>
  <c r="R25" i="6"/>
  <c r="Q25" i="6"/>
  <c r="S24" i="6"/>
  <c r="R24" i="6"/>
  <c r="Q24" i="6"/>
  <c r="S23" i="6"/>
  <c r="R23" i="6"/>
  <c r="Q23" i="6"/>
  <c r="S22" i="6"/>
  <c r="R22" i="6"/>
  <c r="Q22" i="6"/>
  <c r="S21" i="6"/>
  <c r="R21" i="6"/>
  <c r="Q21" i="6"/>
  <c r="S49" i="1" l="1"/>
  <c r="S40" i="1"/>
  <c r="BP40" i="1"/>
  <c r="BQ40" i="1" s="1"/>
  <c r="T49" i="1"/>
  <c r="R40" i="1"/>
  <c r="N58" i="1"/>
  <c r="S58" i="1" s="1"/>
  <c r="X58" i="1"/>
  <c r="L58" i="1" s="1"/>
  <c r="BP58" i="1" s="1"/>
  <c r="BQ58" i="1" s="1"/>
  <c r="N57" i="1"/>
  <c r="X57" i="1"/>
  <c r="L57" i="1" s="1"/>
  <c r="N37" i="1"/>
  <c r="S37" i="1" s="1"/>
  <c r="L51" i="1"/>
  <c r="N51" i="1"/>
  <c r="N55" i="1"/>
  <c r="X55" i="1"/>
  <c r="L55" i="1" s="1"/>
  <c r="N63" i="1"/>
  <c r="S63" i="1" s="1"/>
  <c r="X63" i="1"/>
  <c r="L63" i="1" s="1"/>
  <c r="Q49" i="1"/>
  <c r="N39" i="1"/>
  <c r="S39" i="1" s="1"/>
  <c r="X39" i="1"/>
  <c r="L39" i="1" s="1"/>
  <c r="BP39" i="1" s="1"/>
  <c r="BQ39" i="1" s="1"/>
  <c r="Q40" i="1"/>
  <c r="S64" i="6"/>
  <c r="R64" i="6"/>
  <c r="Q64" i="6"/>
  <c r="Q63" i="6"/>
  <c r="R63" i="6"/>
  <c r="S63" i="6"/>
  <c r="Q41" i="6"/>
  <c r="S41" i="6"/>
  <c r="R41" i="6"/>
  <c r="L57" i="6" l="1"/>
  <c r="S57" i="1"/>
  <c r="BP63" i="1"/>
  <c r="BQ63" i="1" s="1"/>
  <c r="J62" i="6"/>
  <c r="L55" i="6"/>
  <c r="S55" i="1"/>
  <c r="L51" i="6"/>
  <c r="S51" i="1"/>
  <c r="R39" i="1"/>
  <c r="BP51" i="1"/>
  <c r="BQ51" i="1" s="1"/>
  <c r="J51" i="6"/>
  <c r="BP57" i="1"/>
  <c r="BQ57" i="1" s="1"/>
  <c r="J57" i="6"/>
  <c r="BP55" i="1"/>
  <c r="BQ55" i="1" s="1"/>
  <c r="J55" i="6"/>
  <c r="T55" i="1"/>
  <c r="R55" i="1"/>
  <c r="T51" i="1"/>
  <c r="R51" i="1"/>
  <c r="T58" i="1"/>
  <c r="R58" i="1"/>
  <c r="Q37" i="1"/>
  <c r="R37" i="1"/>
  <c r="T37" i="1"/>
  <c r="T57" i="1"/>
  <c r="R57" i="1"/>
  <c r="T39" i="1"/>
  <c r="R63" i="1"/>
  <c r="T63" i="1"/>
  <c r="Q58" i="1"/>
  <c r="Q51" i="1"/>
  <c r="Q57" i="1"/>
  <c r="Q55" i="1"/>
  <c r="Q63" i="1"/>
  <c r="Q39" i="1"/>
  <c r="O89" i="1"/>
  <c r="P89" i="1" s="1"/>
  <c r="N90" i="1"/>
  <c r="O87" i="1"/>
  <c r="O39" i="6"/>
  <c r="K39" i="6"/>
  <c r="N39" i="6" l="1"/>
  <c r="L39" i="6" l="1"/>
  <c r="J39" i="6"/>
  <c r="BQ65" i="1" l="1"/>
  <c r="BP65" i="1"/>
  <c r="BO64" i="1"/>
  <c r="BN64" i="1"/>
  <c r="BM64" i="1"/>
  <c r="BL64" i="1"/>
  <c r="BK64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W64" i="1"/>
  <c r="V64" i="1"/>
  <c r="U64" i="1"/>
  <c r="P63" i="6" s="1"/>
  <c r="K64" i="1"/>
  <c r="J64" i="1"/>
  <c r="J40" i="6"/>
  <c r="K40" i="6"/>
  <c r="L40" i="6"/>
  <c r="N40" i="6"/>
  <c r="O40" i="6"/>
  <c r="U41" i="1"/>
  <c r="P41" i="6" s="1"/>
  <c r="V41" i="1"/>
  <c r="W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K41" i="1"/>
  <c r="J41" i="1"/>
  <c r="M75" i="1"/>
  <c r="L75" i="1"/>
  <c r="Z53" i="1"/>
  <c r="Y53" i="1" s="1"/>
  <c r="X53" i="1" s="1"/>
  <c r="Z54" i="1"/>
  <c r="Y54" i="1" s="1"/>
  <c r="X54" i="1" s="1"/>
  <c r="Z56" i="1"/>
  <c r="Y56" i="1" s="1"/>
  <c r="X56" i="1" s="1"/>
  <c r="Z59" i="1"/>
  <c r="Y59" i="1" s="1"/>
  <c r="X59" i="1" s="1"/>
  <c r="Z60" i="1"/>
  <c r="Y60" i="1" s="1"/>
  <c r="X60" i="1" s="1"/>
  <c r="AW54" i="1"/>
  <c r="AV54" i="1" s="1"/>
  <c r="AU54" i="1" s="1"/>
  <c r="AW56" i="1"/>
  <c r="AV56" i="1" s="1"/>
  <c r="AU56" i="1" s="1"/>
  <c r="AW59" i="1"/>
  <c r="AV59" i="1" s="1"/>
  <c r="AU59" i="1" s="1"/>
  <c r="P54" i="1"/>
  <c r="P56" i="1"/>
  <c r="P59" i="1"/>
  <c r="M54" i="1"/>
  <c r="K54" i="6" s="1"/>
  <c r="M56" i="1"/>
  <c r="K56" i="6" s="1"/>
  <c r="O58" i="6" l="1"/>
  <c r="O56" i="6"/>
  <c r="O54" i="6"/>
  <c r="M63" i="6"/>
  <c r="M41" i="6"/>
  <c r="BH65" i="1"/>
  <c r="AO65" i="1"/>
  <c r="V65" i="1"/>
  <c r="AL65" i="1"/>
  <c r="BG65" i="1"/>
  <c r="AN65" i="1"/>
  <c r="U65" i="1"/>
  <c r="P64" i="6" s="1"/>
  <c r="BO65" i="1"/>
  <c r="AY65" i="1"/>
  <c r="AF65" i="1"/>
  <c r="AR65" i="1"/>
  <c r="AM65" i="1"/>
  <c r="K65" i="1"/>
  <c r="AJ65" i="1"/>
  <c r="BN65" i="1"/>
  <c r="AE65" i="1"/>
  <c r="BL65" i="1"/>
  <c r="AX65" i="1"/>
  <c r="AB65" i="1"/>
  <c r="BF65" i="1"/>
  <c r="BD65" i="1"/>
  <c r="AK65" i="1"/>
  <c r="BA65" i="1"/>
  <c r="AH65" i="1"/>
  <c r="AT65" i="1"/>
  <c r="AD65" i="1"/>
  <c r="AG65" i="1"/>
  <c r="AZ65" i="1"/>
  <c r="AS65" i="1"/>
  <c r="BJ65" i="1"/>
  <c r="AQ65" i="1"/>
  <c r="AA65" i="1"/>
  <c r="BC65" i="1"/>
  <c r="BM65" i="1"/>
  <c r="BI65" i="1"/>
  <c r="AP65" i="1"/>
  <c r="W65" i="1"/>
  <c r="J65" i="1"/>
  <c r="AC65" i="1"/>
  <c r="BE65" i="1"/>
  <c r="BB65" i="1"/>
  <c r="AI65" i="1"/>
  <c r="BK65" i="1"/>
  <c r="M64" i="6" l="1"/>
  <c r="N85" i="1"/>
  <c r="AW20" i="1" l="1"/>
  <c r="Z20" i="1"/>
  <c r="AV20" i="1" l="1"/>
  <c r="Y20" i="1"/>
  <c r="P87" i="1" l="1"/>
  <c r="N92" i="1"/>
  <c r="O62" i="6" l="1"/>
  <c r="P61" i="1"/>
  <c r="P60" i="1"/>
  <c r="P53" i="1"/>
  <c r="P52" i="1"/>
  <c r="P50" i="1"/>
  <c r="O49" i="6"/>
  <c r="P48" i="1"/>
  <c r="P47" i="1"/>
  <c r="P46" i="1"/>
  <c r="P45" i="1"/>
  <c r="P44" i="1"/>
  <c r="P43" i="1"/>
  <c r="P42" i="1"/>
  <c r="P38" i="1"/>
  <c r="P36" i="1"/>
  <c r="P35" i="1"/>
  <c r="O32" i="6"/>
  <c r="P30" i="1"/>
  <c r="O29" i="6"/>
  <c r="O27" i="6"/>
  <c r="M20" i="1"/>
  <c r="K20" i="6" s="1"/>
  <c r="K62" i="6"/>
  <c r="M61" i="1"/>
  <c r="K60" i="6" s="1"/>
  <c r="M60" i="1"/>
  <c r="K59" i="6" s="1"/>
  <c r="M59" i="1"/>
  <c r="K58" i="6" s="1"/>
  <c r="M53" i="1"/>
  <c r="K53" i="6" s="1"/>
  <c r="M52" i="1"/>
  <c r="K52" i="6" s="1"/>
  <c r="M50" i="1"/>
  <c r="K50" i="6" s="1"/>
  <c r="K49" i="6"/>
  <c r="M48" i="1"/>
  <c r="K48" i="6" s="1"/>
  <c r="M47" i="1"/>
  <c r="K47" i="6" s="1"/>
  <c r="M46" i="1"/>
  <c r="K46" i="6" s="1"/>
  <c r="M45" i="1"/>
  <c r="K45" i="6" s="1"/>
  <c r="M44" i="1"/>
  <c r="K44" i="6" s="1"/>
  <c r="M43" i="1"/>
  <c r="K43" i="6" s="1"/>
  <c r="M42" i="1"/>
  <c r="K42" i="6" s="1"/>
  <c r="M38" i="1"/>
  <c r="K38" i="6" s="1"/>
  <c r="K37" i="6"/>
  <c r="M36" i="1"/>
  <c r="K36" i="6" s="1"/>
  <c r="M35" i="1"/>
  <c r="K35" i="6" s="1"/>
  <c r="M34" i="1"/>
  <c r="K34" i="6" s="1"/>
  <c r="M33" i="1"/>
  <c r="K33" i="6" s="1"/>
  <c r="M32" i="1"/>
  <c r="K32" i="6" s="1"/>
  <c r="M31" i="1"/>
  <c r="K31" i="6" s="1"/>
  <c r="M30" i="1"/>
  <c r="K30" i="6" s="1"/>
  <c r="K29" i="6"/>
  <c r="M28" i="1"/>
  <c r="K28" i="6" s="1"/>
  <c r="M27" i="1"/>
  <c r="K27" i="6" s="1"/>
  <c r="M26" i="1"/>
  <c r="K26" i="6" s="1"/>
  <c r="M25" i="1"/>
  <c r="K25" i="6" s="1"/>
  <c r="M24" i="1"/>
  <c r="K24" i="6" s="1"/>
  <c r="M23" i="1"/>
  <c r="K23" i="6" s="1"/>
  <c r="M22" i="1"/>
  <c r="K22" i="6" s="1"/>
  <c r="M21" i="1"/>
  <c r="K21" i="6" s="1"/>
  <c r="BC124" i="1"/>
  <c r="BC123" i="1"/>
  <c r="BC122" i="1"/>
  <c r="AW21" i="1"/>
  <c r="AW22" i="1"/>
  <c r="AW23" i="1"/>
  <c r="AW24" i="1"/>
  <c r="AW25" i="1"/>
  <c r="AW27" i="1"/>
  <c r="AW30" i="1"/>
  <c r="AW31" i="1"/>
  <c r="AW32" i="1"/>
  <c r="AW33" i="1"/>
  <c r="AW34" i="1"/>
  <c r="AW36" i="1"/>
  <c r="AW38" i="1"/>
  <c r="AW42" i="1"/>
  <c r="AW43" i="1"/>
  <c r="AW44" i="1"/>
  <c r="AW45" i="1"/>
  <c r="AW46" i="1"/>
  <c r="AW47" i="1"/>
  <c r="AW48" i="1"/>
  <c r="AW50" i="1"/>
  <c r="AW52" i="1"/>
  <c r="AW53" i="1"/>
  <c r="AW60" i="1"/>
  <c r="AW61" i="1"/>
  <c r="Z21" i="1"/>
  <c r="Z22" i="1"/>
  <c r="Z23" i="1"/>
  <c r="Z24" i="1"/>
  <c r="Z25" i="1"/>
  <c r="Z26" i="1"/>
  <c r="Z28" i="1"/>
  <c r="O28" i="1" s="1"/>
  <c r="Z30" i="1"/>
  <c r="Z31" i="1"/>
  <c r="Z32" i="1"/>
  <c r="Z33" i="1"/>
  <c r="Z34" i="1"/>
  <c r="Z35" i="1"/>
  <c r="Z36" i="1"/>
  <c r="Z38" i="1"/>
  <c r="Z42" i="1"/>
  <c r="Z43" i="1"/>
  <c r="Z44" i="1"/>
  <c r="Z45" i="1"/>
  <c r="Z46" i="1"/>
  <c r="Z47" i="1"/>
  <c r="Z48" i="1"/>
  <c r="Z50" i="1"/>
  <c r="Z52" i="1"/>
  <c r="Z61" i="1"/>
  <c r="O73" i="1" l="1"/>
  <c r="O85" i="1"/>
  <c r="P85" i="1" s="1"/>
  <c r="O46" i="6"/>
  <c r="O38" i="6"/>
  <c r="O47" i="6"/>
  <c r="O48" i="6"/>
  <c r="O36" i="6"/>
  <c r="O50" i="6"/>
  <c r="O30" i="6"/>
  <c r="O53" i="6"/>
  <c r="O42" i="6"/>
  <c r="O43" i="6"/>
  <c r="O34" i="6"/>
  <c r="O60" i="6"/>
  <c r="O35" i="6"/>
  <c r="O45" i="6"/>
  <c r="O59" i="6"/>
  <c r="O52" i="6"/>
  <c r="O44" i="6"/>
  <c r="O37" i="6"/>
  <c r="P91" i="1"/>
  <c r="O26" i="6"/>
  <c r="O86" i="1"/>
  <c r="Z64" i="1"/>
  <c r="Z41" i="1"/>
  <c r="P64" i="1"/>
  <c r="O63" i="6" s="1"/>
  <c r="AW64" i="1"/>
  <c r="AW41" i="1"/>
  <c r="M41" i="1"/>
  <c r="K41" i="6" s="1"/>
  <c r="M64" i="1"/>
  <c r="K63" i="6" s="1"/>
  <c r="O83" i="1"/>
  <c r="P83" i="1" s="1"/>
  <c r="O84" i="1"/>
  <c r="P84" i="1" s="1"/>
  <c r="O74" i="1"/>
  <c r="O48" i="1"/>
  <c r="N48" i="6" s="1"/>
  <c r="O21" i="1"/>
  <c r="N21" i="6" s="1"/>
  <c r="O33" i="1"/>
  <c r="N33" i="6" s="1"/>
  <c r="N49" i="6"/>
  <c r="O34" i="1"/>
  <c r="N34" i="6" s="1"/>
  <c r="O22" i="1"/>
  <c r="N22" i="6" s="1"/>
  <c r="O61" i="1"/>
  <c r="N60" i="6" s="1"/>
  <c r="O31" i="1"/>
  <c r="N31" i="6" s="1"/>
  <c r="O30" i="1"/>
  <c r="N30" i="6" s="1"/>
  <c r="O60" i="1"/>
  <c r="N59" i="6" s="1"/>
  <c r="O20" i="1"/>
  <c r="O45" i="1"/>
  <c r="N45" i="6" s="1"/>
  <c r="N28" i="6"/>
  <c r="O46" i="1"/>
  <c r="N46" i="6" s="1"/>
  <c r="O43" i="1"/>
  <c r="N43" i="6" s="1"/>
  <c r="O38" i="1"/>
  <c r="N38" i="6" s="1"/>
  <c r="N26" i="6"/>
  <c r="O53" i="1"/>
  <c r="N53" i="6" s="1"/>
  <c r="N37" i="6"/>
  <c r="N25" i="6"/>
  <c r="O52" i="1"/>
  <c r="N52" i="6" s="1"/>
  <c r="O36" i="1"/>
  <c r="N36" i="6" s="1"/>
  <c r="O24" i="1"/>
  <c r="N24" i="6" s="1"/>
  <c r="O50" i="1"/>
  <c r="N50" i="6" s="1"/>
  <c r="O35" i="1"/>
  <c r="N35" i="6" s="1"/>
  <c r="O23" i="1"/>
  <c r="N23" i="6" s="1"/>
  <c r="N62" i="6"/>
  <c r="O47" i="1"/>
  <c r="N47" i="6" s="1"/>
  <c r="O32" i="1"/>
  <c r="N32" i="6" s="1"/>
  <c r="O59" i="1"/>
  <c r="N58" i="6" s="1"/>
  <c r="O44" i="1"/>
  <c r="N44" i="6" s="1"/>
  <c r="N29" i="6"/>
  <c r="O42" i="1"/>
  <c r="N42" i="6" s="1"/>
  <c r="O27" i="1"/>
  <c r="N27" i="6" s="1"/>
  <c r="N20" i="6" l="1"/>
  <c r="O41" i="1"/>
  <c r="N41" i="6" s="1"/>
  <c r="AW65" i="1"/>
  <c r="Z65" i="1"/>
  <c r="M65" i="1"/>
  <c r="K64" i="6" s="1"/>
  <c r="Y61" i="1" l="1"/>
  <c r="X61" i="1" s="1"/>
  <c r="AV61" i="1"/>
  <c r="AV47" i="1"/>
  <c r="AU47" i="1" s="1"/>
  <c r="Y47" i="1"/>
  <c r="X47" i="1" s="1"/>
  <c r="AV34" i="1"/>
  <c r="AV36" i="1"/>
  <c r="AV38" i="1"/>
  <c r="AV42" i="1"/>
  <c r="AV43" i="1"/>
  <c r="AV44" i="1"/>
  <c r="AV45" i="1"/>
  <c r="AV46" i="1"/>
  <c r="AU46" i="1" s="1"/>
  <c r="AV48" i="1"/>
  <c r="AV50" i="1"/>
  <c r="AV52" i="1"/>
  <c r="AV53" i="1"/>
  <c r="AU53" i="1" s="1"/>
  <c r="O56" i="1"/>
  <c r="N56" i="6" s="1"/>
  <c r="Y34" i="1"/>
  <c r="X34" i="1" s="1"/>
  <c r="Y35" i="1"/>
  <c r="X35" i="1" s="1"/>
  <c r="Y36" i="1"/>
  <c r="X36" i="1" s="1"/>
  <c r="Y38" i="1"/>
  <c r="X38" i="1" s="1"/>
  <c r="Y42" i="1"/>
  <c r="Y43" i="1"/>
  <c r="X43" i="1" s="1"/>
  <c r="Y44" i="1"/>
  <c r="X44" i="1" s="1"/>
  <c r="Y45" i="1"/>
  <c r="X45" i="1" s="1"/>
  <c r="Y46" i="1"/>
  <c r="X46" i="1" s="1"/>
  <c r="Y48" i="1"/>
  <c r="X48" i="1" s="1"/>
  <c r="Y50" i="1"/>
  <c r="X50" i="1" s="1"/>
  <c r="Y52" i="1"/>
  <c r="X52" i="1" s="1"/>
  <c r="X42" i="1" l="1"/>
  <c r="X64" i="1" s="1"/>
  <c r="Y64" i="1"/>
  <c r="N61" i="1"/>
  <c r="S61" i="1" s="1"/>
  <c r="AU61" i="1"/>
  <c r="L61" i="1" s="1"/>
  <c r="J60" i="6" s="1"/>
  <c r="L53" i="1"/>
  <c r="J53" i="6" s="1"/>
  <c r="N53" i="1"/>
  <c r="S53" i="1" s="1"/>
  <c r="J49" i="6"/>
  <c r="N45" i="1"/>
  <c r="S45" i="1" s="1"/>
  <c r="AU45" i="1"/>
  <c r="L45" i="1" s="1"/>
  <c r="J45" i="6" s="1"/>
  <c r="N47" i="1"/>
  <c r="S47" i="1" s="1"/>
  <c r="N38" i="1"/>
  <c r="S38" i="1" s="1"/>
  <c r="AU38" i="1"/>
  <c r="L38" i="1" s="1"/>
  <c r="J38" i="6" s="1"/>
  <c r="N34" i="1"/>
  <c r="S34" i="1" s="1"/>
  <c r="AU34" i="1"/>
  <c r="L34" i="1" s="1"/>
  <c r="J34" i="6" s="1"/>
  <c r="AU44" i="1"/>
  <c r="L44" i="1" s="1"/>
  <c r="J44" i="6" s="1"/>
  <c r="N44" i="1"/>
  <c r="S44" i="1" s="1"/>
  <c r="L35" i="1"/>
  <c r="J35" i="6" s="1"/>
  <c r="L47" i="1"/>
  <c r="J47" i="6" s="1"/>
  <c r="L46" i="1"/>
  <c r="J46" i="6" s="1"/>
  <c r="AU52" i="1"/>
  <c r="L52" i="1" s="1"/>
  <c r="J52" i="6" s="1"/>
  <c r="N52" i="1"/>
  <c r="S52" i="1" s="1"/>
  <c r="AU43" i="1"/>
  <c r="N43" i="1"/>
  <c r="S43" i="1" s="1"/>
  <c r="N50" i="1"/>
  <c r="S50" i="1" s="1"/>
  <c r="AU50" i="1"/>
  <c r="L50" i="1" s="1"/>
  <c r="J50" i="6" s="1"/>
  <c r="AU48" i="1"/>
  <c r="L48" i="1" s="1"/>
  <c r="J48" i="6" s="1"/>
  <c r="N48" i="1"/>
  <c r="S48" i="1" s="1"/>
  <c r="N42" i="1"/>
  <c r="S42" i="1" s="1"/>
  <c r="AU42" i="1"/>
  <c r="J37" i="6"/>
  <c r="AU36" i="1"/>
  <c r="L36" i="1" s="1"/>
  <c r="J36" i="6" s="1"/>
  <c r="N36" i="1"/>
  <c r="S36" i="1" s="1"/>
  <c r="N46" i="1"/>
  <c r="S46" i="1" s="1"/>
  <c r="N35" i="1"/>
  <c r="S35" i="1" s="1"/>
  <c r="T61" i="1" l="1"/>
  <c r="R61" i="1"/>
  <c r="T47" i="1"/>
  <c r="R47" i="1"/>
  <c r="R52" i="1"/>
  <c r="T52" i="1"/>
  <c r="T53" i="1"/>
  <c r="R53" i="1"/>
  <c r="R48" i="1"/>
  <c r="T48" i="1"/>
  <c r="R38" i="1"/>
  <c r="T38" i="1"/>
  <c r="R50" i="1"/>
  <c r="T50" i="1"/>
  <c r="L45" i="6"/>
  <c r="T45" i="1"/>
  <c r="R45" i="1"/>
  <c r="T43" i="1"/>
  <c r="R43" i="1"/>
  <c r="L35" i="6"/>
  <c r="R35" i="1"/>
  <c r="T35" i="1"/>
  <c r="T46" i="1"/>
  <c r="R46" i="1"/>
  <c r="T36" i="1"/>
  <c r="R36" i="1"/>
  <c r="T44" i="1"/>
  <c r="R44" i="1"/>
  <c r="R34" i="1"/>
  <c r="T34" i="1"/>
  <c r="L42" i="6"/>
  <c r="T42" i="1"/>
  <c r="R42" i="1"/>
  <c r="L48" i="6"/>
  <c r="L47" i="6"/>
  <c r="L43" i="6"/>
  <c r="L46" i="6"/>
  <c r="L49" i="6"/>
  <c r="L44" i="6"/>
  <c r="L52" i="6"/>
  <c r="L53" i="6"/>
  <c r="L62" i="6"/>
  <c r="L60" i="6"/>
  <c r="L50" i="6"/>
  <c r="L38" i="6"/>
  <c r="L37" i="6"/>
  <c r="L36" i="6"/>
  <c r="L34" i="6"/>
  <c r="L42" i="1"/>
  <c r="L56" i="1"/>
  <c r="N56" i="1"/>
  <c r="S56" i="1" s="1"/>
  <c r="O54" i="1"/>
  <c r="N54" i="6" s="1"/>
  <c r="Q42" i="1"/>
  <c r="Q48" i="1"/>
  <c r="Q46" i="1"/>
  <c r="Q43" i="1"/>
  <c r="Q38" i="1"/>
  <c r="Q44" i="1"/>
  <c r="Q53" i="1"/>
  <c r="Q34" i="1"/>
  <c r="Q35" i="1"/>
  <c r="Q50" i="1"/>
  <c r="Q61" i="1"/>
  <c r="Q36" i="1"/>
  <c r="Q52" i="1"/>
  <c r="Q47" i="1"/>
  <c r="Q45" i="1"/>
  <c r="BP45" i="1"/>
  <c r="BQ45" i="1" s="1"/>
  <c r="BP46" i="1"/>
  <c r="BQ46" i="1" s="1"/>
  <c r="BP36" i="1"/>
  <c r="BQ36" i="1" s="1"/>
  <c r="BP52" i="1"/>
  <c r="BQ52" i="1" s="1"/>
  <c r="BP47" i="1"/>
  <c r="BQ47" i="1" s="1"/>
  <c r="BP35" i="1"/>
  <c r="BQ35" i="1" s="1"/>
  <c r="BP61" i="1"/>
  <c r="BQ61" i="1" s="1"/>
  <c r="BP44" i="1"/>
  <c r="BQ44" i="1" s="1"/>
  <c r="BP48" i="1"/>
  <c r="BQ48" i="1" s="1"/>
  <c r="BP50" i="1"/>
  <c r="BQ50" i="1" s="1"/>
  <c r="BP53" i="1"/>
  <c r="BQ53" i="1" s="1"/>
  <c r="BP34" i="1"/>
  <c r="BQ34" i="1" s="1"/>
  <c r="BP38" i="1"/>
  <c r="BQ38" i="1" s="1"/>
  <c r="L43" i="1"/>
  <c r="J43" i="6" s="1"/>
  <c r="L56" i="6" l="1"/>
  <c r="T56" i="1"/>
  <c r="R56" i="1"/>
  <c r="BP42" i="1"/>
  <c r="BQ42" i="1" s="1"/>
  <c r="J42" i="6"/>
  <c r="BP56" i="1"/>
  <c r="BQ56" i="1" s="1"/>
  <c r="J56" i="6"/>
  <c r="Q56" i="1"/>
  <c r="N54" i="1"/>
  <c r="S54" i="1" s="1"/>
  <c r="BP43" i="1"/>
  <c r="BQ43" i="1" s="1"/>
  <c r="L54" i="6" l="1"/>
  <c r="T54" i="1"/>
  <c r="R54" i="1"/>
  <c r="Q54" i="1"/>
  <c r="O88" i="1"/>
  <c r="P22" i="1"/>
  <c r="AV21" i="1"/>
  <c r="AV22" i="1"/>
  <c r="AU22" i="1" s="1"/>
  <c r="AV23" i="1"/>
  <c r="AU23" i="1" s="1"/>
  <c r="AV24" i="1"/>
  <c r="AU24" i="1" s="1"/>
  <c r="AV25" i="1"/>
  <c r="AU25" i="1" s="1"/>
  <c r="AV26" i="1"/>
  <c r="AV27" i="1"/>
  <c r="AV30" i="1"/>
  <c r="AV31" i="1"/>
  <c r="AV32" i="1"/>
  <c r="AU32" i="1" s="1"/>
  <c r="AV33" i="1"/>
  <c r="AU33" i="1" s="1"/>
  <c r="AV60" i="1"/>
  <c r="O64" i="1" l="1"/>
  <c r="O22" i="6"/>
  <c r="AV41" i="1"/>
  <c r="AU60" i="1"/>
  <c r="AU64" i="1" s="1"/>
  <c r="AV64" i="1"/>
  <c r="AU21" i="1"/>
  <c r="L54" i="1"/>
  <c r="J54" i="6" s="1"/>
  <c r="O72" i="1"/>
  <c r="P88" i="1"/>
  <c r="AU30" i="1"/>
  <c r="AU27" i="1"/>
  <c r="O65" i="1" l="1"/>
  <c r="N64" i="6" s="1"/>
  <c r="N63" i="6"/>
  <c r="AV65" i="1"/>
  <c r="BP54" i="1"/>
  <c r="BQ54" i="1" s="1"/>
  <c r="Y25" i="1"/>
  <c r="Y26" i="1"/>
  <c r="Y28" i="1"/>
  <c r="Y30" i="1"/>
  <c r="Y31" i="1"/>
  <c r="Y32" i="1"/>
  <c r="Y33" i="1"/>
  <c r="Y21" i="1"/>
  <c r="Y22" i="1"/>
  <c r="N22" i="1" s="1"/>
  <c r="S22" i="1" s="1"/>
  <c r="Y23" i="1"/>
  <c r="X23" i="1" s="1"/>
  <c r="L23" i="1" s="1"/>
  <c r="J23" i="6" s="1"/>
  <c r="Y24" i="1"/>
  <c r="P20" i="1"/>
  <c r="O96" i="1" l="1"/>
  <c r="P96" i="1" s="1"/>
  <c r="T22" i="1"/>
  <c r="R22" i="1"/>
  <c r="O94" i="1"/>
  <c r="P94" i="1" s="1"/>
  <c r="O81" i="1"/>
  <c r="L22" i="6"/>
  <c r="P41" i="1"/>
  <c r="P65" i="1" s="1"/>
  <c r="O64" i="6" s="1"/>
  <c r="O20" i="6"/>
  <c r="Y41" i="1"/>
  <c r="Y65" i="1" s="1"/>
  <c r="N21" i="1"/>
  <c r="S21" i="1" s="1"/>
  <c r="O71" i="1"/>
  <c r="O75" i="1" s="1"/>
  <c r="Q22" i="1"/>
  <c r="BP23" i="1"/>
  <c r="BQ23" i="1" s="1"/>
  <c r="X31" i="1"/>
  <c r="L31" i="1" s="1"/>
  <c r="J31" i="6" s="1"/>
  <c r="N31" i="1"/>
  <c r="S31" i="1" s="1"/>
  <c r="X30" i="1"/>
  <c r="L30" i="1" s="1"/>
  <c r="J30" i="6" s="1"/>
  <c r="N30" i="1"/>
  <c r="S30" i="1" s="1"/>
  <c r="X32" i="1"/>
  <c r="L32" i="1" s="1"/>
  <c r="J32" i="6" s="1"/>
  <c r="N32" i="1"/>
  <c r="J29" i="6"/>
  <c r="L27" i="1"/>
  <c r="J27" i="6" s="1"/>
  <c r="N27" i="1"/>
  <c r="S27" i="1" s="1"/>
  <c r="X28" i="1"/>
  <c r="L28" i="1" s="1"/>
  <c r="J28" i="6" s="1"/>
  <c r="N28" i="1"/>
  <c r="S28" i="1" s="1"/>
  <c r="X26" i="1"/>
  <c r="L26" i="1" s="1"/>
  <c r="J26" i="6" s="1"/>
  <c r="N26" i="1"/>
  <c r="S26" i="1" s="1"/>
  <c r="L60" i="1"/>
  <c r="J59" i="6" s="1"/>
  <c r="N60" i="1"/>
  <c r="S60" i="1" s="1"/>
  <c r="L59" i="1"/>
  <c r="J58" i="6" s="1"/>
  <c r="N59" i="1"/>
  <c r="S59" i="1" s="1"/>
  <c r="X33" i="1"/>
  <c r="L33" i="1" s="1"/>
  <c r="J33" i="6" s="1"/>
  <c r="N33" i="1"/>
  <c r="S33" i="1" s="1"/>
  <c r="X25" i="1"/>
  <c r="L25" i="1" s="1"/>
  <c r="J25" i="6" s="1"/>
  <c r="N25" i="1"/>
  <c r="S25" i="1" s="1"/>
  <c r="X21" i="1"/>
  <c r="L21" i="1" s="1"/>
  <c r="J21" i="6" s="1"/>
  <c r="X24" i="1"/>
  <c r="L24" i="1" s="1"/>
  <c r="J24" i="6" s="1"/>
  <c r="N24" i="1"/>
  <c r="S24" i="1" s="1"/>
  <c r="X22" i="1"/>
  <c r="L22" i="1" s="1"/>
  <c r="BP22" i="1" s="1"/>
  <c r="N23" i="1"/>
  <c r="S23" i="1" s="1"/>
  <c r="T32" i="1" l="1"/>
  <c r="S32" i="1"/>
  <c r="R24" i="1"/>
  <c r="T24" i="1"/>
  <c r="R27" i="1"/>
  <c r="T27" i="1"/>
  <c r="L29" i="6"/>
  <c r="T23" i="1"/>
  <c r="R23" i="1"/>
  <c r="T28" i="1"/>
  <c r="R28" i="1"/>
  <c r="T21" i="1"/>
  <c r="R21" i="1"/>
  <c r="L25" i="6"/>
  <c r="R25" i="1"/>
  <c r="T25" i="1"/>
  <c r="R32" i="1"/>
  <c r="L58" i="6"/>
  <c r="R59" i="1"/>
  <c r="T59" i="1"/>
  <c r="R31" i="1"/>
  <c r="T31" i="1"/>
  <c r="R60" i="1"/>
  <c r="T60" i="1"/>
  <c r="R33" i="1"/>
  <c r="T33" i="1"/>
  <c r="T30" i="1"/>
  <c r="R30" i="1"/>
  <c r="T26" i="1"/>
  <c r="R26" i="1"/>
  <c r="O41" i="6"/>
  <c r="L21" i="6"/>
  <c r="O82" i="1"/>
  <c r="P82" i="1" s="1"/>
  <c r="L59" i="6"/>
  <c r="BQ22" i="1"/>
  <c r="J22" i="6"/>
  <c r="L33" i="6"/>
  <c r="L32" i="6"/>
  <c r="L31" i="6"/>
  <c r="L30" i="6"/>
  <c r="L28" i="6"/>
  <c r="L27" i="6"/>
  <c r="L26" i="6"/>
  <c r="L24" i="6"/>
  <c r="L23" i="6"/>
  <c r="P81" i="1"/>
  <c r="N64" i="1"/>
  <c r="L63" i="6" s="1"/>
  <c r="L64" i="1"/>
  <c r="J63" i="6" s="1"/>
  <c r="Q21" i="1"/>
  <c r="Q59" i="1"/>
  <c r="N74" i="1"/>
  <c r="P74" i="1" s="1"/>
  <c r="N73" i="1"/>
  <c r="P73" i="1" s="1"/>
  <c r="N72" i="1"/>
  <c r="P72" i="1" s="1"/>
  <c r="Q26" i="1"/>
  <c r="Q30" i="1"/>
  <c r="Q28" i="1"/>
  <c r="Q25" i="1"/>
  <c r="Q31" i="1"/>
  <c r="Q33" i="1"/>
  <c r="Q27" i="1"/>
  <c r="Q23" i="1"/>
  <c r="Q24" i="1"/>
  <c r="Q60" i="1"/>
  <c r="Q32" i="1"/>
  <c r="BP27" i="1"/>
  <c r="BQ27" i="1" s="1"/>
  <c r="BP59" i="1"/>
  <c r="BQ59" i="1" s="1"/>
  <c r="BP24" i="1"/>
  <c r="BQ24" i="1" s="1"/>
  <c r="BP21" i="1"/>
  <c r="BQ21" i="1" s="1"/>
  <c r="BP60" i="1"/>
  <c r="BQ60" i="1" s="1"/>
  <c r="BP32" i="1"/>
  <c r="BQ32" i="1" s="1"/>
  <c r="BP33" i="1"/>
  <c r="BQ33" i="1" s="1"/>
  <c r="BP25" i="1"/>
  <c r="BQ25" i="1" s="1"/>
  <c r="BP26" i="1"/>
  <c r="BQ26" i="1" s="1"/>
  <c r="BP30" i="1"/>
  <c r="BQ30" i="1" s="1"/>
  <c r="BP28" i="1"/>
  <c r="BQ28" i="1" s="1"/>
  <c r="BP31" i="1"/>
  <c r="BQ31" i="1" s="1"/>
  <c r="N20" i="1"/>
  <c r="AU20" i="1"/>
  <c r="AU41" i="1" s="1"/>
  <c r="AU65" i="1" s="1"/>
  <c r="X20" i="1"/>
  <c r="X41" i="1" s="1"/>
  <c r="X65" i="1" s="1"/>
  <c r="O95" i="1" l="1"/>
  <c r="P95" i="1" s="1"/>
  <c r="S20" i="1"/>
  <c r="O90" i="1" s="1"/>
  <c r="Q64" i="1"/>
  <c r="R20" i="1"/>
  <c r="O92" i="1" s="1"/>
  <c r="T20" i="1"/>
  <c r="O93" i="1" s="1"/>
  <c r="N41" i="1"/>
  <c r="L41" i="6" s="1"/>
  <c r="L20" i="6"/>
  <c r="R64" i="1"/>
  <c r="T64" i="1"/>
  <c r="S64" i="1"/>
  <c r="N71" i="1"/>
  <c r="P71" i="1" s="1"/>
  <c r="Q20" i="1"/>
  <c r="Q41" i="1" s="1"/>
  <c r="L20" i="1"/>
  <c r="Q65" i="1" l="1"/>
  <c r="N65" i="1"/>
  <c r="L64" i="6" s="1"/>
  <c r="P90" i="1"/>
  <c r="L41" i="1"/>
  <c r="J20" i="6"/>
  <c r="P92" i="1"/>
  <c r="S41" i="1"/>
  <c r="S65" i="1" s="1"/>
  <c r="R41" i="1"/>
  <c r="R65" i="1" s="1"/>
  <c r="N75" i="1"/>
  <c r="P75" i="1" s="1"/>
  <c r="BP20" i="1"/>
  <c r="BQ20" i="1" s="1"/>
  <c r="L65" i="1" l="1"/>
  <c r="J64" i="6" s="1"/>
  <c r="J41" i="6"/>
  <c r="P93" i="1" l="1"/>
  <c r="T41" i="1"/>
  <c r="T65" i="1" s="1"/>
</calcChain>
</file>

<file path=xl/sharedStrings.xml><?xml version="1.0" encoding="utf-8"?>
<sst xmlns="http://schemas.openxmlformats.org/spreadsheetml/2006/main" count="860" uniqueCount="484">
  <si>
    <t>Lp.</t>
  </si>
  <si>
    <t>Przedmiot (nazwa)</t>
  </si>
  <si>
    <t>semestr zimowy - I</t>
  </si>
  <si>
    <t>semestr letni - II</t>
  </si>
  <si>
    <t>SUMA PUNKTÓW ECTS ZA PRZEDMIOT</t>
  </si>
  <si>
    <t>wykład (WY)</t>
  </si>
  <si>
    <t>seminarium (SE)</t>
  </si>
  <si>
    <t>ćwiczenia audytoryjne (CA)</t>
  </si>
  <si>
    <t>ćwiczenia kierunkowe - niekliniczne (CN)</t>
  </si>
  <si>
    <t>ćwiczenia laboratoryjne (CL)</t>
  </si>
  <si>
    <t>ćwiczenia kliniczne (CK)</t>
  </si>
  <si>
    <t>zajęcia praktyczne przy pacjencie (PP)</t>
  </si>
  <si>
    <t>ćwiczenia specjalistyczne - magisterskie (CM)</t>
  </si>
  <si>
    <t>lektoraty (LE)</t>
  </si>
  <si>
    <t>e-learning (EL)</t>
  </si>
  <si>
    <t>praktyka zawodowa (PZ)</t>
  </si>
  <si>
    <t>liczba godzin z nauczycielem</t>
  </si>
  <si>
    <t>ogólna liczba godzin dydaktycznych</t>
  </si>
  <si>
    <t>forma zakończenia semestru</t>
  </si>
  <si>
    <t>punkty ECTS w semestrze</t>
  </si>
  <si>
    <t>ćwiczenia audytoryjne CA)</t>
  </si>
  <si>
    <t>RAZEM</t>
  </si>
  <si>
    <t>Wydział</t>
  </si>
  <si>
    <t>Kierunek</t>
  </si>
  <si>
    <t>Forma studiów</t>
  </si>
  <si>
    <t>Cykl kształcenia</t>
  </si>
  <si>
    <t>łącznie dla przedmiotu</t>
  </si>
  <si>
    <t>całkowity nakład pracy studenta</t>
  </si>
  <si>
    <t>UWAGI</t>
  </si>
  <si>
    <t>wartość</t>
  </si>
  <si>
    <t>Rok studiów</t>
  </si>
  <si>
    <t>Rok akademicki</t>
  </si>
  <si>
    <t>RPS- obowiązkowe</t>
  </si>
  <si>
    <t>POW- ograniczonego wyboru</t>
  </si>
  <si>
    <t>PSW- swobodnego wyboru</t>
  </si>
  <si>
    <t xml:space="preserve">zal zaliczenie </t>
  </si>
  <si>
    <t>zal/o zaliczenie na ocenę</t>
  </si>
  <si>
    <t xml:space="preserve"> egz egzamin</t>
  </si>
  <si>
    <t>kod grupy*</t>
  </si>
  <si>
    <t>*kod grupy wpisujemy w przypadku kierunków regulowanych- należy wpisać symbol grupy zajęć, do jakiej należy dany przedmiot, tzw. ”kod grupy”</t>
  </si>
  <si>
    <t>OBJAŚNIENIA</t>
  </si>
  <si>
    <t>W Centrum Symulacji Medycznej</t>
  </si>
  <si>
    <t>W Pracowni dydaktycznej</t>
  </si>
  <si>
    <t>A</t>
  </si>
  <si>
    <t>2024/2025</t>
  </si>
  <si>
    <t>Poziom kształcenia</t>
  </si>
  <si>
    <t>B</t>
  </si>
  <si>
    <t>C</t>
  </si>
  <si>
    <t>D</t>
  </si>
  <si>
    <t>Profil kształcenia</t>
  </si>
  <si>
    <t>Liczba semestrów</t>
  </si>
  <si>
    <t>Łączna liczba godzin</t>
  </si>
  <si>
    <t>Łączna liczba ECTS</t>
  </si>
  <si>
    <t>Cykl kształcenia (nabór)</t>
  </si>
  <si>
    <t>Ścieżka**</t>
  </si>
  <si>
    <r>
      <t xml:space="preserve">Rodzaj zajęć***
</t>
    </r>
    <r>
      <rPr>
        <b/>
        <sz val="9"/>
        <color theme="1"/>
        <rFont val="Calibri"/>
        <family val="2"/>
        <charset val="238"/>
        <scheme val="minor"/>
      </rPr>
      <t>(RPS, POW, PSW)</t>
    </r>
  </si>
  <si>
    <t>***Rodzaj zajęć:</t>
  </si>
  <si>
    <t>*****Forma zakończenia semestru</t>
  </si>
  <si>
    <t>**Ścieżka- dla kierunków na których realizowane są ścieżki</t>
  </si>
  <si>
    <t>zajęcia wychowania fizycznego (WF)</t>
  </si>
  <si>
    <t>samokształcenie kierowane (SK)</t>
  </si>
  <si>
    <t>praktyczny</t>
  </si>
  <si>
    <t>egz</t>
  </si>
  <si>
    <t>zal</t>
  </si>
  <si>
    <t>Język angielski</t>
  </si>
  <si>
    <t xml:space="preserve"> Nauki społeczne i humanistyczne</t>
  </si>
  <si>
    <t xml:space="preserve"> Praktyki zawodowe</t>
  </si>
  <si>
    <t>Razem</t>
  </si>
  <si>
    <t>Symbol grupy efektów</t>
  </si>
  <si>
    <t>Nazwa grupy efektów</t>
  </si>
  <si>
    <t>liczba ECTS wg standardu</t>
  </si>
  <si>
    <t>2025/2026</t>
  </si>
  <si>
    <t>Seminarium dyplomowe</t>
  </si>
  <si>
    <t>LICZBA GODZIN W PRZELICZENIU NA 1 ECTS</t>
  </si>
  <si>
    <t>liczba godz. wg standardu</t>
  </si>
  <si>
    <t>liczba godz. wg programu</t>
  </si>
  <si>
    <t>liczba ECTS wg programu</t>
  </si>
  <si>
    <t>RPS</t>
  </si>
  <si>
    <t>POW</t>
  </si>
  <si>
    <t>CSM WW</t>
  </si>
  <si>
    <t>CSM NW</t>
  </si>
  <si>
    <t>CSP NW</t>
  </si>
  <si>
    <t>łącznie</t>
  </si>
  <si>
    <t>w tym on-line</t>
  </si>
  <si>
    <t>Łącznie</t>
  </si>
  <si>
    <t>samodzielna praca studenta</t>
  </si>
  <si>
    <t>SAMODZIELNA PRACA STUDENTA</t>
  </si>
  <si>
    <t>SUMA GODZIN PRZEDMIOTU</t>
  </si>
  <si>
    <t>GODZINY Z NAUCZYCIELEM</t>
  </si>
  <si>
    <t>NAKŁAD PRACY STUDENTA (godz. dyd. + samodzielna praca)</t>
  </si>
  <si>
    <t>GODZINY DYDAKTYCZNE</t>
  </si>
  <si>
    <t>nakład pracy studenta (godz. dyd. + samodzielna praca)</t>
  </si>
  <si>
    <t>12+35</t>
  </si>
  <si>
    <t>Wskażnik</t>
  </si>
  <si>
    <t>wg standardu</t>
  </si>
  <si>
    <t>wskaźnik wg standardu</t>
  </si>
  <si>
    <t>za zajecia praktyczne (PP)</t>
  </si>
  <si>
    <t>suma godz./ECTS dyd. W grupiach zgodnie ze standardem</t>
  </si>
  <si>
    <t>uwagi</t>
  </si>
  <si>
    <t>LP</t>
  </si>
  <si>
    <t>%</t>
  </si>
  <si>
    <t>realizacja wskaźnika</t>
  </si>
  <si>
    <t>uwagi do realizacji</t>
  </si>
  <si>
    <t>Nazwa grupy zajęć</t>
  </si>
  <si>
    <t>za zajęcia z wykorzystaniem met i technik na odl.</t>
  </si>
  <si>
    <t>za zajęcia z bezpośrednim udziałem prowadzących</t>
  </si>
  <si>
    <t>13+36</t>
  </si>
  <si>
    <t>14+37</t>
  </si>
  <si>
    <t>1/5</t>
  </si>
  <si>
    <t>*kod grupy</t>
  </si>
  <si>
    <t>Nazwa godzaju zajęć</t>
  </si>
  <si>
    <t>Nazwa formy zakończenia</t>
  </si>
  <si>
    <t>obowiązkowe</t>
  </si>
  <si>
    <t>zaliczenie (zal/nzal)</t>
  </si>
  <si>
    <t>przedmiot ograniczonego wyboru</t>
  </si>
  <si>
    <t>zal/o</t>
  </si>
  <si>
    <t>zaliczenie na ocenę</t>
  </si>
  <si>
    <t>PSW</t>
  </si>
  <si>
    <t>przedmiot swobodnego wyboru</t>
  </si>
  <si>
    <t>egzamin</t>
  </si>
  <si>
    <t>II stopień</t>
  </si>
  <si>
    <t>stacjonarne/niestacjonarne</t>
  </si>
  <si>
    <t xml:space="preserve">Farmakologia uzupełniająca * </t>
  </si>
  <si>
    <t>Dydaktyka medyczna</t>
  </si>
  <si>
    <t>Zajęcia fakultatywne</t>
  </si>
  <si>
    <r>
      <t>Przygotowanie pracy dyplomowej**</t>
    </r>
    <r>
      <rPr>
        <sz val="12"/>
        <rFont val="Calibri"/>
        <family val="2"/>
        <charset val="238"/>
        <scheme val="minor"/>
      </rPr>
      <t xml:space="preserve"> praca własna studenta</t>
    </r>
  </si>
  <si>
    <t>****Pula godzin (ze standardu,
do dyspozycji uczelni (Autorska oferta uczelni))</t>
  </si>
  <si>
    <t>****Pula godzin</t>
  </si>
  <si>
    <t>ze standardu</t>
  </si>
  <si>
    <t>do dyspozycji uczelni (Autorska oferta uczelni)</t>
  </si>
  <si>
    <t>******Ćwiczenia w warunkach symulowanych (CS) są realizowane odpowiednio:</t>
  </si>
  <si>
    <t xml:space="preserve">****Pula godzin </t>
  </si>
  <si>
    <t>Minimalna liczba godzin zajęć z języka angielskiego</t>
  </si>
  <si>
    <t>Minimalna liczba ECTS za zajęcia z języka angielskiego</t>
  </si>
  <si>
    <t>Minimalna liczba ECTS za zajęcia do wyboru z puli godzin do dyspozycji uczelni- tok A</t>
  </si>
  <si>
    <t>Wartość wymaga weryfikacji</t>
  </si>
  <si>
    <t>Minimalna liczba ECTS za zajęcia do wyboru z puli godzin do dyspozycji uczelni- tok B</t>
  </si>
  <si>
    <t>Liczba godzin do dyspozycji uczelni- tok A</t>
  </si>
  <si>
    <t>Liczba godzin do dyspozycji uczelni- tok B</t>
  </si>
  <si>
    <t>Liczba ECTS do dyspozycji uczelni- tok A</t>
  </si>
  <si>
    <t>Liczba ECTS do dyspozycji uczelni- tok B</t>
  </si>
  <si>
    <t>Minimalna liczba ECTS za przygotowanie pracy dyplomowej i przygotowanie do egzaminu dyplomowego</t>
  </si>
  <si>
    <t>Liczba ECTS w ramach zajęć prowadzonych z bezpośrednim udziałem nauczycieli akademickich lub innych osób prowadzących zajęcia</t>
  </si>
  <si>
    <t>Położnictwo</t>
  </si>
  <si>
    <t>Terapia bólu ostrego i przewlekłego</t>
  </si>
  <si>
    <t>Diagnostyka ultrasonograficzna w położnictwie i ginekologii</t>
  </si>
  <si>
    <r>
      <rPr>
        <sz val="12"/>
        <color rgb="FFA23636"/>
        <rFont val="Calibri"/>
        <family val="2"/>
        <charset val="238"/>
        <scheme val="minor"/>
      </rPr>
      <t>Farmakologia uzupełniająca *</t>
    </r>
    <r>
      <rPr>
        <sz val="12"/>
        <rFont val="Calibri"/>
        <family val="2"/>
        <charset val="238"/>
        <scheme val="minor"/>
      </rPr>
      <t xml:space="preserve"> przedmiot tylko dla studentów (absolwentów) rozpoczynających kształcenie na I stopniu ppołożnictwa przed rokiem 2016/2017</t>
    </r>
  </si>
  <si>
    <t>Informacja naukowa</t>
  </si>
  <si>
    <t>Statystyka medyczna</t>
  </si>
  <si>
    <t>Seksuologia i edukacja seksualna</t>
  </si>
  <si>
    <t>Farmakologia i ordynowanie produktów leczniczych</t>
  </si>
  <si>
    <t>Intensywny nadzór neonatologiczny</t>
  </si>
  <si>
    <t>Zarządzanie w położnictwie - praktyka zawodowa</t>
  </si>
  <si>
    <t>******Forma zakończenia przedmiotu</t>
  </si>
  <si>
    <t>*Czy przedmiot kształtuje kompetencje komunikacyjne
*Czy przedmiot humanistyczny lub społeczny</t>
  </si>
  <si>
    <t>tak</t>
  </si>
  <si>
    <t>nie</t>
  </si>
  <si>
    <t>Czy przedmiot kształtuje kompetencje komunikacyjne</t>
  </si>
  <si>
    <t>Czy przedmiot humanistyczny lub społeczny</t>
  </si>
  <si>
    <t>forma zakończenia przedmiotu *****</t>
  </si>
  <si>
    <t>forma zakończenia semestru ******</t>
  </si>
  <si>
    <t>33+56</t>
  </si>
  <si>
    <t>15+38</t>
  </si>
  <si>
    <t>(26+49)*5/3</t>
  </si>
  <si>
    <t>(17+29+40+52)*5/3</t>
  </si>
  <si>
    <t>37+56</t>
  </si>
  <si>
    <t>38+55</t>
  </si>
  <si>
    <t>(suma 39-54)-40</t>
  </si>
  <si>
    <t>14+33</t>
  </si>
  <si>
    <t>15+32</t>
  </si>
  <si>
    <t>(suma 16-31)-17</t>
  </si>
  <si>
    <t>57</t>
  </si>
  <si>
    <t>58</t>
  </si>
  <si>
    <t>ćwiczenia w warunkach symulowanych (CS)*******</t>
  </si>
  <si>
    <t>sumy dla 1 roku</t>
  </si>
  <si>
    <t>Zaawansowana praktyka zawodowa położnej</t>
  </si>
  <si>
    <t>Badania naukowe i rozwój praktyki zawodowej położnej</t>
  </si>
  <si>
    <t>sumy dla 2 roku</t>
  </si>
  <si>
    <t>Nauki społeczne i humanistyczne</t>
  </si>
  <si>
    <t>Minimalna liczba godzin zajęć z diagnostyki ultrasonograficznej 
w formie ćwiczeń w pracowni ultrasonograficznej, CSM lub w warunkach naturalnych;</t>
  </si>
  <si>
    <t>Maksymalna liczba ECTS w grupach A-C realizowanych on-line wyłącznie w ramach zajęć umożliwiających osiągnięcie efektów uczenia się w kategorii wiedzy</t>
  </si>
  <si>
    <t>Liczba ECTS, którą student musi uzyskać w ramach zajęć z dziedziny nauk humanistycznych lub nauk społecznych</t>
  </si>
  <si>
    <t>Rodzaj zajęć***
(RPS, POW, PSW)</t>
  </si>
  <si>
    <t>Suma efektów w poszczególnych kategoriach</t>
  </si>
  <si>
    <t>ECTS</t>
  </si>
  <si>
    <t>forma zakończenia przedmiotu</t>
  </si>
  <si>
    <t>W TYM TEORIA (WY+SE)</t>
  </si>
  <si>
    <t>Wiedza</t>
  </si>
  <si>
    <t>Umiejetności</t>
  </si>
  <si>
    <t>Kompetencje społeczne</t>
  </si>
  <si>
    <t>Wiedza - moduł A</t>
  </si>
  <si>
    <t>Wiedza - moduł B</t>
  </si>
  <si>
    <t>Wiedza - moduł C</t>
  </si>
  <si>
    <t>Umiejętności - moduł A</t>
  </si>
  <si>
    <t>Umiejętności - moduł B</t>
  </si>
  <si>
    <t>Umiejętności - moduł C</t>
  </si>
  <si>
    <t>Proporcje poszczególnych kategorii efektów dla przedmiotu</t>
  </si>
  <si>
    <t>A.W01</t>
  </si>
  <si>
    <t>A.W02</t>
  </si>
  <si>
    <t>A.W03</t>
  </si>
  <si>
    <t>A.W04</t>
  </si>
  <si>
    <t>A.W05</t>
  </si>
  <si>
    <t>A.W06</t>
  </si>
  <si>
    <t>A.W07</t>
  </si>
  <si>
    <t>A.W08</t>
  </si>
  <si>
    <t>A.W09</t>
  </si>
  <si>
    <t>A.W10</t>
  </si>
  <si>
    <t>A.W11</t>
  </si>
  <si>
    <t>A.W12</t>
  </si>
  <si>
    <t>A.W13</t>
  </si>
  <si>
    <t>A.W14</t>
  </si>
  <si>
    <t>A.W15</t>
  </si>
  <si>
    <t>A.W16</t>
  </si>
  <si>
    <t>A.W17</t>
  </si>
  <si>
    <t>A.W18</t>
  </si>
  <si>
    <t>A.W19</t>
  </si>
  <si>
    <t>A.W20</t>
  </si>
  <si>
    <t>A.W21</t>
  </si>
  <si>
    <t>A.W22</t>
  </si>
  <si>
    <t>A.W23</t>
  </si>
  <si>
    <t>A.W24</t>
  </si>
  <si>
    <t>A.W25</t>
  </si>
  <si>
    <t>A.W26</t>
  </si>
  <si>
    <t>B.W01</t>
  </si>
  <si>
    <t>B.W02</t>
  </si>
  <si>
    <t>B.W03</t>
  </si>
  <si>
    <t>B.W04</t>
  </si>
  <si>
    <t>B.W05</t>
  </si>
  <si>
    <t>B.W06</t>
  </si>
  <si>
    <t>B.W07</t>
  </si>
  <si>
    <t>B.W08</t>
  </si>
  <si>
    <t>B.W09</t>
  </si>
  <si>
    <t>B.W10</t>
  </si>
  <si>
    <t>B.W11</t>
  </si>
  <si>
    <t>B.W12</t>
  </si>
  <si>
    <t>B.W13</t>
  </si>
  <si>
    <t>B.W14</t>
  </si>
  <si>
    <t>B.W15</t>
  </si>
  <si>
    <t>B.W16</t>
  </si>
  <si>
    <t>B.W17</t>
  </si>
  <si>
    <t>B.W18</t>
  </si>
  <si>
    <t>B.W19</t>
  </si>
  <si>
    <t>B.W20</t>
  </si>
  <si>
    <t>B.W21</t>
  </si>
  <si>
    <t>B.W22</t>
  </si>
  <si>
    <t>B.W23</t>
  </si>
  <si>
    <t>B.W24</t>
  </si>
  <si>
    <t>B.W25</t>
  </si>
  <si>
    <t>B.W26</t>
  </si>
  <si>
    <t>B.W27</t>
  </si>
  <si>
    <t>B.W28</t>
  </si>
  <si>
    <t>B.W29</t>
  </si>
  <si>
    <t>B.W30</t>
  </si>
  <si>
    <t>B.W31</t>
  </si>
  <si>
    <t>B.W32</t>
  </si>
  <si>
    <t>B.W33</t>
  </si>
  <si>
    <t>B.W34</t>
  </si>
  <si>
    <t>B.W35</t>
  </si>
  <si>
    <t>B.W36</t>
  </si>
  <si>
    <t>B.W37</t>
  </si>
  <si>
    <t>B.W38</t>
  </si>
  <si>
    <t>B.W39</t>
  </si>
  <si>
    <t>B.W40</t>
  </si>
  <si>
    <t>B.W41</t>
  </si>
  <si>
    <t>B.W42</t>
  </si>
  <si>
    <t>B.W43</t>
  </si>
  <si>
    <t>B.W44</t>
  </si>
  <si>
    <t>B.W45</t>
  </si>
  <si>
    <t>B.W46</t>
  </si>
  <si>
    <t>B.W47</t>
  </si>
  <si>
    <t>B.W48</t>
  </si>
  <si>
    <t>B.W49</t>
  </si>
  <si>
    <t>B.W50</t>
  </si>
  <si>
    <t>B.W51</t>
  </si>
  <si>
    <t>B.W52</t>
  </si>
  <si>
    <t>B.W53</t>
  </si>
  <si>
    <t>B.W54</t>
  </si>
  <si>
    <t>B.W55</t>
  </si>
  <si>
    <t>B.W56</t>
  </si>
  <si>
    <t>B.W57</t>
  </si>
  <si>
    <t>C.W01</t>
  </si>
  <si>
    <t>C.W02</t>
  </si>
  <si>
    <t>C.W03</t>
  </si>
  <si>
    <t>C.W04</t>
  </si>
  <si>
    <t>C.W05</t>
  </si>
  <si>
    <t>C.W06</t>
  </si>
  <si>
    <t>C.W07</t>
  </si>
  <si>
    <t>C.W08</t>
  </si>
  <si>
    <t>C.W09</t>
  </si>
  <si>
    <t>C.W10</t>
  </si>
  <si>
    <t>C.W11</t>
  </si>
  <si>
    <t>C.W12</t>
  </si>
  <si>
    <t>C.W13</t>
  </si>
  <si>
    <t>C.W14</t>
  </si>
  <si>
    <t>C.W15</t>
  </si>
  <si>
    <t>C.W16</t>
  </si>
  <si>
    <t>C.W17</t>
  </si>
  <si>
    <t>C.W18</t>
  </si>
  <si>
    <t>C.W19</t>
  </si>
  <si>
    <t>C.W20</t>
  </si>
  <si>
    <t>C.W21</t>
  </si>
  <si>
    <t>A.U01</t>
  </si>
  <si>
    <t>A.U02</t>
  </si>
  <si>
    <t>A.U03</t>
  </si>
  <si>
    <t>A.U04</t>
  </si>
  <si>
    <t>A.U05</t>
  </si>
  <si>
    <t>A.U06</t>
  </si>
  <si>
    <t>A.U07</t>
  </si>
  <si>
    <t>A.U08</t>
  </si>
  <si>
    <t>A.U09</t>
  </si>
  <si>
    <t>A.U10</t>
  </si>
  <si>
    <t>A.U11</t>
  </si>
  <si>
    <t>A.U12</t>
  </si>
  <si>
    <t>A.U13</t>
  </si>
  <si>
    <t>A.U14</t>
  </si>
  <si>
    <t>A.U15</t>
  </si>
  <si>
    <t>A.U16</t>
  </si>
  <si>
    <t>A.U17</t>
  </si>
  <si>
    <t>A.U18</t>
  </si>
  <si>
    <t>A.U19</t>
  </si>
  <si>
    <t>B.U01</t>
  </si>
  <si>
    <t>B.U02</t>
  </si>
  <si>
    <t>B.U03</t>
  </si>
  <si>
    <t>B.U04</t>
  </si>
  <si>
    <t>B.U05</t>
  </si>
  <si>
    <t>B.U06</t>
  </si>
  <si>
    <t>B.U07</t>
  </si>
  <si>
    <t>B.U08</t>
  </si>
  <si>
    <t>B.U09</t>
  </si>
  <si>
    <t>B.U10</t>
  </si>
  <si>
    <t>B.U11</t>
  </si>
  <si>
    <t>B.U12</t>
  </si>
  <si>
    <t>B.U13</t>
  </si>
  <si>
    <t>B.U14</t>
  </si>
  <si>
    <t>B.U15</t>
  </si>
  <si>
    <t>B.U16</t>
  </si>
  <si>
    <t>B.U17</t>
  </si>
  <si>
    <t>B.U18</t>
  </si>
  <si>
    <t>B.U19</t>
  </si>
  <si>
    <t>B.U20</t>
  </si>
  <si>
    <t>B.U21</t>
  </si>
  <si>
    <t>B.U22</t>
  </si>
  <si>
    <t>B.U23</t>
  </si>
  <si>
    <t>B.U24</t>
  </si>
  <si>
    <t>B.U25</t>
  </si>
  <si>
    <t>B.U26</t>
  </si>
  <si>
    <t>B.U27</t>
  </si>
  <si>
    <t>B.U28</t>
  </si>
  <si>
    <t>B.U29</t>
  </si>
  <si>
    <t>B.U30</t>
  </si>
  <si>
    <t>B.U31</t>
  </si>
  <si>
    <t>B.U32</t>
  </si>
  <si>
    <t>B.U33</t>
  </si>
  <si>
    <t>B.U34</t>
  </si>
  <si>
    <t>B.U35</t>
  </si>
  <si>
    <t>B.U36</t>
  </si>
  <si>
    <t>B.U37</t>
  </si>
  <si>
    <t>B.U38</t>
  </si>
  <si>
    <t>B.U39</t>
  </si>
  <si>
    <t>B.U40</t>
  </si>
  <si>
    <t>B.U41</t>
  </si>
  <si>
    <t>B.U42</t>
  </si>
  <si>
    <t>B.U43</t>
  </si>
  <si>
    <t>B.U44</t>
  </si>
  <si>
    <t>B.U45</t>
  </si>
  <si>
    <t>B.U46</t>
  </si>
  <si>
    <t>B.U47</t>
  </si>
  <si>
    <t>B.U48</t>
  </si>
  <si>
    <t>B.U49</t>
  </si>
  <si>
    <t>B.U50</t>
  </si>
  <si>
    <t>B.U51</t>
  </si>
  <si>
    <t>B.U52</t>
  </si>
  <si>
    <t>B.U53</t>
  </si>
  <si>
    <t>B.U54</t>
  </si>
  <si>
    <t>B.U55</t>
  </si>
  <si>
    <t>B.U56</t>
  </si>
  <si>
    <t>B.U57</t>
  </si>
  <si>
    <t>B.U58</t>
  </si>
  <si>
    <t>B.U59</t>
  </si>
  <si>
    <t>B.U60</t>
  </si>
  <si>
    <t>B.U61</t>
  </si>
  <si>
    <t>C.U01</t>
  </si>
  <si>
    <t>C.U02</t>
  </si>
  <si>
    <t>C.U03</t>
  </si>
  <si>
    <t>C.U04</t>
  </si>
  <si>
    <t>C.U05</t>
  </si>
  <si>
    <t>C.U06</t>
  </si>
  <si>
    <t>C.U07</t>
  </si>
  <si>
    <t>C.U08</t>
  </si>
  <si>
    <t>C.U09</t>
  </si>
  <si>
    <t>C.U10</t>
  </si>
  <si>
    <t>C.U11</t>
  </si>
  <si>
    <t>C.U12</t>
  </si>
  <si>
    <t>C.U13</t>
  </si>
  <si>
    <t>C.U14</t>
  </si>
  <si>
    <t>C.U15</t>
  </si>
  <si>
    <t>C.U16</t>
  </si>
  <si>
    <t>K.1</t>
  </si>
  <si>
    <t>K.2</t>
  </si>
  <si>
    <t>K.3</t>
  </si>
  <si>
    <t>K.4</t>
  </si>
  <si>
    <t>K.5</t>
  </si>
  <si>
    <t>K.6</t>
  </si>
  <si>
    <t>K.7</t>
  </si>
  <si>
    <t>A.U20</t>
  </si>
  <si>
    <t>B.W58</t>
  </si>
  <si>
    <t>B.W59</t>
  </si>
  <si>
    <t>B.W60</t>
  </si>
  <si>
    <t>B.W61</t>
  </si>
  <si>
    <t>B.W62</t>
  </si>
  <si>
    <t>B.W63</t>
  </si>
  <si>
    <t>B.W64</t>
  </si>
  <si>
    <t>B.W65</t>
  </si>
  <si>
    <t>C.W22</t>
  </si>
  <si>
    <t>C.U17</t>
  </si>
  <si>
    <t>Edukacja w praktyce zawodowej położnej - edukacja terapeutyczna w chorobach onkologiczno-ginekologicznych</t>
  </si>
  <si>
    <t>Opieka specjalistyczna nad kobietą z cukrzycą w okresie okołoporodowym</t>
  </si>
  <si>
    <t>Edukacja w praktyce zawodwej położnej - edukacja w cukrzycy</t>
  </si>
  <si>
    <t>Opieka interprofesjonalna w okresie okołoporodowym</t>
  </si>
  <si>
    <t>Leczenie ran w praktyce zawodowej położnej</t>
  </si>
  <si>
    <t>Badania naukowe w praktyce zawodowej położnej</t>
  </si>
  <si>
    <t>Diagnostyka ultrasonograficzna w położnictwie i ginekologii - praktyka zawodowa</t>
  </si>
  <si>
    <t>Opieka specjalisyczna w onkologii ginekologicznej i leczeniu systemowym nowotworów</t>
  </si>
  <si>
    <t>Zarządzanie w praktyce zawodowej położnej</t>
  </si>
  <si>
    <t>Edukacja  w praktyce zawodowej położnej - edukacja i wsparcie kobiety w okresie laktacji</t>
  </si>
  <si>
    <t>Edukacja w praktyce zawodowej położnej - edukacja uroginekologiczna</t>
  </si>
  <si>
    <t>Koordynowana opieka zdrowotna</t>
  </si>
  <si>
    <t xml:space="preserve">Nowoczesna komunikacja i edukacja z wykorzystaniem nowoczesnych narzędzi social media </t>
  </si>
  <si>
    <t xml:space="preserve">Opieka paliatywna w perinatologii </t>
  </si>
  <si>
    <t>2026/2027</t>
  </si>
  <si>
    <t>Stany naglące w neonatologii</t>
  </si>
  <si>
    <t>Opieka hospicyjna w medycynie perinatalnej</t>
  </si>
  <si>
    <t>Przygotowanie pracy dyplomowej**</t>
  </si>
  <si>
    <t>(suma(16:28)-17+suma(39:51)-40)*5/3</t>
  </si>
  <si>
    <t>za zajęcia kształtujące umiejętności praktyczne (PP+PZ+CS+CA+CN)</t>
  </si>
  <si>
    <t>(19+20+21+22+23+24+25+26+31+42+43+44+45+46+47+48+49+54)*5/3</t>
  </si>
  <si>
    <t>Liczba ECTS zajęć kształtujacych umiejętności praktyczne (PP+PZ+CS+CA+CN) w wymiarze większym niż</t>
  </si>
  <si>
    <t>Minimalna liczba godzin zajęć w cyklu kształcenia- tok A</t>
  </si>
  <si>
    <t>Minimalna liczba punktów ECTS konieczna do ukończenia studiów- tok A</t>
  </si>
  <si>
    <t>suma godzin z całości minus godziny z toku B</t>
  </si>
  <si>
    <t>suma ECTS z całośći minus godziny z toku B</t>
  </si>
  <si>
    <t>A_W27_UMW</t>
  </si>
  <si>
    <t>B_W66_FU</t>
  </si>
  <si>
    <t>B_W67_FU</t>
  </si>
  <si>
    <t>B_W68_FU</t>
  </si>
  <si>
    <t>B_W69_FU</t>
  </si>
  <si>
    <t>B_W70_FU</t>
  </si>
  <si>
    <t>A.U21_UMW</t>
  </si>
  <si>
    <t>B.U62_FU</t>
  </si>
  <si>
    <t>B.U63_FU</t>
  </si>
  <si>
    <t>B.U64_FU</t>
  </si>
  <si>
    <t>B.U65_FU</t>
  </si>
  <si>
    <t>B.U66_UMW</t>
  </si>
  <si>
    <t>B.U67_UMW</t>
  </si>
  <si>
    <t>B.U68_UMW</t>
  </si>
  <si>
    <t>B.U69_UMW</t>
  </si>
  <si>
    <t>B.U70_UMW</t>
  </si>
  <si>
    <t>B.U71_UMW</t>
  </si>
  <si>
    <t>B_W71_UMW</t>
  </si>
  <si>
    <t>B_W72_UMW</t>
  </si>
  <si>
    <t>B_W73_UMW</t>
  </si>
  <si>
    <t>B_W74_UMW</t>
  </si>
  <si>
    <t>B_W75_UMW</t>
  </si>
  <si>
    <t>B_W76_UMW</t>
  </si>
  <si>
    <t>B_W77_UMW</t>
  </si>
  <si>
    <t>Stany nagłe w położnictwie i ginekologii - w ujęciu interprofesjonalnym</t>
  </si>
  <si>
    <t>Praktyka zawodowa położnej w perspektywie międzynarodowej</t>
  </si>
  <si>
    <t>Przygotowanie do egzaminu dyplomowego</t>
  </si>
  <si>
    <t>Ordynowanie leków i wystawianie recept - praktyka zawodowa</t>
  </si>
  <si>
    <t>Opieka specjalistyczna nad pacjentką i jej rodziną w ujęciu interdyscyplinarnym oraz edukacja w praktyce zawodowej położnej - praktyka zawodowa</t>
  </si>
  <si>
    <t>Wydział Pielegniarstwa i Położnictwa</t>
  </si>
  <si>
    <t>2025/2027</t>
  </si>
  <si>
    <t>stacjonarne</t>
  </si>
  <si>
    <t>Szczegółowy Program Studiów dla cyklu kształcenia rozpoczynającego się w roku akademickim: 2025/2026</t>
  </si>
  <si>
    <t>Senatu Uniwersytetu Medycznego we Wrocławiu</t>
  </si>
  <si>
    <t>z dnia  26 lutego 2025 r.</t>
  </si>
  <si>
    <t>Prawo w praktyce zawodowej położnej</t>
  </si>
  <si>
    <t>Wielokulturowość w praktyce zawodowej położnej</t>
  </si>
  <si>
    <t>Praktyka zawodowa położnej oparta na dowodach naukowych</t>
  </si>
  <si>
    <t>Skuteczna komunikacja w warunkach podwyższonego stresu</t>
  </si>
  <si>
    <t>Komunikacja w sytuacji trudnej w praktyce zawodowej położnej</t>
  </si>
  <si>
    <t>Uchwała nr 2719</t>
  </si>
  <si>
    <t>Wydział Pielęgniarstwa i Położnictwa</t>
  </si>
  <si>
    <t>2025-2027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</si>
</sst>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11"/>
      <color theme="0" tint="-0.34998626667073579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2" tint="-0.499984740745262"/>
      <name val="Calibri"/>
      <family val="2"/>
      <charset val="238"/>
      <scheme val="minor"/>
    </font>
    <font>
      <sz val="11"/>
      <color rgb="FFA23636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A23636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FFFF00"/>
      <name val="Calibri"/>
      <family val="2"/>
      <charset val="238"/>
      <scheme val="minor"/>
    </font>
    <font>
      <b/>
      <sz val="12"/>
      <color rgb="FFFFFF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color rgb="FFFFFF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A2363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FEED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rgb="FFABE5E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5DA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E2AC00"/>
        <bgColor indexed="64"/>
      </patternFill>
    </fill>
    <fill>
      <patternFill patternType="solid">
        <fgColor rgb="FF00DA63"/>
        <bgColor indexed="64"/>
      </patternFill>
    </fill>
    <fill>
      <patternFill patternType="solid">
        <fgColor rgb="FF008FFA"/>
        <bgColor indexed="64"/>
      </patternFill>
    </fill>
    <fill>
      <patternFill patternType="solid">
        <fgColor rgb="FFF79709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theme="5" tint="0.39997558519241921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5" fillId="0" borderId="0"/>
  </cellStyleXfs>
  <cellXfs count="680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5" fillId="4" borderId="7" xfId="0" applyFont="1" applyFill="1" applyBorder="1" applyAlignment="1">
      <alignment wrapText="1"/>
    </xf>
    <xf numFmtId="2" fontId="0" fillId="0" borderId="0" xfId="0" applyNumberFormat="1"/>
    <xf numFmtId="0" fontId="0" fillId="7" borderId="7" xfId="0" applyFill="1" applyBorder="1"/>
    <xf numFmtId="0" fontId="0" fillId="0" borderId="20" xfId="0" applyBorder="1" applyAlignment="1">
      <alignment vertical="center" wrapText="1"/>
    </xf>
    <xf numFmtId="0" fontId="0" fillId="0" borderId="0" xfId="0" applyAlignment="1">
      <alignment vertical="center"/>
    </xf>
    <xf numFmtId="0" fontId="0" fillId="7" borderId="20" xfId="0" applyFill="1" applyBorder="1" applyAlignment="1">
      <alignment vertical="center" wrapText="1"/>
    </xf>
    <xf numFmtId="0" fontId="0" fillId="7" borderId="0" xfId="0" applyFill="1" applyAlignment="1">
      <alignment vertical="center"/>
    </xf>
    <xf numFmtId="0" fontId="0" fillId="0" borderId="0" xfId="0" quotePrefix="1"/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0" fontId="5" fillId="0" borderId="0" xfId="0" applyFont="1" applyAlignment="1">
      <alignment wrapText="1"/>
    </xf>
    <xf numFmtId="0" fontId="0" fillId="0" borderId="7" xfId="0" applyBorder="1" applyAlignment="1">
      <alignment vertical="center"/>
    </xf>
    <xf numFmtId="0" fontId="0" fillId="11" borderId="7" xfId="0" applyFill="1" applyBorder="1" applyAlignment="1">
      <alignment vertical="center"/>
    </xf>
    <xf numFmtId="0" fontId="0" fillId="11" borderId="4" xfId="0" applyFill="1" applyBorder="1" applyAlignment="1">
      <alignment vertical="center"/>
    </xf>
    <xf numFmtId="2" fontId="7" fillId="9" borderId="23" xfId="0" applyNumberFormat="1" applyFont="1" applyFill="1" applyBorder="1" applyAlignment="1">
      <alignment vertical="center" wrapText="1"/>
    </xf>
    <xf numFmtId="2" fontId="0" fillId="0" borderId="23" xfId="0" applyNumberFormat="1" applyBorder="1" applyAlignment="1">
      <alignment vertical="center"/>
    </xf>
    <xf numFmtId="0" fontId="0" fillId="13" borderId="4" xfId="0" applyFill="1" applyBorder="1" applyAlignment="1">
      <alignment vertical="center"/>
    </xf>
    <xf numFmtId="0" fontId="0" fillId="13" borderId="7" xfId="0" applyFill="1" applyBorder="1" applyAlignment="1">
      <alignment vertical="center"/>
    </xf>
    <xf numFmtId="0" fontId="3" fillId="14" borderId="7" xfId="0" applyFont="1" applyFill="1" applyBorder="1" applyAlignment="1">
      <alignment horizontal="left" textRotation="90" wrapText="1"/>
    </xf>
    <xf numFmtId="0" fontId="0" fillId="14" borderId="4" xfId="0" applyFill="1" applyBorder="1" applyAlignment="1">
      <alignment vertical="center"/>
    </xf>
    <xf numFmtId="0" fontId="0" fillId="14" borderId="7" xfId="0" applyFill="1" applyBorder="1" applyAlignment="1">
      <alignment vertical="center"/>
    </xf>
    <xf numFmtId="0" fontId="0" fillId="14" borderId="3" xfId="0" applyFill="1" applyBorder="1" applyAlignment="1">
      <alignment vertical="center"/>
    </xf>
    <xf numFmtId="0" fontId="0" fillId="14" borderId="9" xfId="0" applyFill="1" applyBorder="1" applyAlignment="1">
      <alignment vertical="center"/>
    </xf>
    <xf numFmtId="0" fontId="0" fillId="13" borderId="7" xfId="0" applyFill="1" applyBorder="1" applyAlignment="1">
      <alignment textRotation="90" wrapText="1"/>
    </xf>
    <xf numFmtId="0" fontId="0" fillId="13" borderId="5" xfId="0" applyFill="1" applyBorder="1" applyAlignment="1">
      <alignment vertical="center"/>
    </xf>
    <xf numFmtId="0" fontId="0" fillId="13" borderId="8" xfId="0" applyFill="1" applyBorder="1" applyAlignment="1">
      <alignment vertical="center"/>
    </xf>
    <xf numFmtId="0" fontId="3" fillId="15" borderId="7" xfId="0" applyFont="1" applyFill="1" applyBorder="1" applyAlignment="1">
      <alignment textRotation="90" wrapText="1"/>
    </xf>
    <xf numFmtId="0" fontId="0" fillId="15" borderId="23" xfId="0" applyFill="1" applyBorder="1" applyAlignment="1">
      <alignment vertical="center"/>
    </xf>
    <xf numFmtId="0" fontId="0" fillId="15" borderId="10" xfId="0" applyFill="1" applyBorder="1" applyAlignment="1">
      <alignment vertical="center"/>
    </xf>
    <xf numFmtId="0" fontId="0" fillId="15" borderId="4" xfId="0" applyFill="1" applyBorder="1" applyAlignment="1">
      <alignment vertical="center"/>
    </xf>
    <xf numFmtId="0" fontId="0" fillId="15" borderId="7" xfId="0" applyFill="1" applyBorder="1" applyAlignment="1">
      <alignment vertical="center"/>
    </xf>
    <xf numFmtId="0" fontId="3" fillId="18" borderId="4" xfId="0" applyFont="1" applyFill="1" applyBorder="1" applyAlignment="1">
      <alignment textRotation="90" wrapText="1"/>
    </xf>
    <xf numFmtId="0" fontId="2" fillId="18" borderId="7" xfId="1" applyFill="1" applyBorder="1" applyAlignment="1">
      <alignment vertical="center"/>
    </xf>
    <xf numFmtId="0" fontId="2" fillId="18" borderId="4" xfId="1" applyFill="1" applyBorder="1" applyAlignment="1">
      <alignment vertical="center"/>
    </xf>
    <xf numFmtId="0" fontId="5" fillId="17" borderId="4" xfId="0" applyFont="1" applyFill="1" applyBorder="1" applyAlignment="1">
      <alignment textRotation="90" wrapText="1"/>
    </xf>
    <xf numFmtId="0" fontId="3" fillId="17" borderId="23" xfId="0" applyFont="1" applyFill="1" applyBorder="1" applyAlignment="1">
      <alignment horizontal="center" textRotation="90" wrapText="1"/>
    </xf>
    <xf numFmtId="0" fontId="0" fillId="17" borderId="23" xfId="0" applyFill="1" applyBorder="1" applyAlignment="1">
      <alignment vertical="center"/>
    </xf>
    <xf numFmtId="0" fontId="0" fillId="17" borderId="10" xfId="0" applyFill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5" fillId="14" borderId="45" xfId="0" applyFont="1" applyFill="1" applyBorder="1" applyAlignment="1">
      <alignment horizontal="center" vertical="center" wrapText="1"/>
    </xf>
    <xf numFmtId="0" fontId="5" fillId="15" borderId="46" xfId="0" applyFont="1" applyFill="1" applyBorder="1" applyAlignment="1">
      <alignment horizontal="center" vertical="center" wrapText="1"/>
    </xf>
    <xf numFmtId="0" fontId="0" fillId="0" borderId="7" xfId="0" quotePrefix="1" applyBorder="1"/>
    <xf numFmtId="2" fontId="0" fillId="0" borderId="0" xfId="0" applyNumberFormat="1" applyAlignment="1">
      <alignment wrapText="1"/>
    </xf>
    <xf numFmtId="2" fontId="3" fillId="0" borderId="0" xfId="0" applyNumberFormat="1" applyFont="1"/>
    <xf numFmtId="0" fontId="0" fillId="0" borderId="7" xfId="0" applyBorder="1"/>
    <xf numFmtId="0" fontId="3" fillId="4" borderId="7" xfId="0" applyFont="1" applyFill="1" applyBorder="1"/>
    <xf numFmtId="2" fontId="0" fillId="5" borderId="4" xfId="0" applyNumberFormat="1" applyFill="1" applyBorder="1" applyAlignment="1">
      <alignment vertical="center"/>
    </xf>
    <xf numFmtId="2" fontId="3" fillId="5" borderId="4" xfId="0" applyNumberFormat="1" applyFont="1" applyFill="1" applyBorder="1" applyAlignment="1">
      <alignment textRotation="90" wrapText="1"/>
    </xf>
    <xf numFmtId="0" fontId="3" fillId="10" borderId="7" xfId="0" applyFont="1" applyFill="1" applyBorder="1" applyAlignment="1">
      <alignment horizontal="center" textRotation="90" wrapText="1"/>
    </xf>
    <xf numFmtId="0" fontId="3" fillId="10" borderId="23" xfId="0" applyFont="1" applyFill="1" applyBorder="1" applyAlignment="1">
      <alignment textRotation="90" wrapText="1"/>
    </xf>
    <xf numFmtId="2" fontId="5" fillId="5" borderId="4" xfId="0" applyNumberFormat="1" applyFont="1" applyFill="1" applyBorder="1" applyAlignment="1">
      <alignment textRotation="90" wrapText="1"/>
    </xf>
    <xf numFmtId="2" fontId="0" fillId="12" borderId="3" xfId="0" applyNumberForma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0" fillId="16" borderId="7" xfId="0" applyFont="1" applyFill="1" applyBorder="1" applyAlignment="1">
      <alignment vertical="center" wrapText="1"/>
    </xf>
    <xf numFmtId="0" fontId="5" fillId="14" borderId="4" xfId="0" applyFont="1" applyFill="1" applyBorder="1" applyAlignment="1">
      <alignment horizontal="center" vertical="center" wrapText="1"/>
    </xf>
    <xf numFmtId="0" fontId="0" fillId="13" borderId="4" xfId="0" applyFill="1" applyBorder="1" applyAlignment="1">
      <alignment horizontal="center" vertical="center"/>
    </xf>
    <xf numFmtId="0" fontId="5" fillId="15" borderId="23" xfId="0" applyFont="1" applyFill="1" applyBorder="1" applyAlignment="1">
      <alignment horizontal="center" vertical="center" wrapText="1"/>
    </xf>
    <xf numFmtId="0" fontId="5" fillId="18" borderId="7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17" borderId="7" xfId="0" applyFont="1" applyFill="1" applyBorder="1" applyAlignment="1">
      <alignment horizontal="center" vertical="center" wrapText="1"/>
    </xf>
    <xf numFmtId="0" fontId="5" fillId="12" borderId="33" xfId="0" applyFont="1" applyFill="1" applyBorder="1" applyAlignment="1">
      <alignment horizontal="center" vertical="center" wrapText="1"/>
    </xf>
    <xf numFmtId="0" fontId="3" fillId="15" borderId="4" xfId="0" applyFont="1" applyFill="1" applyBorder="1" applyAlignment="1">
      <alignment horizontal="center" vertical="center" wrapText="1"/>
    </xf>
    <xf numFmtId="0" fontId="3" fillId="17" borderId="22" xfId="0" applyFont="1" applyFill="1" applyBorder="1" applyAlignment="1">
      <alignment horizontal="center" vertical="center" wrapText="1"/>
    </xf>
    <xf numFmtId="0" fontId="3" fillId="10" borderId="13" xfId="0" applyFont="1" applyFill="1" applyBorder="1" applyAlignment="1">
      <alignment horizontal="center" vertical="center" wrapText="1"/>
    </xf>
    <xf numFmtId="0" fontId="3" fillId="14" borderId="4" xfId="0" applyFont="1" applyFill="1" applyBorder="1" applyAlignment="1">
      <alignment horizontal="center" vertical="center" wrapText="1"/>
    </xf>
    <xf numFmtId="0" fontId="3" fillId="10" borderId="22" xfId="0" applyFont="1" applyFill="1" applyBorder="1" applyAlignment="1">
      <alignment horizontal="center" vertical="center"/>
    </xf>
    <xf numFmtId="49" fontId="7" fillId="9" borderId="23" xfId="0" applyNumberFormat="1" applyFont="1" applyFill="1" applyBorder="1" applyAlignment="1">
      <alignment horizontal="center" vertical="center" wrapText="1"/>
    </xf>
    <xf numFmtId="0" fontId="5" fillId="13" borderId="12" xfId="0" applyFont="1" applyFill="1" applyBorder="1" applyAlignment="1">
      <alignment horizontal="center" vertical="center"/>
    </xf>
    <xf numFmtId="0" fontId="5" fillId="18" borderId="45" xfId="0" applyFont="1" applyFill="1" applyBorder="1" applyAlignment="1">
      <alignment horizontal="center" vertical="center" wrapText="1"/>
    </xf>
    <xf numFmtId="2" fontId="5" fillId="5" borderId="46" xfId="0" applyNumberFormat="1" applyFont="1" applyFill="1" applyBorder="1" applyAlignment="1">
      <alignment horizontal="center" vertical="center" wrapText="1"/>
    </xf>
    <xf numFmtId="0" fontId="5" fillId="17" borderId="46" xfId="0" applyFont="1" applyFill="1" applyBorder="1" applyAlignment="1">
      <alignment horizontal="center" vertical="center" wrapText="1"/>
    </xf>
    <xf numFmtId="49" fontId="5" fillId="12" borderId="30" xfId="0" applyNumberFormat="1" applyFont="1" applyFill="1" applyBorder="1" applyAlignment="1">
      <alignment horizontal="center" vertical="center" wrapText="1"/>
    </xf>
    <xf numFmtId="0" fontId="5" fillId="15" borderId="45" xfId="0" applyFont="1" applyFill="1" applyBorder="1" applyAlignment="1">
      <alignment horizontal="center" vertical="center" wrapText="1"/>
    </xf>
    <xf numFmtId="0" fontId="5" fillId="10" borderId="45" xfId="0" applyFont="1" applyFill="1" applyBorder="1" applyAlignment="1">
      <alignment horizontal="center" vertical="center" wrapText="1"/>
    </xf>
    <xf numFmtId="0" fontId="5" fillId="10" borderId="46" xfId="0" applyFont="1" applyFill="1" applyBorder="1" applyAlignment="1">
      <alignment horizontal="center" vertical="center"/>
    </xf>
    <xf numFmtId="49" fontId="12" fillId="9" borderId="46" xfId="0" applyNumberFormat="1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3" fillId="3" borderId="0" xfId="0" applyFont="1" applyFill="1"/>
    <xf numFmtId="0" fontId="0" fillId="3" borderId="0" xfId="0" applyFill="1"/>
    <xf numFmtId="2" fontId="0" fillId="0" borderId="0" xfId="0" applyNumberFormat="1" applyAlignment="1">
      <alignment horizontal="left"/>
    </xf>
    <xf numFmtId="2" fontId="0" fillId="0" borderId="0" xfId="0" applyNumberFormat="1" applyAlignment="1">
      <alignment horizontal="left" wrapText="1"/>
    </xf>
    <xf numFmtId="0" fontId="13" fillId="0" borderId="7" xfId="0" applyFont="1" applyBorder="1"/>
    <xf numFmtId="0" fontId="13" fillId="0" borderId="7" xfId="0" quotePrefix="1" applyFont="1" applyBorder="1"/>
    <xf numFmtId="1" fontId="13" fillId="0" borderId="7" xfId="0" quotePrefix="1" applyNumberFormat="1" applyFont="1" applyBorder="1"/>
    <xf numFmtId="0" fontId="14" fillId="4" borderId="7" xfId="0" applyFont="1" applyFill="1" applyBorder="1"/>
    <xf numFmtId="1" fontId="14" fillId="4" borderId="7" xfId="0" quotePrefix="1" applyNumberFormat="1" applyFont="1" applyFill="1" applyBorder="1"/>
    <xf numFmtId="0" fontId="8" fillId="7" borderId="7" xfId="0" applyFont="1" applyFill="1" applyBorder="1"/>
    <xf numFmtId="0" fontId="11" fillId="4" borderId="7" xfId="0" applyFont="1" applyFill="1" applyBorder="1"/>
    <xf numFmtId="0" fontId="0" fillId="0" borderId="0" xfId="0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12" borderId="32" xfId="0" applyFont="1" applyFill="1" applyBorder="1" applyAlignment="1">
      <alignment horizontal="center" textRotation="90" wrapText="1"/>
    </xf>
    <xf numFmtId="2" fontId="0" fillId="5" borderId="7" xfId="0" applyNumberFormat="1" applyFill="1" applyBorder="1" applyAlignment="1">
      <alignment vertical="center"/>
    </xf>
    <xf numFmtId="2" fontId="0" fillId="12" borderId="8" xfId="0" applyNumberFormat="1" applyFill="1" applyBorder="1" applyAlignment="1">
      <alignment vertical="center" wrapText="1"/>
    </xf>
    <xf numFmtId="0" fontId="8" fillId="14" borderId="7" xfId="0" applyFont="1" applyFill="1" applyBorder="1" applyAlignment="1">
      <alignment vertical="center"/>
    </xf>
    <xf numFmtId="0" fontId="0" fillId="14" borderId="28" xfId="0" applyFill="1" applyBorder="1" applyAlignment="1">
      <alignment vertical="center"/>
    </xf>
    <xf numFmtId="0" fontId="0" fillId="13" borderId="28" xfId="0" applyFill="1" applyBorder="1" applyAlignment="1">
      <alignment vertical="center"/>
    </xf>
    <xf numFmtId="0" fontId="0" fillId="15" borderId="37" xfId="0" applyFill="1" applyBorder="1" applyAlignment="1">
      <alignment vertical="center"/>
    </xf>
    <xf numFmtId="0" fontId="2" fillId="18" borderId="28" xfId="1" applyFill="1" applyBorder="1" applyAlignment="1">
      <alignment vertical="center"/>
    </xf>
    <xf numFmtId="2" fontId="0" fillId="5" borderId="28" xfId="0" applyNumberFormat="1" applyFill="1" applyBorder="1" applyAlignment="1">
      <alignment vertical="center"/>
    </xf>
    <xf numFmtId="2" fontId="0" fillId="17" borderId="28" xfId="0" applyNumberFormat="1" applyFill="1" applyBorder="1" applyAlignment="1">
      <alignment vertical="center" wrapText="1"/>
    </xf>
    <xf numFmtId="2" fontId="0" fillId="12" borderId="38" xfId="0" applyNumberFormat="1" applyFill="1" applyBorder="1" applyAlignment="1">
      <alignment vertical="center" wrapText="1"/>
    </xf>
    <xf numFmtId="0" fontId="0" fillId="14" borderId="38" xfId="0" applyFill="1" applyBorder="1" applyAlignment="1">
      <alignment vertical="center"/>
    </xf>
    <xf numFmtId="0" fontId="0" fillId="15" borderId="28" xfId="0" applyFill="1" applyBorder="1" applyAlignment="1">
      <alignment vertical="center"/>
    </xf>
    <xf numFmtId="0" fontId="17" fillId="0" borderId="0" xfId="0" applyFont="1"/>
    <xf numFmtId="0" fontId="18" fillId="20" borderId="0" xfId="0" applyFont="1" applyFill="1" applyAlignment="1">
      <alignment horizontal="left" vertical="center"/>
    </xf>
    <xf numFmtId="0" fontId="19" fillId="0" borderId="0" xfId="0" applyFont="1"/>
    <xf numFmtId="0" fontId="8" fillId="21" borderId="7" xfId="0" applyFont="1" applyFill="1" applyBorder="1" applyAlignment="1">
      <alignment horizontal="center" vertical="center" wrapText="1"/>
    </xf>
    <xf numFmtId="0" fontId="11" fillId="21" borderId="7" xfId="0" applyFont="1" applyFill="1" applyBorder="1" applyAlignment="1">
      <alignment wrapText="1"/>
    </xf>
    <xf numFmtId="0" fontId="11" fillId="21" borderId="7" xfId="0" applyFont="1" applyFill="1" applyBorder="1" applyAlignment="1">
      <alignment vertical="center" wrapText="1"/>
    </xf>
    <xf numFmtId="2" fontId="0" fillId="0" borderId="0" xfId="0" applyNumberFormat="1" applyAlignment="1">
      <alignment vertical="center" wrapText="1"/>
    </xf>
    <xf numFmtId="9" fontId="11" fillId="21" borderId="7" xfId="0" applyNumberFormat="1" applyFont="1" applyFill="1" applyBorder="1" applyAlignment="1">
      <alignment vertical="center" wrapText="1"/>
    </xf>
    <xf numFmtId="0" fontId="3" fillId="3" borderId="48" xfId="0" applyFont="1" applyFill="1" applyBorder="1" applyAlignment="1">
      <alignment horizontal="center" vertical="top" wrapText="1"/>
    </xf>
    <xf numFmtId="0" fontId="3" fillId="3" borderId="47" xfId="0" applyFont="1" applyFill="1" applyBorder="1" applyAlignment="1">
      <alignment horizontal="center" vertical="top" wrapText="1"/>
    </xf>
    <xf numFmtId="0" fontId="0" fillId="0" borderId="7" xfId="0" applyBorder="1" applyAlignment="1">
      <alignment vertical="center" wrapText="1"/>
    </xf>
    <xf numFmtId="2" fontId="0" fillId="0" borderId="0" xfId="0" applyNumberFormat="1" applyAlignment="1">
      <alignment vertical="center"/>
    </xf>
    <xf numFmtId="0" fontId="4" fillId="0" borderId="0" xfId="0" applyFont="1" applyAlignment="1">
      <alignment vertical="center"/>
    </xf>
    <xf numFmtId="0" fontId="8" fillId="0" borderId="7" xfId="0" applyFont="1" applyBorder="1" applyAlignment="1">
      <alignment vertical="center" wrapText="1"/>
    </xf>
    <xf numFmtId="2" fontId="8" fillId="0" borderId="0" xfId="0" applyNumberFormat="1" applyFont="1" applyAlignment="1">
      <alignment vertical="center" wrapText="1"/>
    </xf>
    <xf numFmtId="0" fontId="7" fillId="22" borderId="51" xfId="0" applyFont="1" applyFill="1" applyBorder="1"/>
    <xf numFmtId="0" fontId="0" fillId="23" borderId="51" xfId="0" applyFill="1" applyBorder="1"/>
    <xf numFmtId="0" fontId="0" fillId="0" borderId="51" xfId="0" applyBorder="1"/>
    <xf numFmtId="0" fontId="8" fillId="21" borderId="7" xfId="0" applyFont="1" applyFill="1" applyBorder="1" applyAlignment="1">
      <alignment horizontal="center" vertical="center"/>
    </xf>
    <xf numFmtId="2" fontId="0" fillId="0" borderId="0" xfId="0" quotePrefix="1" applyNumberFormat="1" applyAlignment="1">
      <alignment vertical="center"/>
    </xf>
    <xf numFmtId="2" fontId="21" fillId="0" borderId="0" xfId="0" quotePrefix="1" applyNumberFormat="1" applyFont="1" applyAlignment="1">
      <alignment vertical="center"/>
    </xf>
    <xf numFmtId="1" fontId="8" fillId="0" borderId="0" xfId="0" quotePrefix="1" applyNumberFormat="1" applyFont="1"/>
    <xf numFmtId="0" fontId="8" fillId="0" borderId="0" xfId="0" applyFont="1"/>
    <xf numFmtId="0" fontId="23" fillId="0" borderId="0" xfId="0" applyFont="1" applyAlignment="1">
      <alignment wrapText="1"/>
    </xf>
    <xf numFmtId="9" fontId="8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9" fontId="8" fillId="21" borderId="7" xfId="0" applyNumberFormat="1" applyFont="1" applyFill="1" applyBorder="1" applyAlignment="1">
      <alignment wrapText="1"/>
    </xf>
    <xf numFmtId="0" fontId="8" fillId="21" borderId="7" xfId="0" applyFont="1" applyFill="1" applyBorder="1"/>
    <xf numFmtId="0" fontId="8" fillId="21" borderId="7" xfId="0" applyFont="1" applyFill="1" applyBorder="1" applyAlignment="1">
      <alignment wrapText="1"/>
    </xf>
    <xf numFmtId="9" fontId="11" fillId="21" borderId="7" xfId="0" applyNumberFormat="1" applyFont="1" applyFill="1" applyBorder="1" applyAlignment="1">
      <alignment wrapText="1"/>
    </xf>
    <xf numFmtId="1" fontId="8" fillId="3" borderId="7" xfId="0" quotePrefix="1" applyNumberFormat="1" applyFont="1" applyFill="1" applyBorder="1" applyAlignment="1">
      <alignment horizontal="right"/>
    </xf>
    <xf numFmtId="1" fontId="0" fillId="7" borderId="7" xfId="0" quotePrefix="1" applyNumberFormat="1" applyFill="1" applyBorder="1" applyAlignment="1">
      <alignment horizontal="right" wrapText="1"/>
    </xf>
    <xf numFmtId="0" fontId="3" fillId="3" borderId="18" xfId="0" applyFont="1" applyFill="1" applyBorder="1" applyAlignment="1">
      <alignment horizontal="center" vertical="center" wrapText="1"/>
    </xf>
    <xf numFmtId="0" fontId="0" fillId="0" borderId="32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3" borderId="0" xfId="0" applyFill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1" fillId="10" borderId="24" xfId="0" applyFont="1" applyFill="1" applyBorder="1" applyAlignment="1">
      <alignment horizontal="center" vertical="center" wrapText="1"/>
    </xf>
    <xf numFmtId="0" fontId="24" fillId="10" borderId="47" xfId="0" applyFont="1" applyFill="1" applyBorder="1" applyAlignment="1">
      <alignment horizontal="center" vertical="center" wrapText="1"/>
    </xf>
    <xf numFmtId="0" fontId="3" fillId="24" borderId="7" xfId="0" applyFont="1" applyFill="1" applyBorder="1" applyAlignment="1">
      <alignment horizontal="center" textRotation="90" wrapText="1"/>
    </xf>
    <xf numFmtId="0" fontId="5" fillId="24" borderId="23" xfId="0" applyFont="1" applyFill="1" applyBorder="1" applyAlignment="1">
      <alignment horizontal="center" wrapText="1"/>
    </xf>
    <xf numFmtId="0" fontId="24" fillId="24" borderId="55" xfId="0" applyFont="1" applyFill="1" applyBorder="1" applyAlignment="1">
      <alignment horizontal="center" vertical="center" wrapText="1"/>
    </xf>
    <xf numFmtId="0" fontId="11" fillId="14" borderId="4" xfId="0" applyFont="1" applyFill="1" applyBorder="1" applyAlignment="1">
      <alignment horizontal="center" vertical="center" wrapText="1"/>
    </xf>
    <xf numFmtId="0" fontId="11" fillId="15" borderId="4" xfId="0" applyFont="1" applyFill="1" applyBorder="1" applyAlignment="1">
      <alignment horizontal="center" vertical="center" wrapText="1"/>
    </xf>
    <xf numFmtId="0" fontId="11" fillId="24" borderId="3" xfId="0" applyFont="1" applyFill="1" applyBorder="1" applyAlignment="1">
      <alignment horizontal="center" vertical="center" wrapText="1"/>
    </xf>
    <xf numFmtId="0" fontId="24" fillId="14" borderId="45" xfId="0" applyFont="1" applyFill="1" applyBorder="1" applyAlignment="1">
      <alignment horizontal="center" vertical="center" wrapText="1"/>
    </xf>
    <xf numFmtId="0" fontId="24" fillId="15" borderId="45" xfId="0" applyFont="1" applyFill="1" applyBorder="1" applyAlignment="1">
      <alignment horizontal="center" vertical="center" wrapText="1"/>
    </xf>
    <xf numFmtId="0" fontId="24" fillId="24" borderId="47" xfId="0" applyFont="1" applyFill="1" applyBorder="1" applyAlignment="1">
      <alignment horizontal="center" vertical="center" wrapText="1"/>
    </xf>
    <xf numFmtId="0" fontId="3" fillId="24" borderId="3" xfId="0" applyFont="1" applyFill="1" applyBorder="1" applyAlignment="1">
      <alignment horizontal="center" vertical="center" wrapText="1"/>
    </xf>
    <xf numFmtId="0" fontId="5" fillId="24" borderId="47" xfId="0" applyFont="1" applyFill="1" applyBorder="1" applyAlignment="1">
      <alignment horizontal="center" vertical="center" wrapText="1"/>
    </xf>
    <xf numFmtId="0" fontId="0" fillId="24" borderId="37" xfId="0" applyFill="1" applyBorder="1" applyAlignment="1">
      <alignment vertical="center"/>
    </xf>
    <xf numFmtId="0" fontId="0" fillId="24" borderId="10" xfId="0" applyFill="1" applyBorder="1" applyAlignment="1">
      <alignment vertical="center"/>
    </xf>
    <xf numFmtId="0" fontId="0" fillId="24" borderId="23" xfId="0" applyFill="1" applyBorder="1" applyAlignment="1">
      <alignment vertical="center"/>
    </xf>
    <xf numFmtId="0" fontId="0" fillId="24" borderId="3" xfId="0" applyFill="1" applyBorder="1" applyAlignment="1">
      <alignment vertical="center"/>
    </xf>
    <xf numFmtId="0" fontId="0" fillId="24" borderId="9" xfId="0" applyFill="1" applyBorder="1" applyAlignment="1">
      <alignment vertical="center"/>
    </xf>
    <xf numFmtId="0" fontId="0" fillId="24" borderId="38" xfId="0" applyFill="1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0" xfId="0" applyBorder="1" applyAlignment="1">
      <alignment wrapText="1"/>
    </xf>
    <xf numFmtId="0" fontId="0" fillId="25" borderId="45" xfId="0" applyFill="1" applyBorder="1" applyAlignment="1">
      <alignment vertical="center"/>
    </xf>
    <xf numFmtId="0" fontId="0" fillId="25" borderId="47" xfId="0" applyFill="1" applyBorder="1" applyAlignment="1">
      <alignment vertical="center"/>
    </xf>
    <xf numFmtId="0" fontId="3" fillId="25" borderId="47" xfId="0" applyFont="1" applyFill="1" applyBorder="1" applyAlignment="1">
      <alignment vertical="center" wrapText="1"/>
    </xf>
    <xf numFmtId="2" fontId="0" fillId="0" borderId="2" xfId="0" applyNumberFormat="1" applyBorder="1" applyAlignment="1">
      <alignment vertical="center"/>
    </xf>
    <xf numFmtId="0" fontId="0" fillId="14" borderId="13" xfId="0" applyFill="1" applyBorder="1" applyAlignment="1">
      <alignment vertical="center"/>
    </xf>
    <xf numFmtId="0" fontId="0" fillId="0" borderId="24" xfId="0" applyBorder="1" applyAlignment="1">
      <alignment vertical="center"/>
    </xf>
    <xf numFmtId="0" fontId="0" fillId="15" borderId="13" xfId="0" applyFill="1" applyBorder="1" applyAlignment="1">
      <alignment vertical="center"/>
    </xf>
    <xf numFmtId="0" fontId="0" fillId="17" borderId="22" xfId="0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11" borderId="13" xfId="0" applyFill="1" applyBorder="1" applyAlignment="1">
      <alignment vertical="center"/>
    </xf>
    <xf numFmtId="0" fontId="0" fillId="13" borderId="14" xfId="0" applyFill="1" applyBorder="1" applyAlignment="1">
      <alignment vertical="center"/>
    </xf>
    <xf numFmtId="0" fontId="0" fillId="24" borderId="24" xfId="0" applyFill="1" applyBorder="1" applyAlignment="1">
      <alignment vertical="center"/>
    </xf>
    <xf numFmtId="0" fontId="0" fillId="24" borderId="7" xfId="0" applyFill="1" applyBorder="1" applyAlignment="1">
      <alignment vertical="center"/>
    </xf>
    <xf numFmtId="2" fontId="0" fillId="12" borderId="7" xfId="0" applyNumberForma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13" borderId="9" xfId="0" applyFill="1" applyBorder="1" applyAlignment="1">
      <alignment vertical="center"/>
    </xf>
    <xf numFmtId="0" fontId="10" fillId="16" borderId="10" xfId="0" applyFont="1" applyFill="1" applyBorder="1" applyAlignment="1">
      <alignment vertical="center" wrapText="1"/>
    </xf>
    <xf numFmtId="0" fontId="0" fillId="13" borderId="3" xfId="0" applyFill="1" applyBorder="1" applyAlignment="1">
      <alignment vertical="center"/>
    </xf>
    <xf numFmtId="0" fontId="0" fillId="0" borderId="28" xfId="0" applyBorder="1" applyAlignment="1">
      <alignment vertical="center"/>
    </xf>
    <xf numFmtId="0" fontId="0" fillId="17" borderId="37" xfId="0" applyFill="1" applyBorder="1" applyAlignment="1">
      <alignment vertical="center"/>
    </xf>
    <xf numFmtId="0" fontId="0" fillId="11" borderId="28" xfId="0" applyFill="1" applyBorder="1" applyAlignment="1">
      <alignment vertical="center"/>
    </xf>
    <xf numFmtId="0" fontId="0" fillId="13" borderId="29" xfId="0" applyFill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9" xfId="0" applyBorder="1" applyAlignment="1">
      <alignment vertical="center"/>
    </xf>
    <xf numFmtId="2" fontId="0" fillId="12" borderId="28" xfId="0" applyNumberFormat="1" applyFill="1" applyBorder="1" applyAlignment="1">
      <alignment vertical="center" wrapText="1"/>
    </xf>
    <xf numFmtId="2" fontId="0" fillId="12" borderId="4" xfId="0" applyNumberFormat="1" applyFill="1" applyBorder="1" applyAlignment="1">
      <alignment vertical="center" wrapText="1"/>
    </xf>
    <xf numFmtId="0" fontId="3" fillId="10" borderId="4" xfId="0" applyFont="1" applyFill="1" applyBorder="1" applyAlignment="1">
      <alignment textRotation="90" wrapText="1"/>
    </xf>
    <xf numFmtId="1" fontId="8" fillId="0" borderId="4" xfId="2" applyNumberFormat="1" applyFont="1" applyBorder="1" applyAlignment="1">
      <alignment horizontal="center" vertical="center"/>
    </xf>
    <xf numFmtId="1" fontId="8" fillId="0" borderId="7" xfId="2" applyNumberFormat="1" applyFont="1" applyBorder="1" applyAlignment="1">
      <alignment horizontal="center" vertical="center"/>
    </xf>
    <xf numFmtId="0" fontId="3" fillId="2" borderId="62" xfId="0" applyFont="1" applyFill="1" applyBorder="1"/>
    <xf numFmtId="0" fontId="3" fillId="2" borderId="61" xfId="0" applyFont="1" applyFill="1" applyBorder="1" applyAlignment="1">
      <alignment horizontal="center"/>
    </xf>
    <xf numFmtId="0" fontId="3" fillId="2" borderId="61" xfId="0" applyFont="1" applyFill="1" applyBorder="1"/>
    <xf numFmtId="0" fontId="3" fillId="2" borderId="63" xfId="0" applyFont="1" applyFill="1" applyBorder="1"/>
    <xf numFmtId="0" fontId="0" fillId="2" borderId="61" xfId="0" applyFill="1" applyBorder="1"/>
    <xf numFmtId="0" fontId="2" fillId="0" borderId="0" xfId="0" applyFont="1" applyAlignment="1">
      <alignment vertical="center"/>
    </xf>
    <xf numFmtId="2" fontId="0" fillId="0" borderId="6" xfId="0" applyNumberFormat="1" applyBorder="1" applyAlignment="1">
      <alignment vertical="center"/>
    </xf>
    <xf numFmtId="1" fontId="11" fillId="3" borderId="7" xfId="0" quotePrefix="1" applyNumberFormat="1" applyFont="1" applyFill="1" applyBorder="1" applyAlignment="1">
      <alignment horizontal="right"/>
    </xf>
    <xf numFmtId="1" fontId="11" fillId="6" borderId="7" xfId="0" quotePrefix="1" applyNumberFormat="1" applyFont="1" applyFill="1" applyBorder="1" applyAlignment="1">
      <alignment horizontal="right" vertical="center"/>
    </xf>
    <xf numFmtId="1" fontId="16" fillId="21" borderId="7" xfId="0" quotePrefix="1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0" fillId="21" borderId="9" xfId="0" applyFill="1" applyBorder="1" applyAlignment="1">
      <alignment horizontal="center" vertical="center"/>
    </xf>
    <xf numFmtId="0" fontId="0" fillId="21" borderId="7" xfId="0" applyFill="1" applyBorder="1" applyAlignment="1">
      <alignment horizontal="center" wrapText="1"/>
    </xf>
    <xf numFmtId="2" fontId="2" fillId="0" borderId="0" xfId="0" applyNumberFormat="1" applyFont="1"/>
    <xf numFmtId="1" fontId="0" fillId="0" borderId="7" xfId="0" quotePrefix="1" applyNumberFormat="1" applyBorder="1" applyAlignment="1">
      <alignment horizontal="right"/>
    </xf>
    <xf numFmtId="0" fontId="0" fillId="21" borderId="7" xfId="0" applyFill="1" applyBorder="1" applyAlignment="1">
      <alignment horizontal="right"/>
    </xf>
    <xf numFmtId="0" fontId="0" fillId="21" borderId="7" xfId="0" applyFill="1" applyBorder="1" applyAlignment="1">
      <alignment horizontal="right" wrapText="1"/>
    </xf>
    <xf numFmtId="0" fontId="0" fillId="0" borderId="7" xfId="0" applyBorder="1" applyAlignment="1">
      <alignment wrapText="1"/>
    </xf>
    <xf numFmtId="0" fontId="8" fillId="7" borderId="67" xfId="0" applyFont="1" applyFill="1" applyBorder="1"/>
    <xf numFmtId="0" fontId="8" fillId="7" borderId="0" xfId="0" applyFont="1" applyFill="1"/>
    <xf numFmtId="0" fontId="8" fillId="7" borderId="20" xfId="0" applyFont="1" applyFill="1" applyBorder="1"/>
    <xf numFmtId="0" fontId="8" fillId="7" borderId="59" xfId="0" applyFont="1" applyFill="1" applyBorder="1"/>
    <xf numFmtId="0" fontId="8" fillId="7" borderId="30" xfId="0" applyFont="1" applyFill="1" applyBorder="1"/>
    <xf numFmtId="0" fontId="8" fillId="7" borderId="25" xfId="0" applyFont="1" applyFill="1" applyBorder="1"/>
    <xf numFmtId="0" fontId="28" fillId="0" borderId="7" xfId="0" applyFont="1" applyBorder="1" applyAlignment="1">
      <alignment vertical="center"/>
    </xf>
    <xf numFmtId="0" fontId="28" fillId="0" borderId="7" xfId="0" applyFont="1" applyBorder="1" applyAlignment="1">
      <alignment vertical="center" wrapText="1"/>
    </xf>
    <xf numFmtId="0" fontId="28" fillId="14" borderId="4" xfId="0" quotePrefix="1" applyFont="1" applyFill="1" applyBorder="1" applyAlignment="1">
      <alignment vertical="center"/>
    </xf>
    <xf numFmtId="0" fontId="28" fillId="13" borderId="4" xfId="0" quotePrefix="1" applyFont="1" applyFill="1" applyBorder="1" applyAlignment="1">
      <alignment vertical="center"/>
    </xf>
    <xf numFmtId="0" fontId="28" fillId="15" borderId="4" xfId="0" quotePrefix="1" applyFont="1" applyFill="1" applyBorder="1" applyAlignment="1">
      <alignment vertical="center"/>
    </xf>
    <xf numFmtId="0" fontId="28" fillId="8" borderId="4" xfId="0" quotePrefix="1" applyFont="1" applyFill="1" applyBorder="1" applyAlignment="1">
      <alignment vertical="center"/>
    </xf>
    <xf numFmtId="0" fontId="29" fillId="18" borderId="4" xfId="1" quotePrefix="1" applyFont="1" applyFill="1" applyBorder="1" applyAlignment="1">
      <alignment vertical="center"/>
    </xf>
    <xf numFmtId="2" fontId="28" fillId="2" borderId="4" xfId="0" quotePrefix="1" applyNumberFormat="1" applyFont="1" applyFill="1" applyBorder="1" applyAlignment="1">
      <alignment vertical="center"/>
    </xf>
    <xf numFmtId="0" fontId="18" fillId="27" borderId="23" xfId="0" applyFont="1" applyFill="1" applyBorder="1" applyAlignment="1">
      <alignment vertical="center" wrapText="1"/>
    </xf>
    <xf numFmtId="0" fontId="30" fillId="28" borderId="4" xfId="0" applyFont="1" applyFill="1" applyBorder="1" applyAlignment="1">
      <alignment vertical="center" wrapText="1"/>
    </xf>
    <xf numFmtId="0" fontId="18" fillId="29" borderId="3" xfId="0" applyFont="1" applyFill="1" applyBorder="1" applyAlignment="1">
      <alignment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8" fillId="27" borderId="7" xfId="0" applyFont="1" applyFill="1" applyBorder="1" applyAlignment="1">
      <alignment vertical="center" wrapText="1"/>
    </xf>
    <xf numFmtId="0" fontId="30" fillId="28" borderId="7" xfId="0" applyFont="1" applyFill="1" applyBorder="1" applyAlignment="1">
      <alignment vertical="center" wrapText="1"/>
    </xf>
    <xf numFmtId="0" fontId="18" fillId="29" borderId="9" xfId="0" applyFont="1" applyFill="1" applyBorder="1" applyAlignment="1">
      <alignment vertical="center" wrapText="1"/>
    </xf>
    <xf numFmtId="0" fontId="3" fillId="0" borderId="43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5" fillId="25" borderId="61" xfId="0" quotePrefix="1" applyFont="1" applyFill="1" applyBorder="1" applyAlignment="1">
      <alignment vertical="center"/>
    </xf>
    <xf numFmtId="0" fontId="25" fillId="25" borderId="61" xfId="0" quotePrefix="1" applyFont="1" applyFill="1" applyBorder="1" applyAlignment="1">
      <alignment horizontal="center" vertical="center"/>
    </xf>
    <xf numFmtId="0" fontId="25" fillId="25" borderId="61" xfId="0" applyFont="1" applyFill="1" applyBorder="1" applyAlignment="1">
      <alignment vertical="center"/>
    </xf>
    <xf numFmtId="0" fontId="25" fillId="25" borderId="61" xfId="0" applyFont="1" applyFill="1" applyBorder="1" applyAlignment="1">
      <alignment vertical="center" wrapText="1"/>
    </xf>
    <xf numFmtId="0" fontId="3" fillId="25" borderId="61" xfId="0" applyFont="1" applyFill="1" applyBorder="1" applyAlignment="1">
      <alignment vertical="center" wrapText="1"/>
    </xf>
    <xf numFmtId="0" fontId="25" fillId="25" borderId="62" xfId="0" applyFont="1" applyFill="1" applyBorder="1" applyAlignment="1">
      <alignment vertical="center" wrapText="1"/>
    </xf>
    <xf numFmtId="0" fontId="25" fillId="25" borderId="69" xfId="0" applyFont="1" applyFill="1" applyBorder="1" applyAlignment="1">
      <alignment vertical="center" wrapText="1"/>
    </xf>
    <xf numFmtId="0" fontId="25" fillId="25" borderId="66" xfId="0" applyFont="1" applyFill="1" applyBorder="1" applyAlignment="1">
      <alignment vertical="center" wrapText="1"/>
    </xf>
    <xf numFmtId="0" fontId="28" fillId="0" borderId="4" xfId="0" applyFont="1" applyBorder="1" applyAlignment="1">
      <alignment vertical="center"/>
    </xf>
    <xf numFmtId="0" fontId="28" fillId="0" borderId="4" xfId="0" applyFont="1" applyBorder="1" applyAlignment="1">
      <alignment vertical="center" wrapText="1"/>
    </xf>
    <xf numFmtId="0" fontId="18" fillId="27" borderId="4" xfId="0" applyFont="1" applyFill="1" applyBorder="1" applyAlignment="1">
      <alignment vertical="center" wrapText="1"/>
    </xf>
    <xf numFmtId="0" fontId="3" fillId="32" borderId="44" xfId="0" applyFont="1" applyFill="1" applyBorder="1" applyAlignment="1">
      <alignment vertical="center"/>
    </xf>
    <xf numFmtId="0" fontId="3" fillId="32" borderId="45" xfId="0" applyFont="1" applyFill="1" applyBorder="1" applyAlignment="1">
      <alignment vertical="center"/>
    </xf>
    <xf numFmtId="0" fontId="3" fillId="32" borderId="47" xfId="0" applyFont="1" applyFill="1" applyBorder="1" applyAlignment="1">
      <alignment vertical="center" wrapText="1"/>
    </xf>
    <xf numFmtId="0" fontId="3" fillId="32" borderId="46" xfId="0" applyFont="1" applyFill="1" applyBorder="1" applyAlignment="1">
      <alignment vertical="center"/>
    </xf>
    <xf numFmtId="0" fontId="25" fillId="25" borderId="64" xfId="0" applyFont="1" applyFill="1" applyBorder="1" applyAlignment="1">
      <alignment vertical="center"/>
    </xf>
    <xf numFmtId="0" fontId="3" fillId="32" borderId="61" xfId="0" applyFont="1" applyFill="1" applyBorder="1" applyAlignment="1">
      <alignment vertical="center"/>
    </xf>
    <xf numFmtId="0" fontId="28" fillId="24" borderId="4" xfId="0" quotePrefix="1" applyFont="1" applyFill="1" applyBorder="1" applyAlignment="1">
      <alignment vertical="center"/>
    </xf>
    <xf numFmtId="0" fontId="31" fillId="18" borderId="7" xfId="1" applyFont="1" applyFill="1" applyBorder="1" applyAlignment="1">
      <alignment vertical="center"/>
    </xf>
    <xf numFmtId="0" fontId="0" fillId="0" borderId="10" xfId="0" applyBorder="1" applyAlignment="1">
      <alignment vertical="center" wrapText="1"/>
    </xf>
    <xf numFmtId="2" fontId="0" fillId="0" borderId="3" xfId="0" applyNumberFormat="1" applyBorder="1" applyAlignment="1">
      <alignment vertical="center" wrapText="1"/>
    </xf>
    <xf numFmtId="0" fontId="0" fillId="24" borderId="8" xfId="0" applyFill="1" applyBorder="1" applyAlignment="1">
      <alignment vertical="center"/>
    </xf>
    <xf numFmtId="0" fontId="8" fillId="0" borderId="40" xfId="0" applyFont="1" applyBorder="1" applyAlignment="1">
      <alignment vertical="center"/>
    </xf>
    <xf numFmtId="0" fontId="8" fillId="0" borderId="41" xfId="0" applyFont="1" applyBorder="1" applyAlignment="1">
      <alignment horizontal="center" vertical="center"/>
    </xf>
    <xf numFmtId="0" fontId="8" fillId="0" borderId="41" xfId="0" applyFont="1" applyBorder="1" applyAlignment="1">
      <alignment vertical="center"/>
    </xf>
    <xf numFmtId="0" fontId="8" fillId="0" borderId="42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20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6" borderId="7" xfId="0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25" borderId="44" xfId="0" applyFont="1" applyFill="1" applyBorder="1" applyAlignment="1">
      <alignment vertical="center"/>
    </xf>
    <xf numFmtId="0" fontId="8" fillId="25" borderId="45" xfId="0" applyFont="1" applyFill="1" applyBorder="1" applyAlignment="1">
      <alignment horizontal="center" vertical="center"/>
    </xf>
    <xf numFmtId="0" fontId="8" fillId="25" borderId="45" xfId="0" applyFont="1" applyFill="1" applyBorder="1" applyAlignment="1">
      <alignment vertical="center"/>
    </xf>
    <xf numFmtId="0" fontId="8" fillId="25" borderId="30" xfId="0" applyFont="1" applyFill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8" fillId="0" borderId="28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0" fillId="20" borderId="7" xfId="0" applyFill="1" applyBorder="1" applyAlignment="1">
      <alignment vertical="center"/>
    </xf>
    <xf numFmtId="1" fontId="8" fillId="21" borderId="7" xfId="0" quotePrefix="1" applyNumberFormat="1" applyFont="1" applyFill="1" applyBorder="1"/>
    <xf numFmtId="0" fontId="0" fillId="18" borderId="44" xfId="0" applyFill="1" applyBorder="1" applyAlignment="1">
      <alignment vertical="center"/>
    </xf>
    <xf numFmtId="0" fontId="0" fillId="18" borderId="45" xfId="0" applyFill="1" applyBorder="1" applyAlignment="1">
      <alignment horizontal="center" vertical="center"/>
    </xf>
    <xf numFmtId="0" fontId="0" fillId="18" borderId="45" xfId="0" applyFill="1" applyBorder="1" applyAlignment="1">
      <alignment vertical="center"/>
    </xf>
    <xf numFmtId="0" fontId="0" fillId="18" borderId="30" xfId="0" applyFill="1" applyBorder="1" applyAlignment="1">
      <alignment vertical="center"/>
    </xf>
    <xf numFmtId="0" fontId="3" fillId="18" borderId="47" xfId="0" applyFont="1" applyFill="1" applyBorder="1" applyAlignment="1">
      <alignment vertical="center" wrapText="1"/>
    </xf>
    <xf numFmtId="0" fontId="0" fillId="18" borderId="61" xfId="0" applyFill="1" applyBorder="1" applyAlignment="1">
      <alignment vertical="center"/>
    </xf>
    <xf numFmtId="0" fontId="32" fillId="0" borderId="7" xfId="0" applyFont="1" applyBorder="1" applyAlignment="1">
      <alignment vertical="center"/>
    </xf>
    <xf numFmtId="0" fontId="18" fillId="0" borderId="4" xfId="0" applyFont="1" applyBorder="1" applyAlignment="1">
      <alignment vertical="center" wrapText="1"/>
    </xf>
    <xf numFmtId="0" fontId="28" fillId="34" borderId="64" xfId="0" applyFont="1" applyFill="1" applyBorder="1" applyAlignment="1">
      <alignment vertical="center"/>
    </xf>
    <xf numFmtId="0" fontId="28" fillId="34" borderId="61" xfId="0" quotePrefix="1" applyFont="1" applyFill="1" applyBorder="1" applyAlignment="1">
      <alignment horizontal="center" vertical="center"/>
    </xf>
    <xf numFmtId="0" fontId="25" fillId="34" borderId="61" xfId="0" quotePrefix="1" applyFont="1" applyFill="1" applyBorder="1" applyAlignment="1">
      <alignment horizontal="center" vertical="center" wrapText="1"/>
    </xf>
    <xf numFmtId="0" fontId="28" fillId="34" borderId="61" xfId="0" quotePrefix="1" applyFont="1" applyFill="1" applyBorder="1" applyAlignment="1">
      <alignment vertical="center"/>
    </xf>
    <xf numFmtId="2" fontId="28" fillId="34" borderId="63" xfId="0" quotePrefix="1" applyNumberFormat="1" applyFont="1" applyFill="1" applyBorder="1" applyAlignment="1">
      <alignment vertical="center"/>
    </xf>
    <xf numFmtId="0" fontId="3" fillId="34" borderId="61" xfId="0" applyFont="1" applyFill="1" applyBorder="1" applyAlignment="1">
      <alignment horizontal="right" vertical="center"/>
    </xf>
    <xf numFmtId="0" fontId="3" fillId="34" borderId="69" xfId="0" applyFont="1" applyFill="1" applyBorder="1" applyAlignment="1">
      <alignment horizontal="center" vertical="center"/>
    </xf>
    <xf numFmtId="0" fontId="3" fillId="34" borderId="61" xfId="0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2" fillId="20" borderId="1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0" fontId="0" fillId="14" borderId="12" xfId="0" applyFill="1" applyBorder="1" applyAlignment="1">
      <alignment vertical="center"/>
    </xf>
    <xf numFmtId="0" fontId="0" fillId="13" borderId="12" xfId="0" applyFill="1" applyBorder="1" applyAlignment="1">
      <alignment vertical="center"/>
    </xf>
    <xf numFmtId="0" fontId="8" fillId="20" borderId="45" xfId="0" applyFont="1" applyFill="1" applyBorder="1" applyAlignment="1">
      <alignment horizontal="center" vertical="center"/>
    </xf>
    <xf numFmtId="0" fontId="8" fillId="0" borderId="45" xfId="0" applyFont="1" applyBorder="1" applyAlignment="1">
      <alignment vertical="center"/>
    </xf>
    <xf numFmtId="0" fontId="8" fillId="0" borderId="45" xfId="0" applyFont="1" applyBorder="1" applyAlignment="1">
      <alignment horizontal="center" vertical="center"/>
    </xf>
    <xf numFmtId="0" fontId="8" fillId="0" borderId="45" xfId="0" applyFont="1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14" borderId="45" xfId="0" applyFill="1" applyBorder="1" applyAlignment="1">
      <alignment vertical="center"/>
    </xf>
    <xf numFmtId="0" fontId="0" fillId="13" borderId="45" xfId="0" applyFill="1" applyBorder="1" applyAlignment="1">
      <alignment vertical="center"/>
    </xf>
    <xf numFmtId="0" fontId="0" fillId="15" borderId="46" xfId="0" applyFill="1" applyBorder="1" applyAlignment="1">
      <alignment vertical="center"/>
    </xf>
    <xf numFmtId="0" fontId="0" fillId="24" borderId="46" xfId="0" applyFill="1" applyBorder="1" applyAlignment="1">
      <alignment vertical="center"/>
    </xf>
    <xf numFmtId="0" fontId="2" fillId="18" borderId="45" xfId="1" applyFill="1" applyBorder="1" applyAlignment="1">
      <alignment vertical="center"/>
    </xf>
    <xf numFmtId="2" fontId="0" fillId="5" borderId="45" xfId="0" applyNumberFormat="1" applyFill="1" applyBorder="1" applyAlignment="1">
      <alignment vertical="center"/>
    </xf>
    <xf numFmtId="2" fontId="0" fillId="12" borderId="45" xfId="0" applyNumberFormat="1" applyFill="1" applyBorder="1" applyAlignment="1">
      <alignment vertical="center" wrapText="1"/>
    </xf>
    <xf numFmtId="0" fontId="0" fillId="0" borderId="25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14" borderId="47" xfId="0" applyFill="1" applyBorder="1" applyAlignment="1">
      <alignment vertical="center"/>
    </xf>
    <xf numFmtId="0" fontId="0" fillId="15" borderId="45" xfId="0" applyFill="1" applyBorder="1" applyAlignment="1">
      <alignment vertical="center"/>
    </xf>
    <xf numFmtId="0" fontId="0" fillId="24" borderId="47" xfId="0" applyFill="1" applyBorder="1" applyAlignment="1">
      <alignment vertical="center"/>
    </xf>
    <xf numFmtId="0" fontId="0" fillId="0" borderId="45" xfId="0" applyBorder="1" applyAlignment="1">
      <alignment vertical="center"/>
    </xf>
    <xf numFmtId="0" fontId="0" fillId="17" borderId="46" xfId="0" applyFill="1" applyBorder="1" applyAlignment="1">
      <alignment vertical="center"/>
    </xf>
    <xf numFmtId="0" fontId="0" fillId="11" borderId="45" xfId="0" applyFill="1" applyBorder="1" applyAlignment="1">
      <alignment vertical="center"/>
    </xf>
    <xf numFmtId="0" fontId="0" fillId="13" borderId="47" xfId="0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15" borderId="12" xfId="0" applyFill="1" applyBorder="1" applyAlignment="1">
      <alignment vertical="center"/>
    </xf>
    <xf numFmtId="0" fontId="0" fillId="24" borderId="16" xfId="0" applyFill="1" applyBorder="1" applyAlignment="1">
      <alignment vertical="center"/>
    </xf>
    <xf numFmtId="0" fontId="0" fillId="17" borderId="26" xfId="0" applyFill="1" applyBorder="1" applyAlignment="1">
      <alignment vertical="center"/>
    </xf>
    <xf numFmtId="0" fontId="0" fillId="11" borderId="12" xfId="0" applyFill="1" applyBorder="1" applyAlignment="1">
      <alignment vertical="center"/>
    </xf>
    <xf numFmtId="0" fontId="0" fillId="13" borderId="70" xfId="0" applyFill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5" fillId="25" borderId="46" xfId="0" applyFont="1" applyFill="1" applyBorder="1" applyAlignment="1">
      <alignment vertical="center" wrapText="1"/>
    </xf>
    <xf numFmtId="0" fontId="25" fillId="25" borderId="45" xfId="0" applyFont="1" applyFill="1" applyBorder="1" applyAlignment="1">
      <alignment vertical="center" wrapText="1"/>
    </xf>
    <xf numFmtId="0" fontId="25" fillId="25" borderId="25" xfId="0" applyFont="1" applyFill="1" applyBorder="1" applyAlignment="1">
      <alignment vertical="center" wrapText="1"/>
    </xf>
    <xf numFmtId="0" fontId="3" fillId="0" borderId="7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34" borderId="63" xfId="0" applyFont="1" applyFill="1" applyBorder="1" applyAlignment="1">
      <alignment horizontal="center" vertical="center"/>
    </xf>
    <xf numFmtId="0" fontId="3" fillId="32" borderId="30" xfId="0" applyFont="1" applyFill="1" applyBorder="1" applyAlignment="1">
      <alignment vertical="center"/>
    </xf>
    <xf numFmtId="0" fontId="3" fillId="34" borderId="62" xfId="0" applyFont="1" applyFill="1" applyBorder="1" applyAlignment="1">
      <alignment horizontal="center" vertical="center"/>
    </xf>
    <xf numFmtId="0" fontId="3" fillId="34" borderId="71" xfId="0" applyFont="1" applyFill="1" applyBorder="1" applyAlignment="1">
      <alignment horizontal="center" vertical="center"/>
    </xf>
    <xf numFmtId="0" fontId="3" fillId="32" borderId="25" xfId="0" applyFont="1" applyFill="1" applyBorder="1" applyAlignment="1">
      <alignment vertical="center"/>
    </xf>
    <xf numFmtId="0" fontId="8" fillId="20" borderId="1" xfId="0" applyFont="1" applyFill="1" applyBorder="1" applyAlignment="1">
      <alignment horizontal="center" vertical="center"/>
    </xf>
    <xf numFmtId="0" fontId="8" fillId="0" borderId="13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13" borderId="13" xfId="0" applyFill="1" applyBorder="1" applyAlignment="1">
      <alignment vertical="center"/>
    </xf>
    <xf numFmtId="0" fontId="0" fillId="0" borderId="32" xfId="0" applyBorder="1" applyAlignment="1">
      <alignment vertical="center"/>
    </xf>
    <xf numFmtId="0" fontId="34" fillId="0" borderId="0" xfId="0" applyFont="1" applyAlignment="1">
      <alignment wrapText="1"/>
    </xf>
    <xf numFmtId="0" fontId="34" fillId="0" borderId="7" xfId="0" applyFont="1" applyBorder="1" applyAlignment="1">
      <alignment vertical="center" wrapText="1"/>
    </xf>
    <xf numFmtId="0" fontId="35" fillId="0" borderId="7" xfId="0" applyFont="1" applyBorder="1" applyAlignment="1">
      <alignment vertical="center" wrapText="1"/>
    </xf>
    <xf numFmtId="0" fontId="34" fillId="0" borderId="7" xfId="0" applyFont="1" applyBorder="1" applyAlignment="1">
      <alignment horizontal="left" vertical="center" wrapText="1"/>
    </xf>
    <xf numFmtId="0" fontId="35" fillId="0" borderId="42" xfId="0" applyFont="1" applyBorder="1" applyAlignment="1">
      <alignment vertical="center" wrapText="1"/>
    </xf>
    <xf numFmtId="0" fontId="35" fillId="33" borderId="7" xfId="0" applyFont="1" applyFill="1" applyBorder="1" applyAlignment="1">
      <alignment wrapText="1"/>
    </xf>
    <xf numFmtId="0" fontId="37" fillId="33" borderId="7" xfId="0" applyFont="1" applyFill="1" applyBorder="1" applyAlignment="1">
      <alignment vertical="center" wrapText="1"/>
    </xf>
    <xf numFmtId="0" fontId="37" fillId="33" borderId="7" xfId="0" applyFont="1" applyFill="1" applyBorder="1" applyAlignment="1">
      <alignment horizontal="left" vertical="center" wrapText="1"/>
    </xf>
    <xf numFmtId="0" fontId="37" fillId="33" borderId="7" xfId="0" applyFont="1" applyFill="1" applyBorder="1" applyAlignment="1">
      <alignment wrapText="1"/>
    </xf>
    <xf numFmtId="0" fontId="35" fillId="0" borderId="9" xfId="0" applyFont="1" applyBorder="1" applyAlignment="1">
      <alignment vertical="center" wrapText="1"/>
    </xf>
    <xf numFmtId="0" fontId="37" fillId="33" borderId="7" xfId="0" applyFont="1" applyFill="1" applyBorder="1" applyAlignment="1">
      <alignment horizontal="left" vertical="top" wrapText="1"/>
    </xf>
    <xf numFmtId="0" fontId="37" fillId="33" borderId="12" xfId="0" applyFont="1" applyFill="1" applyBorder="1" applyAlignment="1">
      <alignment horizontal="left" vertical="top" wrapText="1"/>
    </xf>
    <xf numFmtId="0" fontId="38" fillId="25" borderId="47" xfId="0" applyFont="1" applyFill="1" applyBorder="1" applyAlignment="1">
      <alignment vertical="center" wrapText="1"/>
    </xf>
    <xf numFmtId="0" fontId="35" fillId="0" borderId="38" xfId="0" applyFont="1" applyBorder="1" applyAlignment="1">
      <alignment vertical="center" wrapText="1"/>
    </xf>
    <xf numFmtId="0" fontId="35" fillId="0" borderId="24" xfId="0" applyFont="1" applyBorder="1" applyAlignment="1">
      <alignment vertical="center" wrapText="1"/>
    </xf>
    <xf numFmtId="0" fontId="35" fillId="33" borderId="7" xfId="0" applyFont="1" applyFill="1" applyBorder="1" applyAlignment="1">
      <alignment vertical="center" wrapText="1"/>
    </xf>
    <xf numFmtId="0" fontId="37" fillId="0" borderId="7" xfId="0" applyFont="1" applyBorder="1" applyAlignment="1">
      <alignment wrapText="1"/>
    </xf>
    <xf numFmtId="0" fontId="35" fillId="33" borderId="4" xfId="0" applyFont="1" applyFill="1" applyBorder="1" applyAlignment="1">
      <alignment vertical="center" wrapText="1"/>
    </xf>
    <xf numFmtId="0" fontId="35" fillId="0" borderId="16" xfId="0" applyFont="1" applyBorder="1" applyAlignment="1">
      <alignment vertical="center" wrapText="1"/>
    </xf>
    <xf numFmtId="0" fontId="39" fillId="18" borderId="45" xfId="0" applyFont="1" applyFill="1" applyBorder="1" applyAlignment="1">
      <alignment vertical="center" wrapText="1"/>
    </xf>
    <xf numFmtId="0" fontId="36" fillId="2" borderId="63" xfId="0" applyFont="1" applyFill="1" applyBorder="1" applyAlignment="1">
      <alignment wrapText="1"/>
    </xf>
    <xf numFmtId="0" fontId="40" fillId="0" borderId="0" xfId="0" applyFont="1" applyAlignment="1">
      <alignment wrapText="1"/>
    </xf>
    <xf numFmtId="0" fontId="34" fillId="0" borderId="0" xfId="0" applyFont="1"/>
    <xf numFmtId="0" fontId="1" fillId="0" borderId="4" xfId="0" applyFont="1" applyBorder="1" applyAlignment="1">
      <alignment vertical="center"/>
    </xf>
    <xf numFmtId="2" fontId="0" fillId="2" borderId="23" xfId="0" applyNumberFormat="1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0" borderId="19" xfId="0" applyFill="1" applyBorder="1" applyAlignment="1">
      <alignment vertical="center"/>
    </xf>
    <xf numFmtId="0" fontId="0" fillId="20" borderId="23" xfId="0" applyFill="1" applyBorder="1" applyAlignment="1">
      <alignment vertical="center"/>
    </xf>
    <xf numFmtId="0" fontId="0" fillId="20" borderId="21" xfId="0" applyFill="1" applyBorder="1" applyAlignment="1">
      <alignment vertical="center"/>
    </xf>
    <xf numFmtId="0" fontId="0" fillId="20" borderId="0" xfId="0" applyFill="1"/>
    <xf numFmtId="0" fontId="0" fillId="20" borderId="0" xfId="0" applyFill="1" applyAlignment="1">
      <alignment vertical="center"/>
    </xf>
    <xf numFmtId="0" fontId="0" fillId="20" borderId="27" xfId="0" applyFill="1" applyBorder="1" applyAlignment="1">
      <alignment vertical="center"/>
    </xf>
    <xf numFmtId="0" fontId="0" fillId="20" borderId="2" xfId="0" applyFill="1" applyBorder="1" applyAlignment="1">
      <alignment vertical="center"/>
    </xf>
    <xf numFmtId="0" fontId="0" fillId="20" borderId="6" xfId="0" applyFill="1" applyBorder="1" applyAlignment="1">
      <alignment vertical="center"/>
    </xf>
    <xf numFmtId="0" fontId="0" fillId="20" borderId="11" xfId="0" applyFill="1" applyBorder="1" applyAlignment="1">
      <alignment vertical="center"/>
    </xf>
    <xf numFmtId="0" fontId="0" fillId="20" borderId="45" xfId="0" applyFill="1" applyBorder="1" applyAlignment="1">
      <alignment vertical="center"/>
    </xf>
    <xf numFmtId="0" fontId="0" fillId="20" borderId="61" xfId="0" applyFill="1" applyBorder="1" applyAlignment="1">
      <alignment vertical="center"/>
    </xf>
    <xf numFmtId="0" fontId="0" fillId="20" borderId="61" xfId="0" applyFill="1" applyBorder="1"/>
    <xf numFmtId="0" fontId="8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35" fillId="0" borderId="7" xfId="0" applyFont="1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0" fontId="0" fillId="0" borderId="32" xfId="0" applyFill="1" applyBorder="1" applyAlignment="1">
      <alignment vertical="center" wrapText="1"/>
    </xf>
    <xf numFmtId="0" fontId="0" fillId="0" borderId="52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8" fillId="0" borderId="13" xfId="2" applyFont="1" applyFill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2" fontId="0" fillId="0" borderId="3" xfId="0" applyNumberFormat="1" applyFill="1" applyBorder="1" applyAlignment="1">
      <alignment vertical="center" wrapText="1"/>
    </xf>
    <xf numFmtId="0" fontId="0" fillId="0" borderId="34" xfId="0" applyFill="1" applyBorder="1" applyAlignment="1">
      <alignment vertical="center" wrapText="1"/>
    </xf>
    <xf numFmtId="0" fontId="0" fillId="20" borderId="8" xfId="0" applyFill="1" applyBorder="1" applyAlignment="1">
      <alignment vertical="center"/>
    </xf>
    <xf numFmtId="0" fontId="35" fillId="33" borderId="7" xfId="0" applyFont="1" applyFill="1" applyBorder="1" applyAlignment="1">
      <alignment vertical="top" wrapText="1"/>
    </xf>
    <xf numFmtId="0" fontId="0" fillId="0" borderId="9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3" fillId="11" borderId="42" xfId="0" applyFont="1" applyFill="1" applyBorder="1" applyAlignment="1">
      <alignment horizontal="center" textRotation="90" wrapText="1"/>
    </xf>
    <xf numFmtId="0" fontId="3" fillId="11" borderId="3" xfId="0" applyFont="1" applyFill="1" applyBorder="1" applyAlignment="1">
      <alignment horizontal="center" textRotation="90" wrapText="1"/>
    </xf>
    <xf numFmtId="0" fontId="3" fillId="13" borderId="58" xfId="0" applyFont="1" applyFill="1" applyBorder="1" applyAlignment="1">
      <alignment horizontal="center" textRotation="90" wrapText="1"/>
    </xf>
    <xf numFmtId="0" fontId="3" fillId="13" borderId="5" xfId="0" applyFont="1" applyFill="1" applyBorder="1" applyAlignment="1">
      <alignment horizontal="center" textRotation="90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56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10" borderId="13" xfId="0" applyFont="1" applyFill="1" applyBorder="1" applyAlignment="1">
      <alignment horizontal="center" textRotation="90" wrapText="1"/>
    </xf>
    <xf numFmtId="0" fontId="3" fillId="10" borderId="4" xfId="0" applyFont="1" applyFill="1" applyBorder="1" applyAlignment="1">
      <alignment horizontal="center" textRotation="90" wrapText="1"/>
    </xf>
    <xf numFmtId="0" fontId="3" fillId="10" borderId="41" xfId="0" applyFont="1" applyFill="1" applyBorder="1" applyAlignment="1">
      <alignment horizontal="center" textRotation="90" wrapText="1"/>
    </xf>
    <xf numFmtId="0" fontId="3" fillId="10" borderId="24" xfId="0" applyFont="1" applyFill="1" applyBorder="1" applyAlignment="1">
      <alignment horizontal="center" textRotation="90" wrapText="1"/>
    </xf>
    <xf numFmtId="0" fontId="3" fillId="10" borderId="3" xfId="0" applyFont="1" applyFill="1" applyBorder="1" applyAlignment="1">
      <alignment horizontal="center" textRotation="90" wrapText="1"/>
    </xf>
    <xf numFmtId="0" fontId="3" fillId="10" borderId="15" xfId="0" applyFont="1" applyFill="1" applyBorder="1" applyAlignment="1">
      <alignment horizontal="center" textRotation="90" wrapText="1"/>
    </xf>
    <xf numFmtId="0" fontId="3" fillId="10" borderId="2" xfId="0" applyFont="1" applyFill="1" applyBorder="1" applyAlignment="1">
      <alignment horizontal="center" textRotation="90" wrapText="1"/>
    </xf>
    <xf numFmtId="0" fontId="3" fillId="15" borderId="13" xfId="0" applyFont="1" applyFill="1" applyBorder="1" applyAlignment="1">
      <alignment horizontal="center" textRotation="90" wrapText="1"/>
    </xf>
    <xf numFmtId="0" fontId="3" fillId="15" borderId="4" xfId="0" applyFont="1" applyFill="1" applyBorder="1" applyAlignment="1">
      <alignment horizontal="center" textRotation="90" wrapText="1"/>
    </xf>
    <xf numFmtId="0" fontId="3" fillId="24" borderId="24" xfId="0" applyFont="1" applyFill="1" applyBorder="1" applyAlignment="1">
      <alignment horizontal="center" textRotation="90" wrapText="1"/>
    </xf>
    <xf numFmtId="0" fontId="3" fillId="24" borderId="3" xfId="0" applyFont="1" applyFill="1" applyBorder="1" applyAlignment="1">
      <alignment horizontal="center" textRotation="90" wrapText="1"/>
    </xf>
    <xf numFmtId="0" fontId="3" fillId="10" borderId="33" xfId="0" applyFont="1" applyFill="1" applyBorder="1" applyAlignment="1">
      <alignment horizontal="center" wrapText="1"/>
    </xf>
    <xf numFmtId="0" fontId="3" fillId="10" borderId="10" xfId="0" applyFont="1" applyFill="1" applyBorder="1" applyAlignment="1">
      <alignment horizontal="center" wrapText="1"/>
    </xf>
    <xf numFmtId="0" fontId="3" fillId="11" borderId="24" xfId="0" applyFont="1" applyFill="1" applyBorder="1" applyAlignment="1">
      <alignment horizontal="center" textRotation="90" wrapText="1"/>
    </xf>
    <xf numFmtId="0" fontId="3" fillId="13" borderId="36" xfId="0" applyFont="1" applyFill="1" applyBorder="1" applyAlignment="1">
      <alignment horizontal="center" textRotation="90" wrapText="1"/>
    </xf>
    <xf numFmtId="0" fontId="3" fillId="13" borderId="34" xfId="0" applyFont="1" applyFill="1" applyBorder="1" applyAlignment="1">
      <alignment horizontal="center" textRotation="90" wrapText="1"/>
    </xf>
    <xf numFmtId="0" fontId="3" fillId="10" borderId="42" xfId="0" applyFont="1" applyFill="1" applyBorder="1" applyAlignment="1">
      <alignment horizontal="center" wrapText="1"/>
    </xf>
    <xf numFmtId="0" fontId="3" fillId="10" borderId="56" xfId="0" applyFont="1" applyFill="1" applyBorder="1" applyAlignment="1">
      <alignment horizontal="center" wrapText="1"/>
    </xf>
    <xf numFmtId="0" fontId="3" fillId="10" borderId="57" xfId="0" applyFont="1" applyFill="1" applyBorder="1" applyAlignment="1">
      <alignment horizontal="center" wrapText="1"/>
    </xf>
    <xf numFmtId="0" fontId="3" fillId="10" borderId="38" xfId="0" applyFont="1" applyFill="1" applyBorder="1" applyAlignment="1">
      <alignment horizontal="center" wrapText="1"/>
    </xf>
    <xf numFmtId="0" fontId="3" fillId="10" borderId="37" xfId="0" applyFont="1" applyFill="1" applyBorder="1" applyAlignment="1">
      <alignment horizontal="center" wrapText="1"/>
    </xf>
    <xf numFmtId="0" fontId="3" fillId="14" borderId="13" xfId="0" applyFont="1" applyFill="1" applyBorder="1" applyAlignment="1">
      <alignment horizontal="center" textRotation="90" wrapText="1"/>
    </xf>
    <xf numFmtId="0" fontId="3" fillId="14" borderId="4" xfId="0" applyFont="1" applyFill="1" applyBorder="1" applyAlignment="1">
      <alignment horizontal="center" textRotation="90" wrapText="1"/>
    </xf>
    <xf numFmtId="0" fontId="3" fillId="3" borderId="41" xfId="0" applyFont="1" applyFill="1" applyBorder="1" applyAlignment="1">
      <alignment horizontal="center" textRotation="90" wrapText="1"/>
    </xf>
    <xf numFmtId="0" fontId="3" fillId="3" borderId="1" xfId="0" applyFont="1" applyFill="1" applyBorder="1" applyAlignment="1">
      <alignment horizontal="center" textRotation="90" wrapText="1"/>
    </xf>
    <xf numFmtId="0" fontId="3" fillId="18" borderId="9" xfId="0" applyFont="1" applyFill="1" applyBorder="1" applyAlignment="1">
      <alignment horizontal="center" vertical="center" wrapText="1"/>
    </xf>
    <xf numFmtId="0" fontId="3" fillId="18" borderId="33" xfId="0" applyFont="1" applyFill="1" applyBorder="1" applyAlignment="1">
      <alignment horizontal="center" vertical="center" wrapText="1"/>
    </xf>
    <xf numFmtId="0" fontId="3" fillId="18" borderId="10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14" borderId="3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10" borderId="22" xfId="0" applyFont="1" applyFill="1" applyBorder="1" applyAlignment="1">
      <alignment horizontal="center" textRotation="90" wrapText="1"/>
    </xf>
    <xf numFmtId="0" fontId="3" fillId="3" borderId="4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3" fillId="3" borderId="45" xfId="0" applyFont="1" applyFill="1" applyBorder="1" applyAlignment="1">
      <alignment horizontal="center" vertical="center" textRotation="90" wrapText="1"/>
    </xf>
    <xf numFmtId="0" fontId="5" fillId="10" borderId="14" xfId="0" applyFont="1" applyFill="1" applyBorder="1" applyAlignment="1">
      <alignment horizontal="center" vertical="top" wrapText="1"/>
    </xf>
    <xf numFmtId="0" fontId="5" fillId="10" borderId="35" xfId="0" applyFont="1" applyFill="1" applyBorder="1" applyAlignment="1">
      <alignment horizontal="center" vertical="top" wrapText="1"/>
    </xf>
    <xf numFmtId="0" fontId="3" fillId="20" borderId="15" xfId="0" applyFont="1" applyFill="1" applyBorder="1" applyAlignment="1">
      <alignment horizontal="center" textRotation="90" wrapText="1"/>
    </xf>
    <xf numFmtId="0" fontId="3" fillId="20" borderId="2" xfId="0" applyFont="1" applyFill="1" applyBorder="1" applyAlignment="1">
      <alignment horizontal="center" textRotation="90" wrapText="1"/>
    </xf>
    <xf numFmtId="0" fontId="3" fillId="24" borderId="13" xfId="0" applyFont="1" applyFill="1" applyBorder="1" applyAlignment="1">
      <alignment horizontal="center" textRotation="90" wrapText="1"/>
    </xf>
    <xf numFmtId="0" fontId="3" fillId="24" borderId="4" xfId="0" applyFont="1" applyFill="1" applyBorder="1" applyAlignment="1">
      <alignment horizontal="center" textRotation="90" wrapText="1"/>
    </xf>
    <xf numFmtId="0" fontId="3" fillId="10" borderId="24" xfId="0" applyFont="1" applyFill="1" applyBorder="1" applyAlignment="1">
      <alignment horizontal="center" wrapText="1"/>
    </xf>
    <xf numFmtId="0" fontId="3" fillId="10" borderId="31" xfId="0" applyFont="1" applyFill="1" applyBorder="1" applyAlignment="1">
      <alignment horizontal="center" wrapText="1"/>
    </xf>
    <xf numFmtId="0" fontId="3" fillId="10" borderId="22" xfId="0" applyFont="1" applyFill="1" applyBorder="1" applyAlignment="1">
      <alignment horizontal="center" wrapText="1"/>
    </xf>
    <xf numFmtId="0" fontId="3" fillId="3" borderId="40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36" fillId="3" borderId="48" xfId="0" applyFont="1" applyFill="1" applyBorder="1" applyAlignment="1">
      <alignment horizontal="center" vertical="top" wrapText="1"/>
    </xf>
    <xf numFmtId="0" fontId="36" fillId="3" borderId="47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45" xfId="0" applyFont="1" applyFill="1" applyBorder="1" applyAlignment="1">
      <alignment horizontal="center" vertical="top" wrapText="1"/>
    </xf>
    <xf numFmtId="0" fontId="3" fillId="3" borderId="43" xfId="0" applyFont="1" applyFill="1" applyBorder="1" applyAlignment="1">
      <alignment horizontal="center" vertical="top"/>
    </xf>
    <xf numFmtId="0" fontId="3" fillId="3" borderId="44" xfId="0" applyFont="1" applyFill="1" applyBorder="1" applyAlignment="1">
      <alignment horizontal="center" vertical="top"/>
    </xf>
    <xf numFmtId="0" fontId="36" fillId="3" borderId="42" xfId="0" applyFont="1" applyFill="1" applyBorder="1" applyAlignment="1">
      <alignment horizontal="center" vertical="center" textRotation="90" wrapText="1"/>
    </xf>
    <xf numFmtId="0" fontId="36" fillId="3" borderId="48" xfId="0" applyFont="1" applyFill="1" applyBorder="1" applyAlignment="1">
      <alignment horizontal="center" vertical="center" textRotation="90" wrapText="1"/>
    </xf>
    <xf numFmtId="0" fontId="3" fillId="13" borderId="14" xfId="0" applyFont="1" applyFill="1" applyBorder="1" applyAlignment="1">
      <alignment horizontal="center" vertical="top" wrapText="1"/>
    </xf>
    <xf numFmtId="0" fontId="3" fillId="13" borderId="35" xfId="0" applyFont="1" applyFill="1" applyBorder="1" applyAlignment="1">
      <alignment horizontal="center" vertical="top" wrapText="1"/>
    </xf>
    <xf numFmtId="0" fontId="3" fillId="11" borderId="13" xfId="0" applyFont="1" applyFill="1" applyBorder="1" applyAlignment="1">
      <alignment horizontal="center" vertical="top" wrapText="1"/>
    </xf>
    <xf numFmtId="0" fontId="3" fillId="11" borderId="45" xfId="0" applyFont="1" applyFill="1" applyBorder="1" applyAlignment="1">
      <alignment horizontal="center" vertical="top" wrapText="1"/>
    </xf>
    <xf numFmtId="0" fontId="11" fillId="10" borderId="15" xfId="0" applyFont="1" applyFill="1" applyBorder="1" applyAlignment="1">
      <alignment horizontal="center" vertical="top" wrapText="1"/>
    </xf>
    <xf numFmtId="0" fontId="11" fillId="10" borderId="44" xfId="0" applyFont="1" applyFill="1" applyBorder="1" applyAlignment="1">
      <alignment horizontal="center" vertical="top" wrapText="1"/>
    </xf>
    <xf numFmtId="0" fontId="3" fillId="10" borderId="13" xfId="0" applyFont="1" applyFill="1" applyBorder="1" applyAlignment="1">
      <alignment horizontal="center" vertical="top" wrapText="1"/>
    </xf>
    <xf numFmtId="0" fontId="3" fillId="10" borderId="45" xfId="0" applyFont="1" applyFill="1" applyBorder="1" applyAlignment="1">
      <alignment horizontal="center" vertical="top" wrapText="1"/>
    </xf>
    <xf numFmtId="0" fontId="3" fillId="10" borderId="22" xfId="0" applyFont="1" applyFill="1" applyBorder="1" applyAlignment="1">
      <alignment horizontal="center" vertical="top"/>
    </xf>
    <xf numFmtId="0" fontId="3" fillId="10" borderId="46" xfId="0" applyFont="1" applyFill="1" applyBorder="1" applyAlignment="1">
      <alignment horizontal="center" vertical="top"/>
    </xf>
    <xf numFmtId="0" fontId="3" fillId="10" borderId="13" xfId="0" applyFont="1" applyFill="1" applyBorder="1" applyAlignment="1">
      <alignment horizontal="center" vertical="top"/>
    </xf>
    <xf numFmtId="0" fontId="3" fillId="10" borderId="45" xfId="0" applyFont="1" applyFill="1" applyBorder="1" applyAlignment="1">
      <alignment horizontal="center" vertical="top"/>
    </xf>
    <xf numFmtId="0" fontId="3" fillId="10" borderId="24" xfId="0" applyFont="1" applyFill="1" applyBorder="1" applyAlignment="1">
      <alignment horizontal="center" vertical="top" wrapText="1"/>
    </xf>
    <xf numFmtId="0" fontId="3" fillId="10" borderId="47" xfId="0" applyFont="1" applyFill="1" applyBorder="1" applyAlignment="1">
      <alignment horizontal="center" vertical="top" wrapText="1"/>
    </xf>
    <xf numFmtId="0" fontId="5" fillId="4" borderId="9" xfId="0" applyFont="1" applyFill="1" applyBorder="1" applyAlignment="1">
      <alignment horizontal="center" wrapText="1"/>
    </xf>
    <xf numFmtId="0" fontId="5" fillId="4" borderId="33" xfId="0" applyFont="1" applyFill="1" applyBorder="1" applyAlignment="1">
      <alignment horizontal="center" wrapText="1"/>
    </xf>
    <xf numFmtId="0" fontId="5" fillId="4" borderId="10" xfId="0" applyFont="1" applyFill="1" applyBorder="1" applyAlignment="1">
      <alignment horizontal="center" wrapText="1"/>
    </xf>
    <xf numFmtId="0" fontId="0" fillId="7" borderId="9" xfId="0" applyFill="1" applyBorder="1" applyAlignment="1">
      <alignment horizontal="left" wrapText="1"/>
    </xf>
    <xf numFmtId="0" fontId="0" fillId="7" borderId="33" xfId="0" applyFill="1" applyBorder="1" applyAlignment="1">
      <alignment horizontal="left" wrapText="1"/>
    </xf>
    <xf numFmtId="0" fontId="0" fillId="7" borderId="10" xfId="0" applyFill="1" applyBorder="1" applyAlignment="1">
      <alignment horizontal="left" wrapText="1"/>
    </xf>
    <xf numFmtId="0" fontId="3" fillId="4" borderId="9" xfId="0" applyFont="1" applyFill="1" applyBorder="1" applyAlignment="1">
      <alignment wrapText="1"/>
    </xf>
    <xf numFmtId="0" fontId="3" fillId="4" borderId="33" xfId="0" applyFont="1" applyFill="1" applyBorder="1" applyAlignment="1">
      <alignment wrapText="1"/>
    </xf>
    <xf numFmtId="0" fontId="3" fillId="4" borderId="10" xfId="0" applyFont="1" applyFill="1" applyBorder="1" applyAlignment="1">
      <alignment wrapText="1"/>
    </xf>
    <xf numFmtId="0" fontId="0" fillId="7" borderId="9" xfId="0" applyFill="1" applyBorder="1" applyAlignment="1">
      <alignment wrapText="1"/>
    </xf>
    <xf numFmtId="0" fontId="0" fillId="7" borderId="33" xfId="0" applyFill="1" applyBorder="1" applyAlignment="1">
      <alignment wrapText="1"/>
    </xf>
    <xf numFmtId="0" fontId="0" fillId="7" borderId="10" xfId="0" applyFill="1" applyBorder="1" applyAlignment="1">
      <alignment wrapText="1"/>
    </xf>
    <xf numFmtId="0" fontId="7" fillId="9" borderId="49" xfId="0" applyFont="1" applyFill="1" applyBorder="1" applyAlignment="1">
      <alignment horizontal="center" vertical="center" wrapText="1"/>
    </xf>
    <xf numFmtId="0" fontId="7" fillId="9" borderId="39" xfId="0" applyFont="1" applyFill="1" applyBorder="1" applyAlignment="1">
      <alignment horizontal="center" vertical="center" wrapText="1"/>
    </xf>
    <xf numFmtId="0" fontId="7" fillId="9" borderId="50" xfId="0" applyFont="1" applyFill="1" applyBorder="1" applyAlignment="1">
      <alignment horizontal="center" vertical="center" wrapText="1"/>
    </xf>
    <xf numFmtId="0" fontId="7" fillId="9" borderId="34" xfId="0" applyFont="1" applyFill="1" applyBorder="1" applyAlignment="1">
      <alignment horizontal="center" vertical="center" wrapText="1"/>
    </xf>
    <xf numFmtId="0" fontId="10" fillId="16" borderId="7" xfId="0" applyFont="1" applyFill="1" applyBorder="1" applyAlignment="1">
      <alignment horizontal="center" vertical="center"/>
    </xf>
    <xf numFmtId="1" fontId="10" fillId="19" borderId="7" xfId="0" applyNumberFormat="1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0" fontId="10" fillId="16" borderId="10" xfId="0" applyFont="1" applyFill="1" applyBorder="1" applyAlignment="1">
      <alignment horizontal="center" vertical="center" wrapText="1"/>
    </xf>
    <xf numFmtId="0" fontId="10" fillId="16" borderId="7" xfId="0" applyFont="1" applyFill="1" applyBorder="1" applyAlignment="1">
      <alignment horizontal="center" vertical="center" wrapText="1"/>
    </xf>
    <xf numFmtId="49" fontId="7" fillId="9" borderId="14" xfId="0" applyNumberFormat="1" applyFont="1" applyFill="1" applyBorder="1" applyAlignment="1">
      <alignment horizontal="center" vertical="center" wrapText="1"/>
    </xf>
    <xf numFmtId="49" fontId="7" fillId="9" borderId="35" xfId="0" applyNumberFormat="1" applyFont="1" applyFill="1" applyBorder="1" applyAlignment="1">
      <alignment horizontal="center" vertical="center" wrapText="1"/>
    </xf>
    <xf numFmtId="0" fontId="10" fillId="16" borderId="24" xfId="0" applyFont="1" applyFill="1" applyBorder="1" applyAlignment="1">
      <alignment horizontal="center" vertical="center" wrapText="1"/>
    </xf>
    <xf numFmtId="0" fontId="10" fillId="16" borderId="31" xfId="0" applyFont="1" applyFill="1" applyBorder="1" applyAlignment="1">
      <alignment horizontal="center" vertical="center" wrapText="1"/>
    </xf>
    <xf numFmtId="0" fontId="10" fillId="16" borderId="22" xfId="0" applyFont="1" applyFill="1" applyBorder="1" applyAlignment="1">
      <alignment horizontal="center" vertical="center" wrapText="1"/>
    </xf>
    <xf numFmtId="0" fontId="10" fillId="16" borderId="3" xfId="0" applyFont="1" applyFill="1" applyBorder="1" applyAlignment="1">
      <alignment horizontal="center" vertical="center" wrapText="1"/>
    </xf>
    <xf numFmtId="0" fontId="10" fillId="16" borderId="32" xfId="0" applyFont="1" applyFill="1" applyBorder="1" applyAlignment="1">
      <alignment horizontal="center" vertical="center" wrapText="1"/>
    </xf>
    <xf numFmtId="0" fontId="10" fillId="16" borderId="23" xfId="0" applyFont="1" applyFill="1" applyBorder="1" applyAlignment="1">
      <alignment horizontal="center" vertical="center" wrapText="1"/>
    </xf>
    <xf numFmtId="0" fontId="3" fillId="20" borderId="15" xfId="0" applyFont="1" applyFill="1" applyBorder="1" applyAlignment="1">
      <alignment horizontal="center" vertical="top" wrapText="1"/>
    </xf>
    <xf numFmtId="0" fontId="3" fillId="20" borderId="44" xfId="0" applyFont="1" applyFill="1" applyBorder="1" applyAlignment="1">
      <alignment horizontal="center" vertical="top" wrapText="1"/>
    </xf>
    <xf numFmtId="0" fontId="3" fillId="21" borderId="9" xfId="0" applyFont="1" applyFill="1" applyBorder="1" applyAlignment="1">
      <alignment horizontal="left" vertical="center" wrapText="1"/>
    </xf>
    <xf numFmtId="0" fontId="3" fillId="21" borderId="33" xfId="0" applyFont="1" applyFill="1" applyBorder="1" applyAlignment="1">
      <alignment horizontal="left" vertical="center" wrapText="1"/>
    </xf>
    <xf numFmtId="0" fontId="3" fillId="21" borderId="10" xfId="0" applyFont="1" applyFill="1" applyBorder="1" applyAlignment="1">
      <alignment horizontal="left" vertical="center" wrapText="1"/>
    </xf>
    <xf numFmtId="0" fontId="11" fillId="21" borderId="9" xfId="0" applyFont="1" applyFill="1" applyBorder="1" applyAlignment="1">
      <alignment horizontal="left" wrapText="1"/>
    </xf>
    <xf numFmtId="0" fontId="11" fillId="21" borderId="33" xfId="0" applyFont="1" applyFill="1" applyBorder="1" applyAlignment="1">
      <alignment horizontal="left" wrapText="1"/>
    </xf>
    <xf numFmtId="0" fontId="11" fillId="21" borderId="10" xfId="0" applyFont="1" applyFill="1" applyBorder="1" applyAlignment="1">
      <alignment horizontal="left" wrapText="1"/>
    </xf>
    <xf numFmtId="0" fontId="20" fillId="21" borderId="9" xfId="0" applyFont="1" applyFill="1" applyBorder="1" applyAlignment="1">
      <alignment horizontal="left" vertical="center" wrapText="1"/>
    </xf>
    <xf numFmtId="0" fontId="20" fillId="21" borderId="33" xfId="0" applyFont="1" applyFill="1" applyBorder="1" applyAlignment="1">
      <alignment horizontal="left" vertical="center" wrapText="1"/>
    </xf>
    <xf numFmtId="0" fontId="20" fillId="21" borderId="10" xfId="0" applyFont="1" applyFill="1" applyBorder="1" applyAlignment="1">
      <alignment horizontal="left" vertical="center" wrapText="1"/>
    </xf>
    <xf numFmtId="0" fontId="22" fillId="21" borderId="9" xfId="0" applyFont="1" applyFill="1" applyBorder="1" applyAlignment="1">
      <alignment horizontal="left" vertical="center" wrapText="1"/>
    </xf>
    <xf numFmtId="0" fontId="22" fillId="21" borderId="33" xfId="0" applyFont="1" applyFill="1" applyBorder="1" applyAlignment="1">
      <alignment horizontal="left" vertical="center" wrapText="1"/>
    </xf>
    <xf numFmtId="0" fontId="22" fillId="21" borderId="10" xfId="0" applyFont="1" applyFill="1" applyBorder="1" applyAlignment="1">
      <alignment horizontal="left" vertical="center" wrapText="1"/>
    </xf>
    <xf numFmtId="0" fontId="25" fillId="3" borderId="40" xfId="0" applyFont="1" applyFill="1" applyBorder="1" applyAlignment="1">
      <alignment horizontal="center" vertical="center"/>
    </xf>
    <xf numFmtId="0" fontId="25" fillId="3" borderId="43" xfId="0" applyFont="1" applyFill="1" applyBorder="1" applyAlignment="1">
      <alignment horizontal="center" vertical="center"/>
    </xf>
    <xf numFmtId="0" fontId="25" fillId="3" borderId="28" xfId="0" applyFont="1" applyFill="1" applyBorder="1" applyAlignment="1">
      <alignment horizontal="center" vertical="center" textRotation="90" wrapText="1"/>
    </xf>
    <xf numFmtId="0" fontId="25" fillId="3" borderId="7" xfId="0" applyFont="1" applyFill="1" applyBorder="1" applyAlignment="1">
      <alignment horizontal="center" vertical="center" textRotation="90" wrapText="1"/>
    </xf>
    <xf numFmtId="0" fontId="25" fillId="3" borderId="12" xfId="0" applyFont="1" applyFill="1" applyBorder="1" applyAlignment="1">
      <alignment horizontal="center" vertical="center" textRotation="90" wrapText="1"/>
    </xf>
    <xf numFmtId="0" fontId="25" fillId="3" borderId="41" xfId="0" applyFont="1" applyFill="1" applyBorder="1" applyAlignment="1">
      <alignment horizontal="center" vertical="center" textRotation="90" wrapText="1"/>
    </xf>
    <xf numFmtId="0" fontId="25" fillId="3" borderId="1" xfId="0" applyFont="1" applyFill="1" applyBorder="1" applyAlignment="1">
      <alignment horizontal="center" vertical="center" textRotation="90" wrapText="1"/>
    </xf>
    <xf numFmtId="0" fontId="25" fillId="3" borderId="45" xfId="0" applyFont="1" applyFill="1" applyBorder="1" applyAlignment="1">
      <alignment horizontal="center" vertical="center" textRotation="90" wrapText="1"/>
    </xf>
    <xf numFmtId="0" fontId="3" fillId="15" borderId="13" xfId="0" applyFont="1" applyFill="1" applyBorder="1" applyAlignment="1">
      <alignment horizontal="left" textRotation="90" wrapText="1"/>
    </xf>
    <xf numFmtId="0" fontId="3" fillId="15" borderId="1" xfId="0" applyFont="1" applyFill="1" applyBorder="1" applyAlignment="1">
      <alignment horizontal="left" textRotation="90" wrapText="1"/>
    </xf>
    <xf numFmtId="0" fontId="3" fillId="15" borderId="45" xfId="0" applyFont="1" applyFill="1" applyBorder="1" applyAlignment="1">
      <alignment horizontal="left" textRotation="90" wrapText="1"/>
    </xf>
    <xf numFmtId="0" fontId="3" fillId="8" borderId="13" xfId="0" applyFont="1" applyFill="1" applyBorder="1" applyAlignment="1">
      <alignment horizontal="left" textRotation="90" wrapText="1"/>
    </xf>
    <xf numFmtId="0" fontId="3" fillId="8" borderId="1" xfId="0" applyFont="1" applyFill="1" applyBorder="1" applyAlignment="1">
      <alignment horizontal="left" textRotation="90" wrapText="1"/>
    </xf>
    <xf numFmtId="0" fontId="3" fillId="8" borderId="45" xfId="0" applyFont="1" applyFill="1" applyBorder="1" applyAlignment="1">
      <alignment horizontal="left" textRotation="90" wrapText="1"/>
    </xf>
    <xf numFmtId="0" fontId="3" fillId="24" borderId="13" xfId="0" applyFont="1" applyFill="1" applyBorder="1" applyAlignment="1">
      <alignment horizontal="left" textRotation="90" wrapText="1"/>
    </xf>
    <xf numFmtId="0" fontId="3" fillId="24" borderId="1" xfId="0" applyFont="1" applyFill="1" applyBorder="1" applyAlignment="1">
      <alignment horizontal="left" textRotation="90" wrapText="1"/>
    </xf>
    <xf numFmtId="0" fontId="3" fillId="24" borderId="45" xfId="0" applyFont="1" applyFill="1" applyBorder="1" applyAlignment="1">
      <alignment horizontal="left" textRotation="90" wrapText="1"/>
    </xf>
    <xf numFmtId="0" fontId="23" fillId="27" borderId="40" xfId="0" applyFont="1" applyFill="1" applyBorder="1" applyAlignment="1">
      <alignment horizontal="left" vertical="center" textRotation="90" wrapText="1"/>
    </xf>
    <xf numFmtId="0" fontId="23" fillId="27" borderId="43" xfId="0" applyFont="1" applyFill="1" applyBorder="1" applyAlignment="1">
      <alignment horizontal="left" vertical="center" textRotation="90" wrapText="1"/>
    </xf>
    <xf numFmtId="0" fontId="23" fillId="27" borderId="44" xfId="0" applyFont="1" applyFill="1" applyBorder="1" applyAlignment="1">
      <alignment horizontal="left" vertical="center" textRotation="90" wrapText="1"/>
    </xf>
    <xf numFmtId="0" fontId="27" fillId="28" borderId="41" xfId="0" applyFont="1" applyFill="1" applyBorder="1" applyAlignment="1">
      <alignment horizontal="left" vertical="center" textRotation="90" wrapText="1"/>
    </xf>
    <xf numFmtId="0" fontId="27" fillId="28" borderId="1" xfId="0" applyFont="1" applyFill="1" applyBorder="1" applyAlignment="1">
      <alignment horizontal="left" vertical="center" textRotation="90" wrapText="1"/>
    </xf>
    <xf numFmtId="0" fontId="27" fillId="28" borderId="45" xfId="0" applyFont="1" applyFill="1" applyBorder="1" applyAlignment="1">
      <alignment horizontal="left" vertical="center" textRotation="90" wrapText="1"/>
    </xf>
    <xf numFmtId="0" fontId="23" fillId="29" borderId="58" xfId="0" applyFont="1" applyFill="1" applyBorder="1" applyAlignment="1">
      <alignment horizontal="left" vertical="center" textRotation="90" wrapText="1"/>
    </xf>
    <xf numFmtId="0" fontId="23" fillId="29" borderId="53" xfId="0" applyFont="1" applyFill="1" applyBorder="1" applyAlignment="1">
      <alignment horizontal="left" vertical="center" textRotation="90" wrapText="1"/>
    </xf>
    <xf numFmtId="0" fontId="23" fillId="29" borderId="35" xfId="0" applyFont="1" applyFill="1" applyBorder="1" applyAlignment="1">
      <alignment horizontal="left" vertical="center" textRotation="90" wrapText="1"/>
    </xf>
    <xf numFmtId="0" fontId="25" fillId="3" borderId="58" xfId="0" applyFont="1" applyFill="1" applyBorder="1" applyAlignment="1">
      <alignment horizontal="center" vertical="center" textRotation="90" wrapText="1"/>
    </xf>
    <xf numFmtId="0" fontId="25" fillId="3" borderId="53" xfId="0" applyFont="1" applyFill="1" applyBorder="1" applyAlignment="1">
      <alignment horizontal="center" vertical="center" textRotation="90" wrapText="1"/>
    </xf>
    <xf numFmtId="0" fontId="25" fillId="3" borderId="35" xfId="0" applyFont="1" applyFill="1" applyBorder="1" applyAlignment="1">
      <alignment horizontal="center" vertical="center" textRotation="90" wrapText="1"/>
    </xf>
    <xf numFmtId="0" fontId="25" fillId="3" borderId="17" xfId="0" applyFont="1" applyFill="1" applyBorder="1" applyAlignment="1">
      <alignment horizontal="left" vertical="center" wrapText="1"/>
    </xf>
    <xf numFmtId="0" fontId="25" fillId="3" borderId="18" xfId="0" applyFont="1" applyFill="1" applyBorder="1" applyAlignment="1">
      <alignment horizontal="left" vertical="center" wrapText="1"/>
    </xf>
    <xf numFmtId="0" fontId="25" fillId="3" borderId="19" xfId="0" applyFont="1" applyFill="1" applyBorder="1" applyAlignment="1">
      <alignment horizontal="left" vertical="center" wrapText="1"/>
    </xf>
    <xf numFmtId="0" fontId="26" fillId="26" borderId="27" xfId="0" applyFont="1" applyFill="1" applyBorder="1" applyAlignment="1">
      <alignment horizontal="left" vertical="center" wrapText="1"/>
    </xf>
    <xf numFmtId="0" fontId="26" fillId="26" borderId="28" xfId="0" applyFont="1" applyFill="1" applyBorder="1" applyAlignment="1">
      <alignment horizontal="left" vertical="center" wrapText="1"/>
    </xf>
    <xf numFmtId="0" fontId="26" fillId="26" borderId="29" xfId="0" applyFont="1" applyFill="1" applyBorder="1" applyAlignment="1">
      <alignment horizontal="left" vertical="center" wrapText="1"/>
    </xf>
    <xf numFmtId="0" fontId="26" fillId="26" borderId="15" xfId="0" applyFont="1" applyFill="1" applyBorder="1" applyAlignment="1">
      <alignment horizontal="left" vertical="center" wrapText="1"/>
    </xf>
    <xf numFmtId="0" fontId="26" fillId="26" borderId="13" xfId="0" applyFont="1" applyFill="1" applyBorder="1" applyAlignment="1">
      <alignment horizontal="left" vertical="center" wrapText="1"/>
    </xf>
    <xf numFmtId="0" fontId="26" fillId="26" borderId="14" xfId="0" applyFont="1" applyFill="1" applyBorder="1" applyAlignment="1">
      <alignment horizontal="left" vertical="center" wrapText="1"/>
    </xf>
    <xf numFmtId="0" fontId="25" fillId="14" borderId="60" xfId="0" applyFont="1" applyFill="1" applyBorder="1" applyAlignment="1">
      <alignment horizontal="left" vertical="center" wrapText="1"/>
    </xf>
    <xf numFmtId="0" fontId="25" fillId="14" borderId="33" xfId="0" applyFont="1" applyFill="1" applyBorder="1" applyAlignment="1">
      <alignment horizontal="left" vertical="center" wrapText="1"/>
    </xf>
    <xf numFmtId="0" fontId="25" fillId="14" borderId="10" xfId="0" applyFont="1" applyFill="1" applyBorder="1" applyAlignment="1">
      <alignment horizontal="left" vertical="center" wrapText="1"/>
    </xf>
    <xf numFmtId="0" fontId="25" fillId="18" borderId="13" xfId="0" applyFont="1" applyFill="1" applyBorder="1" applyAlignment="1">
      <alignment horizontal="left" vertical="center" textRotation="90" wrapText="1"/>
    </xf>
    <xf numFmtId="0" fontId="25" fillId="18" borderId="1" xfId="0" applyFont="1" applyFill="1" applyBorder="1" applyAlignment="1">
      <alignment horizontal="left" vertical="center" textRotation="90" wrapText="1"/>
    </xf>
    <xf numFmtId="0" fontId="25" fillId="18" borderId="45" xfId="0" applyFont="1" applyFill="1" applyBorder="1" applyAlignment="1">
      <alignment horizontal="left" vertical="center" textRotation="90" wrapText="1"/>
    </xf>
    <xf numFmtId="0" fontId="25" fillId="2" borderId="14" xfId="0" applyFont="1" applyFill="1" applyBorder="1" applyAlignment="1">
      <alignment horizontal="left" textRotation="90" wrapText="1"/>
    </xf>
    <xf numFmtId="0" fontId="25" fillId="2" borderId="53" xfId="0" applyFont="1" applyFill="1" applyBorder="1" applyAlignment="1">
      <alignment horizontal="left" textRotation="90" wrapText="1"/>
    </xf>
    <xf numFmtId="0" fontId="25" fillId="2" borderId="35" xfId="0" applyFont="1" applyFill="1" applyBorder="1" applyAlignment="1">
      <alignment horizontal="left" textRotation="90" wrapText="1"/>
    </xf>
    <xf numFmtId="0" fontId="3" fillId="14" borderId="15" xfId="0" applyFont="1" applyFill="1" applyBorder="1" applyAlignment="1">
      <alignment horizontal="left" textRotation="90" wrapText="1"/>
    </xf>
    <xf numFmtId="0" fontId="3" fillId="14" borderId="43" xfId="0" applyFont="1" applyFill="1" applyBorder="1" applyAlignment="1">
      <alignment horizontal="left" textRotation="90" wrapText="1"/>
    </xf>
    <xf numFmtId="0" fontId="3" fillId="14" borderId="44" xfId="0" applyFont="1" applyFill="1" applyBorder="1" applyAlignment="1">
      <alignment horizontal="left" textRotation="90" wrapText="1"/>
    </xf>
    <xf numFmtId="0" fontId="3" fillId="13" borderId="13" xfId="0" applyFont="1" applyFill="1" applyBorder="1" applyAlignment="1">
      <alignment horizontal="left" textRotation="90" wrapText="1"/>
    </xf>
    <xf numFmtId="0" fontId="3" fillId="13" borderId="1" xfId="0" applyFont="1" applyFill="1" applyBorder="1" applyAlignment="1">
      <alignment horizontal="left" textRotation="90" wrapText="1"/>
    </xf>
    <xf numFmtId="0" fontId="3" fillId="13" borderId="45" xfId="0" applyFont="1" applyFill="1" applyBorder="1" applyAlignment="1">
      <alignment horizontal="left" textRotation="90" wrapText="1"/>
    </xf>
    <xf numFmtId="0" fontId="25" fillId="29" borderId="64" xfId="0" applyFont="1" applyFill="1" applyBorder="1" applyAlignment="1">
      <alignment horizontal="center" vertical="center"/>
    </xf>
    <xf numFmtId="0" fontId="25" fillId="29" borderId="65" xfId="0" applyFont="1" applyFill="1" applyBorder="1" applyAlignment="1">
      <alignment horizontal="center" vertical="center"/>
    </xf>
    <xf numFmtId="0" fontId="25" fillId="7" borderId="49" xfId="0" applyFont="1" applyFill="1" applyBorder="1" applyAlignment="1">
      <alignment horizontal="center"/>
    </xf>
    <xf numFmtId="0" fontId="25" fillId="7" borderId="56" xfId="0" applyFont="1" applyFill="1" applyBorder="1" applyAlignment="1">
      <alignment horizontal="center"/>
    </xf>
    <xf numFmtId="0" fontId="25" fillId="7" borderId="39" xfId="0" applyFont="1" applyFill="1" applyBorder="1" applyAlignment="1">
      <alignment horizontal="center"/>
    </xf>
    <xf numFmtId="0" fontId="23" fillId="30" borderId="27" xfId="0" applyFont="1" applyFill="1" applyBorder="1" applyAlignment="1">
      <alignment horizontal="left" vertical="center" textRotation="90"/>
    </xf>
    <xf numFmtId="0" fontId="23" fillId="30" borderId="11" xfId="0" applyFont="1" applyFill="1" applyBorder="1" applyAlignment="1">
      <alignment horizontal="left" vertical="center" textRotation="90"/>
    </xf>
    <xf numFmtId="0" fontId="23" fillId="30" borderId="28" xfId="0" applyFont="1" applyFill="1" applyBorder="1" applyAlignment="1">
      <alignment horizontal="left" vertical="center" textRotation="90"/>
    </xf>
    <xf numFmtId="0" fontId="23" fillId="30" borderId="12" xfId="0" applyFont="1" applyFill="1" applyBorder="1" applyAlignment="1">
      <alignment horizontal="left" vertical="center" textRotation="90"/>
    </xf>
    <xf numFmtId="0" fontId="25" fillId="27" borderId="64" xfId="0" applyFont="1" applyFill="1" applyBorder="1" applyAlignment="1">
      <alignment horizontal="center" vertical="center"/>
    </xf>
    <xf numFmtId="0" fontId="25" fillId="27" borderId="65" xfId="0" applyFont="1" applyFill="1" applyBorder="1" applyAlignment="1">
      <alignment horizontal="center" vertical="center"/>
    </xf>
    <xf numFmtId="0" fontId="27" fillId="28" borderId="64" xfId="0" applyFont="1" applyFill="1" applyBorder="1" applyAlignment="1">
      <alignment horizontal="center" vertical="center"/>
    </xf>
    <xf numFmtId="0" fontId="27" fillId="28" borderId="65" xfId="0" applyFont="1" applyFill="1" applyBorder="1" applyAlignment="1">
      <alignment horizontal="center" vertical="center"/>
    </xf>
    <xf numFmtId="0" fontId="23" fillId="30" borderId="40" xfId="0" applyFont="1" applyFill="1" applyBorder="1" applyAlignment="1">
      <alignment horizontal="left" vertical="center" textRotation="90"/>
    </xf>
    <xf numFmtId="0" fontId="23" fillId="30" borderId="43" xfId="0" applyFont="1" applyFill="1" applyBorder="1" applyAlignment="1">
      <alignment horizontal="left" vertical="center" textRotation="90"/>
    </xf>
    <xf numFmtId="0" fontId="23" fillId="30" borderId="41" xfId="0" applyFont="1" applyFill="1" applyBorder="1" applyAlignment="1">
      <alignment horizontal="left" vertical="center" textRotation="90"/>
    </xf>
    <xf numFmtId="0" fontId="23" fillId="30" borderId="1" xfId="0" applyFont="1" applyFill="1" applyBorder="1" applyAlignment="1">
      <alignment horizontal="left" vertical="center" textRotation="90"/>
    </xf>
    <xf numFmtId="0" fontId="23" fillId="30" borderId="45" xfId="0" applyFont="1" applyFill="1" applyBorder="1" applyAlignment="1">
      <alignment horizontal="left" vertical="center" textRotation="90"/>
    </xf>
    <xf numFmtId="0" fontId="33" fillId="30" borderId="56" xfId="0" applyFont="1" applyFill="1" applyBorder="1" applyAlignment="1">
      <alignment horizontal="left" vertical="center" textRotation="90"/>
    </xf>
    <xf numFmtId="0" fontId="33" fillId="30" borderId="30" xfId="0" applyFont="1" applyFill="1" applyBorder="1" applyAlignment="1">
      <alignment horizontal="left" vertical="center" textRotation="90"/>
    </xf>
    <xf numFmtId="0" fontId="23" fillId="30" borderId="13" xfId="0" applyFont="1" applyFill="1" applyBorder="1" applyAlignment="1">
      <alignment horizontal="left" vertical="center" textRotation="90"/>
    </xf>
    <xf numFmtId="0" fontId="23" fillId="30" borderId="37" xfId="0" applyFont="1" applyFill="1" applyBorder="1" applyAlignment="1">
      <alignment horizontal="left" vertical="center" textRotation="90"/>
    </xf>
    <xf numFmtId="0" fontId="23" fillId="30" borderId="26" xfId="0" applyFont="1" applyFill="1" applyBorder="1" applyAlignment="1">
      <alignment horizontal="left" vertical="center" textRotation="90"/>
    </xf>
    <xf numFmtId="0" fontId="33" fillId="30" borderId="41" xfId="0" applyFont="1" applyFill="1" applyBorder="1" applyAlignment="1">
      <alignment horizontal="center" vertical="center" textRotation="90"/>
    </xf>
    <xf numFmtId="0" fontId="33" fillId="30" borderId="45" xfId="0" applyFont="1" applyFill="1" applyBorder="1" applyAlignment="1">
      <alignment horizontal="center" vertical="center" textRotation="90"/>
    </xf>
    <xf numFmtId="0" fontId="23" fillId="31" borderId="28" xfId="0" applyFont="1" applyFill="1" applyBorder="1" applyAlignment="1">
      <alignment horizontal="left" vertical="center" textRotation="90"/>
    </xf>
    <xf numFmtId="0" fontId="23" fillId="31" borderId="13" xfId="0" applyFont="1" applyFill="1" applyBorder="1" applyAlignment="1">
      <alignment horizontal="left" vertical="center" textRotation="90"/>
    </xf>
    <xf numFmtId="0" fontId="23" fillId="31" borderId="27" xfId="0" applyFont="1" applyFill="1" applyBorder="1" applyAlignment="1">
      <alignment horizontal="left" vertical="center" textRotation="90"/>
    </xf>
    <xf numFmtId="0" fontId="23" fillId="31" borderId="15" xfId="0" applyFont="1" applyFill="1" applyBorder="1" applyAlignment="1">
      <alignment horizontal="left" vertical="center" textRotation="90"/>
    </xf>
    <xf numFmtId="0" fontId="33" fillId="31" borderId="29" xfId="0" applyFont="1" applyFill="1" applyBorder="1" applyAlignment="1">
      <alignment horizontal="left" vertical="center" textRotation="90"/>
    </xf>
    <xf numFmtId="0" fontId="33" fillId="31" borderId="14" xfId="0" applyFont="1" applyFill="1" applyBorder="1" applyAlignment="1">
      <alignment horizontal="left" vertical="center" textRotation="90"/>
    </xf>
    <xf numFmtId="0" fontId="23" fillId="31" borderId="38" xfId="0" applyFont="1" applyFill="1" applyBorder="1" applyAlignment="1">
      <alignment horizontal="left" vertical="center" textRotation="90"/>
    </xf>
    <xf numFmtId="0" fontId="23" fillId="31" borderId="24" xfId="0" applyFont="1" applyFill="1" applyBorder="1" applyAlignment="1">
      <alignment horizontal="left" vertical="center" textRotation="90"/>
    </xf>
    <xf numFmtId="0" fontId="23" fillId="31" borderId="37" xfId="0" applyFont="1" applyFill="1" applyBorder="1" applyAlignment="1">
      <alignment horizontal="left" vertical="center" textRotation="90"/>
    </xf>
    <xf numFmtId="0" fontId="23" fillId="31" borderId="22" xfId="0" applyFont="1" applyFill="1" applyBorder="1" applyAlignment="1">
      <alignment horizontal="left" vertical="center" textRotation="90"/>
    </xf>
    <xf numFmtId="0" fontId="23" fillId="31" borderId="12" xfId="0" applyFont="1" applyFill="1" applyBorder="1" applyAlignment="1">
      <alignment horizontal="left" vertical="center" textRotation="90"/>
    </xf>
    <xf numFmtId="0" fontId="23" fillId="31" borderId="26" xfId="0" applyFont="1" applyFill="1" applyBorder="1" applyAlignment="1">
      <alignment horizontal="left" vertical="center" textRotation="90"/>
    </xf>
    <xf numFmtId="0" fontId="23" fillId="31" borderId="16" xfId="0" applyFont="1" applyFill="1" applyBorder="1" applyAlignment="1">
      <alignment horizontal="left" vertical="center" textRotation="90"/>
    </xf>
    <xf numFmtId="0" fontId="23" fillId="31" borderId="11" xfId="0" applyFont="1" applyFill="1" applyBorder="1" applyAlignment="1">
      <alignment horizontal="left" vertical="center" textRotation="90"/>
    </xf>
    <xf numFmtId="0" fontId="33" fillId="31" borderId="38" xfId="0" applyFont="1" applyFill="1" applyBorder="1" applyAlignment="1">
      <alignment horizontal="left" vertical="center" textRotation="90"/>
    </xf>
    <xf numFmtId="0" fontId="33" fillId="31" borderId="16" xfId="0" applyFont="1" applyFill="1" applyBorder="1" applyAlignment="1">
      <alignment horizontal="left" vertical="center" textRotation="90"/>
    </xf>
    <xf numFmtId="0" fontId="33" fillId="31" borderId="70" xfId="0" applyFont="1" applyFill="1" applyBorder="1" applyAlignment="1">
      <alignment horizontal="left" vertical="center" textRotation="90"/>
    </xf>
    <xf numFmtId="0" fontId="25" fillId="27" borderId="66" xfId="0" applyFont="1" applyFill="1" applyBorder="1" applyAlignment="1">
      <alignment horizontal="center" vertical="center"/>
    </xf>
    <xf numFmtId="0" fontId="33" fillId="30" borderId="58" xfId="0" applyFont="1" applyFill="1" applyBorder="1" applyAlignment="1">
      <alignment horizontal="center" vertical="center" textRotation="90"/>
    </xf>
    <xf numFmtId="0" fontId="33" fillId="30" borderId="35" xfId="0" applyFont="1" applyFill="1" applyBorder="1" applyAlignment="1">
      <alignment horizontal="center" vertical="center" textRotation="90"/>
    </xf>
    <xf numFmtId="0" fontId="11" fillId="25" borderId="28" xfId="0" applyFont="1" applyFill="1" applyBorder="1" applyAlignment="1">
      <alignment horizontal="left" vertical="center" textRotation="90"/>
    </xf>
    <xf numFmtId="0" fontId="11" fillId="25" borderId="13" xfId="0" applyFont="1" applyFill="1" applyBorder="1" applyAlignment="1">
      <alignment horizontal="left" vertical="center" textRotation="90"/>
    </xf>
    <xf numFmtId="0" fontId="11" fillId="25" borderId="27" xfId="0" applyFont="1" applyFill="1" applyBorder="1" applyAlignment="1">
      <alignment horizontal="left" vertical="center" textRotation="90"/>
    </xf>
    <xf numFmtId="0" fontId="11" fillId="25" borderId="15" xfId="0" applyFont="1" applyFill="1" applyBorder="1" applyAlignment="1">
      <alignment horizontal="left" vertical="center" textRotation="90"/>
    </xf>
    <xf numFmtId="0" fontId="27" fillId="28" borderId="64" xfId="0" applyFont="1" applyFill="1" applyBorder="1" applyAlignment="1">
      <alignment horizontal="center" vertical="center" wrapText="1"/>
    </xf>
    <xf numFmtId="0" fontId="27" fillId="28" borderId="65" xfId="0" applyFont="1" applyFill="1" applyBorder="1" applyAlignment="1">
      <alignment horizontal="center" vertical="center" wrapText="1"/>
    </xf>
    <xf numFmtId="0" fontId="27" fillId="28" borderId="66" xfId="0" applyFont="1" applyFill="1" applyBorder="1" applyAlignment="1">
      <alignment horizontal="center" vertical="center" wrapText="1"/>
    </xf>
    <xf numFmtId="0" fontId="27" fillId="28" borderId="66" xfId="0" applyFont="1" applyFill="1" applyBorder="1" applyAlignment="1">
      <alignment horizontal="center" vertical="center"/>
    </xf>
  </cellXfs>
  <cellStyles count="3">
    <cellStyle name="Normalny" xfId="0" builtinId="0"/>
    <cellStyle name="Normalny 2" xfId="2" xr:uid="{00000000-0005-0000-0000-000001000000}"/>
    <cellStyle name="Tekst ostrzeżenia" xfId="1" builtinId="11"/>
  </cellStyles>
  <dxfs count="67">
    <dxf>
      <alignment horizontal="general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color auto="1"/>
      </font>
      <fill>
        <patternFill>
          <bgColor rgb="FFEAB200"/>
        </patternFill>
      </fill>
    </dxf>
    <dxf>
      <font>
        <color rgb="FFFFFF00"/>
      </font>
      <fill>
        <patternFill>
          <bgColor rgb="FF0070C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ABE5EB"/>
      <color rgb="FFCCFFFF"/>
      <color rgb="FFA23636"/>
      <color rgb="FFFFA49D"/>
      <color rgb="FFEFEE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1.8866315378908551E-3"/>
          <c:y val="1.3828682304032369E-2"/>
          <c:w val="0.99832897796319109"/>
          <c:h val="0.8352038871466981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Matryca!$T$19:$JA$19</c:f>
              <c:numCache>
                <c:formatCode>General</c:formatCode>
                <c:ptCount val="24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Matryca!$T$18:$JA$18</c15:sqref>
                        </c15:formulaRef>
                      </c:ext>
                    </c:extLst>
                    <c:strCache>
                      <c:ptCount val="242"/>
                      <c:pt idx="0">
                        <c:v>A.W01</c:v>
                      </c:pt>
                      <c:pt idx="1">
                        <c:v>A.W02</c:v>
                      </c:pt>
                      <c:pt idx="2">
                        <c:v>A.W03</c:v>
                      </c:pt>
                      <c:pt idx="3">
                        <c:v>A.W04</c:v>
                      </c:pt>
                      <c:pt idx="4">
                        <c:v>A.W05</c:v>
                      </c:pt>
                      <c:pt idx="5">
                        <c:v>A.W06</c:v>
                      </c:pt>
                      <c:pt idx="6">
                        <c:v>A.W07</c:v>
                      </c:pt>
                      <c:pt idx="7">
                        <c:v>A.W08</c:v>
                      </c:pt>
                      <c:pt idx="8">
                        <c:v>A.W09</c:v>
                      </c:pt>
                      <c:pt idx="9">
                        <c:v>A.W10</c:v>
                      </c:pt>
                      <c:pt idx="10">
                        <c:v>A.W11</c:v>
                      </c:pt>
                      <c:pt idx="11">
                        <c:v>A.W12</c:v>
                      </c:pt>
                      <c:pt idx="12">
                        <c:v>A.W13</c:v>
                      </c:pt>
                      <c:pt idx="13">
                        <c:v>A.W14</c:v>
                      </c:pt>
                      <c:pt idx="14">
                        <c:v>A.W15</c:v>
                      </c:pt>
                      <c:pt idx="15">
                        <c:v>A.W16</c:v>
                      </c:pt>
                      <c:pt idx="16">
                        <c:v>A.W17</c:v>
                      </c:pt>
                      <c:pt idx="17">
                        <c:v>A.W18</c:v>
                      </c:pt>
                      <c:pt idx="18">
                        <c:v>A.W19</c:v>
                      </c:pt>
                      <c:pt idx="19">
                        <c:v>A.W20</c:v>
                      </c:pt>
                      <c:pt idx="20">
                        <c:v>A.W21</c:v>
                      </c:pt>
                      <c:pt idx="21">
                        <c:v>A.W22</c:v>
                      </c:pt>
                      <c:pt idx="22">
                        <c:v>A.W23</c:v>
                      </c:pt>
                      <c:pt idx="23">
                        <c:v>A.W24</c:v>
                      </c:pt>
                      <c:pt idx="24">
                        <c:v>A.W25</c:v>
                      </c:pt>
                      <c:pt idx="25">
                        <c:v>A.W26</c:v>
                      </c:pt>
                      <c:pt idx="26">
                        <c:v>A_W27_UMW</c:v>
                      </c:pt>
                      <c:pt idx="27">
                        <c:v>B.W01</c:v>
                      </c:pt>
                      <c:pt idx="28">
                        <c:v>B.W02</c:v>
                      </c:pt>
                      <c:pt idx="29">
                        <c:v>B.W03</c:v>
                      </c:pt>
                      <c:pt idx="30">
                        <c:v>B.W04</c:v>
                      </c:pt>
                      <c:pt idx="31">
                        <c:v>B.W05</c:v>
                      </c:pt>
                      <c:pt idx="32">
                        <c:v>B.W06</c:v>
                      </c:pt>
                      <c:pt idx="33">
                        <c:v>B.W07</c:v>
                      </c:pt>
                      <c:pt idx="34">
                        <c:v>B.W08</c:v>
                      </c:pt>
                      <c:pt idx="35">
                        <c:v>B.W09</c:v>
                      </c:pt>
                      <c:pt idx="36">
                        <c:v>B.W10</c:v>
                      </c:pt>
                      <c:pt idx="37">
                        <c:v>B.W11</c:v>
                      </c:pt>
                      <c:pt idx="38">
                        <c:v>B.W12</c:v>
                      </c:pt>
                      <c:pt idx="39">
                        <c:v>B.W13</c:v>
                      </c:pt>
                      <c:pt idx="40">
                        <c:v>B.W14</c:v>
                      </c:pt>
                      <c:pt idx="41">
                        <c:v>B.W15</c:v>
                      </c:pt>
                      <c:pt idx="42">
                        <c:v>B.W16</c:v>
                      </c:pt>
                      <c:pt idx="43">
                        <c:v>B.W17</c:v>
                      </c:pt>
                      <c:pt idx="44">
                        <c:v>B.W18</c:v>
                      </c:pt>
                      <c:pt idx="45">
                        <c:v>B.W19</c:v>
                      </c:pt>
                      <c:pt idx="46">
                        <c:v>B.W20</c:v>
                      </c:pt>
                      <c:pt idx="47">
                        <c:v>B.W21</c:v>
                      </c:pt>
                      <c:pt idx="48">
                        <c:v>B.W22</c:v>
                      </c:pt>
                      <c:pt idx="49">
                        <c:v>B.W23</c:v>
                      </c:pt>
                      <c:pt idx="50">
                        <c:v>B.W24</c:v>
                      </c:pt>
                      <c:pt idx="51">
                        <c:v>B.W25</c:v>
                      </c:pt>
                      <c:pt idx="52">
                        <c:v>B.W26</c:v>
                      </c:pt>
                      <c:pt idx="53">
                        <c:v>B.W27</c:v>
                      </c:pt>
                      <c:pt idx="54">
                        <c:v>B.W28</c:v>
                      </c:pt>
                      <c:pt idx="55">
                        <c:v>B.W29</c:v>
                      </c:pt>
                      <c:pt idx="56">
                        <c:v>B.W30</c:v>
                      </c:pt>
                      <c:pt idx="57">
                        <c:v>B.W31</c:v>
                      </c:pt>
                      <c:pt idx="58">
                        <c:v>B.W32</c:v>
                      </c:pt>
                      <c:pt idx="59">
                        <c:v>B.W33</c:v>
                      </c:pt>
                      <c:pt idx="60">
                        <c:v>B.W34</c:v>
                      </c:pt>
                      <c:pt idx="61">
                        <c:v>B.W35</c:v>
                      </c:pt>
                      <c:pt idx="62">
                        <c:v>B.W36</c:v>
                      </c:pt>
                      <c:pt idx="63">
                        <c:v>B.W37</c:v>
                      </c:pt>
                      <c:pt idx="64">
                        <c:v>B.W38</c:v>
                      </c:pt>
                      <c:pt idx="65">
                        <c:v>B.W39</c:v>
                      </c:pt>
                      <c:pt idx="66">
                        <c:v>B.W40</c:v>
                      </c:pt>
                      <c:pt idx="67">
                        <c:v>B.W41</c:v>
                      </c:pt>
                      <c:pt idx="68">
                        <c:v>B.W42</c:v>
                      </c:pt>
                      <c:pt idx="69">
                        <c:v>B.W43</c:v>
                      </c:pt>
                      <c:pt idx="70">
                        <c:v>B.W44</c:v>
                      </c:pt>
                      <c:pt idx="71">
                        <c:v>B.W45</c:v>
                      </c:pt>
                      <c:pt idx="72">
                        <c:v>B.W46</c:v>
                      </c:pt>
                      <c:pt idx="73">
                        <c:v>B.W47</c:v>
                      </c:pt>
                      <c:pt idx="74">
                        <c:v>B.W48</c:v>
                      </c:pt>
                      <c:pt idx="75">
                        <c:v>B.W49</c:v>
                      </c:pt>
                      <c:pt idx="76">
                        <c:v>B.W50</c:v>
                      </c:pt>
                      <c:pt idx="77">
                        <c:v>B.W51</c:v>
                      </c:pt>
                      <c:pt idx="78">
                        <c:v>B.W52</c:v>
                      </c:pt>
                      <c:pt idx="79">
                        <c:v>B.W53</c:v>
                      </c:pt>
                      <c:pt idx="80">
                        <c:v>B.W54</c:v>
                      </c:pt>
                      <c:pt idx="81">
                        <c:v>B.W55</c:v>
                      </c:pt>
                      <c:pt idx="82">
                        <c:v>B.W56</c:v>
                      </c:pt>
                      <c:pt idx="83">
                        <c:v>B.W57</c:v>
                      </c:pt>
                      <c:pt idx="84">
                        <c:v>B.W58</c:v>
                      </c:pt>
                      <c:pt idx="85">
                        <c:v>B.W59</c:v>
                      </c:pt>
                      <c:pt idx="86">
                        <c:v>B.W60</c:v>
                      </c:pt>
                      <c:pt idx="87">
                        <c:v>B.W61</c:v>
                      </c:pt>
                      <c:pt idx="88">
                        <c:v>B.W62</c:v>
                      </c:pt>
                      <c:pt idx="89">
                        <c:v>B.W63</c:v>
                      </c:pt>
                      <c:pt idx="90">
                        <c:v>B.W64</c:v>
                      </c:pt>
                      <c:pt idx="91">
                        <c:v>B.W65</c:v>
                      </c:pt>
                      <c:pt idx="92">
                        <c:v>B_W66_FU</c:v>
                      </c:pt>
                      <c:pt idx="93">
                        <c:v>B_W67_FU</c:v>
                      </c:pt>
                      <c:pt idx="94">
                        <c:v>B_W68_FU</c:v>
                      </c:pt>
                      <c:pt idx="95">
                        <c:v>B_W69_FU</c:v>
                      </c:pt>
                      <c:pt idx="96">
                        <c:v>B_W70_FU</c:v>
                      </c:pt>
                      <c:pt idx="97">
                        <c:v>B_W71_UMW</c:v>
                      </c:pt>
                      <c:pt idx="98">
                        <c:v>B_W72_UMW</c:v>
                      </c:pt>
                      <c:pt idx="99">
                        <c:v>B_W73_UMW</c:v>
                      </c:pt>
                      <c:pt idx="100">
                        <c:v>B_W74_UMW</c:v>
                      </c:pt>
                      <c:pt idx="101">
                        <c:v>B_W75_UMW</c:v>
                      </c:pt>
                      <c:pt idx="102">
                        <c:v>B_W76_UMW</c:v>
                      </c:pt>
                      <c:pt idx="103">
                        <c:v>B_W77_UMW</c:v>
                      </c:pt>
                      <c:pt idx="104">
                        <c:v>C.W01</c:v>
                      </c:pt>
                      <c:pt idx="105">
                        <c:v>C.W02</c:v>
                      </c:pt>
                      <c:pt idx="106">
                        <c:v>C.W03</c:v>
                      </c:pt>
                      <c:pt idx="107">
                        <c:v>C.W04</c:v>
                      </c:pt>
                      <c:pt idx="108">
                        <c:v>C.W05</c:v>
                      </c:pt>
                      <c:pt idx="109">
                        <c:v>C.W06</c:v>
                      </c:pt>
                      <c:pt idx="110">
                        <c:v>C.W07</c:v>
                      </c:pt>
                      <c:pt idx="111">
                        <c:v>C.W08</c:v>
                      </c:pt>
                      <c:pt idx="112">
                        <c:v>C.W09</c:v>
                      </c:pt>
                      <c:pt idx="113">
                        <c:v>C.W10</c:v>
                      </c:pt>
                      <c:pt idx="114">
                        <c:v>C.W11</c:v>
                      </c:pt>
                      <c:pt idx="115">
                        <c:v>C.W12</c:v>
                      </c:pt>
                      <c:pt idx="116">
                        <c:v>C.W13</c:v>
                      </c:pt>
                      <c:pt idx="117">
                        <c:v>C.W14</c:v>
                      </c:pt>
                      <c:pt idx="118">
                        <c:v>C.W15</c:v>
                      </c:pt>
                      <c:pt idx="119">
                        <c:v>C.W16</c:v>
                      </c:pt>
                      <c:pt idx="120">
                        <c:v>C.W17</c:v>
                      </c:pt>
                      <c:pt idx="121">
                        <c:v>C.W18</c:v>
                      </c:pt>
                      <c:pt idx="122">
                        <c:v>C.W19</c:v>
                      </c:pt>
                      <c:pt idx="123">
                        <c:v>C.W20</c:v>
                      </c:pt>
                      <c:pt idx="124">
                        <c:v>C.W21</c:v>
                      </c:pt>
                      <c:pt idx="125">
                        <c:v>C.W22</c:v>
                      </c:pt>
                      <c:pt idx="126">
                        <c:v>A.U01</c:v>
                      </c:pt>
                      <c:pt idx="127">
                        <c:v>A.U02</c:v>
                      </c:pt>
                      <c:pt idx="128">
                        <c:v>A.U03</c:v>
                      </c:pt>
                      <c:pt idx="129">
                        <c:v>A.U04</c:v>
                      </c:pt>
                      <c:pt idx="130">
                        <c:v>A.U05</c:v>
                      </c:pt>
                      <c:pt idx="131">
                        <c:v>A.U06</c:v>
                      </c:pt>
                      <c:pt idx="132">
                        <c:v>A.U07</c:v>
                      </c:pt>
                      <c:pt idx="133">
                        <c:v>A.U08</c:v>
                      </c:pt>
                      <c:pt idx="134">
                        <c:v>A.U09</c:v>
                      </c:pt>
                      <c:pt idx="135">
                        <c:v>A.U10</c:v>
                      </c:pt>
                      <c:pt idx="136">
                        <c:v>A.U11</c:v>
                      </c:pt>
                      <c:pt idx="137">
                        <c:v>A.U12</c:v>
                      </c:pt>
                      <c:pt idx="138">
                        <c:v>A.U13</c:v>
                      </c:pt>
                      <c:pt idx="139">
                        <c:v>A.U14</c:v>
                      </c:pt>
                      <c:pt idx="140">
                        <c:v>A.U15</c:v>
                      </c:pt>
                      <c:pt idx="141">
                        <c:v>A.U16</c:v>
                      </c:pt>
                      <c:pt idx="142">
                        <c:v>A.U17</c:v>
                      </c:pt>
                      <c:pt idx="143">
                        <c:v>A.U18</c:v>
                      </c:pt>
                      <c:pt idx="144">
                        <c:v>A.U19</c:v>
                      </c:pt>
                      <c:pt idx="145">
                        <c:v>A.U20</c:v>
                      </c:pt>
                      <c:pt idx="146">
                        <c:v>A.U21_UMW</c:v>
                      </c:pt>
                      <c:pt idx="147">
                        <c:v>B.U01</c:v>
                      </c:pt>
                      <c:pt idx="148">
                        <c:v>B.U02</c:v>
                      </c:pt>
                      <c:pt idx="149">
                        <c:v>B.U03</c:v>
                      </c:pt>
                      <c:pt idx="150">
                        <c:v>B.U04</c:v>
                      </c:pt>
                      <c:pt idx="151">
                        <c:v>B.U05</c:v>
                      </c:pt>
                      <c:pt idx="152">
                        <c:v>B.U06</c:v>
                      </c:pt>
                      <c:pt idx="153">
                        <c:v>B.U07</c:v>
                      </c:pt>
                      <c:pt idx="154">
                        <c:v>B.U08</c:v>
                      </c:pt>
                      <c:pt idx="155">
                        <c:v>B.U09</c:v>
                      </c:pt>
                      <c:pt idx="156">
                        <c:v>B.U10</c:v>
                      </c:pt>
                      <c:pt idx="157">
                        <c:v>B.U11</c:v>
                      </c:pt>
                      <c:pt idx="158">
                        <c:v>B.U12</c:v>
                      </c:pt>
                      <c:pt idx="159">
                        <c:v>B.U13</c:v>
                      </c:pt>
                      <c:pt idx="160">
                        <c:v>B.U14</c:v>
                      </c:pt>
                      <c:pt idx="161">
                        <c:v>B.U15</c:v>
                      </c:pt>
                      <c:pt idx="162">
                        <c:v>B.U16</c:v>
                      </c:pt>
                      <c:pt idx="163">
                        <c:v>B.U17</c:v>
                      </c:pt>
                      <c:pt idx="164">
                        <c:v>B.U18</c:v>
                      </c:pt>
                      <c:pt idx="165">
                        <c:v>B.U19</c:v>
                      </c:pt>
                      <c:pt idx="166">
                        <c:v>B.U20</c:v>
                      </c:pt>
                      <c:pt idx="167">
                        <c:v>B.U21</c:v>
                      </c:pt>
                      <c:pt idx="168">
                        <c:v>B.U22</c:v>
                      </c:pt>
                      <c:pt idx="169">
                        <c:v>B.U23</c:v>
                      </c:pt>
                      <c:pt idx="170">
                        <c:v>B.U24</c:v>
                      </c:pt>
                      <c:pt idx="171">
                        <c:v>B.U25</c:v>
                      </c:pt>
                      <c:pt idx="172">
                        <c:v>B.U26</c:v>
                      </c:pt>
                      <c:pt idx="173">
                        <c:v>B.U27</c:v>
                      </c:pt>
                      <c:pt idx="174">
                        <c:v>B.U28</c:v>
                      </c:pt>
                      <c:pt idx="175">
                        <c:v>B.U29</c:v>
                      </c:pt>
                      <c:pt idx="176">
                        <c:v>B.U30</c:v>
                      </c:pt>
                      <c:pt idx="177">
                        <c:v>B.U31</c:v>
                      </c:pt>
                      <c:pt idx="178">
                        <c:v>B.U32</c:v>
                      </c:pt>
                      <c:pt idx="179">
                        <c:v>B.U33</c:v>
                      </c:pt>
                      <c:pt idx="180">
                        <c:v>B.U34</c:v>
                      </c:pt>
                      <c:pt idx="181">
                        <c:v>B.U35</c:v>
                      </c:pt>
                      <c:pt idx="182">
                        <c:v>B.U36</c:v>
                      </c:pt>
                      <c:pt idx="183">
                        <c:v>B.U37</c:v>
                      </c:pt>
                      <c:pt idx="184">
                        <c:v>B.U38</c:v>
                      </c:pt>
                      <c:pt idx="185">
                        <c:v>B.U39</c:v>
                      </c:pt>
                      <c:pt idx="186">
                        <c:v>B.U40</c:v>
                      </c:pt>
                      <c:pt idx="187">
                        <c:v>B.U41</c:v>
                      </c:pt>
                      <c:pt idx="188">
                        <c:v>B.U42</c:v>
                      </c:pt>
                      <c:pt idx="189">
                        <c:v>B.U43</c:v>
                      </c:pt>
                      <c:pt idx="190">
                        <c:v>B.U44</c:v>
                      </c:pt>
                      <c:pt idx="191">
                        <c:v>B.U45</c:v>
                      </c:pt>
                      <c:pt idx="192">
                        <c:v>B.U46</c:v>
                      </c:pt>
                      <c:pt idx="193">
                        <c:v>B.U47</c:v>
                      </c:pt>
                      <c:pt idx="194">
                        <c:v>B.U48</c:v>
                      </c:pt>
                      <c:pt idx="195">
                        <c:v>B.U49</c:v>
                      </c:pt>
                      <c:pt idx="196">
                        <c:v>B.U50</c:v>
                      </c:pt>
                      <c:pt idx="197">
                        <c:v>B.U51</c:v>
                      </c:pt>
                      <c:pt idx="198">
                        <c:v>B.U52</c:v>
                      </c:pt>
                      <c:pt idx="199">
                        <c:v>B.U53</c:v>
                      </c:pt>
                      <c:pt idx="200">
                        <c:v>B.U54</c:v>
                      </c:pt>
                      <c:pt idx="201">
                        <c:v>B.U55</c:v>
                      </c:pt>
                      <c:pt idx="202">
                        <c:v>B.U56</c:v>
                      </c:pt>
                      <c:pt idx="203">
                        <c:v>B.U57</c:v>
                      </c:pt>
                      <c:pt idx="204">
                        <c:v>B.U58</c:v>
                      </c:pt>
                      <c:pt idx="205">
                        <c:v>B.U59</c:v>
                      </c:pt>
                      <c:pt idx="206">
                        <c:v>B.U60</c:v>
                      </c:pt>
                      <c:pt idx="207">
                        <c:v>B.U61</c:v>
                      </c:pt>
                      <c:pt idx="208">
                        <c:v>B.U62_FU</c:v>
                      </c:pt>
                      <c:pt idx="209">
                        <c:v>B.U63_FU</c:v>
                      </c:pt>
                      <c:pt idx="210">
                        <c:v>B.U64_FU</c:v>
                      </c:pt>
                      <c:pt idx="211">
                        <c:v>B.U65_FU</c:v>
                      </c:pt>
                      <c:pt idx="212">
                        <c:v>B.U66_UMW</c:v>
                      </c:pt>
                      <c:pt idx="213">
                        <c:v>B.U67_UMW</c:v>
                      </c:pt>
                      <c:pt idx="214">
                        <c:v>B.U68_UMW</c:v>
                      </c:pt>
                      <c:pt idx="215">
                        <c:v>B.U69_UMW</c:v>
                      </c:pt>
                      <c:pt idx="216">
                        <c:v>B.U70_UMW</c:v>
                      </c:pt>
                      <c:pt idx="217">
                        <c:v>B.U71_UMW</c:v>
                      </c:pt>
                      <c:pt idx="218">
                        <c:v>C.U01</c:v>
                      </c:pt>
                      <c:pt idx="219">
                        <c:v>C.U02</c:v>
                      </c:pt>
                      <c:pt idx="220">
                        <c:v>C.U03</c:v>
                      </c:pt>
                      <c:pt idx="221">
                        <c:v>C.U04</c:v>
                      </c:pt>
                      <c:pt idx="222">
                        <c:v>C.U05</c:v>
                      </c:pt>
                      <c:pt idx="223">
                        <c:v>C.U06</c:v>
                      </c:pt>
                      <c:pt idx="224">
                        <c:v>C.U07</c:v>
                      </c:pt>
                      <c:pt idx="225">
                        <c:v>C.U08</c:v>
                      </c:pt>
                      <c:pt idx="226">
                        <c:v>C.U09</c:v>
                      </c:pt>
                      <c:pt idx="227">
                        <c:v>C.U10</c:v>
                      </c:pt>
                      <c:pt idx="228">
                        <c:v>C.U11</c:v>
                      </c:pt>
                      <c:pt idx="229">
                        <c:v>C.U12</c:v>
                      </c:pt>
                      <c:pt idx="230">
                        <c:v>C.U13</c:v>
                      </c:pt>
                      <c:pt idx="231">
                        <c:v>C.U14</c:v>
                      </c:pt>
                      <c:pt idx="232">
                        <c:v>C.U15</c:v>
                      </c:pt>
                      <c:pt idx="233">
                        <c:v>C.U16</c:v>
                      </c:pt>
                      <c:pt idx="234">
                        <c:v>C.U17</c:v>
                      </c:pt>
                      <c:pt idx="235">
                        <c:v>K.1</c:v>
                      </c:pt>
                      <c:pt idx="236">
                        <c:v>K.2</c:v>
                      </c:pt>
                      <c:pt idx="237">
                        <c:v>K.3</c:v>
                      </c:pt>
                      <c:pt idx="238">
                        <c:v>K.4</c:v>
                      </c:pt>
                      <c:pt idx="239">
                        <c:v>K.5</c:v>
                      </c:pt>
                      <c:pt idx="240">
                        <c:v>K.6</c:v>
                      </c:pt>
                      <c:pt idx="241">
                        <c:v>K.7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993B-4D3F-B251-B4BDC8DEA890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Matryca!$T$64:$JA$64</c:f>
              <c:numCache>
                <c:formatCode>General</c:formatCode>
                <c:ptCount val="24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2</c:v>
                </c:pt>
                <c:pt idx="111">
                  <c:v>2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2</c:v>
                </c:pt>
                <c:pt idx="131">
                  <c:v>1</c:v>
                </c:pt>
                <c:pt idx="132">
                  <c:v>1</c:v>
                </c:pt>
                <c:pt idx="133">
                  <c:v>2</c:v>
                </c:pt>
                <c:pt idx="134">
                  <c:v>1</c:v>
                </c:pt>
                <c:pt idx="135">
                  <c:v>3</c:v>
                </c:pt>
                <c:pt idx="136">
                  <c:v>0</c:v>
                </c:pt>
                <c:pt idx="137">
                  <c:v>1</c:v>
                </c:pt>
                <c:pt idx="138">
                  <c:v>1</c:v>
                </c:pt>
                <c:pt idx="139">
                  <c:v>2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2</c:v>
                </c:pt>
                <c:pt idx="146">
                  <c:v>0</c:v>
                </c:pt>
                <c:pt idx="147">
                  <c:v>2</c:v>
                </c:pt>
                <c:pt idx="148">
                  <c:v>4</c:v>
                </c:pt>
                <c:pt idx="149">
                  <c:v>2</c:v>
                </c:pt>
                <c:pt idx="150">
                  <c:v>2</c:v>
                </c:pt>
                <c:pt idx="151">
                  <c:v>2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2</c:v>
                </c:pt>
                <c:pt idx="160">
                  <c:v>2</c:v>
                </c:pt>
                <c:pt idx="161">
                  <c:v>2</c:v>
                </c:pt>
                <c:pt idx="162">
                  <c:v>2</c:v>
                </c:pt>
                <c:pt idx="163">
                  <c:v>2</c:v>
                </c:pt>
                <c:pt idx="164">
                  <c:v>2</c:v>
                </c:pt>
                <c:pt idx="165">
                  <c:v>2</c:v>
                </c:pt>
                <c:pt idx="166">
                  <c:v>2</c:v>
                </c:pt>
                <c:pt idx="167">
                  <c:v>2</c:v>
                </c:pt>
                <c:pt idx="168">
                  <c:v>2</c:v>
                </c:pt>
                <c:pt idx="169">
                  <c:v>2</c:v>
                </c:pt>
                <c:pt idx="170">
                  <c:v>2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2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3</c:v>
                </c:pt>
                <c:pt idx="191">
                  <c:v>3</c:v>
                </c:pt>
                <c:pt idx="192">
                  <c:v>3</c:v>
                </c:pt>
                <c:pt idx="193">
                  <c:v>3</c:v>
                </c:pt>
                <c:pt idx="194">
                  <c:v>3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2</c:v>
                </c:pt>
                <c:pt idx="224">
                  <c:v>2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23</c:v>
                </c:pt>
                <c:pt idx="236">
                  <c:v>36</c:v>
                </c:pt>
                <c:pt idx="237">
                  <c:v>36</c:v>
                </c:pt>
                <c:pt idx="238">
                  <c:v>27</c:v>
                </c:pt>
                <c:pt idx="239">
                  <c:v>25</c:v>
                </c:pt>
                <c:pt idx="240">
                  <c:v>25</c:v>
                </c:pt>
                <c:pt idx="241">
                  <c:v>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Matryca!$T$18:$JA$18</c15:sqref>
                        </c15:formulaRef>
                      </c:ext>
                    </c:extLst>
                    <c:strCache>
                      <c:ptCount val="242"/>
                      <c:pt idx="0">
                        <c:v>A.W01</c:v>
                      </c:pt>
                      <c:pt idx="1">
                        <c:v>A.W02</c:v>
                      </c:pt>
                      <c:pt idx="2">
                        <c:v>A.W03</c:v>
                      </c:pt>
                      <c:pt idx="3">
                        <c:v>A.W04</c:v>
                      </c:pt>
                      <c:pt idx="4">
                        <c:v>A.W05</c:v>
                      </c:pt>
                      <c:pt idx="5">
                        <c:v>A.W06</c:v>
                      </c:pt>
                      <c:pt idx="6">
                        <c:v>A.W07</c:v>
                      </c:pt>
                      <c:pt idx="7">
                        <c:v>A.W08</c:v>
                      </c:pt>
                      <c:pt idx="8">
                        <c:v>A.W09</c:v>
                      </c:pt>
                      <c:pt idx="9">
                        <c:v>A.W10</c:v>
                      </c:pt>
                      <c:pt idx="10">
                        <c:v>A.W11</c:v>
                      </c:pt>
                      <c:pt idx="11">
                        <c:v>A.W12</c:v>
                      </c:pt>
                      <c:pt idx="12">
                        <c:v>A.W13</c:v>
                      </c:pt>
                      <c:pt idx="13">
                        <c:v>A.W14</c:v>
                      </c:pt>
                      <c:pt idx="14">
                        <c:v>A.W15</c:v>
                      </c:pt>
                      <c:pt idx="15">
                        <c:v>A.W16</c:v>
                      </c:pt>
                      <c:pt idx="16">
                        <c:v>A.W17</c:v>
                      </c:pt>
                      <c:pt idx="17">
                        <c:v>A.W18</c:v>
                      </c:pt>
                      <c:pt idx="18">
                        <c:v>A.W19</c:v>
                      </c:pt>
                      <c:pt idx="19">
                        <c:v>A.W20</c:v>
                      </c:pt>
                      <c:pt idx="20">
                        <c:v>A.W21</c:v>
                      </c:pt>
                      <c:pt idx="21">
                        <c:v>A.W22</c:v>
                      </c:pt>
                      <c:pt idx="22">
                        <c:v>A.W23</c:v>
                      </c:pt>
                      <c:pt idx="23">
                        <c:v>A.W24</c:v>
                      </c:pt>
                      <c:pt idx="24">
                        <c:v>A.W25</c:v>
                      </c:pt>
                      <c:pt idx="25">
                        <c:v>A.W26</c:v>
                      </c:pt>
                      <c:pt idx="26">
                        <c:v>A_W27_UMW</c:v>
                      </c:pt>
                      <c:pt idx="27">
                        <c:v>B.W01</c:v>
                      </c:pt>
                      <c:pt idx="28">
                        <c:v>B.W02</c:v>
                      </c:pt>
                      <c:pt idx="29">
                        <c:v>B.W03</c:v>
                      </c:pt>
                      <c:pt idx="30">
                        <c:v>B.W04</c:v>
                      </c:pt>
                      <c:pt idx="31">
                        <c:v>B.W05</c:v>
                      </c:pt>
                      <c:pt idx="32">
                        <c:v>B.W06</c:v>
                      </c:pt>
                      <c:pt idx="33">
                        <c:v>B.W07</c:v>
                      </c:pt>
                      <c:pt idx="34">
                        <c:v>B.W08</c:v>
                      </c:pt>
                      <c:pt idx="35">
                        <c:v>B.W09</c:v>
                      </c:pt>
                      <c:pt idx="36">
                        <c:v>B.W10</c:v>
                      </c:pt>
                      <c:pt idx="37">
                        <c:v>B.W11</c:v>
                      </c:pt>
                      <c:pt idx="38">
                        <c:v>B.W12</c:v>
                      </c:pt>
                      <c:pt idx="39">
                        <c:v>B.W13</c:v>
                      </c:pt>
                      <c:pt idx="40">
                        <c:v>B.W14</c:v>
                      </c:pt>
                      <c:pt idx="41">
                        <c:v>B.W15</c:v>
                      </c:pt>
                      <c:pt idx="42">
                        <c:v>B.W16</c:v>
                      </c:pt>
                      <c:pt idx="43">
                        <c:v>B.W17</c:v>
                      </c:pt>
                      <c:pt idx="44">
                        <c:v>B.W18</c:v>
                      </c:pt>
                      <c:pt idx="45">
                        <c:v>B.W19</c:v>
                      </c:pt>
                      <c:pt idx="46">
                        <c:v>B.W20</c:v>
                      </c:pt>
                      <c:pt idx="47">
                        <c:v>B.W21</c:v>
                      </c:pt>
                      <c:pt idx="48">
                        <c:v>B.W22</c:v>
                      </c:pt>
                      <c:pt idx="49">
                        <c:v>B.W23</c:v>
                      </c:pt>
                      <c:pt idx="50">
                        <c:v>B.W24</c:v>
                      </c:pt>
                      <c:pt idx="51">
                        <c:v>B.W25</c:v>
                      </c:pt>
                      <c:pt idx="52">
                        <c:v>B.W26</c:v>
                      </c:pt>
                      <c:pt idx="53">
                        <c:v>B.W27</c:v>
                      </c:pt>
                      <c:pt idx="54">
                        <c:v>B.W28</c:v>
                      </c:pt>
                      <c:pt idx="55">
                        <c:v>B.W29</c:v>
                      </c:pt>
                      <c:pt idx="56">
                        <c:v>B.W30</c:v>
                      </c:pt>
                      <c:pt idx="57">
                        <c:v>B.W31</c:v>
                      </c:pt>
                      <c:pt idx="58">
                        <c:v>B.W32</c:v>
                      </c:pt>
                      <c:pt idx="59">
                        <c:v>B.W33</c:v>
                      </c:pt>
                      <c:pt idx="60">
                        <c:v>B.W34</c:v>
                      </c:pt>
                      <c:pt idx="61">
                        <c:v>B.W35</c:v>
                      </c:pt>
                      <c:pt idx="62">
                        <c:v>B.W36</c:v>
                      </c:pt>
                      <c:pt idx="63">
                        <c:v>B.W37</c:v>
                      </c:pt>
                      <c:pt idx="64">
                        <c:v>B.W38</c:v>
                      </c:pt>
                      <c:pt idx="65">
                        <c:v>B.W39</c:v>
                      </c:pt>
                      <c:pt idx="66">
                        <c:v>B.W40</c:v>
                      </c:pt>
                      <c:pt idx="67">
                        <c:v>B.W41</c:v>
                      </c:pt>
                      <c:pt idx="68">
                        <c:v>B.W42</c:v>
                      </c:pt>
                      <c:pt idx="69">
                        <c:v>B.W43</c:v>
                      </c:pt>
                      <c:pt idx="70">
                        <c:v>B.W44</c:v>
                      </c:pt>
                      <c:pt idx="71">
                        <c:v>B.W45</c:v>
                      </c:pt>
                      <c:pt idx="72">
                        <c:v>B.W46</c:v>
                      </c:pt>
                      <c:pt idx="73">
                        <c:v>B.W47</c:v>
                      </c:pt>
                      <c:pt idx="74">
                        <c:v>B.W48</c:v>
                      </c:pt>
                      <c:pt idx="75">
                        <c:v>B.W49</c:v>
                      </c:pt>
                      <c:pt idx="76">
                        <c:v>B.W50</c:v>
                      </c:pt>
                      <c:pt idx="77">
                        <c:v>B.W51</c:v>
                      </c:pt>
                      <c:pt idx="78">
                        <c:v>B.W52</c:v>
                      </c:pt>
                      <c:pt idx="79">
                        <c:v>B.W53</c:v>
                      </c:pt>
                      <c:pt idx="80">
                        <c:v>B.W54</c:v>
                      </c:pt>
                      <c:pt idx="81">
                        <c:v>B.W55</c:v>
                      </c:pt>
                      <c:pt idx="82">
                        <c:v>B.W56</c:v>
                      </c:pt>
                      <c:pt idx="83">
                        <c:v>B.W57</c:v>
                      </c:pt>
                      <c:pt idx="84">
                        <c:v>B.W58</c:v>
                      </c:pt>
                      <c:pt idx="85">
                        <c:v>B.W59</c:v>
                      </c:pt>
                      <c:pt idx="86">
                        <c:v>B.W60</c:v>
                      </c:pt>
                      <c:pt idx="87">
                        <c:v>B.W61</c:v>
                      </c:pt>
                      <c:pt idx="88">
                        <c:v>B.W62</c:v>
                      </c:pt>
                      <c:pt idx="89">
                        <c:v>B.W63</c:v>
                      </c:pt>
                      <c:pt idx="90">
                        <c:v>B.W64</c:v>
                      </c:pt>
                      <c:pt idx="91">
                        <c:v>B.W65</c:v>
                      </c:pt>
                      <c:pt idx="92">
                        <c:v>B_W66_FU</c:v>
                      </c:pt>
                      <c:pt idx="93">
                        <c:v>B_W67_FU</c:v>
                      </c:pt>
                      <c:pt idx="94">
                        <c:v>B_W68_FU</c:v>
                      </c:pt>
                      <c:pt idx="95">
                        <c:v>B_W69_FU</c:v>
                      </c:pt>
                      <c:pt idx="96">
                        <c:v>B_W70_FU</c:v>
                      </c:pt>
                      <c:pt idx="97">
                        <c:v>B_W71_UMW</c:v>
                      </c:pt>
                      <c:pt idx="98">
                        <c:v>B_W72_UMW</c:v>
                      </c:pt>
                      <c:pt idx="99">
                        <c:v>B_W73_UMW</c:v>
                      </c:pt>
                      <c:pt idx="100">
                        <c:v>B_W74_UMW</c:v>
                      </c:pt>
                      <c:pt idx="101">
                        <c:v>B_W75_UMW</c:v>
                      </c:pt>
                      <c:pt idx="102">
                        <c:v>B_W76_UMW</c:v>
                      </c:pt>
                      <c:pt idx="103">
                        <c:v>B_W77_UMW</c:v>
                      </c:pt>
                      <c:pt idx="104">
                        <c:v>C.W01</c:v>
                      </c:pt>
                      <c:pt idx="105">
                        <c:v>C.W02</c:v>
                      </c:pt>
                      <c:pt idx="106">
                        <c:v>C.W03</c:v>
                      </c:pt>
                      <c:pt idx="107">
                        <c:v>C.W04</c:v>
                      </c:pt>
                      <c:pt idx="108">
                        <c:v>C.W05</c:v>
                      </c:pt>
                      <c:pt idx="109">
                        <c:v>C.W06</c:v>
                      </c:pt>
                      <c:pt idx="110">
                        <c:v>C.W07</c:v>
                      </c:pt>
                      <c:pt idx="111">
                        <c:v>C.W08</c:v>
                      </c:pt>
                      <c:pt idx="112">
                        <c:v>C.W09</c:v>
                      </c:pt>
                      <c:pt idx="113">
                        <c:v>C.W10</c:v>
                      </c:pt>
                      <c:pt idx="114">
                        <c:v>C.W11</c:v>
                      </c:pt>
                      <c:pt idx="115">
                        <c:v>C.W12</c:v>
                      </c:pt>
                      <c:pt idx="116">
                        <c:v>C.W13</c:v>
                      </c:pt>
                      <c:pt idx="117">
                        <c:v>C.W14</c:v>
                      </c:pt>
                      <c:pt idx="118">
                        <c:v>C.W15</c:v>
                      </c:pt>
                      <c:pt idx="119">
                        <c:v>C.W16</c:v>
                      </c:pt>
                      <c:pt idx="120">
                        <c:v>C.W17</c:v>
                      </c:pt>
                      <c:pt idx="121">
                        <c:v>C.W18</c:v>
                      </c:pt>
                      <c:pt idx="122">
                        <c:v>C.W19</c:v>
                      </c:pt>
                      <c:pt idx="123">
                        <c:v>C.W20</c:v>
                      </c:pt>
                      <c:pt idx="124">
                        <c:v>C.W21</c:v>
                      </c:pt>
                      <c:pt idx="125">
                        <c:v>C.W22</c:v>
                      </c:pt>
                      <c:pt idx="126">
                        <c:v>A.U01</c:v>
                      </c:pt>
                      <c:pt idx="127">
                        <c:v>A.U02</c:v>
                      </c:pt>
                      <c:pt idx="128">
                        <c:v>A.U03</c:v>
                      </c:pt>
                      <c:pt idx="129">
                        <c:v>A.U04</c:v>
                      </c:pt>
                      <c:pt idx="130">
                        <c:v>A.U05</c:v>
                      </c:pt>
                      <c:pt idx="131">
                        <c:v>A.U06</c:v>
                      </c:pt>
                      <c:pt idx="132">
                        <c:v>A.U07</c:v>
                      </c:pt>
                      <c:pt idx="133">
                        <c:v>A.U08</c:v>
                      </c:pt>
                      <c:pt idx="134">
                        <c:v>A.U09</c:v>
                      </c:pt>
                      <c:pt idx="135">
                        <c:v>A.U10</c:v>
                      </c:pt>
                      <c:pt idx="136">
                        <c:v>A.U11</c:v>
                      </c:pt>
                      <c:pt idx="137">
                        <c:v>A.U12</c:v>
                      </c:pt>
                      <c:pt idx="138">
                        <c:v>A.U13</c:v>
                      </c:pt>
                      <c:pt idx="139">
                        <c:v>A.U14</c:v>
                      </c:pt>
                      <c:pt idx="140">
                        <c:v>A.U15</c:v>
                      </c:pt>
                      <c:pt idx="141">
                        <c:v>A.U16</c:v>
                      </c:pt>
                      <c:pt idx="142">
                        <c:v>A.U17</c:v>
                      </c:pt>
                      <c:pt idx="143">
                        <c:v>A.U18</c:v>
                      </c:pt>
                      <c:pt idx="144">
                        <c:v>A.U19</c:v>
                      </c:pt>
                      <c:pt idx="145">
                        <c:v>A.U20</c:v>
                      </c:pt>
                      <c:pt idx="146">
                        <c:v>A.U21_UMW</c:v>
                      </c:pt>
                      <c:pt idx="147">
                        <c:v>B.U01</c:v>
                      </c:pt>
                      <c:pt idx="148">
                        <c:v>B.U02</c:v>
                      </c:pt>
                      <c:pt idx="149">
                        <c:v>B.U03</c:v>
                      </c:pt>
                      <c:pt idx="150">
                        <c:v>B.U04</c:v>
                      </c:pt>
                      <c:pt idx="151">
                        <c:v>B.U05</c:v>
                      </c:pt>
                      <c:pt idx="152">
                        <c:v>B.U06</c:v>
                      </c:pt>
                      <c:pt idx="153">
                        <c:v>B.U07</c:v>
                      </c:pt>
                      <c:pt idx="154">
                        <c:v>B.U08</c:v>
                      </c:pt>
                      <c:pt idx="155">
                        <c:v>B.U09</c:v>
                      </c:pt>
                      <c:pt idx="156">
                        <c:v>B.U10</c:v>
                      </c:pt>
                      <c:pt idx="157">
                        <c:v>B.U11</c:v>
                      </c:pt>
                      <c:pt idx="158">
                        <c:v>B.U12</c:v>
                      </c:pt>
                      <c:pt idx="159">
                        <c:v>B.U13</c:v>
                      </c:pt>
                      <c:pt idx="160">
                        <c:v>B.U14</c:v>
                      </c:pt>
                      <c:pt idx="161">
                        <c:v>B.U15</c:v>
                      </c:pt>
                      <c:pt idx="162">
                        <c:v>B.U16</c:v>
                      </c:pt>
                      <c:pt idx="163">
                        <c:v>B.U17</c:v>
                      </c:pt>
                      <c:pt idx="164">
                        <c:v>B.U18</c:v>
                      </c:pt>
                      <c:pt idx="165">
                        <c:v>B.U19</c:v>
                      </c:pt>
                      <c:pt idx="166">
                        <c:v>B.U20</c:v>
                      </c:pt>
                      <c:pt idx="167">
                        <c:v>B.U21</c:v>
                      </c:pt>
                      <c:pt idx="168">
                        <c:v>B.U22</c:v>
                      </c:pt>
                      <c:pt idx="169">
                        <c:v>B.U23</c:v>
                      </c:pt>
                      <c:pt idx="170">
                        <c:v>B.U24</c:v>
                      </c:pt>
                      <c:pt idx="171">
                        <c:v>B.U25</c:v>
                      </c:pt>
                      <c:pt idx="172">
                        <c:v>B.U26</c:v>
                      </c:pt>
                      <c:pt idx="173">
                        <c:v>B.U27</c:v>
                      </c:pt>
                      <c:pt idx="174">
                        <c:v>B.U28</c:v>
                      </c:pt>
                      <c:pt idx="175">
                        <c:v>B.U29</c:v>
                      </c:pt>
                      <c:pt idx="176">
                        <c:v>B.U30</c:v>
                      </c:pt>
                      <c:pt idx="177">
                        <c:v>B.U31</c:v>
                      </c:pt>
                      <c:pt idx="178">
                        <c:v>B.U32</c:v>
                      </c:pt>
                      <c:pt idx="179">
                        <c:v>B.U33</c:v>
                      </c:pt>
                      <c:pt idx="180">
                        <c:v>B.U34</c:v>
                      </c:pt>
                      <c:pt idx="181">
                        <c:v>B.U35</c:v>
                      </c:pt>
                      <c:pt idx="182">
                        <c:v>B.U36</c:v>
                      </c:pt>
                      <c:pt idx="183">
                        <c:v>B.U37</c:v>
                      </c:pt>
                      <c:pt idx="184">
                        <c:v>B.U38</c:v>
                      </c:pt>
                      <c:pt idx="185">
                        <c:v>B.U39</c:v>
                      </c:pt>
                      <c:pt idx="186">
                        <c:v>B.U40</c:v>
                      </c:pt>
                      <c:pt idx="187">
                        <c:v>B.U41</c:v>
                      </c:pt>
                      <c:pt idx="188">
                        <c:v>B.U42</c:v>
                      </c:pt>
                      <c:pt idx="189">
                        <c:v>B.U43</c:v>
                      </c:pt>
                      <c:pt idx="190">
                        <c:v>B.U44</c:v>
                      </c:pt>
                      <c:pt idx="191">
                        <c:v>B.U45</c:v>
                      </c:pt>
                      <c:pt idx="192">
                        <c:v>B.U46</c:v>
                      </c:pt>
                      <c:pt idx="193">
                        <c:v>B.U47</c:v>
                      </c:pt>
                      <c:pt idx="194">
                        <c:v>B.U48</c:v>
                      </c:pt>
                      <c:pt idx="195">
                        <c:v>B.U49</c:v>
                      </c:pt>
                      <c:pt idx="196">
                        <c:v>B.U50</c:v>
                      </c:pt>
                      <c:pt idx="197">
                        <c:v>B.U51</c:v>
                      </c:pt>
                      <c:pt idx="198">
                        <c:v>B.U52</c:v>
                      </c:pt>
                      <c:pt idx="199">
                        <c:v>B.U53</c:v>
                      </c:pt>
                      <c:pt idx="200">
                        <c:v>B.U54</c:v>
                      </c:pt>
                      <c:pt idx="201">
                        <c:v>B.U55</c:v>
                      </c:pt>
                      <c:pt idx="202">
                        <c:v>B.U56</c:v>
                      </c:pt>
                      <c:pt idx="203">
                        <c:v>B.U57</c:v>
                      </c:pt>
                      <c:pt idx="204">
                        <c:v>B.U58</c:v>
                      </c:pt>
                      <c:pt idx="205">
                        <c:v>B.U59</c:v>
                      </c:pt>
                      <c:pt idx="206">
                        <c:v>B.U60</c:v>
                      </c:pt>
                      <c:pt idx="207">
                        <c:v>B.U61</c:v>
                      </c:pt>
                      <c:pt idx="208">
                        <c:v>B.U62_FU</c:v>
                      </c:pt>
                      <c:pt idx="209">
                        <c:v>B.U63_FU</c:v>
                      </c:pt>
                      <c:pt idx="210">
                        <c:v>B.U64_FU</c:v>
                      </c:pt>
                      <c:pt idx="211">
                        <c:v>B.U65_FU</c:v>
                      </c:pt>
                      <c:pt idx="212">
                        <c:v>B.U66_UMW</c:v>
                      </c:pt>
                      <c:pt idx="213">
                        <c:v>B.U67_UMW</c:v>
                      </c:pt>
                      <c:pt idx="214">
                        <c:v>B.U68_UMW</c:v>
                      </c:pt>
                      <c:pt idx="215">
                        <c:v>B.U69_UMW</c:v>
                      </c:pt>
                      <c:pt idx="216">
                        <c:v>B.U70_UMW</c:v>
                      </c:pt>
                      <c:pt idx="217">
                        <c:v>B.U71_UMW</c:v>
                      </c:pt>
                      <c:pt idx="218">
                        <c:v>C.U01</c:v>
                      </c:pt>
                      <c:pt idx="219">
                        <c:v>C.U02</c:v>
                      </c:pt>
                      <c:pt idx="220">
                        <c:v>C.U03</c:v>
                      </c:pt>
                      <c:pt idx="221">
                        <c:v>C.U04</c:v>
                      </c:pt>
                      <c:pt idx="222">
                        <c:v>C.U05</c:v>
                      </c:pt>
                      <c:pt idx="223">
                        <c:v>C.U06</c:v>
                      </c:pt>
                      <c:pt idx="224">
                        <c:v>C.U07</c:v>
                      </c:pt>
                      <c:pt idx="225">
                        <c:v>C.U08</c:v>
                      </c:pt>
                      <c:pt idx="226">
                        <c:v>C.U09</c:v>
                      </c:pt>
                      <c:pt idx="227">
                        <c:v>C.U10</c:v>
                      </c:pt>
                      <c:pt idx="228">
                        <c:v>C.U11</c:v>
                      </c:pt>
                      <c:pt idx="229">
                        <c:v>C.U12</c:v>
                      </c:pt>
                      <c:pt idx="230">
                        <c:v>C.U13</c:v>
                      </c:pt>
                      <c:pt idx="231">
                        <c:v>C.U14</c:v>
                      </c:pt>
                      <c:pt idx="232">
                        <c:v>C.U15</c:v>
                      </c:pt>
                      <c:pt idx="233">
                        <c:v>C.U16</c:v>
                      </c:pt>
                      <c:pt idx="234">
                        <c:v>C.U17</c:v>
                      </c:pt>
                      <c:pt idx="235">
                        <c:v>K.1</c:v>
                      </c:pt>
                      <c:pt idx="236">
                        <c:v>K.2</c:v>
                      </c:pt>
                      <c:pt idx="237">
                        <c:v>K.3</c:v>
                      </c:pt>
                      <c:pt idx="238">
                        <c:v>K.4</c:v>
                      </c:pt>
                      <c:pt idx="239">
                        <c:v>K.5</c:v>
                      </c:pt>
                      <c:pt idx="240">
                        <c:v>K.6</c:v>
                      </c:pt>
                      <c:pt idx="241">
                        <c:v>K.7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993B-4D3F-B251-B4BDC8DEA89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2002115599"/>
        <c:axId val="2002116431"/>
      </c:barChart>
      <c:catAx>
        <c:axId val="20021155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002116431"/>
        <c:crosses val="autoZero"/>
        <c:auto val="0"/>
        <c:lblAlgn val="ctr"/>
        <c:lblOffset val="100"/>
        <c:noMultiLvlLbl val="0"/>
      </c:catAx>
      <c:valAx>
        <c:axId val="200211643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002115599"/>
        <c:crosses val="autoZero"/>
        <c:crossBetween val="between"/>
      </c:valAx>
      <c:spPr>
        <a:gradFill>
          <a:gsLst>
            <a:gs pos="0">
              <a:srgbClr val="F8F8F8"/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16200000" scaled="1"/>
        </a:gradFill>
        <a:ln>
          <a:solidFill>
            <a:schemeClr val="bg1"/>
          </a:solidFill>
        </a:ln>
        <a:effectLst>
          <a:outerShdw blurRad="50800" dist="38100" algn="l" rotWithShape="0">
            <a:schemeClr val="bg1">
              <a:lumMod val="85000"/>
              <a:alpha val="40000"/>
            </a:schemeClr>
          </a:outerShdw>
        </a:effec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bg1">
          <a:lumMod val="9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900040892660045"/>
          <c:y val="8.8446749152600139E-3"/>
          <c:w val="0.49466126406220928"/>
          <c:h val="0.98312000575531322"/>
        </c:manualLayout>
      </c:layout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9242">
                <a:alpha val="84706"/>
              </a:srgb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Matryca!$I$20:$I$63</c:f>
              <c:strCache>
                <c:ptCount val="44"/>
                <c:pt idx="0">
                  <c:v>Dydaktyka medyczna</c:v>
                </c:pt>
                <c:pt idx="1">
                  <c:v>Język angielski</c:v>
                </c:pt>
                <c:pt idx="2">
                  <c:v>Farmakologia uzupełniająca * </c:v>
                </c:pt>
                <c:pt idx="3">
                  <c:v>Prawo w praktyce zawodowej położnej</c:v>
                </c:pt>
                <c:pt idx="4">
                  <c:v>Terapia bólu ostrego i przewlekłego</c:v>
                </c:pt>
                <c:pt idx="5">
                  <c:v>Diagnostyka ultrasonograficzna w położnictwie i ginekologii</c:v>
                </c:pt>
                <c:pt idx="6">
                  <c:v>Opieka specjalisyczna w onkologii ginekologicznej i leczeniu systemowym nowotworów</c:v>
                </c:pt>
                <c:pt idx="7">
                  <c:v>Edukacja w praktyce zawodowej położnej - edukacja terapeutyczna w chorobach onkologiczno-ginekologicznych</c:v>
                </c:pt>
                <c:pt idx="8">
                  <c:v>Opieka specjalistyczna nad kobietą z cukrzycą w okresie okołoporodowym</c:v>
                </c:pt>
                <c:pt idx="9">
                  <c:v>Edukacja w praktyce zawodwej położnej - edukacja w cukrzycy</c:v>
                </c:pt>
                <c:pt idx="10">
                  <c:v>Opieka interprofesjonalna w okresie okołoporodowym</c:v>
                </c:pt>
                <c:pt idx="11">
                  <c:v>Leczenie ran w praktyce zawodowej położnej</c:v>
                </c:pt>
                <c:pt idx="12">
                  <c:v>Badania naukowe w praktyce zawodowej położnej</c:v>
                </c:pt>
                <c:pt idx="13">
                  <c:v>Informacja naukowa</c:v>
                </c:pt>
                <c:pt idx="14">
                  <c:v>Praktyka zawodowa położnej w perspektywie międzynarodowej</c:v>
                </c:pt>
                <c:pt idx="15">
                  <c:v>Praktyka zawodowa położnej oparta na dowodach naukowych</c:v>
                </c:pt>
                <c:pt idx="16">
                  <c:v>Statystyka medyczna</c:v>
                </c:pt>
                <c:pt idx="17">
                  <c:v>Seminarium dyplomowe</c:v>
                </c:pt>
                <c:pt idx="18">
                  <c:v>Seksuologia i edukacja seksualna</c:v>
                </c:pt>
                <c:pt idx="19">
                  <c:v>Opieka specjalistyczna nad pacjentką i jej rodziną w ujęciu interdyscyplinarnym oraz edukacja w praktyce zawodowej położnej - praktyka zawodowa</c:v>
                </c:pt>
                <c:pt idx="20">
                  <c:v>Diagnostyka ultrasonograficzna w położnictwie i ginekologii - praktyka zawodowa</c:v>
                </c:pt>
                <c:pt idx="21">
                  <c:v>sumy dla 1 roku</c:v>
                </c:pt>
                <c:pt idx="22">
                  <c:v>Wielokulturowość w praktyce zawodowej położnej</c:v>
                </c:pt>
                <c:pt idx="23">
                  <c:v>Zarządzanie w praktyce zawodowej położnej</c:v>
                </c:pt>
                <c:pt idx="24">
                  <c:v>Język angielski</c:v>
                </c:pt>
                <c:pt idx="25">
                  <c:v>Farmakologia i ordynowanie produktów leczniczych</c:v>
                </c:pt>
                <c:pt idx="26">
                  <c:v>Edukacja  w praktyce zawodowej położnej - edukacja i wsparcie kobiety w okresie laktacji</c:v>
                </c:pt>
                <c:pt idx="27">
                  <c:v>Edukacja w praktyce zawodowej położnej - edukacja uroginekologiczna</c:v>
                </c:pt>
                <c:pt idx="28">
                  <c:v>Koordynowana opieka zdrowotna</c:v>
                </c:pt>
                <c:pt idx="29">
                  <c:v>Seminarium dyplomowe</c:v>
                </c:pt>
                <c:pt idx="30">
                  <c:v>Intensywny nadzór neonatologiczny</c:v>
                </c:pt>
                <c:pt idx="31">
                  <c:v>Stany naglące w neonatologii</c:v>
                </c:pt>
                <c:pt idx="32">
                  <c:v>Stany nagłe w położnictwie i ginekologii - w ujęciu interprofesjonalnym</c:v>
                </c:pt>
                <c:pt idx="33">
                  <c:v>Nowoczesna komunikacja i edukacja z wykorzystaniem nowoczesnych narzędzi social media </c:v>
                </c:pt>
                <c:pt idx="34">
                  <c:v>Opieka paliatywna w perinatologii </c:v>
                </c:pt>
                <c:pt idx="35">
                  <c:v>Opieka hospicyjna w medycynie perinatalnej</c:v>
                </c:pt>
                <c:pt idx="36">
                  <c:v>Skuteczna komunikacja w warunkach podwyższonego stresu</c:v>
                </c:pt>
                <c:pt idx="37">
                  <c:v>Komunikacja w sytuacji trudnej w praktyce zawodowej położnej</c:v>
                </c:pt>
                <c:pt idx="38">
                  <c:v>Zarządzanie w położnictwie - praktyka zawodowa</c:v>
                </c:pt>
                <c:pt idx="39">
                  <c:v>Ordynowanie leków i wystawianie recept - praktyka zawodowa</c:v>
                </c:pt>
                <c:pt idx="40">
                  <c:v>Opieka specjalistyczna nad pacjentką i jej rodziną w ujęciu interdyscyplinarnym oraz edukacja w praktyce zawodowej położnej - praktyka zawodowa</c:v>
                </c:pt>
                <c:pt idx="41">
                  <c:v>Przygotowanie pracy dyplomowej**</c:v>
                </c:pt>
                <c:pt idx="42">
                  <c:v>Przygotowanie do egzaminu dyplomowego</c:v>
                </c:pt>
                <c:pt idx="43">
                  <c:v>sumy dla 2 roku</c:v>
                </c:pt>
              </c:strCache>
            </c:strRef>
          </c:cat>
          <c:val>
            <c:numRef>
              <c:f>Matryca!$Q$20:$Q$63</c:f>
              <c:numCache>
                <c:formatCode>General</c:formatCode>
                <c:ptCount val="4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5</c:v>
                </c:pt>
                <c:pt idx="5">
                  <c:v>12</c:v>
                </c:pt>
                <c:pt idx="6">
                  <c:v>10</c:v>
                </c:pt>
                <c:pt idx="7">
                  <c:v>2</c:v>
                </c:pt>
                <c:pt idx="8">
                  <c:v>5</c:v>
                </c:pt>
                <c:pt idx="9">
                  <c:v>3</c:v>
                </c:pt>
                <c:pt idx="10">
                  <c:v>7</c:v>
                </c:pt>
                <c:pt idx="11">
                  <c:v>5</c:v>
                </c:pt>
                <c:pt idx="12">
                  <c:v>6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11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85</c:v>
                </c:pt>
                <c:pt idx="22">
                  <c:v>18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7</c:v>
                </c:pt>
                <c:pt idx="27">
                  <c:v>0</c:v>
                </c:pt>
                <c:pt idx="28">
                  <c:v>5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3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2">
                  <c:v>0</c:v>
                </c:pt>
                <c:pt idx="43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0-4377-A18F-6F267FE649A5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3259A0">
                <a:alpha val="84706"/>
              </a:srgb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Matryca!$I$20:$I$63</c:f>
              <c:strCache>
                <c:ptCount val="44"/>
                <c:pt idx="0">
                  <c:v>Dydaktyka medyczna</c:v>
                </c:pt>
                <c:pt idx="1">
                  <c:v>Język angielski</c:v>
                </c:pt>
                <c:pt idx="2">
                  <c:v>Farmakologia uzupełniająca * </c:v>
                </c:pt>
                <c:pt idx="3">
                  <c:v>Prawo w praktyce zawodowej położnej</c:v>
                </c:pt>
                <c:pt idx="4">
                  <c:v>Terapia bólu ostrego i przewlekłego</c:v>
                </c:pt>
                <c:pt idx="5">
                  <c:v>Diagnostyka ultrasonograficzna w położnictwie i ginekologii</c:v>
                </c:pt>
                <c:pt idx="6">
                  <c:v>Opieka specjalisyczna w onkologii ginekologicznej i leczeniu systemowym nowotworów</c:v>
                </c:pt>
                <c:pt idx="7">
                  <c:v>Edukacja w praktyce zawodowej położnej - edukacja terapeutyczna w chorobach onkologiczno-ginekologicznych</c:v>
                </c:pt>
                <c:pt idx="8">
                  <c:v>Opieka specjalistyczna nad kobietą z cukrzycą w okresie okołoporodowym</c:v>
                </c:pt>
                <c:pt idx="9">
                  <c:v>Edukacja w praktyce zawodwej położnej - edukacja w cukrzycy</c:v>
                </c:pt>
                <c:pt idx="10">
                  <c:v>Opieka interprofesjonalna w okresie okołoporodowym</c:v>
                </c:pt>
                <c:pt idx="11">
                  <c:v>Leczenie ran w praktyce zawodowej położnej</c:v>
                </c:pt>
                <c:pt idx="12">
                  <c:v>Badania naukowe w praktyce zawodowej położnej</c:v>
                </c:pt>
                <c:pt idx="13">
                  <c:v>Informacja naukowa</c:v>
                </c:pt>
                <c:pt idx="14">
                  <c:v>Praktyka zawodowa położnej w perspektywie międzynarodowej</c:v>
                </c:pt>
                <c:pt idx="15">
                  <c:v>Praktyka zawodowa położnej oparta na dowodach naukowych</c:v>
                </c:pt>
                <c:pt idx="16">
                  <c:v>Statystyka medyczna</c:v>
                </c:pt>
                <c:pt idx="17">
                  <c:v>Seminarium dyplomowe</c:v>
                </c:pt>
                <c:pt idx="18">
                  <c:v>Seksuologia i edukacja seksualna</c:v>
                </c:pt>
                <c:pt idx="19">
                  <c:v>Opieka specjalistyczna nad pacjentką i jej rodziną w ujęciu interdyscyplinarnym oraz edukacja w praktyce zawodowej położnej - praktyka zawodowa</c:v>
                </c:pt>
                <c:pt idx="20">
                  <c:v>Diagnostyka ultrasonograficzna w położnictwie i ginekologii - praktyka zawodowa</c:v>
                </c:pt>
                <c:pt idx="21">
                  <c:v>sumy dla 1 roku</c:v>
                </c:pt>
                <c:pt idx="22">
                  <c:v>Wielokulturowość w praktyce zawodowej położnej</c:v>
                </c:pt>
                <c:pt idx="23">
                  <c:v>Zarządzanie w praktyce zawodowej położnej</c:v>
                </c:pt>
                <c:pt idx="24">
                  <c:v>Język angielski</c:v>
                </c:pt>
                <c:pt idx="25">
                  <c:v>Farmakologia i ordynowanie produktów leczniczych</c:v>
                </c:pt>
                <c:pt idx="26">
                  <c:v>Edukacja  w praktyce zawodowej położnej - edukacja i wsparcie kobiety w okresie laktacji</c:v>
                </c:pt>
                <c:pt idx="27">
                  <c:v>Edukacja w praktyce zawodowej położnej - edukacja uroginekologiczna</c:v>
                </c:pt>
                <c:pt idx="28">
                  <c:v>Koordynowana opieka zdrowotna</c:v>
                </c:pt>
                <c:pt idx="29">
                  <c:v>Seminarium dyplomowe</c:v>
                </c:pt>
                <c:pt idx="30">
                  <c:v>Intensywny nadzór neonatologiczny</c:v>
                </c:pt>
                <c:pt idx="31">
                  <c:v>Stany naglące w neonatologii</c:v>
                </c:pt>
                <c:pt idx="32">
                  <c:v>Stany nagłe w położnictwie i ginekologii - w ujęciu interprofesjonalnym</c:v>
                </c:pt>
                <c:pt idx="33">
                  <c:v>Nowoczesna komunikacja i edukacja z wykorzystaniem nowoczesnych narzędzi social media </c:v>
                </c:pt>
                <c:pt idx="34">
                  <c:v>Opieka paliatywna w perinatologii </c:v>
                </c:pt>
                <c:pt idx="35">
                  <c:v>Opieka hospicyjna w medycynie perinatalnej</c:v>
                </c:pt>
                <c:pt idx="36">
                  <c:v>Skuteczna komunikacja w warunkach podwyższonego stresu</c:v>
                </c:pt>
                <c:pt idx="37">
                  <c:v>Komunikacja w sytuacji trudnej w praktyce zawodowej położnej</c:v>
                </c:pt>
                <c:pt idx="38">
                  <c:v>Zarządzanie w położnictwie - praktyka zawodowa</c:v>
                </c:pt>
                <c:pt idx="39">
                  <c:v>Ordynowanie leków i wystawianie recept - praktyka zawodowa</c:v>
                </c:pt>
                <c:pt idx="40">
                  <c:v>Opieka specjalistyczna nad pacjentką i jej rodziną w ujęciu interdyscyplinarnym oraz edukacja w praktyce zawodowej położnej - praktyka zawodowa</c:v>
                </c:pt>
                <c:pt idx="41">
                  <c:v>Przygotowanie pracy dyplomowej**</c:v>
                </c:pt>
                <c:pt idx="42">
                  <c:v>Przygotowanie do egzaminu dyplomowego</c:v>
                </c:pt>
                <c:pt idx="43">
                  <c:v>sumy dla 2 roku</c:v>
                </c:pt>
              </c:strCache>
            </c:strRef>
          </c:cat>
          <c:val>
            <c:numRef>
              <c:f>Matryca!$R$20:$R$63</c:f>
              <c:numCache>
                <c:formatCode>General</c:formatCode>
                <c:ptCount val="44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12</c:v>
                </c:pt>
                <c:pt idx="6">
                  <c:v>9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5</c:v>
                </c:pt>
                <c:pt idx="11">
                  <c:v>7</c:v>
                </c:pt>
                <c:pt idx="12">
                  <c:v>5</c:v>
                </c:pt>
                <c:pt idx="13">
                  <c:v>2</c:v>
                </c:pt>
                <c:pt idx="14">
                  <c:v>3</c:v>
                </c:pt>
                <c:pt idx="15">
                  <c:v>7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5</c:v>
                </c:pt>
                <c:pt idx="20">
                  <c:v>12</c:v>
                </c:pt>
                <c:pt idx="21">
                  <c:v>88</c:v>
                </c:pt>
                <c:pt idx="22">
                  <c:v>6</c:v>
                </c:pt>
                <c:pt idx="23">
                  <c:v>7</c:v>
                </c:pt>
                <c:pt idx="24">
                  <c:v>1</c:v>
                </c:pt>
                <c:pt idx="25">
                  <c:v>10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3</c:v>
                </c:pt>
                <c:pt idx="39">
                  <c:v>5</c:v>
                </c:pt>
                <c:pt idx="40">
                  <c:v>5</c:v>
                </c:pt>
                <c:pt idx="42">
                  <c:v>0</c:v>
                </c:pt>
                <c:pt idx="43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810-4377-A18F-6F267FE649A5}"/>
            </c:ext>
          </c:extLst>
        </c:ser>
        <c:ser>
          <c:idx val="2"/>
          <c:order val="2"/>
          <c:tx>
            <c:v>KOMPETENCJE SPOŁECZNE</c:v>
          </c:tx>
          <c:spPr>
            <a:solidFill>
              <a:srgbClr val="D6A348">
                <a:alpha val="85000"/>
              </a:srgbClr>
            </a:solidFill>
            <a:ln w="9525" cap="flat" cmpd="sng" algn="ctr">
              <a:noFill/>
              <a:round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Matryca!$I$20:$I$63</c:f>
              <c:strCache>
                <c:ptCount val="44"/>
                <c:pt idx="0">
                  <c:v>Dydaktyka medyczna</c:v>
                </c:pt>
                <c:pt idx="1">
                  <c:v>Język angielski</c:v>
                </c:pt>
                <c:pt idx="2">
                  <c:v>Farmakologia uzupełniająca * </c:v>
                </c:pt>
                <c:pt idx="3">
                  <c:v>Prawo w praktyce zawodowej położnej</c:v>
                </c:pt>
                <c:pt idx="4">
                  <c:v>Terapia bólu ostrego i przewlekłego</c:v>
                </c:pt>
                <c:pt idx="5">
                  <c:v>Diagnostyka ultrasonograficzna w położnictwie i ginekologii</c:v>
                </c:pt>
                <c:pt idx="6">
                  <c:v>Opieka specjalisyczna w onkologii ginekologicznej i leczeniu systemowym nowotworów</c:v>
                </c:pt>
                <c:pt idx="7">
                  <c:v>Edukacja w praktyce zawodowej położnej - edukacja terapeutyczna w chorobach onkologiczno-ginekologicznych</c:v>
                </c:pt>
                <c:pt idx="8">
                  <c:v>Opieka specjalistyczna nad kobietą z cukrzycą w okresie okołoporodowym</c:v>
                </c:pt>
                <c:pt idx="9">
                  <c:v>Edukacja w praktyce zawodwej położnej - edukacja w cukrzycy</c:v>
                </c:pt>
                <c:pt idx="10">
                  <c:v>Opieka interprofesjonalna w okresie okołoporodowym</c:v>
                </c:pt>
                <c:pt idx="11">
                  <c:v>Leczenie ran w praktyce zawodowej położnej</c:v>
                </c:pt>
                <c:pt idx="12">
                  <c:v>Badania naukowe w praktyce zawodowej położnej</c:v>
                </c:pt>
                <c:pt idx="13">
                  <c:v>Informacja naukowa</c:v>
                </c:pt>
                <c:pt idx="14">
                  <c:v>Praktyka zawodowa położnej w perspektywie międzynarodowej</c:v>
                </c:pt>
                <c:pt idx="15">
                  <c:v>Praktyka zawodowa położnej oparta na dowodach naukowych</c:v>
                </c:pt>
                <c:pt idx="16">
                  <c:v>Statystyka medyczna</c:v>
                </c:pt>
                <c:pt idx="17">
                  <c:v>Seminarium dyplomowe</c:v>
                </c:pt>
                <c:pt idx="18">
                  <c:v>Seksuologia i edukacja seksualna</c:v>
                </c:pt>
                <c:pt idx="19">
                  <c:v>Opieka specjalistyczna nad pacjentką i jej rodziną w ujęciu interdyscyplinarnym oraz edukacja w praktyce zawodowej położnej - praktyka zawodowa</c:v>
                </c:pt>
                <c:pt idx="20">
                  <c:v>Diagnostyka ultrasonograficzna w położnictwie i ginekologii - praktyka zawodowa</c:v>
                </c:pt>
                <c:pt idx="21">
                  <c:v>sumy dla 1 roku</c:v>
                </c:pt>
                <c:pt idx="22">
                  <c:v>Wielokulturowość w praktyce zawodowej położnej</c:v>
                </c:pt>
                <c:pt idx="23">
                  <c:v>Zarządzanie w praktyce zawodowej położnej</c:v>
                </c:pt>
                <c:pt idx="24">
                  <c:v>Język angielski</c:v>
                </c:pt>
                <c:pt idx="25">
                  <c:v>Farmakologia i ordynowanie produktów leczniczych</c:v>
                </c:pt>
                <c:pt idx="26">
                  <c:v>Edukacja  w praktyce zawodowej położnej - edukacja i wsparcie kobiety w okresie laktacji</c:v>
                </c:pt>
                <c:pt idx="27">
                  <c:v>Edukacja w praktyce zawodowej położnej - edukacja uroginekologiczna</c:v>
                </c:pt>
                <c:pt idx="28">
                  <c:v>Koordynowana opieka zdrowotna</c:v>
                </c:pt>
                <c:pt idx="29">
                  <c:v>Seminarium dyplomowe</c:v>
                </c:pt>
                <c:pt idx="30">
                  <c:v>Intensywny nadzór neonatologiczny</c:v>
                </c:pt>
                <c:pt idx="31">
                  <c:v>Stany naglące w neonatologii</c:v>
                </c:pt>
                <c:pt idx="32">
                  <c:v>Stany nagłe w położnictwie i ginekologii - w ujęciu interprofesjonalnym</c:v>
                </c:pt>
                <c:pt idx="33">
                  <c:v>Nowoczesna komunikacja i edukacja z wykorzystaniem nowoczesnych narzędzi social media </c:v>
                </c:pt>
                <c:pt idx="34">
                  <c:v>Opieka paliatywna w perinatologii </c:v>
                </c:pt>
                <c:pt idx="35">
                  <c:v>Opieka hospicyjna w medycynie perinatalnej</c:v>
                </c:pt>
                <c:pt idx="36">
                  <c:v>Skuteczna komunikacja w warunkach podwyższonego stresu</c:v>
                </c:pt>
                <c:pt idx="37">
                  <c:v>Komunikacja w sytuacji trudnej w praktyce zawodowej położnej</c:v>
                </c:pt>
                <c:pt idx="38">
                  <c:v>Zarządzanie w położnictwie - praktyka zawodowa</c:v>
                </c:pt>
                <c:pt idx="39">
                  <c:v>Ordynowanie leków i wystawianie recept - praktyka zawodowa</c:v>
                </c:pt>
                <c:pt idx="40">
                  <c:v>Opieka specjalistyczna nad pacjentką i jej rodziną w ujęciu interdyscyplinarnym oraz edukacja w praktyce zawodowej położnej - praktyka zawodowa</c:v>
                </c:pt>
                <c:pt idx="41">
                  <c:v>Przygotowanie pracy dyplomowej**</c:v>
                </c:pt>
                <c:pt idx="42">
                  <c:v>Przygotowanie do egzaminu dyplomowego</c:v>
                </c:pt>
                <c:pt idx="43">
                  <c:v>sumy dla 2 roku</c:v>
                </c:pt>
              </c:strCache>
            </c:strRef>
          </c:cat>
          <c:val>
            <c:numRef>
              <c:f>Matryca!$S$20:$S$63</c:f>
              <c:numCache>
                <c:formatCode>General</c:formatCode>
                <c:ptCount val="44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83</c:v>
                </c:pt>
                <c:pt idx="22">
                  <c:v>6</c:v>
                </c:pt>
                <c:pt idx="23">
                  <c:v>6</c:v>
                </c:pt>
                <c:pt idx="24">
                  <c:v>1</c:v>
                </c:pt>
                <c:pt idx="25">
                  <c:v>2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2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3</c:v>
                </c:pt>
                <c:pt idx="34">
                  <c:v>6</c:v>
                </c:pt>
                <c:pt idx="35">
                  <c:v>6</c:v>
                </c:pt>
                <c:pt idx="36">
                  <c:v>5</c:v>
                </c:pt>
                <c:pt idx="37">
                  <c:v>5</c:v>
                </c:pt>
                <c:pt idx="38">
                  <c:v>6</c:v>
                </c:pt>
                <c:pt idx="39">
                  <c:v>2</c:v>
                </c:pt>
                <c:pt idx="40">
                  <c:v>6</c:v>
                </c:pt>
                <c:pt idx="42">
                  <c:v>2</c:v>
                </c:pt>
                <c:pt idx="43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810-4377-A18F-6F267FE649A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865283407"/>
        <c:axId val="865281327"/>
      </c:barChart>
      <c:catAx>
        <c:axId val="86528340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solidFill>
            <a:srgbClr val="F8F8F8"/>
          </a:solidFill>
          <a:ln w="19050" cap="flat" cmpd="sng" algn="ctr">
            <a:solidFill>
              <a:schemeClr val="bg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65281327"/>
        <c:crosses val="autoZero"/>
        <c:auto val="1"/>
        <c:lblAlgn val="ctr"/>
        <c:lblOffset val="100"/>
        <c:noMultiLvlLbl val="0"/>
      </c:catAx>
      <c:valAx>
        <c:axId val="865281327"/>
        <c:scaling>
          <c:orientation val="minMax"/>
        </c:scaling>
        <c:delete val="0"/>
        <c:axPos val="t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65283407"/>
        <c:crosses val="autoZero"/>
        <c:crossBetween val="between"/>
      </c:valAx>
      <c:spPr>
        <a:solidFill>
          <a:srgbClr val="F8F8F8"/>
        </a:solidFill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3547647512329565E-2"/>
          <c:y val="1.5063480710184997E-3"/>
          <c:w val="0.41906319080228527"/>
          <c:h val="1.8862813024788504E-2"/>
        </c:manualLayout>
      </c:layout>
      <c:overlay val="0"/>
      <c:spPr>
        <a:solidFill>
          <a:schemeClr val="bg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0</xdr:rowOff>
    </xdr:from>
    <xdr:to>
      <xdr:col>5</xdr:col>
      <xdr:colOff>513494</xdr:colOff>
      <xdr:row>3</xdr:row>
      <xdr:rowOff>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11472D1-076D-4035-9057-F2120AAB9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0"/>
          <a:ext cx="2624234" cy="680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33618</xdr:colOff>
      <xdr:row>0</xdr:row>
      <xdr:rowOff>123265</xdr:rowOff>
    </xdr:from>
    <xdr:to>
      <xdr:col>5</xdr:col>
      <xdr:colOff>513942</xdr:colOff>
      <xdr:row>4</xdr:row>
      <xdr:rowOff>18762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EAB7563-CD5D-4BFD-BC7C-2A1927B47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568" y="123265"/>
          <a:ext cx="2632974" cy="6651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1</xdr:row>
      <xdr:rowOff>0</xdr:rowOff>
    </xdr:from>
    <xdr:to>
      <xdr:col>261</xdr:col>
      <xdr:colOff>2</xdr:colOff>
      <xdr:row>15</xdr:row>
      <xdr:rowOff>214992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1E547485-C6DD-4A73-B8CE-41905669CF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261</xdr:col>
      <xdr:colOff>0</xdr:colOff>
      <xdr:row>18</xdr:row>
      <xdr:rowOff>310735</xdr:rowOff>
    </xdr:from>
    <xdr:to>
      <xdr:col>273</xdr:col>
      <xdr:colOff>567790</xdr:colOff>
      <xdr:row>62</xdr:row>
      <xdr:rowOff>173182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45C81805-2F63-4BD1-96FF-934D0CC177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akoltuniuk/Desktop/Plany%20od%20roku%202025/Po&#322;oz&#775;nictwo/Na%20SENAT/C:/Users/Monika/Desktop/Katedra%20Po&#322;o&#380;nictwa/Standard%202024/2%20stopie&#324;/17.01%20MGR%20Szczeg&#243;&#322;owy%20program%20studi&#243;w_WZ&#211;R_Po&#322;oznict_IIst_ST_nowy%20standar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łowniki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4" displayName="Tabela4" ref="A1:B5" totalsRowShown="0" headerRowDxfId="6">
  <autoFilter ref="A1:B5" xr:uid="{00000000-0009-0000-0100-000001000000}"/>
  <tableColumns count="2">
    <tableColumn id="1" xr3:uid="{00000000-0010-0000-0000-000001000000}" name="*kod grupy" dataDxfId="5"/>
    <tableColumn id="2" xr3:uid="{00000000-0010-0000-0000-000002000000}" name="Nazwa grupy zajęć" dataDxf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5" displayName="Tabela5" ref="D1:E4" totalsRowShown="0" headerRowDxfId="3">
  <autoFilter ref="D1:E4" xr:uid="{00000000-0009-0000-0100-000002000000}"/>
  <tableColumns count="2">
    <tableColumn id="1" xr3:uid="{00000000-0010-0000-0100-000001000000}" name="***Rodzaj zajęć:"/>
    <tableColumn id="2" xr3:uid="{00000000-0010-0000-0100-000002000000}" name="Nazwa godzaju zajęć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a6" displayName="Tabela6" ref="G1:H3" totalsRowShown="0" headerRowDxfId="2">
  <autoFilter ref="G1:H3" xr:uid="{00000000-0009-0000-0100-000003000000}"/>
  <tableColumns count="2">
    <tableColumn id="1" xr3:uid="{00000000-0010-0000-0200-000001000000}" name="*****Forma zakończenia semestru"/>
    <tableColumn id="2" xr3:uid="{00000000-0010-0000-0200-000002000000}" name="Nazwa formy zakończenia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a63" displayName="Tabela63" ref="L1:M4" totalsRowShown="0" headerRowDxfId="1">
  <autoFilter ref="L1:M4" xr:uid="{00000000-0009-0000-0100-000004000000}"/>
  <tableColumns count="2">
    <tableColumn id="1" xr3:uid="{00000000-0010-0000-0300-000001000000}" name="******Forma zakończenia przedmiotu"/>
    <tableColumn id="2" xr3:uid="{00000000-0010-0000-0300-000002000000}" name="Nazwa formy zakończenia"/>
  </tableColumns>
  <tableStyleInfo name="TableStyleMedium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ela711" displayName="Tabela711" ref="O1:O3" totalsRowShown="0" headerRowDxfId="0">
  <autoFilter ref="O1:O3" xr:uid="{00000000-0009-0000-0100-000005000000}"/>
  <tableColumns count="1">
    <tableColumn id="1" xr3:uid="{00000000-0010-0000-0400-000001000000}" name="*Czy przedmiot kształtuje kompetencje komunikacyjne_x000a_*Czy przedmiot humanistyczny lub społeczny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124"/>
  <sheetViews>
    <sheetView zoomScale="91" zoomScaleNormal="91" workbookViewId="0">
      <pane ySplit="19" topLeftCell="A20" activePane="bottomLeft" state="frozen"/>
      <selection pane="bottomLeft" activeCell="C5" sqref="C5"/>
    </sheetView>
  </sheetViews>
  <sheetFormatPr defaultColWidth="8.85546875" defaultRowHeight="15" x14ac:dyDescent="0.25"/>
  <cols>
    <col min="1" max="1" width="4" customWidth="1"/>
    <col min="2" max="2" width="6.7109375" customWidth="1"/>
    <col min="3" max="3" width="11.42578125" customWidth="1"/>
    <col min="4" max="4" width="6.7109375" customWidth="1"/>
    <col min="5" max="5" width="6.7109375" style="11" customWidth="1"/>
    <col min="6" max="6" width="12" customWidth="1"/>
    <col min="7" max="7" width="7.140625" customWidth="1"/>
    <col min="8" max="8" width="13.42578125" customWidth="1"/>
    <col min="9" max="9" width="27.42578125" style="392" customWidth="1"/>
    <col min="10" max="11" width="9.140625" style="2" customWidth="1"/>
    <col min="12" max="12" width="14.42578125" style="2" customWidth="1"/>
    <col min="13" max="13" width="11" customWidth="1"/>
    <col min="14" max="14" width="6.85546875" style="2" customWidth="1"/>
    <col min="15" max="15" width="11.85546875" style="2" customWidth="1"/>
    <col min="16" max="16" width="6.7109375" style="2" customWidth="1"/>
    <col min="17" max="17" width="10.42578125" style="49" customWidth="1"/>
    <col min="18" max="18" width="12.7109375" style="49" customWidth="1"/>
    <col min="19" max="19" width="10.42578125" style="2" customWidth="1"/>
    <col min="20" max="20" width="10" style="95" customWidth="1"/>
    <col min="21" max="23" width="5.7109375" customWidth="1"/>
    <col min="24" max="24" width="8.42578125" customWidth="1"/>
    <col min="25" max="31" width="5.7109375" customWidth="1"/>
    <col min="32" max="34" width="7.7109375" customWidth="1"/>
    <col min="35" max="42" width="5.7109375" customWidth="1"/>
    <col min="43" max="43" width="7" customWidth="1"/>
    <col min="44" max="44" width="12.85546875" customWidth="1"/>
    <col min="45" max="45" width="5.7109375" style="421" customWidth="1"/>
    <col min="46" max="46" width="5.7109375" customWidth="1"/>
    <col min="47" max="47" width="7.140625" customWidth="1"/>
    <col min="48" max="54" width="5.7109375" customWidth="1"/>
    <col min="55" max="57" width="7.140625" customWidth="1"/>
    <col min="58" max="65" width="5.7109375" customWidth="1"/>
    <col min="66" max="67" width="6.7109375" customWidth="1"/>
    <col min="68" max="68" width="12.85546875" style="4" customWidth="1"/>
    <col min="69" max="69" width="28.85546875" style="2" customWidth="1"/>
  </cols>
  <sheetData>
    <row r="1" spans="1:69" ht="22.5" customHeight="1" x14ac:dyDescent="0.25"/>
    <row r="5" spans="1:69" s="7" customFormat="1" ht="30" x14ac:dyDescent="0.25">
      <c r="E5" s="11"/>
      <c r="F5" s="448" t="s">
        <v>22</v>
      </c>
      <c r="G5" s="449"/>
      <c r="H5" s="450"/>
      <c r="I5" s="393" t="s">
        <v>470</v>
      </c>
      <c r="J5" s="95"/>
      <c r="K5" s="95"/>
      <c r="L5" s="95"/>
      <c r="N5" s="95"/>
      <c r="O5" s="95"/>
      <c r="P5" s="95"/>
      <c r="Q5" s="118"/>
      <c r="R5" s="118"/>
      <c r="S5" s="95"/>
      <c r="T5" s="95"/>
      <c r="AS5" s="422"/>
      <c r="BP5" s="123"/>
      <c r="BQ5" s="95"/>
    </row>
    <row r="6" spans="1:69" s="7" customFormat="1" ht="17.25" x14ac:dyDescent="0.25">
      <c r="E6" s="11"/>
      <c r="F6" s="448" t="s">
        <v>23</v>
      </c>
      <c r="G6" s="449"/>
      <c r="H6" s="450"/>
      <c r="I6" s="393" t="s">
        <v>143</v>
      </c>
      <c r="J6" s="95"/>
      <c r="K6" s="95"/>
      <c r="L6" s="95"/>
      <c r="N6" s="95"/>
      <c r="O6" s="95"/>
      <c r="P6" s="95"/>
      <c r="Q6" s="118"/>
      <c r="R6" s="118"/>
      <c r="S6" s="95"/>
      <c r="T6" s="95"/>
      <c r="AL6" s="124" t="s">
        <v>473</v>
      </c>
      <c r="AS6" s="422"/>
      <c r="BP6" s="123"/>
      <c r="BQ6" s="95"/>
    </row>
    <row r="7" spans="1:69" s="7" customFormat="1" x14ac:dyDescent="0.25">
      <c r="E7" s="11"/>
      <c r="F7" s="448" t="s">
        <v>25</v>
      </c>
      <c r="G7" s="449"/>
      <c r="H7" s="450"/>
      <c r="I7" s="394" t="s">
        <v>483</v>
      </c>
      <c r="J7" s="96"/>
      <c r="K7" s="96"/>
      <c r="L7" s="95"/>
      <c r="N7" s="95"/>
      <c r="O7" s="95"/>
      <c r="P7" s="95"/>
      <c r="Q7" s="118"/>
      <c r="R7" s="118"/>
      <c r="S7" s="95"/>
      <c r="T7" s="95"/>
      <c r="AM7" t="s">
        <v>481</v>
      </c>
      <c r="AS7" s="422"/>
      <c r="BP7" s="123"/>
      <c r="BQ7" s="95"/>
    </row>
    <row r="8" spans="1:69" s="7" customFormat="1" x14ac:dyDescent="0.25">
      <c r="E8" s="11"/>
      <c r="F8" s="448" t="s">
        <v>45</v>
      </c>
      <c r="G8" s="449"/>
      <c r="H8" s="450"/>
      <c r="I8" s="393" t="s">
        <v>120</v>
      </c>
      <c r="J8" s="95"/>
      <c r="K8" s="95"/>
      <c r="L8" s="95"/>
      <c r="N8" s="95"/>
      <c r="O8" s="95"/>
      <c r="P8" s="95"/>
      <c r="Q8" s="118"/>
      <c r="R8" s="118"/>
      <c r="S8" s="95"/>
      <c r="T8" s="95"/>
      <c r="AM8" t="s">
        <v>474</v>
      </c>
      <c r="AS8" s="422"/>
      <c r="BP8" s="123"/>
      <c r="BQ8" s="95"/>
    </row>
    <row r="9" spans="1:69" s="7" customFormat="1" ht="0.75" customHeight="1" thickBot="1" x14ac:dyDescent="0.3">
      <c r="E9" s="11"/>
      <c r="F9" s="448" t="s">
        <v>49</v>
      </c>
      <c r="G9" s="449"/>
      <c r="H9" s="450"/>
      <c r="I9" s="393" t="s">
        <v>61</v>
      </c>
      <c r="J9" s="95"/>
      <c r="K9" s="95"/>
      <c r="L9" s="95"/>
      <c r="N9" s="95"/>
      <c r="O9" s="95"/>
      <c r="P9" s="95"/>
      <c r="Q9" s="118"/>
      <c r="R9" s="118"/>
      <c r="S9" s="95"/>
      <c r="T9" s="95"/>
      <c r="AM9" t="s">
        <v>475</v>
      </c>
      <c r="AS9" s="422"/>
      <c r="BP9" s="123"/>
      <c r="BQ9" s="95"/>
    </row>
    <row r="10" spans="1:69" s="7" customFormat="1" ht="15.75" hidden="1" thickBot="1" x14ac:dyDescent="0.3">
      <c r="E10" s="11"/>
      <c r="F10" s="448" t="s">
        <v>24</v>
      </c>
      <c r="G10" s="449"/>
      <c r="H10" s="450"/>
      <c r="I10" s="393" t="s">
        <v>472</v>
      </c>
      <c r="J10" s="95"/>
      <c r="K10" s="95"/>
      <c r="L10" s="96"/>
      <c r="N10" s="96"/>
      <c r="O10" s="96"/>
      <c r="P10" s="96"/>
      <c r="Q10" s="126"/>
      <c r="R10" s="126"/>
      <c r="S10" s="96"/>
      <c r="T10" s="96"/>
      <c r="AS10" s="422"/>
      <c r="BP10" s="123"/>
      <c r="BQ10" s="95"/>
    </row>
    <row r="11" spans="1:69" s="7" customFormat="1" ht="15.75" hidden="1" thickBot="1" x14ac:dyDescent="0.3">
      <c r="E11" s="11"/>
      <c r="F11" s="448" t="s">
        <v>50</v>
      </c>
      <c r="G11" s="449"/>
      <c r="H11" s="450"/>
      <c r="I11" s="395">
        <v>4</v>
      </c>
      <c r="J11" s="97"/>
      <c r="K11" s="97"/>
      <c r="L11" s="95"/>
      <c r="N11" s="95"/>
      <c r="O11" s="95"/>
      <c r="P11" s="95"/>
      <c r="Q11" s="118"/>
      <c r="R11" s="118"/>
      <c r="S11" s="95"/>
      <c r="T11" s="95"/>
      <c r="AS11" s="422"/>
      <c r="BP11" s="123"/>
      <c r="BQ11" s="95"/>
    </row>
    <row r="12" spans="1:69" s="7" customFormat="1" ht="15.75" hidden="1" thickBot="1" x14ac:dyDescent="0.3">
      <c r="E12" s="11"/>
      <c r="F12" s="448" t="s">
        <v>51</v>
      </c>
      <c r="G12" s="449"/>
      <c r="H12" s="450"/>
      <c r="I12" s="395">
        <v>1300</v>
      </c>
      <c r="J12" s="97"/>
      <c r="K12" s="97"/>
      <c r="L12" s="95"/>
      <c r="N12" s="95"/>
      <c r="O12" s="95"/>
      <c r="P12" s="95"/>
      <c r="Q12" s="118"/>
      <c r="R12" s="118"/>
      <c r="S12" s="95"/>
      <c r="T12" s="95"/>
      <c r="AS12" s="422"/>
      <c r="BP12" s="123"/>
      <c r="BQ12" s="95"/>
    </row>
    <row r="13" spans="1:69" s="7" customFormat="1" ht="15.75" hidden="1" thickBot="1" x14ac:dyDescent="0.3">
      <c r="E13" s="11"/>
      <c r="F13" s="448" t="s">
        <v>52</v>
      </c>
      <c r="G13" s="449"/>
      <c r="H13" s="450"/>
      <c r="I13" s="395">
        <v>120</v>
      </c>
      <c r="J13" s="97"/>
      <c r="K13" s="97"/>
      <c r="L13" s="95"/>
      <c r="N13" s="95"/>
      <c r="O13" s="95"/>
      <c r="P13" s="95"/>
      <c r="Q13" s="118"/>
      <c r="R13" s="118"/>
      <c r="S13" s="95"/>
      <c r="T13" s="95"/>
      <c r="AS13" s="422"/>
      <c r="BP13" s="123"/>
      <c r="BQ13" s="95"/>
    </row>
    <row r="14" spans="1:69" ht="15.75" hidden="1" thickBot="1" x14ac:dyDescent="0.3">
      <c r="K14" s="176"/>
      <c r="L14" s="12"/>
      <c r="N14" s="12"/>
      <c r="O14" s="12"/>
      <c r="P14" s="12"/>
      <c r="Q14" s="86"/>
      <c r="R14" s="87"/>
      <c r="S14" s="12"/>
      <c r="T14" s="97"/>
    </row>
    <row r="15" spans="1:69" ht="24" customHeight="1" thickBot="1" x14ac:dyDescent="0.3">
      <c r="A15" s="507" t="s">
        <v>0</v>
      </c>
      <c r="B15" s="495" t="s">
        <v>38</v>
      </c>
      <c r="C15" s="495" t="s">
        <v>53</v>
      </c>
      <c r="D15" s="495" t="s">
        <v>54</v>
      </c>
      <c r="E15" s="495" t="s">
        <v>30</v>
      </c>
      <c r="F15" s="495" t="s">
        <v>31</v>
      </c>
      <c r="G15" s="495" t="s">
        <v>55</v>
      </c>
      <c r="H15" s="485" t="s">
        <v>126</v>
      </c>
      <c r="I15" s="515" t="s">
        <v>1</v>
      </c>
      <c r="J15" s="495" t="s">
        <v>157</v>
      </c>
      <c r="K15" s="496" t="s">
        <v>158</v>
      </c>
      <c r="L15" s="490" t="s">
        <v>26</v>
      </c>
      <c r="M15" s="490"/>
      <c r="N15" s="490"/>
      <c r="O15" s="490"/>
      <c r="P15" s="490"/>
      <c r="Q15" s="490"/>
      <c r="R15" s="490"/>
      <c r="S15" s="490"/>
      <c r="T15" s="491"/>
      <c r="U15" s="144"/>
      <c r="V15" s="455" t="s">
        <v>2</v>
      </c>
      <c r="W15" s="456"/>
      <c r="X15" s="456"/>
      <c r="Y15" s="456"/>
      <c r="Z15" s="456"/>
      <c r="AA15" s="457"/>
      <c r="AB15" s="457"/>
      <c r="AC15" s="457"/>
      <c r="AD15" s="457"/>
      <c r="AE15" s="457"/>
      <c r="AF15" s="457"/>
      <c r="AG15" s="457"/>
      <c r="AH15" s="457"/>
      <c r="AI15" s="457"/>
      <c r="AJ15" s="457"/>
      <c r="AK15" s="457"/>
      <c r="AL15" s="457"/>
      <c r="AM15" s="457"/>
      <c r="AN15" s="457"/>
      <c r="AO15" s="457"/>
      <c r="AP15" s="457"/>
      <c r="AQ15" s="457"/>
      <c r="AR15" s="458"/>
      <c r="AS15" s="459" t="s">
        <v>3</v>
      </c>
      <c r="AT15" s="460"/>
      <c r="AU15" s="460"/>
      <c r="AV15" s="460"/>
      <c r="AW15" s="460"/>
      <c r="AX15" s="460"/>
      <c r="AY15" s="460"/>
      <c r="AZ15" s="460"/>
      <c r="BA15" s="460"/>
      <c r="BB15" s="460"/>
      <c r="BC15" s="460"/>
      <c r="BD15" s="460"/>
      <c r="BE15" s="460"/>
      <c r="BF15" s="460"/>
      <c r="BG15" s="460"/>
      <c r="BH15" s="460"/>
      <c r="BI15" s="460"/>
      <c r="BJ15" s="460"/>
      <c r="BK15" s="460"/>
      <c r="BL15" s="460"/>
      <c r="BM15" s="460"/>
      <c r="BN15" s="460"/>
      <c r="BO15" s="461"/>
      <c r="BP15" s="543" t="s">
        <v>73</v>
      </c>
      <c r="BQ15" s="544"/>
    </row>
    <row r="16" spans="1:69" ht="46.5" customHeight="1" x14ac:dyDescent="0.25">
      <c r="A16" s="508"/>
      <c r="B16" s="496"/>
      <c r="C16" s="496"/>
      <c r="D16" s="496"/>
      <c r="E16" s="496"/>
      <c r="F16" s="496"/>
      <c r="G16" s="496"/>
      <c r="H16" s="486"/>
      <c r="I16" s="516"/>
      <c r="J16" s="496"/>
      <c r="K16" s="496"/>
      <c r="L16" s="492" t="s">
        <v>87</v>
      </c>
      <c r="M16" s="492"/>
      <c r="N16" s="492"/>
      <c r="O16" s="493"/>
      <c r="P16" s="487" t="s">
        <v>4</v>
      </c>
      <c r="Q16" s="488"/>
      <c r="R16" s="488"/>
      <c r="S16" s="488"/>
      <c r="T16" s="489"/>
      <c r="U16" s="494" t="s">
        <v>159</v>
      </c>
      <c r="V16" s="467" t="s">
        <v>160</v>
      </c>
      <c r="W16" s="465" t="s">
        <v>19</v>
      </c>
      <c r="X16" s="483" t="s">
        <v>91</v>
      </c>
      <c r="Y16" s="469" t="s">
        <v>17</v>
      </c>
      <c r="Z16" s="471" t="s">
        <v>16</v>
      </c>
      <c r="AA16" s="481" t="s">
        <v>5</v>
      </c>
      <c r="AB16" s="482"/>
      <c r="AC16" s="464" t="s">
        <v>6</v>
      </c>
      <c r="AD16" s="464" t="s">
        <v>7</v>
      </c>
      <c r="AE16" s="464" t="s">
        <v>8</v>
      </c>
      <c r="AF16" s="478" t="s">
        <v>173</v>
      </c>
      <c r="AG16" s="479"/>
      <c r="AH16" s="480"/>
      <c r="AI16" s="464" t="s">
        <v>9</v>
      </c>
      <c r="AJ16" s="464" t="s">
        <v>10</v>
      </c>
      <c r="AK16" s="464" t="s">
        <v>11</v>
      </c>
      <c r="AL16" s="464" t="s">
        <v>12</v>
      </c>
      <c r="AM16" s="464" t="s">
        <v>13</v>
      </c>
      <c r="AN16" s="464" t="s">
        <v>14</v>
      </c>
      <c r="AO16" s="464" t="s">
        <v>59</v>
      </c>
      <c r="AP16" s="464" t="s">
        <v>15</v>
      </c>
      <c r="AQ16" s="451" t="s">
        <v>60</v>
      </c>
      <c r="AR16" s="453" t="s">
        <v>85</v>
      </c>
      <c r="AS16" s="500" t="s">
        <v>18</v>
      </c>
      <c r="AT16" s="465" t="s">
        <v>19</v>
      </c>
      <c r="AU16" s="483" t="s">
        <v>27</v>
      </c>
      <c r="AV16" s="469" t="s">
        <v>17</v>
      </c>
      <c r="AW16" s="502" t="s">
        <v>16</v>
      </c>
      <c r="AX16" s="473" t="s">
        <v>5</v>
      </c>
      <c r="AY16" s="474"/>
      <c r="AZ16" s="462" t="s">
        <v>6</v>
      </c>
      <c r="BA16" s="462" t="s">
        <v>20</v>
      </c>
      <c r="BB16" s="462" t="s">
        <v>8</v>
      </c>
      <c r="BC16" s="504" t="s">
        <v>173</v>
      </c>
      <c r="BD16" s="505"/>
      <c r="BE16" s="506"/>
      <c r="BF16" s="462" t="s">
        <v>9</v>
      </c>
      <c r="BG16" s="462" t="s">
        <v>10</v>
      </c>
      <c r="BH16" s="462" t="s">
        <v>11</v>
      </c>
      <c r="BI16" s="462" t="s">
        <v>12</v>
      </c>
      <c r="BJ16" s="462" t="s">
        <v>13</v>
      </c>
      <c r="BK16" s="462" t="s">
        <v>14</v>
      </c>
      <c r="BL16" s="462" t="s">
        <v>59</v>
      </c>
      <c r="BM16" s="462" t="s">
        <v>15</v>
      </c>
      <c r="BN16" s="475" t="s">
        <v>60</v>
      </c>
      <c r="BO16" s="476" t="s">
        <v>85</v>
      </c>
      <c r="BP16" s="545"/>
      <c r="BQ16" s="546"/>
    </row>
    <row r="17" spans="1:69" ht="78.75" customHeight="1" x14ac:dyDescent="0.25">
      <c r="A17" s="508"/>
      <c r="B17" s="496"/>
      <c r="C17" s="496"/>
      <c r="D17" s="496"/>
      <c r="E17" s="496"/>
      <c r="F17" s="496"/>
      <c r="G17" s="496"/>
      <c r="H17" s="486"/>
      <c r="I17" s="516"/>
      <c r="J17" s="496"/>
      <c r="K17" s="496"/>
      <c r="L17" s="21" t="s">
        <v>89</v>
      </c>
      <c r="M17" s="26" t="s">
        <v>86</v>
      </c>
      <c r="N17" s="29" t="s">
        <v>90</v>
      </c>
      <c r="O17" s="153" t="s">
        <v>88</v>
      </c>
      <c r="P17" s="34" t="s">
        <v>84</v>
      </c>
      <c r="Q17" s="54" t="s">
        <v>96</v>
      </c>
      <c r="R17" s="57" t="s">
        <v>434</v>
      </c>
      <c r="S17" s="37" t="s">
        <v>104</v>
      </c>
      <c r="T17" s="99" t="s">
        <v>105</v>
      </c>
      <c r="U17" s="463"/>
      <c r="V17" s="468"/>
      <c r="W17" s="466"/>
      <c r="X17" s="484"/>
      <c r="Y17" s="470"/>
      <c r="Z17" s="472"/>
      <c r="AA17" s="203" t="s">
        <v>82</v>
      </c>
      <c r="AB17" s="38" t="s">
        <v>83</v>
      </c>
      <c r="AC17" s="463"/>
      <c r="AD17" s="463"/>
      <c r="AE17" s="463"/>
      <c r="AF17" s="55" t="s">
        <v>79</v>
      </c>
      <c r="AG17" s="55" t="s">
        <v>80</v>
      </c>
      <c r="AH17" s="55" t="s">
        <v>81</v>
      </c>
      <c r="AI17" s="463"/>
      <c r="AJ17" s="463"/>
      <c r="AK17" s="463"/>
      <c r="AL17" s="463"/>
      <c r="AM17" s="463"/>
      <c r="AN17" s="463"/>
      <c r="AO17" s="463"/>
      <c r="AP17" s="463"/>
      <c r="AQ17" s="452"/>
      <c r="AR17" s="454"/>
      <c r="AS17" s="501"/>
      <c r="AT17" s="466"/>
      <c r="AU17" s="484"/>
      <c r="AV17" s="470"/>
      <c r="AW17" s="503"/>
      <c r="AX17" s="56" t="s">
        <v>82</v>
      </c>
      <c r="AY17" s="38" t="s">
        <v>83</v>
      </c>
      <c r="AZ17" s="463"/>
      <c r="BA17" s="463"/>
      <c r="BB17" s="463"/>
      <c r="BC17" s="55" t="s">
        <v>79</v>
      </c>
      <c r="BD17" s="55" t="s">
        <v>80</v>
      </c>
      <c r="BE17" s="55" t="s">
        <v>81</v>
      </c>
      <c r="BF17" s="463"/>
      <c r="BG17" s="463"/>
      <c r="BH17" s="463"/>
      <c r="BI17" s="463"/>
      <c r="BJ17" s="463"/>
      <c r="BK17" s="463"/>
      <c r="BL17" s="463"/>
      <c r="BM17" s="463"/>
      <c r="BN17" s="452"/>
      <c r="BO17" s="477"/>
      <c r="BP17" s="17" t="s">
        <v>29</v>
      </c>
      <c r="BQ17" s="83" t="s">
        <v>28</v>
      </c>
    </row>
    <row r="18" spans="1:69" ht="13.5" customHeight="1" x14ac:dyDescent="0.25">
      <c r="A18" s="513"/>
      <c r="B18" s="511"/>
      <c r="C18" s="511"/>
      <c r="D18" s="511"/>
      <c r="E18" s="511"/>
      <c r="F18" s="511"/>
      <c r="G18" s="511"/>
      <c r="H18" s="120"/>
      <c r="I18" s="509"/>
      <c r="J18" s="496"/>
      <c r="K18" s="496"/>
      <c r="L18" s="61">
        <v>1</v>
      </c>
      <c r="M18" s="62">
        <v>2</v>
      </c>
      <c r="N18" s="63">
        <v>3</v>
      </c>
      <c r="O18" s="154">
        <v>4</v>
      </c>
      <c r="P18" s="64">
        <v>5</v>
      </c>
      <c r="Q18" s="65">
        <v>6</v>
      </c>
      <c r="R18" s="65">
        <v>7</v>
      </c>
      <c r="S18" s="66">
        <v>8</v>
      </c>
      <c r="T18" s="67">
        <v>9</v>
      </c>
      <c r="U18" s="498">
        <v>10</v>
      </c>
      <c r="V18" s="521">
        <v>11</v>
      </c>
      <c r="W18" s="151">
        <v>12</v>
      </c>
      <c r="X18" s="156">
        <v>13</v>
      </c>
      <c r="Y18" s="157">
        <v>14</v>
      </c>
      <c r="Z18" s="158">
        <v>15</v>
      </c>
      <c r="AA18" s="523">
        <v>16</v>
      </c>
      <c r="AB18" s="69">
        <v>17</v>
      </c>
      <c r="AC18" s="523">
        <v>18</v>
      </c>
      <c r="AD18" s="523">
        <v>19</v>
      </c>
      <c r="AE18" s="523">
        <v>20</v>
      </c>
      <c r="AF18" s="70">
        <v>21</v>
      </c>
      <c r="AG18" s="523">
        <v>22</v>
      </c>
      <c r="AH18" s="523">
        <v>23</v>
      </c>
      <c r="AI18" s="523">
        <v>24</v>
      </c>
      <c r="AJ18" s="523">
        <v>25</v>
      </c>
      <c r="AK18" s="523">
        <v>26</v>
      </c>
      <c r="AL18" s="523">
        <v>27</v>
      </c>
      <c r="AM18" s="523">
        <v>28</v>
      </c>
      <c r="AN18" s="523">
        <v>29</v>
      </c>
      <c r="AO18" s="523">
        <v>30</v>
      </c>
      <c r="AP18" s="523">
        <v>31</v>
      </c>
      <c r="AQ18" s="519">
        <v>32</v>
      </c>
      <c r="AR18" s="517">
        <v>33</v>
      </c>
      <c r="AS18" s="560">
        <v>34</v>
      </c>
      <c r="AT18" s="529">
        <v>35</v>
      </c>
      <c r="AU18" s="71">
        <v>36</v>
      </c>
      <c r="AV18" s="68">
        <v>37</v>
      </c>
      <c r="AW18" s="162">
        <v>38</v>
      </c>
      <c r="AX18" s="523">
        <v>39</v>
      </c>
      <c r="AY18" s="69">
        <v>40</v>
      </c>
      <c r="AZ18" s="523">
        <v>41</v>
      </c>
      <c r="BA18" s="523">
        <v>42</v>
      </c>
      <c r="BB18" s="523">
        <v>43</v>
      </c>
      <c r="BC18" s="527">
        <v>44</v>
      </c>
      <c r="BD18" s="525">
        <v>45</v>
      </c>
      <c r="BE18" s="72">
        <v>46</v>
      </c>
      <c r="BF18" s="523">
        <v>47</v>
      </c>
      <c r="BG18" s="523">
        <v>48</v>
      </c>
      <c r="BH18" s="523">
        <v>49</v>
      </c>
      <c r="BI18" s="523">
        <v>50</v>
      </c>
      <c r="BJ18" s="523">
        <v>51</v>
      </c>
      <c r="BK18" s="523">
        <v>52</v>
      </c>
      <c r="BL18" s="523">
        <v>53</v>
      </c>
      <c r="BM18" s="523">
        <v>54</v>
      </c>
      <c r="BN18" s="519">
        <v>55</v>
      </c>
      <c r="BO18" s="517">
        <v>56</v>
      </c>
      <c r="BP18" s="73" t="s">
        <v>171</v>
      </c>
      <c r="BQ18" s="552" t="s">
        <v>172</v>
      </c>
    </row>
    <row r="19" spans="1:69" ht="46.5" customHeight="1" thickBot="1" x14ac:dyDescent="0.3">
      <c r="A19" s="514"/>
      <c r="B19" s="512"/>
      <c r="C19" s="512"/>
      <c r="D19" s="512"/>
      <c r="E19" s="512"/>
      <c r="F19" s="512"/>
      <c r="G19" s="512"/>
      <c r="H19" s="121"/>
      <c r="I19" s="510"/>
      <c r="J19" s="497"/>
      <c r="K19" s="497"/>
      <c r="L19" s="46" t="s">
        <v>106</v>
      </c>
      <c r="M19" s="74" t="s">
        <v>161</v>
      </c>
      <c r="N19" s="47" t="s">
        <v>107</v>
      </c>
      <c r="O19" s="155" t="s">
        <v>162</v>
      </c>
      <c r="P19" s="75" t="s">
        <v>92</v>
      </c>
      <c r="Q19" s="76" t="s">
        <v>163</v>
      </c>
      <c r="R19" s="76" t="s">
        <v>435</v>
      </c>
      <c r="S19" s="77" t="s">
        <v>164</v>
      </c>
      <c r="T19" s="78" t="s">
        <v>433</v>
      </c>
      <c r="U19" s="499"/>
      <c r="V19" s="522"/>
      <c r="W19" s="152"/>
      <c r="X19" s="159" t="s">
        <v>168</v>
      </c>
      <c r="Y19" s="160" t="s">
        <v>169</v>
      </c>
      <c r="Z19" s="161" t="s">
        <v>170</v>
      </c>
      <c r="AA19" s="524"/>
      <c r="AB19" s="77"/>
      <c r="AC19" s="524"/>
      <c r="AD19" s="524"/>
      <c r="AE19" s="524"/>
      <c r="AF19" s="80"/>
      <c r="AG19" s="524"/>
      <c r="AH19" s="524"/>
      <c r="AI19" s="524"/>
      <c r="AJ19" s="524"/>
      <c r="AK19" s="524"/>
      <c r="AL19" s="524"/>
      <c r="AM19" s="524"/>
      <c r="AN19" s="524"/>
      <c r="AO19" s="524"/>
      <c r="AP19" s="524"/>
      <c r="AQ19" s="520"/>
      <c r="AR19" s="518"/>
      <c r="AS19" s="561"/>
      <c r="AT19" s="530"/>
      <c r="AU19" s="46" t="s">
        <v>165</v>
      </c>
      <c r="AV19" s="79" t="s">
        <v>166</v>
      </c>
      <c r="AW19" s="163" t="s">
        <v>167</v>
      </c>
      <c r="AX19" s="524"/>
      <c r="AY19" s="77"/>
      <c r="AZ19" s="524"/>
      <c r="BA19" s="524"/>
      <c r="BB19" s="524"/>
      <c r="BC19" s="528"/>
      <c r="BD19" s="526"/>
      <c r="BE19" s="81"/>
      <c r="BF19" s="524"/>
      <c r="BG19" s="524"/>
      <c r="BH19" s="524"/>
      <c r="BI19" s="524"/>
      <c r="BJ19" s="524"/>
      <c r="BK19" s="524"/>
      <c r="BL19" s="524"/>
      <c r="BM19" s="524"/>
      <c r="BN19" s="520"/>
      <c r="BO19" s="518"/>
      <c r="BP19" s="82" t="s">
        <v>108</v>
      </c>
      <c r="BQ19" s="553"/>
    </row>
    <row r="20" spans="1:69" s="7" customFormat="1" ht="15.75" thickBot="1" x14ac:dyDescent="0.3">
      <c r="A20" s="295">
        <v>1</v>
      </c>
      <c r="B20" s="296" t="s">
        <v>43</v>
      </c>
      <c r="C20" s="297" t="s">
        <v>471</v>
      </c>
      <c r="D20" s="297"/>
      <c r="E20" s="296">
        <v>1</v>
      </c>
      <c r="F20" s="297" t="s">
        <v>71</v>
      </c>
      <c r="G20" s="297" t="s">
        <v>77</v>
      </c>
      <c r="H20" s="298" t="s">
        <v>128</v>
      </c>
      <c r="I20" s="396" t="s">
        <v>123</v>
      </c>
      <c r="J20" s="146"/>
      <c r="K20" s="147" t="s">
        <v>155</v>
      </c>
      <c r="L20" s="103">
        <f t="shared" ref="L20:L53" si="0">X20+AU20</f>
        <v>90</v>
      </c>
      <c r="M20" s="104">
        <f>AR20+BO20</f>
        <v>55</v>
      </c>
      <c r="N20" s="105">
        <f t="shared" ref="N20:N53" si="1">Y20+AV20</f>
        <v>35</v>
      </c>
      <c r="O20" s="164">
        <f t="shared" ref="O20:O53" si="2">Z20+AW20</f>
        <v>35</v>
      </c>
      <c r="P20" s="106">
        <f>W20+AT20</f>
        <v>3</v>
      </c>
      <c r="Q20" s="107">
        <f t="shared" ref="Q20:Q63" si="3">IFERROR((AK20+BH20)*P20/N20," ")</f>
        <v>0</v>
      </c>
      <c r="R20" s="107">
        <f>IFERROR((SUM(AD20:AH20,AK20,AP20,BA20:BE20,BH20,BM20))*P20/N20," ")</f>
        <v>1.2857142857142858</v>
      </c>
      <c r="S20" s="108">
        <f>IFERROR((AB20+AN20+AY20+BK20)*P20/N20," ")</f>
        <v>0.8571428571428571</v>
      </c>
      <c r="T20" s="201">
        <f>IFERROR((SUM(AA20-AB20,AC20:AM20,AX20-AY20,AZ20:BJ20)*P20/N20)," ")</f>
        <v>2.1428571428571428</v>
      </c>
      <c r="U20" s="200" t="s">
        <v>62</v>
      </c>
      <c r="V20" s="418" t="s">
        <v>63</v>
      </c>
      <c r="W20" s="172">
        <v>3</v>
      </c>
      <c r="X20" s="110">
        <f t="shared" ref="X20:X52" si="4">AR20+Y20</f>
        <v>90</v>
      </c>
      <c r="Y20" s="111">
        <f>AQ20+Z20</f>
        <v>35</v>
      </c>
      <c r="Z20" s="169">
        <f>(SUM(AA20:AP20))-AB20</f>
        <v>35</v>
      </c>
      <c r="AA20" s="45">
        <v>20</v>
      </c>
      <c r="AB20" s="39">
        <v>10</v>
      </c>
      <c r="AC20" s="45"/>
      <c r="AD20" s="45">
        <v>15</v>
      </c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16"/>
      <c r="AR20" s="194">
        <v>55</v>
      </c>
      <c r="AS20" s="423"/>
      <c r="AT20" s="172"/>
      <c r="AU20" s="103">
        <f t="shared" ref="AU20:AU53" si="5">BO20+AV20</f>
        <v>0</v>
      </c>
      <c r="AV20" s="111">
        <f>BN20+AW20</f>
        <v>0</v>
      </c>
      <c r="AW20" s="169">
        <f>(SUM(AX20:BM20))-AY20</f>
        <v>0</v>
      </c>
      <c r="AX20" s="195"/>
      <c r="AY20" s="196"/>
      <c r="AZ20" s="195"/>
      <c r="BA20" s="195"/>
      <c r="BB20" s="195"/>
      <c r="BC20" s="195"/>
      <c r="BD20" s="195"/>
      <c r="BE20" s="195"/>
      <c r="BF20" s="195"/>
      <c r="BG20" s="195"/>
      <c r="BH20" s="195"/>
      <c r="BI20" s="195"/>
      <c r="BJ20" s="195"/>
      <c r="BK20" s="195"/>
      <c r="BL20" s="195"/>
      <c r="BM20" s="195"/>
      <c r="BN20" s="197"/>
      <c r="BO20" s="198"/>
      <c r="BP20" s="18">
        <f>IFERROR(L20/P20," ")</f>
        <v>30</v>
      </c>
      <c r="BQ20" s="6" t="str">
        <f>IF(OR(BP20&gt;30,BP20&lt;25),"1 ECTS powinien mieścić się przedziale 25-30h","Wartość prawidłowa")</f>
        <v>Wartość prawidłowa</v>
      </c>
    </row>
    <row r="21" spans="1:69" s="7" customFormat="1" ht="15.75" thickBot="1" x14ac:dyDescent="0.3">
      <c r="A21" s="299">
        <v>2</v>
      </c>
      <c r="B21" s="300" t="s">
        <v>43</v>
      </c>
      <c r="C21" s="297" t="s">
        <v>471</v>
      </c>
      <c r="D21" s="299"/>
      <c r="E21" s="300">
        <v>1</v>
      </c>
      <c r="F21" s="299" t="s">
        <v>71</v>
      </c>
      <c r="G21" s="299" t="s">
        <v>77</v>
      </c>
      <c r="H21" s="299" t="s">
        <v>128</v>
      </c>
      <c r="I21" s="394" t="s">
        <v>64</v>
      </c>
      <c r="J21" s="122"/>
      <c r="K21" s="145" t="s">
        <v>155</v>
      </c>
      <c r="L21" s="23">
        <f t="shared" si="0"/>
        <v>120</v>
      </c>
      <c r="M21" s="20">
        <f t="shared" ref="M21:M63" si="6">AR21+BO21</f>
        <v>60</v>
      </c>
      <c r="N21" s="31">
        <f t="shared" si="1"/>
        <v>60</v>
      </c>
      <c r="O21" s="165">
        <f t="shared" si="2"/>
        <v>60</v>
      </c>
      <c r="P21" s="35">
        <v>4</v>
      </c>
      <c r="Q21" s="53">
        <f t="shared" si="3"/>
        <v>0</v>
      </c>
      <c r="R21" s="53">
        <f t="shared" ref="R21:R63" si="7">IFERROR((SUM(AD21:AH21,AK21,AP21,BA21:BE21,BH21,BM21))*P21/N21," ")</f>
        <v>0</v>
      </c>
      <c r="S21" s="108">
        <f t="shared" ref="S21:S40" si="8">IFERROR((AB21+AN21+AY21+BK21)*P21/N21," ")</f>
        <v>0</v>
      </c>
      <c r="T21" s="202">
        <f t="shared" ref="T21:T40" si="9">IFERROR((SUM(AA21-AB21,AC21:AM21,AX21-AY21,AZ21:BJ21)*P21/N21)," ")</f>
        <v>4</v>
      </c>
      <c r="U21" s="199" t="s">
        <v>63</v>
      </c>
      <c r="V21" s="41" t="s">
        <v>63</v>
      </c>
      <c r="W21" s="174">
        <v>2</v>
      </c>
      <c r="X21" s="25">
        <f t="shared" si="4"/>
        <v>60</v>
      </c>
      <c r="Y21" s="33">
        <f t="shared" ref="Y21:Y52" si="10">AQ21+Z21</f>
        <v>30</v>
      </c>
      <c r="Z21" s="168">
        <f t="shared" ref="Z21:Z52" si="11">(SUM(AA21:AP21))-AB21</f>
        <v>30</v>
      </c>
      <c r="AA21" s="14"/>
      <c r="AB21" s="40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>
        <v>30</v>
      </c>
      <c r="AN21" s="14"/>
      <c r="AO21" s="14"/>
      <c r="AP21" s="14"/>
      <c r="AQ21" s="15"/>
      <c r="AR21" s="192">
        <v>30</v>
      </c>
      <c r="AS21" s="424" t="s">
        <v>63</v>
      </c>
      <c r="AT21" s="174">
        <v>2</v>
      </c>
      <c r="AU21" s="23">
        <f t="shared" si="5"/>
        <v>60</v>
      </c>
      <c r="AV21" s="33">
        <f t="shared" ref="AV21:AV53" si="12">BN21+AW21</f>
        <v>30</v>
      </c>
      <c r="AW21" s="168">
        <f t="shared" ref="AW21:AW53" si="13">(SUM(AX21:BM21))-AY21</f>
        <v>30</v>
      </c>
      <c r="AX21" s="14"/>
      <c r="AY21" s="40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>
        <v>30</v>
      </c>
      <c r="BK21" s="14"/>
      <c r="BL21" s="14"/>
      <c r="BM21" s="14"/>
      <c r="BN21" s="15"/>
      <c r="BO21" s="28">
        <v>30</v>
      </c>
      <c r="BP21" s="18">
        <f t="shared" ref="BP21:BP63" si="14">IFERROR(L21/P21," ")</f>
        <v>30</v>
      </c>
      <c r="BQ21" s="6" t="str">
        <f>IF(OR(BP21&gt;30,BP21&lt;25),"1 ECTS powinien mieścić się przedziale 25-30h","Wartość prawidłowa")</f>
        <v>Wartość prawidłowa</v>
      </c>
    </row>
    <row r="22" spans="1:69" s="7" customFormat="1" ht="30.75" thickBot="1" x14ac:dyDescent="0.3">
      <c r="A22" s="295">
        <v>3</v>
      </c>
      <c r="B22" s="300" t="s">
        <v>46</v>
      </c>
      <c r="C22" s="297" t="s">
        <v>471</v>
      </c>
      <c r="D22" s="299"/>
      <c r="E22" s="300">
        <v>1</v>
      </c>
      <c r="F22" s="299" t="s">
        <v>71</v>
      </c>
      <c r="G22" s="299" t="s">
        <v>77</v>
      </c>
      <c r="H22" s="299" t="s">
        <v>128</v>
      </c>
      <c r="I22" s="394" t="s">
        <v>122</v>
      </c>
      <c r="J22" s="122"/>
      <c r="K22" s="145"/>
      <c r="L22" s="23">
        <f t="shared" si="0"/>
        <v>20</v>
      </c>
      <c r="M22" s="20">
        <f t="shared" si="6"/>
        <v>0</v>
      </c>
      <c r="N22" s="31">
        <f t="shared" si="1"/>
        <v>20</v>
      </c>
      <c r="O22" s="165">
        <f t="shared" si="2"/>
        <v>20</v>
      </c>
      <c r="P22" s="35">
        <f>W22+AT22</f>
        <v>0</v>
      </c>
      <c r="Q22" s="53">
        <f t="shared" si="3"/>
        <v>0</v>
      </c>
      <c r="R22" s="53">
        <f t="shared" si="7"/>
        <v>0</v>
      </c>
      <c r="S22" s="108">
        <f t="shared" si="8"/>
        <v>0</v>
      </c>
      <c r="T22" s="202">
        <f t="shared" si="9"/>
        <v>0</v>
      </c>
      <c r="U22" s="199" t="s">
        <v>63</v>
      </c>
      <c r="V22" s="419"/>
      <c r="W22" s="174">
        <v>0</v>
      </c>
      <c r="X22" s="25">
        <f t="shared" si="4"/>
        <v>0</v>
      </c>
      <c r="Y22" s="33">
        <f t="shared" si="10"/>
        <v>0</v>
      </c>
      <c r="Z22" s="168">
        <f t="shared" si="11"/>
        <v>0</v>
      </c>
      <c r="AA22" s="14"/>
      <c r="AB22" s="40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5"/>
      <c r="AR22" s="192"/>
      <c r="AS22" s="424" t="s">
        <v>63</v>
      </c>
      <c r="AT22" s="174"/>
      <c r="AU22" s="23">
        <f t="shared" si="5"/>
        <v>20</v>
      </c>
      <c r="AV22" s="33">
        <f t="shared" si="12"/>
        <v>20</v>
      </c>
      <c r="AW22" s="168">
        <f t="shared" si="13"/>
        <v>20</v>
      </c>
      <c r="AX22" s="14">
        <v>10</v>
      </c>
      <c r="AY22" s="40">
        <v>5</v>
      </c>
      <c r="AZ22" s="14"/>
      <c r="BA22" s="14"/>
      <c r="BB22" s="14">
        <v>10</v>
      </c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5"/>
      <c r="BO22" s="28"/>
      <c r="BP22" s="18" t="str">
        <f t="shared" si="14"/>
        <v xml:space="preserve"> </v>
      </c>
      <c r="BQ22" s="6" t="str">
        <f>IF(OR(BP22&gt;30,BP22&lt;25),"1 ECTS powinien mieścić się przedziale 25-30h","Wartość prawidłowa")</f>
        <v>1 ECTS powinien mieścić się przedziale 25-30h</v>
      </c>
    </row>
    <row r="23" spans="1:69" s="7" customFormat="1" ht="30.75" thickBot="1" x14ac:dyDescent="0.3">
      <c r="A23" s="299">
        <v>4</v>
      </c>
      <c r="B23" s="300" t="s">
        <v>43</v>
      </c>
      <c r="C23" s="297" t="s">
        <v>471</v>
      </c>
      <c r="D23" s="299"/>
      <c r="E23" s="300">
        <v>1</v>
      </c>
      <c r="F23" s="299" t="s">
        <v>71</v>
      </c>
      <c r="G23" s="299" t="s">
        <v>77</v>
      </c>
      <c r="H23" s="299" t="s">
        <v>128</v>
      </c>
      <c r="I23" s="394" t="s">
        <v>476</v>
      </c>
      <c r="J23" s="122"/>
      <c r="K23" s="145" t="s">
        <v>155</v>
      </c>
      <c r="L23" s="23">
        <f t="shared" si="0"/>
        <v>120</v>
      </c>
      <c r="M23" s="20">
        <f t="shared" si="6"/>
        <v>85</v>
      </c>
      <c r="N23" s="31">
        <f t="shared" si="1"/>
        <v>35</v>
      </c>
      <c r="O23" s="165">
        <f t="shared" si="2"/>
        <v>35</v>
      </c>
      <c r="P23" s="35">
        <v>4</v>
      </c>
      <c r="Q23" s="53">
        <f t="shared" si="3"/>
        <v>0</v>
      </c>
      <c r="R23" s="53">
        <f t="shared" si="7"/>
        <v>1.7142857142857142</v>
      </c>
      <c r="S23" s="108">
        <f t="shared" si="8"/>
        <v>1.7142857142857142</v>
      </c>
      <c r="T23" s="202">
        <f t="shared" si="9"/>
        <v>2.2857142857142856</v>
      </c>
      <c r="U23" s="199" t="s">
        <v>63</v>
      </c>
      <c r="V23" s="419"/>
      <c r="W23" s="174">
        <v>0</v>
      </c>
      <c r="X23" s="25">
        <f t="shared" si="4"/>
        <v>0</v>
      </c>
      <c r="Y23" s="33">
        <f t="shared" si="10"/>
        <v>0</v>
      </c>
      <c r="Z23" s="168">
        <f t="shared" si="11"/>
        <v>0</v>
      </c>
      <c r="AA23" s="14"/>
      <c r="AB23" s="40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5"/>
      <c r="AR23" s="192"/>
      <c r="AS23" s="424" t="s">
        <v>63</v>
      </c>
      <c r="AT23" s="174">
        <v>4</v>
      </c>
      <c r="AU23" s="23">
        <f t="shared" si="5"/>
        <v>120</v>
      </c>
      <c r="AV23" s="33">
        <f t="shared" si="12"/>
        <v>35</v>
      </c>
      <c r="AW23" s="168">
        <f t="shared" si="13"/>
        <v>35</v>
      </c>
      <c r="AX23" s="14">
        <v>20</v>
      </c>
      <c r="AY23" s="40">
        <v>15</v>
      </c>
      <c r="AZ23" s="14"/>
      <c r="BA23" s="14">
        <v>15</v>
      </c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5"/>
      <c r="BO23" s="28">
        <v>85</v>
      </c>
      <c r="BP23" s="18">
        <f t="shared" si="14"/>
        <v>30</v>
      </c>
      <c r="BQ23" s="6" t="str">
        <f>IF(OR(BP23&gt;30,BP23&lt;25),"1 ECTS powinien mieścić się przedziale 25-30h","Wartość prawidłowa")</f>
        <v>Wartość prawidłowa</v>
      </c>
    </row>
    <row r="24" spans="1:69" s="7" customFormat="1" ht="30.75" thickBot="1" x14ac:dyDescent="0.3">
      <c r="A24" s="295">
        <v>5</v>
      </c>
      <c r="B24" s="300" t="s">
        <v>46</v>
      </c>
      <c r="C24" s="297" t="s">
        <v>471</v>
      </c>
      <c r="D24" s="299"/>
      <c r="E24" s="300">
        <v>1</v>
      </c>
      <c r="F24" s="299" t="s">
        <v>71</v>
      </c>
      <c r="G24" s="299" t="s">
        <v>77</v>
      </c>
      <c r="H24" s="299" t="s">
        <v>128</v>
      </c>
      <c r="I24" s="394" t="s">
        <v>144</v>
      </c>
      <c r="J24" s="122"/>
      <c r="K24" s="145"/>
      <c r="L24" s="23">
        <f t="shared" si="0"/>
        <v>60</v>
      </c>
      <c r="M24" s="20">
        <f t="shared" si="6"/>
        <v>30</v>
      </c>
      <c r="N24" s="31">
        <f t="shared" si="1"/>
        <v>30</v>
      </c>
      <c r="O24" s="165">
        <f t="shared" si="2"/>
        <v>30</v>
      </c>
      <c r="P24" s="35">
        <v>2</v>
      </c>
      <c r="Q24" s="53">
        <f t="shared" si="3"/>
        <v>0</v>
      </c>
      <c r="R24" s="53">
        <f t="shared" si="7"/>
        <v>1.3333333333333333</v>
      </c>
      <c r="S24" s="108">
        <f t="shared" si="8"/>
        <v>0.33333333333333331</v>
      </c>
      <c r="T24" s="202">
        <f t="shared" si="9"/>
        <v>1.6666666666666667</v>
      </c>
      <c r="U24" s="199" t="s">
        <v>63</v>
      </c>
      <c r="V24" s="419" t="s">
        <v>63</v>
      </c>
      <c r="W24" s="174">
        <v>2</v>
      </c>
      <c r="X24" s="25">
        <f t="shared" si="4"/>
        <v>60</v>
      </c>
      <c r="Y24" s="33">
        <f t="shared" si="10"/>
        <v>30</v>
      </c>
      <c r="Z24" s="168">
        <f t="shared" si="11"/>
        <v>30</v>
      </c>
      <c r="AA24" s="14">
        <v>10</v>
      </c>
      <c r="AB24" s="40">
        <v>5</v>
      </c>
      <c r="AC24" s="14"/>
      <c r="AD24" s="14">
        <v>10</v>
      </c>
      <c r="AE24" s="14"/>
      <c r="AF24" s="14">
        <v>10</v>
      </c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5"/>
      <c r="AR24" s="192">
        <v>30</v>
      </c>
      <c r="AS24" s="424"/>
      <c r="AT24" s="174"/>
      <c r="AU24" s="23">
        <f t="shared" si="5"/>
        <v>0</v>
      </c>
      <c r="AV24" s="33">
        <f t="shared" si="12"/>
        <v>0</v>
      </c>
      <c r="AW24" s="168">
        <f t="shared" si="13"/>
        <v>0</v>
      </c>
      <c r="AX24" s="14"/>
      <c r="AY24" s="40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5"/>
      <c r="BO24" s="28"/>
      <c r="BP24" s="18">
        <f t="shared" si="14"/>
        <v>30</v>
      </c>
      <c r="BQ24" s="6" t="str">
        <f>IF(OR(BP24&gt;30,BP24&lt;25),"1 ECTS powinien mieścić się przedziale 25-30h","Wartość prawidłowa")</f>
        <v>Wartość prawidłowa</v>
      </c>
    </row>
    <row r="25" spans="1:69" s="7" customFormat="1" ht="45.75" thickBot="1" x14ac:dyDescent="0.3">
      <c r="A25" s="299">
        <v>6</v>
      </c>
      <c r="B25" s="300" t="s">
        <v>46</v>
      </c>
      <c r="C25" s="297" t="s">
        <v>471</v>
      </c>
      <c r="D25" s="299"/>
      <c r="E25" s="300">
        <v>1</v>
      </c>
      <c r="F25" s="299" t="s">
        <v>71</v>
      </c>
      <c r="G25" s="299" t="s">
        <v>77</v>
      </c>
      <c r="H25" s="299" t="s">
        <v>128</v>
      </c>
      <c r="I25" s="394" t="s">
        <v>145</v>
      </c>
      <c r="J25" s="122"/>
      <c r="K25" s="145"/>
      <c r="L25" s="23">
        <f t="shared" si="0"/>
        <v>180</v>
      </c>
      <c r="M25" s="20">
        <f t="shared" si="6"/>
        <v>85</v>
      </c>
      <c r="N25" s="31">
        <f t="shared" si="1"/>
        <v>95</v>
      </c>
      <c r="O25" s="165">
        <v>95</v>
      </c>
      <c r="P25" s="35">
        <v>6</v>
      </c>
      <c r="Q25" s="53">
        <f t="shared" si="3"/>
        <v>3.4736842105263159</v>
      </c>
      <c r="R25" s="53">
        <f t="shared" si="7"/>
        <v>4.4842105263157892</v>
      </c>
      <c r="S25" s="108">
        <f t="shared" si="8"/>
        <v>0.94736842105263153</v>
      </c>
      <c r="T25" s="202">
        <f t="shared" si="9"/>
        <v>5.0526315789473681</v>
      </c>
      <c r="U25" s="199" t="s">
        <v>62</v>
      </c>
      <c r="V25" s="419" t="s">
        <v>63</v>
      </c>
      <c r="W25" s="174">
        <v>3</v>
      </c>
      <c r="X25" s="25">
        <f t="shared" si="4"/>
        <v>90</v>
      </c>
      <c r="Y25" s="33">
        <f t="shared" si="10"/>
        <v>40</v>
      </c>
      <c r="Z25" s="168">
        <f t="shared" si="11"/>
        <v>40</v>
      </c>
      <c r="AA25" s="204">
        <v>24</v>
      </c>
      <c r="AB25" s="40">
        <v>15</v>
      </c>
      <c r="AC25" s="14"/>
      <c r="AD25" s="14">
        <v>10</v>
      </c>
      <c r="AE25" s="14"/>
      <c r="AF25" s="14">
        <v>6</v>
      </c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5"/>
      <c r="AR25" s="192">
        <v>50</v>
      </c>
      <c r="AS25" s="446" t="s">
        <v>63</v>
      </c>
      <c r="AT25" s="174">
        <v>3</v>
      </c>
      <c r="AU25" s="23">
        <f t="shared" si="5"/>
        <v>90</v>
      </c>
      <c r="AV25" s="33">
        <f t="shared" si="12"/>
        <v>55</v>
      </c>
      <c r="AW25" s="168">
        <f t="shared" si="13"/>
        <v>55</v>
      </c>
      <c r="AX25" s="14"/>
      <c r="AY25" s="40"/>
      <c r="AZ25" s="14"/>
      <c r="BA25" s="14"/>
      <c r="BB25" s="14"/>
      <c r="BC25" s="319"/>
      <c r="BD25" s="14"/>
      <c r="BE25" s="14"/>
      <c r="BF25" s="14"/>
      <c r="BG25" s="14"/>
      <c r="BH25" s="319">
        <v>55</v>
      </c>
      <c r="BI25" s="14"/>
      <c r="BJ25" s="14"/>
      <c r="BK25" s="14"/>
      <c r="BL25" s="14"/>
      <c r="BM25" s="14"/>
      <c r="BN25" s="15"/>
      <c r="BO25" s="28">
        <v>35</v>
      </c>
      <c r="BP25" s="18">
        <f t="shared" si="14"/>
        <v>30</v>
      </c>
      <c r="BQ25" s="6" t="str">
        <f t="shared" ref="BQ25:BQ63" si="15">IF(OR(BP25&gt;30,BP25&lt;25),"1 ECTS powinien mieścić się przedziale 25-30h","Wartość prawidłowa")</f>
        <v>Wartość prawidłowa</v>
      </c>
    </row>
    <row r="26" spans="1:69" s="7" customFormat="1" ht="60.75" thickBot="1" x14ac:dyDescent="0.3">
      <c r="A26" s="295">
        <v>7</v>
      </c>
      <c r="B26" s="302" t="s">
        <v>46</v>
      </c>
      <c r="C26" s="297" t="s">
        <v>471</v>
      </c>
      <c r="D26" s="299"/>
      <c r="E26" s="300">
        <v>1</v>
      </c>
      <c r="F26" s="299" t="s">
        <v>71</v>
      </c>
      <c r="G26" s="299" t="s">
        <v>77</v>
      </c>
      <c r="H26" s="299" t="s">
        <v>128</v>
      </c>
      <c r="I26" s="394" t="s">
        <v>422</v>
      </c>
      <c r="J26" s="122"/>
      <c r="K26" s="145"/>
      <c r="L26" s="23">
        <f t="shared" si="0"/>
        <v>120</v>
      </c>
      <c r="M26" s="20">
        <f t="shared" si="6"/>
        <v>70</v>
      </c>
      <c r="N26" s="31">
        <f t="shared" si="1"/>
        <v>50</v>
      </c>
      <c r="O26" s="165">
        <v>50</v>
      </c>
      <c r="P26" s="35">
        <v>4</v>
      </c>
      <c r="Q26" s="53">
        <f t="shared" si="3"/>
        <v>0</v>
      </c>
      <c r="R26" s="53">
        <f t="shared" si="7"/>
        <v>2</v>
      </c>
      <c r="S26" s="108">
        <f t="shared" si="8"/>
        <v>0.8</v>
      </c>
      <c r="T26" s="202">
        <f t="shared" si="9"/>
        <v>3.2</v>
      </c>
      <c r="U26" s="199" t="s">
        <v>62</v>
      </c>
      <c r="V26" s="420" t="s">
        <v>63</v>
      </c>
      <c r="W26" s="174">
        <v>4</v>
      </c>
      <c r="X26" s="25">
        <f t="shared" si="4"/>
        <v>120</v>
      </c>
      <c r="Y26" s="33">
        <f t="shared" si="10"/>
        <v>50</v>
      </c>
      <c r="Z26" s="168">
        <f t="shared" si="11"/>
        <v>50</v>
      </c>
      <c r="AA26" s="205">
        <v>20</v>
      </c>
      <c r="AB26" s="40">
        <v>10</v>
      </c>
      <c r="AC26" s="14">
        <v>5</v>
      </c>
      <c r="AD26" s="14">
        <v>20</v>
      </c>
      <c r="AE26" s="14"/>
      <c r="AF26" s="14">
        <v>5</v>
      </c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5"/>
      <c r="AR26" s="192">
        <v>70</v>
      </c>
      <c r="AS26" s="424"/>
      <c r="AT26" s="174"/>
      <c r="AU26" s="23"/>
      <c r="AV26" s="33">
        <f t="shared" si="12"/>
        <v>0</v>
      </c>
      <c r="AW26" s="168"/>
      <c r="AX26" s="14"/>
      <c r="AY26" s="40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5"/>
      <c r="BO26" s="28"/>
      <c r="BP26" s="18">
        <f t="shared" si="14"/>
        <v>30</v>
      </c>
      <c r="BQ26" s="6" t="str">
        <f t="shared" si="15"/>
        <v>Wartość prawidłowa</v>
      </c>
    </row>
    <row r="27" spans="1:69" s="7" customFormat="1" ht="75.75" thickBot="1" x14ac:dyDescent="0.3">
      <c r="A27" s="299">
        <v>8</v>
      </c>
      <c r="B27" s="302" t="s">
        <v>46</v>
      </c>
      <c r="C27" s="297" t="s">
        <v>471</v>
      </c>
      <c r="D27" s="299"/>
      <c r="E27" s="300">
        <v>1</v>
      </c>
      <c r="F27" s="299" t="s">
        <v>71</v>
      </c>
      <c r="G27" s="299" t="s">
        <v>77</v>
      </c>
      <c r="H27" s="299" t="s">
        <v>128</v>
      </c>
      <c r="I27" s="394" t="s">
        <v>415</v>
      </c>
      <c r="J27" s="122"/>
      <c r="K27" s="145"/>
      <c r="L27" s="23">
        <f t="shared" si="0"/>
        <v>60</v>
      </c>
      <c r="M27" s="20">
        <f t="shared" si="6"/>
        <v>30</v>
      </c>
      <c r="N27" s="31">
        <f t="shared" si="1"/>
        <v>30</v>
      </c>
      <c r="O27" s="165">
        <f t="shared" si="2"/>
        <v>30</v>
      </c>
      <c r="P27" s="35">
        <v>2</v>
      </c>
      <c r="Q27" s="53">
        <f t="shared" si="3"/>
        <v>0</v>
      </c>
      <c r="R27" s="53">
        <f t="shared" si="7"/>
        <v>1.3333333333333333</v>
      </c>
      <c r="S27" s="108">
        <f t="shared" si="8"/>
        <v>0.33333333333333331</v>
      </c>
      <c r="T27" s="202">
        <f t="shared" si="9"/>
        <v>1.6666666666666667</v>
      </c>
      <c r="U27" s="199" t="s">
        <v>62</v>
      </c>
      <c r="V27" s="419"/>
      <c r="W27" s="174">
        <v>0</v>
      </c>
      <c r="X27" s="25"/>
      <c r="Y27" s="33"/>
      <c r="Z27" s="168"/>
      <c r="AA27" s="205"/>
      <c r="AB27" s="40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5"/>
      <c r="AR27" s="192"/>
      <c r="AS27" s="420" t="s">
        <v>63</v>
      </c>
      <c r="AT27" s="174">
        <v>2</v>
      </c>
      <c r="AU27" s="23">
        <f t="shared" si="5"/>
        <v>60</v>
      </c>
      <c r="AV27" s="33">
        <f t="shared" si="12"/>
        <v>30</v>
      </c>
      <c r="AW27" s="168">
        <f t="shared" si="13"/>
        <v>30</v>
      </c>
      <c r="AX27" s="14">
        <v>10</v>
      </c>
      <c r="AY27" s="40">
        <v>5</v>
      </c>
      <c r="AZ27" s="14"/>
      <c r="BA27" s="14">
        <v>15</v>
      </c>
      <c r="BB27" s="14"/>
      <c r="BC27" s="14">
        <v>5</v>
      </c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5"/>
      <c r="BO27" s="28">
        <v>30</v>
      </c>
      <c r="BP27" s="18">
        <f t="shared" si="14"/>
        <v>30</v>
      </c>
      <c r="BQ27" s="6" t="str">
        <f t="shared" si="15"/>
        <v>Wartość prawidłowa</v>
      </c>
    </row>
    <row r="28" spans="1:69" s="9" customFormat="1" ht="45.75" thickBot="1" x14ac:dyDescent="0.3">
      <c r="A28" s="295">
        <v>9</v>
      </c>
      <c r="B28" s="302" t="s">
        <v>46</v>
      </c>
      <c r="C28" s="297" t="s">
        <v>471</v>
      </c>
      <c r="D28" s="299"/>
      <c r="E28" s="300">
        <v>1</v>
      </c>
      <c r="F28" s="299" t="s">
        <v>71</v>
      </c>
      <c r="G28" s="299" t="s">
        <v>77</v>
      </c>
      <c r="H28" s="299" t="s">
        <v>128</v>
      </c>
      <c r="I28" s="394" t="s">
        <v>416</v>
      </c>
      <c r="J28" s="122"/>
      <c r="K28" s="145"/>
      <c r="L28" s="23">
        <f t="shared" si="0"/>
        <v>80</v>
      </c>
      <c r="M28" s="20">
        <f t="shared" si="6"/>
        <v>45</v>
      </c>
      <c r="N28" s="31">
        <f t="shared" si="1"/>
        <v>35</v>
      </c>
      <c r="O28" s="165">
        <f t="shared" si="2"/>
        <v>35</v>
      </c>
      <c r="P28" s="35">
        <v>3</v>
      </c>
      <c r="Q28" s="53">
        <f t="shared" si="3"/>
        <v>0</v>
      </c>
      <c r="R28" s="53">
        <f t="shared" si="7"/>
        <v>1.2857142857142858</v>
      </c>
      <c r="S28" s="108">
        <f t="shared" si="8"/>
        <v>0.8571428571428571</v>
      </c>
      <c r="T28" s="202">
        <f t="shared" si="9"/>
        <v>2.1428571428571428</v>
      </c>
      <c r="U28" s="199" t="s">
        <v>62</v>
      </c>
      <c r="V28" s="420" t="s">
        <v>63</v>
      </c>
      <c r="W28" s="174">
        <v>3</v>
      </c>
      <c r="X28" s="25">
        <f t="shared" si="4"/>
        <v>80</v>
      </c>
      <c r="Y28" s="33">
        <f t="shared" si="10"/>
        <v>35</v>
      </c>
      <c r="Z28" s="168">
        <f t="shared" si="11"/>
        <v>35</v>
      </c>
      <c r="AA28" s="14">
        <v>15</v>
      </c>
      <c r="AB28" s="40">
        <v>10</v>
      </c>
      <c r="AC28" s="14">
        <v>5</v>
      </c>
      <c r="AD28" s="14">
        <v>10</v>
      </c>
      <c r="AE28" s="14"/>
      <c r="AF28" s="14">
        <v>5</v>
      </c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5"/>
      <c r="AR28" s="192">
        <v>45</v>
      </c>
      <c r="AS28" s="424"/>
      <c r="AT28" s="174"/>
      <c r="AU28" s="23"/>
      <c r="AV28" s="33"/>
      <c r="AW28" s="168"/>
      <c r="AX28" s="14"/>
      <c r="AY28" s="40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5"/>
      <c r="BO28" s="28"/>
      <c r="BP28" s="18">
        <f t="shared" si="14"/>
        <v>26.666666666666668</v>
      </c>
      <c r="BQ28" s="8" t="str">
        <f t="shared" si="15"/>
        <v>Wartość prawidłowa</v>
      </c>
    </row>
    <row r="29" spans="1:69" s="9" customFormat="1" ht="31.5" customHeight="1" thickBot="1" x14ac:dyDescent="0.3">
      <c r="A29" s="299">
        <v>10</v>
      </c>
      <c r="B29" s="302" t="s">
        <v>46</v>
      </c>
      <c r="C29" s="297" t="s">
        <v>471</v>
      </c>
      <c r="D29" s="299"/>
      <c r="E29" s="300">
        <v>1</v>
      </c>
      <c r="F29" s="299" t="s">
        <v>71</v>
      </c>
      <c r="G29" s="299" t="s">
        <v>77</v>
      </c>
      <c r="H29" s="299" t="s">
        <v>128</v>
      </c>
      <c r="I29" s="447" t="s">
        <v>417</v>
      </c>
      <c r="J29" s="122"/>
      <c r="K29" s="145"/>
      <c r="L29" s="23">
        <f t="shared" ref="L29" si="16">X29+AU29</f>
        <v>60</v>
      </c>
      <c r="M29" s="20">
        <f t="shared" ref="M29" si="17">AR29+BO29</f>
        <v>35</v>
      </c>
      <c r="N29" s="31">
        <f t="shared" ref="N29" si="18">Y29+AV29</f>
        <v>25</v>
      </c>
      <c r="O29" s="165">
        <f t="shared" ref="O29" si="19">Z29+AW29</f>
        <v>25</v>
      </c>
      <c r="P29" s="35">
        <f t="shared" ref="P29" si="20">W29+AT29</f>
        <v>2</v>
      </c>
      <c r="Q29" s="53">
        <f t="shared" ref="Q29" si="21">IFERROR((AK29+BH29)*P29/N29," ")</f>
        <v>0</v>
      </c>
      <c r="R29" s="53">
        <f t="shared" ref="R29" si="22">IFERROR((SUM(AD29:AH29,AK29,AP29,BA29:BE29,BH29,BM29))*P29/N29," ")</f>
        <v>1.2</v>
      </c>
      <c r="S29" s="108">
        <f t="shared" si="8"/>
        <v>0.4</v>
      </c>
      <c r="T29" s="202">
        <f t="shared" ref="T29" si="23">IFERROR((SUM(AA29-AB29,AC29:AM29,AX29-AY29,AZ29:BJ29)*P29/N29)," ")</f>
        <v>1.6</v>
      </c>
      <c r="U29" s="199" t="s">
        <v>62</v>
      </c>
      <c r="V29" s="419"/>
      <c r="W29" s="174"/>
      <c r="X29" s="25">
        <f t="shared" ref="X29" si="24">AR29+Y29</f>
        <v>0</v>
      </c>
      <c r="Y29" s="33">
        <f t="shared" ref="Y29" si="25">AQ29+Z29</f>
        <v>0</v>
      </c>
      <c r="Z29" s="168">
        <f t="shared" ref="Z29" si="26">(SUM(AA29:AP29))-AB29</f>
        <v>0</v>
      </c>
      <c r="AA29" s="14"/>
      <c r="AB29" s="40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5"/>
      <c r="AR29" s="192"/>
      <c r="AS29" s="424"/>
      <c r="AT29" s="174">
        <v>2</v>
      </c>
      <c r="AU29" s="23">
        <f t="shared" ref="AU29" si="27">BO29+AV29</f>
        <v>60</v>
      </c>
      <c r="AV29" s="33">
        <f t="shared" ref="AV29" si="28">BN29+AW29</f>
        <v>25</v>
      </c>
      <c r="AW29" s="168">
        <f t="shared" ref="AW29" si="29">(SUM(AX29:BM29))-AY29</f>
        <v>25</v>
      </c>
      <c r="AX29" s="14">
        <v>10</v>
      </c>
      <c r="AY29" s="40">
        <v>5</v>
      </c>
      <c r="AZ29" s="14"/>
      <c r="BA29" s="14">
        <v>10</v>
      </c>
      <c r="BB29" s="14"/>
      <c r="BC29" s="14">
        <v>5</v>
      </c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5"/>
      <c r="BO29" s="28">
        <v>35</v>
      </c>
      <c r="BP29" s="18">
        <f t="shared" ref="BP29" si="30">IFERROR(L29/P29," ")</f>
        <v>30</v>
      </c>
      <c r="BQ29" s="8" t="str">
        <f t="shared" ref="BQ29" si="31">IF(OR(BP29&gt;30,BP29&lt;25),"1 ECTS powinien mieścić się przedziale 25-30h","Wartość prawidłowa")</f>
        <v>Wartość prawidłowa</v>
      </c>
    </row>
    <row r="30" spans="1:69" s="9" customFormat="1" ht="30.75" thickBot="1" x14ac:dyDescent="0.3">
      <c r="A30" s="295">
        <v>11</v>
      </c>
      <c r="B30" s="302" t="s">
        <v>46</v>
      </c>
      <c r="C30" s="297" t="s">
        <v>471</v>
      </c>
      <c r="D30" s="299"/>
      <c r="E30" s="300">
        <v>1</v>
      </c>
      <c r="F30" s="299" t="s">
        <v>71</v>
      </c>
      <c r="G30" s="299" t="s">
        <v>77</v>
      </c>
      <c r="H30" s="299" t="s">
        <v>128</v>
      </c>
      <c r="I30" s="394" t="s">
        <v>418</v>
      </c>
      <c r="J30" s="122"/>
      <c r="K30" s="145"/>
      <c r="L30" s="23">
        <f t="shared" si="0"/>
        <v>150</v>
      </c>
      <c r="M30" s="20">
        <f t="shared" si="6"/>
        <v>100</v>
      </c>
      <c r="N30" s="31">
        <f t="shared" si="1"/>
        <v>50</v>
      </c>
      <c r="O30" s="165">
        <f t="shared" si="2"/>
        <v>50</v>
      </c>
      <c r="P30" s="35">
        <f t="shared" ref="P30:P63" si="32">W30+AT30</f>
        <v>5</v>
      </c>
      <c r="Q30" s="53">
        <f t="shared" si="3"/>
        <v>0</v>
      </c>
      <c r="R30" s="53">
        <f t="shared" si="7"/>
        <v>2.5</v>
      </c>
      <c r="S30" s="108">
        <f t="shared" si="8"/>
        <v>1</v>
      </c>
      <c r="T30" s="202">
        <f t="shared" si="9"/>
        <v>4</v>
      </c>
      <c r="U30" s="199" t="s">
        <v>62</v>
      </c>
      <c r="V30" s="419" t="s">
        <v>63</v>
      </c>
      <c r="W30" s="174">
        <v>2</v>
      </c>
      <c r="X30" s="25">
        <f t="shared" si="4"/>
        <v>60</v>
      </c>
      <c r="Y30" s="33">
        <f t="shared" si="10"/>
        <v>25</v>
      </c>
      <c r="Z30" s="168">
        <f t="shared" si="11"/>
        <v>25</v>
      </c>
      <c r="AA30" s="14">
        <v>10</v>
      </c>
      <c r="AB30" s="40">
        <v>5</v>
      </c>
      <c r="AC30" s="14">
        <v>5</v>
      </c>
      <c r="AD30" s="14">
        <v>10</v>
      </c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5"/>
      <c r="AR30" s="192">
        <v>35</v>
      </c>
      <c r="AS30" s="420" t="s">
        <v>63</v>
      </c>
      <c r="AT30" s="174">
        <v>3</v>
      </c>
      <c r="AU30" s="23">
        <f t="shared" si="5"/>
        <v>90</v>
      </c>
      <c r="AV30" s="33">
        <f t="shared" si="12"/>
        <v>25</v>
      </c>
      <c r="AW30" s="168">
        <f t="shared" si="13"/>
        <v>25</v>
      </c>
      <c r="AX30" s="14">
        <v>10</v>
      </c>
      <c r="AY30" s="40">
        <v>5</v>
      </c>
      <c r="AZ30" s="14"/>
      <c r="BA30" s="14">
        <v>10</v>
      </c>
      <c r="BB30" s="14"/>
      <c r="BC30" s="14">
        <v>5</v>
      </c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5"/>
      <c r="BO30" s="28">
        <v>65</v>
      </c>
      <c r="BP30" s="18">
        <f t="shared" si="14"/>
        <v>30</v>
      </c>
      <c r="BQ30" s="8" t="str">
        <f t="shared" si="15"/>
        <v>Wartość prawidłowa</v>
      </c>
    </row>
    <row r="31" spans="1:69" s="9" customFormat="1" ht="30.75" thickBot="1" x14ac:dyDescent="0.3">
      <c r="A31" s="299">
        <v>12</v>
      </c>
      <c r="B31" s="302" t="s">
        <v>46</v>
      </c>
      <c r="C31" s="297" t="s">
        <v>471</v>
      </c>
      <c r="D31" s="299"/>
      <c r="E31" s="300">
        <v>1</v>
      </c>
      <c r="F31" s="299" t="s">
        <v>71</v>
      </c>
      <c r="G31" s="299" t="s">
        <v>77</v>
      </c>
      <c r="H31" s="299" t="s">
        <v>128</v>
      </c>
      <c r="I31" s="394" t="s">
        <v>419</v>
      </c>
      <c r="J31" s="122"/>
      <c r="K31" s="145"/>
      <c r="L31" s="23">
        <f t="shared" si="0"/>
        <v>90</v>
      </c>
      <c r="M31" s="20">
        <f t="shared" si="6"/>
        <v>120</v>
      </c>
      <c r="N31" s="31">
        <f t="shared" si="1"/>
        <v>35</v>
      </c>
      <c r="O31" s="165">
        <f t="shared" si="2"/>
        <v>35</v>
      </c>
      <c r="P31" s="35">
        <v>3</v>
      </c>
      <c r="Q31" s="53">
        <f t="shared" si="3"/>
        <v>0</v>
      </c>
      <c r="R31" s="53">
        <f t="shared" si="7"/>
        <v>1.2857142857142858</v>
      </c>
      <c r="S31" s="108">
        <f t="shared" si="8"/>
        <v>0.8571428571428571</v>
      </c>
      <c r="T31" s="202">
        <f t="shared" si="9"/>
        <v>2.1428571428571428</v>
      </c>
      <c r="U31" s="199" t="s">
        <v>63</v>
      </c>
      <c r="V31" s="41" t="s">
        <v>63</v>
      </c>
      <c r="W31" s="174">
        <v>3</v>
      </c>
      <c r="X31" s="25">
        <f t="shared" si="4"/>
        <v>90</v>
      </c>
      <c r="Y31" s="33">
        <f t="shared" si="10"/>
        <v>35</v>
      </c>
      <c r="Z31" s="168">
        <f t="shared" si="11"/>
        <v>35</v>
      </c>
      <c r="AA31" s="14">
        <v>15</v>
      </c>
      <c r="AB31" s="40">
        <v>10</v>
      </c>
      <c r="AC31" s="14">
        <v>5</v>
      </c>
      <c r="AD31" s="14">
        <v>10</v>
      </c>
      <c r="AE31" s="14"/>
      <c r="AF31" s="14">
        <v>5</v>
      </c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5"/>
      <c r="AR31" s="192">
        <v>55</v>
      </c>
      <c r="AS31" s="424"/>
      <c r="AT31" s="174"/>
      <c r="AU31" s="23"/>
      <c r="AV31" s="33">
        <f t="shared" si="12"/>
        <v>0</v>
      </c>
      <c r="AW31" s="168">
        <f t="shared" si="13"/>
        <v>0</v>
      </c>
      <c r="AX31" s="14"/>
      <c r="AY31" s="40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5"/>
      <c r="BO31" s="28">
        <v>65</v>
      </c>
      <c r="BP31" s="18">
        <f t="shared" si="14"/>
        <v>30</v>
      </c>
      <c r="BQ31" s="8" t="str">
        <f t="shared" si="15"/>
        <v>Wartość prawidłowa</v>
      </c>
    </row>
    <row r="32" spans="1:69" s="9" customFormat="1" ht="30.75" thickBot="1" x14ac:dyDescent="0.3">
      <c r="A32" s="295">
        <v>13</v>
      </c>
      <c r="B32" s="302" t="s">
        <v>47</v>
      </c>
      <c r="C32" s="297" t="s">
        <v>471</v>
      </c>
      <c r="D32" s="299"/>
      <c r="E32" s="300">
        <v>1</v>
      </c>
      <c r="F32" s="299" t="s">
        <v>71</v>
      </c>
      <c r="G32" s="299" t="s">
        <v>77</v>
      </c>
      <c r="H32" s="299" t="s">
        <v>128</v>
      </c>
      <c r="I32" s="394" t="s">
        <v>420</v>
      </c>
      <c r="J32" s="122"/>
      <c r="K32" s="145"/>
      <c r="L32" s="23">
        <f t="shared" si="0"/>
        <v>90</v>
      </c>
      <c r="M32" s="20">
        <f t="shared" si="6"/>
        <v>55</v>
      </c>
      <c r="N32" s="31">
        <f t="shared" si="1"/>
        <v>35</v>
      </c>
      <c r="O32" s="165">
        <f t="shared" si="2"/>
        <v>35</v>
      </c>
      <c r="P32" s="35">
        <v>3</v>
      </c>
      <c r="Q32" s="53">
        <f t="shared" si="3"/>
        <v>0</v>
      </c>
      <c r="R32" s="53">
        <f t="shared" si="7"/>
        <v>2.5714285714285716</v>
      </c>
      <c r="S32" s="108">
        <f t="shared" si="8"/>
        <v>0.42857142857142855</v>
      </c>
      <c r="T32" s="202">
        <f>IFERROR((SUM(AA32-AB32,AC32:AM32,AX32-AY32,AZ32:BJ32)*P32/N32)," ")</f>
        <v>2.5714285714285716</v>
      </c>
      <c r="U32" s="199" t="s">
        <v>63</v>
      </c>
      <c r="V32" s="41" t="s">
        <v>63</v>
      </c>
      <c r="W32" s="174">
        <v>1</v>
      </c>
      <c r="X32" s="25">
        <f t="shared" si="4"/>
        <v>30</v>
      </c>
      <c r="Y32" s="33">
        <f t="shared" si="10"/>
        <v>15</v>
      </c>
      <c r="Z32" s="168">
        <f t="shared" si="11"/>
        <v>15</v>
      </c>
      <c r="AA32" s="14">
        <v>5</v>
      </c>
      <c r="AB32" s="40">
        <v>5</v>
      </c>
      <c r="AC32" s="14"/>
      <c r="AD32" s="14">
        <v>10</v>
      </c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5"/>
      <c r="AR32" s="192">
        <v>15</v>
      </c>
      <c r="AS32" s="424" t="s">
        <v>63</v>
      </c>
      <c r="AT32" s="174">
        <v>2</v>
      </c>
      <c r="AU32" s="23">
        <f t="shared" si="5"/>
        <v>60</v>
      </c>
      <c r="AV32" s="33">
        <f t="shared" si="12"/>
        <v>20</v>
      </c>
      <c r="AW32" s="168">
        <f t="shared" si="13"/>
        <v>20</v>
      </c>
      <c r="AX32" s="14"/>
      <c r="AY32" s="40"/>
      <c r="AZ32" s="14"/>
      <c r="BA32" s="14">
        <v>20</v>
      </c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5"/>
      <c r="BO32" s="28">
        <v>40</v>
      </c>
      <c r="BP32" s="18">
        <f t="shared" si="14"/>
        <v>30</v>
      </c>
      <c r="BQ32" s="8" t="str">
        <f t="shared" si="15"/>
        <v>Wartość prawidłowa</v>
      </c>
    </row>
    <row r="33" spans="1:69" s="9" customFormat="1" ht="15.75" thickBot="1" x14ac:dyDescent="0.3">
      <c r="A33" s="299">
        <v>14</v>
      </c>
      <c r="B33" s="302" t="s">
        <v>47</v>
      </c>
      <c r="C33" s="297" t="s">
        <v>471</v>
      </c>
      <c r="D33" s="299"/>
      <c r="E33" s="300">
        <v>1</v>
      </c>
      <c r="F33" s="299" t="s">
        <v>71</v>
      </c>
      <c r="G33" s="299" t="s">
        <v>77</v>
      </c>
      <c r="H33" s="299" t="s">
        <v>128</v>
      </c>
      <c r="I33" s="398" t="s">
        <v>147</v>
      </c>
      <c r="J33" s="292"/>
      <c r="K33" s="145"/>
      <c r="L33" s="23">
        <f t="shared" si="0"/>
        <v>70</v>
      </c>
      <c r="M33" s="20">
        <f t="shared" si="6"/>
        <v>40</v>
      </c>
      <c r="N33" s="31">
        <f t="shared" si="1"/>
        <v>30</v>
      </c>
      <c r="O33" s="165">
        <f t="shared" si="2"/>
        <v>30</v>
      </c>
      <c r="P33" s="291">
        <f>W33+AT33</f>
        <v>2.5</v>
      </c>
      <c r="Q33" s="53">
        <f t="shared" si="3"/>
        <v>0</v>
      </c>
      <c r="R33" s="53">
        <f t="shared" si="7"/>
        <v>1.6666666666666667</v>
      </c>
      <c r="S33" s="108">
        <f t="shared" si="8"/>
        <v>0.83333333333333337</v>
      </c>
      <c r="T33" s="202">
        <f t="shared" si="9"/>
        <v>1.6666666666666667</v>
      </c>
      <c r="U33" s="199" t="s">
        <v>63</v>
      </c>
      <c r="V33" s="41" t="s">
        <v>63</v>
      </c>
      <c r="W33" s="174">
        <v>2.5</v>
      </c>
      <c r="X33" s="25">
        <f t="shared" si="4"/>
        <v>70</v>
      </c>
      <c r="Y33" s="33">
        <f t="shared" si="10"/>
        <v>30</v>
      </c>
      <c r="Z33" s="168">
        <f t="shared" si="11"/>
        <v>30</v>
      </c>
      <c r="AA33" s="14">
        <v>10</v>
      </c>
      <c r="AB33" s="40">
        <v>10</v>
      </c>
      <c r="AC33" s="14"/>
      <c r="AD33" s="14">
        <v>20</v>
      </c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5"/>
      <c r="AR33" s="192">
        <v>40</v>
      </c>
      <c r="AS33" s="424"/>
      <c r="AT33" s="174"/>
      <c r="AU33" s="23">
        <f t="shared" si="5"/>
        <v>0</v>
      </c>
      <c r="AV33" s="33">
        <f t="shared" si="12"/>
        <v>0</v>
      </c>
      <c r="AW33" s="168">
        <f t="shared" si="13"/>
        <v>0</v>
      </c>
      <c r="AX33" s="14"/>
      <c r="AY33" s="40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5"/>
      <c r="BO33" s="28"/>
      <c r="BP33" s="18">
        <f t="shared" si="14"/>
        <v>28</v>
      </c>
      <c r="BQ33" s="8" t="str">
        <f t="shared" si="15"/>
        <v>Wartość prawidłowa</v>
      </c>
    </row>
    <row r="34" spans="1:69" s="7" customFormat="1" ht="45.75" thickBot="1" x14ac:dyDescent="0.3">
      <c r="A34" s="295">
        <v>15</v>
      </c>
      <c r="B34" s="303" t="s">
        <v>47</v>
      </c>
      <c r="C34" s="297" t="s">
        <v>471</v>
      </c>
      <c r="D34" s="299"/>
      <c r="E34" s="300">
        <v>1</v>
      </c>
      <c r="F34" s="299" t="s">
        <v>71</v>
      </c>
      <c r="G34" s="299" t="s">
        <v>77</v>
      </c>
      <c r="H34" s="299" t="s">
        <v>128</v>
      </c>
      <c r="I34" s="397" t="s">
        <v>466</v>
      </c>
      <c r="J34" s="292"/>
      <c r="K34" s="145"/>
      <c r="L34" s="102">
        <f t="shared" si="0"/>
        <v>75</v>
      </c>
      <c r="M34" s="20">
        <f t="shared" si="6"/>
        <v>45</v>
      </c>
      <c r="N34" s="31">
        <f t="shared" si="1"/>
        <v>30</v>
      </c>
      <c r="O34" s="165">
        <f t="shared" si="2"/>
        <v>30</v>
      </c>
      <c r="P34" s="35">
        <f t="shared" si="32"/>
        <v>2.5</v>
      </c>
      <c r="Q34" s="53">
        <f t="shared" si="3"/>
        <v>0</v>
      </c>
      <c r="R34" s="53">
        <f t="shared" si="7"/>
        <v>1.6666666666666667</v>
      </c>
      <c r="S34" s="108">
        <f t="shared" si="8"/>
        <v>0.41666666666666669</v>
      </c>
      <c r="T34" s="202">
        <f t="shared" si="9"/>
        <v>2.0833333333333335</v>
      </c>
      <c r="U34" s="199" t="s">
        <v>63</v>
      </c>
      <c r="V34" s="41"/>
      <c r="W34" s="174"/>
      <c r="X34" s="25">
        <f t="shared" si="4"/>
        <v>0</v>
      </c>
      <c r="Y34" s="33">
        <f t="shared" si="10"/>
        <v>0</v>
      </c>
      <c r="Z34" s="168">
        <f t="shared" si="11"/>
        <v>0</v>
      </c>
      <c r="AA34" s="14"/>
      <c r="AB34" s="40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5"/>
      <c r="AR34" s="192"/>
      <c r="AS34" s="424" t="s">
        <v>63</v>
      </c>
      <c r="AT34" s="174">
        <v>2.5</v>
      </c>
      <c r="AU34" s="23">
        <f t="shared" si="5"/>
        <v>75</v>
      </c>
      <c r="AV34" s="33">
        <f t="shared" si="12"/>
        <v>30</v>
      </c>
      <c r="AW34" s="168">
        <f t="shared" si="13"/>
        <v>30</v>
      </c>
      <c r="AX34" s="14">
        <v>10</v>
      </c>
      <c r="AY34" s="40">
        <v>5</v>
      </c>
      <c r="AZ34" s="14"/>
      <c r="BA34" s="14">
        <v>20</v>
      </c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5"/>
      <c r="BO34" s="28">
        <v>45</v>
      </c>
      <c r="BP34" s="18">
        <f t="shared" si="14"/>
        <v>30</v>
      </c>
      <c r="BQ34" s="6" t="str">
        <f t="shared" ref="BQ34:BQ56" si="33">IF(OR(BP34&gt;30,BP34&lt;25),"1 ECTS powinien mieścić się przedziale 25-30h","Wartość prawidłowa")</f>
        <v>Wartość prawidłowa</v>
      </c>
    </row>
    <row r="35" spans="1:69" s="7" customFormat="1" ht="26.25" thickBot="1" x14ac:dyDescent="0.3">
      <c r="A35" s="299">
        <v>16</v>
      </c>
      <c r="B35" s="303" t="s">
        <v>47</v>
      </c>
      <c r="C35" s="297" t="s">
        <v>471</v>
      </c>
      <c r="D35" s="299"/>
      <c r="E35" s="300">
        <v>1</v>
      </c>
      <c r="F35" s="299" t="s">
        <v>71</v>
      </c>
      <c r="G35" s="304" t="s">
        <v>77</v>
      </c>
      <c r="H35" s="299" t="s">
        <v>128</v>
      </c>
      <c r="I35" s="399" t="s">
        <v>478</v>
      </c>
      <c r="J35" s="292"/>
      <c r="K35" s="145"/>
      <c r="L35" s="23">
        <f t="shared" si="0"/>
        <v>75</v>
      </c>
      <c r="M35" s="20">
        <f t="shared" si="6"/>
        <v>45</v>
      </c>
      <c r="N35" s="31">
        <f t="shared" si="1"/>
        <v>30</v>
      </c>
      <c r="O35" s="165">
        <f t="shared" si="2"/>
        <v>30</v>
      </c>
      <c r="P35" s="35">
        <f t="shared" si="32"/>
        <v>3</v>
      </c>
      <c r="Q35" s="53">
        <f t="shared" si="3"/>
        <v>0</v>
      </c>
      <c r="R35" s="53">
        <f t="shared" si="7"/>
        <v>2</v>
      </c>
      <c r="S35" s="108">
        <f t="shared" si="8"/>
        <v>1</v>
      </c>
      <c r="T35" s="202">
        <f t="shared" si="9"/>
        <v>2</v>
      </c>
      <c r="U35" s="199" t="s">
        <v>63</v>
      </c>
      <c r="V35" s="41"/>
      <c r="W35" s="174">
        <v>3</v>
      </c>
      <c r="X35" s="25">
        <f t="shared" si="4"/>
        <v>75</v>
      </c>
      <c r="Y35" s="33">
        <f t="shared" si="10"/>
        <v>30</v>
      </c>
      <c r="Z35" s="168">
        <f t="shared" si="11"/>
        <v>30</v>
      </c>
      <c r="AA35" s="14">
        <v>10</v>
      </c>
      <c r="AB35" s="40">
        <v>10</v>
      </c>
      <c r="AC35" s="14"/>
      <c r="AD35" s="14">
        <v>20</v>
      </c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5"/>
      <c r="AR35" s="192">
        <v>45</v>
      </c>
      <c r="AS35" s="424"/>
      <c r="AT35" s="174"/>
      <c r="AU35" s="23"/>
      <c r="AV35" s="33"/>
      <c r="AW35" s="168"/>
      <c r="AX35" s="14"/>
      <c r="AY35" s="40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5"/>
      <c r="BO35" s="28"/>
      <c r="BP35" s="18">
        <f t="shared" si="14"/>
        <v>25</v>
      </c>
      <c r="BQ35" s="6" t="str">
        <f t="shared" si="33"/>
        <v>Wartość prawidłowa</v>
      </c>
    </row>
    <row r="36" spans="1:69" s="7" customFormat="1" ht="15.75" thickBot="1" x14ac:dyDescent="0.25">
      <c r="A36" s="295">
        <v>17</v>
      </c>
      <c r="B36" s="303" t="s">
        <v>47</v>
      </c>
      <c r="C36" s="297" t="s">
        <v>471</v>
      </c>
      <c r="D36" s="299"/>
      <c r="E36" s="300">
        <v>1</v>
      </c>
      <c r="F36" s="299" t="s">
        <v>44</v>
      </c>
      <c r="G36" s="304" t="s">
        <v>77</v>
      </c>
      <c r="H36" s="299" t="s">
        <v>128</v>
      </c>
      <c r="I36" s="400" t="s">
        <v>148</v>
      </c>
      <c r="J36" s="292"/>
      <c r="K36" s="145"/>
      <c r="L36" s="23">
        <f t="shared" si="0"/>
        <v>50</v>
      </c>
      <c r="M36" s="20">
        <f t="shared" si="6"/>
        <v>25</v>
      </c>
      <c r="N36" s="31">
        <f t="shared" si="1"/>
        <v>25</v>
      </c>
      <c r="O36" s="165">
        <f t="shared" si="2"/>
        <v>25</v>
      </c>
      <c r="P36" s="35">
        <f t="shared" si="32"/>
        <v>2</v>
      </c>
      <c r="Q36" s="53">
        <f t="shared" si="3"/>
        <v>0</v>
      </c>
      <c r="R36" s="53">
        <f t="shared" si="7"/>
        <v>1.6</v>
      </c>
      <c r="S36" s="108">
        <f t="shared" si="8"/>
        <v>0</v>
      </c>
      <c r="T36" s="202">
        <f t="shared" si="9"/>
        <v>2</v>
      </c>
      <c r="U36" s="420" t="s">
        <v>63</v>
      </c>
      <c r="V36" s="41" t="s">
        <v>63</v>
      </c>
      <c r="W36" s="174">
        <v>1</v>
      </c>
      <c r="X36" s="25">
        <f t="shared" si="4"/>
        <v>20</v>
      </c>
      <c r="Y36" s="33">
        <f t="shared" si="10"/>
        <v>15</v>
      </c>
      <c r="Z36" s="168">
        <f t="shared" si="11"/>
        <v>15</v>
      </c>
      <c r="AA36" s="14"/>
      <c r="AB36" s="40"/>
      <c r="AC36" s="14">
        <v>5</v>
      </c>
      <c r="AD36" s="14"/>
      <c r="AE36" s="14">
        <v>10</v>
      </c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5"/>
      <c r="AR36" s="192">
        <v>5</v>
      </c>
      <c r="AS36" s="424" t="s">
        <v>63</v>
      </c>
      <c r="AT36" s="174">
        <v>1</v>
      </c>
      <c r="AU36" s="23">
        <f t="shared" si="5"/>
        <v>30</v>
      </c>
      <c r="AV36" s="33">
        <f t="shared" si="12"/>
        <v>10</v>
      </c>
      <c r="AW36" s="168">
        <f t="shared" si="13"/>
        <v>10</v>
      </c>
      <c r="AX36" s="14"/>
      <c r="AY36" s="40"/>
      <c r="AZ36" s="14"/>
      <c r="BA36" s="14"/>
      <c r="BB36" s="14">
        <v>10</v>
      </c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5"/>
      <c r="BO36" s="28">
        <v>20</v>
      </c>
      <c r="BP36" s="18">
        <f t="shared" si="14"/>
        <v>25</v>
      </c>
      <c r="BQ36" s="6" t="str">
        <f t="shared" si="33"/>
        <v>Wartość prawidłowa</v>
      </c>
    </row>
    <row r="37" spans="1:69" s="7" customFormat="1" ht="15.75" thickBot="1" x14ac:dyDescent="0.3">
      <c r="A37" s="299">
        <v>18</v>
      </c>
      <c r="B37" s="302" t="s">
        <v>47</v>
      </c>
      <c r="C37" s="297" t="s">
        <v>471</v>
      </c>
      <c r="D37" s="299"/>
      <c r="E37" s="300">
        <v>1</v>
      </c>
      <c r="F37" s="299" t="s">
        <v>71</v>
      </c>
      <c r="G37" s="304" t="s">
        <v>77</v>
      </c>
      <c r="H37" s="299" t="s">
        <v>128</v>
      </c>
      <c r="I37" s="401" t="s">
        <v>72</v>
      </c>
      <c r="J37" s="122"/>
      <c r="K37" s="122"/>
      <c r="L37" s="23">
        <f t="shared" si="0"/>
        <v>30</v>
      </c>
      <c r="M37" s="20">
        <f t="shared" si="6"/>
        <v>20</v>
      </c>
      <c r="N37" s="31">
        <f t="shared" si="1"/>
        <v>10</v>
      </c>
      <c r="O37" s="165">
        <f t="shared" si="2"/>
        <v>10</v>
      </c>
      <c r="P37" s="35">
        <f t="shared" si="32"/>
        <v>1</v>
      </c>
      <c r="Q37" s="53">
        <f t="shared" si="3"/>
        <v>0</v>
      </c>
      <c r="R37" s="53">
        <f t="shared" si="7"/>
        <v>0</v>
      </c>
      <c r="S37" s="108">
        <f t="shared" si="8"/>
        <v>0</v>
      </c>
      <c r="T37" s="58">
        <f t="shared" si="9"/>
        <v>1</v>
      </c>
      <c r="U37" s="293" t="s">
        <v>63</v>
      </c>
      <c r="V37" s="44" t="s">
        <v>63</v>
      </c>
      <c r="W37" s="174">
        <v>0.5</v>
      </c>
      <c r="X37" s="25">
        <f t="shared" si="4"/>
        <v>15</v>
      </c>
      <c r="Y37" s="33">
        <f t="shared" si="10"/>
        <v>5</v>
      </c>
      <c r="Z37" s="294">
        <f t="shared" ref="Z37" si="34">(SUM(AA37:AP37))-AB37</f>
        <v>5</v>
      </c>
      <c r="AA37" s="42"/>
      <c r="AB37" s="40"/>
      <c r="AC37" s="14">
        <v>5</v>
      </c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5"/>
      <c r="AR37" s="192">
        <v>10</v>
      </c>
      <c r="AS37" s="424" t="s">
        <v>63</v>
      </c>
      <c r="AT37" s="174">
        <v>0.5</v>
      </c>
      <c r="AU37" s="23">
        <f t="shared" si="5"/>
        <v>15</v>
      </c>
      <c r="AV37" s="33">
        <f t="shared" si="12"/>
        <v>5</v>
      </c>
      <c r="AW37" s="168">
        <f t="shared" ref="AW37" si="35">(SUM(AX37:BM37))-AY37</f>
        <v>5</v>
      </c>
      <c r="AX37" s="14"/>
      <c r="AY37" s="40"/>
      <c r="AZ37" s="14">
        <v>5</v>
      </c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5"/>
      <c r="BO37" s="28">
        <v>10</v>
      </c>
      <c r="BP37" s="18">
        <f t="shared" si="14"/>
        <v>30</v>
      </c>
      <c r="BQ37" s="6" t="str">
        <f t="shared" si="33"/>
        <v>Wartość prawidłowa</v>
      </c>
    </row>
    <row r="38" spans="1:69" s="7" customFormat="1" ht="26.25" thickBot="1" x14ac:dyDescent="0.3">
      <c r="A38" s="295">
        <v>19</v>
      </c>
      <c r="B38" s="300" t="s">
        <v>46</v>
      </c>
      <c r="C38" s="297" t="s">
        <v>471</v>
      </c>
      <c r="D38" s="299"/>
      <c r="E38" s="300">
        <v>1</v>
      </c>
      <c r="F38" s="299" t="s">
        <v>71</v>
      </c>
      <c r="G38" s="299" t="s">
        <v>77</v>
      </c>
      <c r="H38" s="299" t="s">
        <v>129</v>
      </c>
      <c r="I38" s="402" t="s">
        <v>149</v>
      </c>
      <c r="J38" s="292"/>
      <c r="K38" s="122"/>
      <c r="L38" s="23">
        <f t="shared" si="0"/>
        <v>60</v>
      </c>
      <c r="M38" s="20">
        <f t="shared" si="6"/>
        <v>35</v>
      </c>
      <c r="N38" s="31">
        <f t="shared" si="1"/>
        <v>25</v>
      </c>
      <c r="O38" s="165">
        <f t="shared" si="2"/>
        <v>25</v>
      </c>
      <c r="P38" s="35">
        <f t="shared" si="32"/>
        <v>2</v>
      </c>
      <c r="Q38" s="100">
        <f t="shared" si="3"/>
        <v>0</v>
      </c>
      <c r="R38" s="100">
        <f t="shared" si="7"/>
        <v>0.8</v>
      </c>
      <c r="S38" s="108">
        <f t="shared" si="8"/>
        <v>0.8</v>
      </c>
      <c r="T38" s="190">
        <f t="shared" si="9"/>
        <v>1.2</v>
      </c>
      <c r="U38" s="199" t="s">
        <v>63</v>
      </c>
      <c r="V38" s="42"/>
      <c r="W38" s="174"/>
      <c r="X38" s="25">
        <f t="shared" si="4"/>
        <v>0</v>
      </c>
      <c r="Y38" s="33">
        <f t="shared" si="10"/>
        <v>0</v>
      </c>
      <c r="Z38" s="189">
        <f t="shared" si="11"/>
        <v>0</v>
      </c>
      <c r="AA38" s="14"/>
      <c r="AB38" s="40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5"/>
      <c r="AR38" s="28"/>
      <c r="AS38" s="425" t="s">
        <v>63</v>
      </c>
      <c r="AT38" s="182">
        <v>2</v>
      </c>
      <c r="AU38" s="181">
        <f t="shared" si="5"/>
        <v>60</v>
      </c>
      <c r="AV38" s="183">
        <f t="shared" si="12"/>
        <v>25</v>
      </c>
      <c r="AW38" s="188">
        <f t="shared" si="13"/>
        <v>25</v>
      </c>
      <c r="AX38" s="185">
        <v>15</v>
      </c>
      <c r="AY38" s="184">
        <v>10</v>
      </c>
      <c r="AZ38" s="185"/>
      <c r="BA38" s="185">
        <v>10</v>
      </c>
      <c r="BB38" s="185"/>
      <c r="BC38" s="185"/>
      <c r="BD38" s="185"/>
      <c r="BE38" s="185"/>
      <c r="BF38" s="185"/>
      <c r="BG38" s="185"/>
      <c r="BH38" s="185"/>
      <c r="BI38" s="185"/>
      <c r="BJ38" s="185"/>
      <c r="BK38" s="185"/>
      <c r="BL38" s="185"/>
      <c r="BM38" s="185"/>
      <c r="BN38" s="186"/>
      <c r="BO38" s="187">
        <v>35</v>
      </c>
      <c r="BP38" s="212">
        <f t="shared" si="14"/>
        <v>30</v>
      </c>
      <c r="BQ38" s="191" t="str">
        <f t="shared" si="33"/>
        <v>Wartość prawidłowa</v>
      </c>
    </row>
    <row r="39" spans="1:69" s="7" customFormat="1" ht="64.5" thickBot="1" x14ac:dyDescent="0.3">
      <c r="A39" s="299">
        <v>20</v>
      </c>
      <c r="B39" s="300" t="s">
        <v>48</v>
      </c>
      <c r="C39" s="297" t="s">
        <v>471</v>
      </c>
      <c r="D39" s="299"/>
      <c r="E39" s="300">
        <v>1</v>
      </c>
      <c r="F39" s="299" t="s">
        <v>71</v>
      </c>
      <c r="G39" s="299" t="s">
        <v>77</v>
      </c>
      <c r="H39" s="299" t="s">
        <v>128</v>
      </c>
      <c r="I39" s="402" t="s">
        <v>469</v>
      </c>
      <c r="J39" s="292"/>
      <c r="K39" s="122"/>
      <c r="L39" s="23">
        <f t="shared" ref="L39" si="36">X39+AU39</f>
        <v>90</v>
      </c>
      <c r="M39" s="20">
        <f t="shared" ref="M39" si="37">AR39+BO39</f>
        <v>30</v>
      </c>
      <c r="N39" s="31">
        <f t="shared" ref="N39" si="38">Y39+AV39</f>
        <v>60</v>
      </c>
      <c r="O39" s="165">
        <f t="shared" ref="O39" si="39">Z39+AW39</f>
        <v>60</v>
      </c>
      <c r="P39" s="35">
        <f t="shared" ref="P39" si="40">W39+AT39</f>
        <v>3</v>
      </c>
      <c r="Q39" s="100">
        <f t="shared" ref="Q39" si="41">IFERROR((AK39+BH39)*P39/N39," ")</f>
        <v>0</v>
      </c>
      <c r="R39" s="100">
        <f>IFERROR((SUM(AD39:AH39,AK39,AP39,BA39:BE39,BH39,BM39))*P39/N39," ")</f>
        <v>3</v>
      </c>
      <c r="S39" s="108">
        <f t="shared" si="8"/>
        <v>0</v>
      </c>
      <c r="T39" s="190">
        <f t="shared" si="9"/>
        <v>0</v>
      </c>
      <c r="U39" s="199" t="s">
        <v>63</v>
      </c>
      <c r="V39" s="42"/>
      <c r="W39" s="174"/>
      <c r="X39" s="25">
        <f t="shared" ref="X39" si="42">AR39+Y39</f>
        <v>0</v>
      </c>
      <c r="Y39" s="33">
        <f t="shared" ref="Y39" si="43">AQ39+Z39</f>
        <v>0</v>
      </c>
      <c r="Z39" s="189">
        <f t="shared" ref="Z39" si="44">(SUM(AA39:AP39))-AB39</f>
        <v>0</v>
      </c>
      <c r="AA39" s="14"/>
      <c r="AB39" s="40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5"/>
      <c r="AR39" s="28"/>
      <c r="AS39" s="425" t="s">
        <v>63</v>
      </c>
      <c r="AT39" s="182">
        <v>3</v>
      </c>
      <c r="AU39" s="181">
        <f t="shared" ref="AU39" si="45">BO39+AV39</f>
        <v>90</v>
      </c>
      <c r="AV39" s="183">
        <f t="shared" ref="AV39" si="46">BN39+AW39</f>
        <v>60</v>
      </c>
      <c r="AW39" s="188">
        <f t="shared" ref="AW39" si="47">(SUM(AX39:BM39))-AY39</f>
        <v>60</v>
      </c>
      <c r="AX39" s="185"/>
      <c r="AY39" s="184"/>
      <c r="AZ39" s="185"/>
      <c r="BA39" s="185"/>
      <c r="BB39" s="185"/>
      <c r="BC39" s="185"/>
      <c r="BD39" s="185"/>
      <c r="BE39" s="185"/>
      <c r="BF39" s="185"/>
      <c r="BG39" s="185"/>
      <c r="BH39" s="185"/>
      <c r="BI39" s="185"/>
      <c r="BJ39" s="185"/>
      <c r="BK39" s="185"/>
      <c r="BL39" s="185"/>
      <c r="BM39" s="185">
        <v>60</v>
      </c>
      <c r="BN39" s="186"/>
      <c r="BO39" s="187">
        <v>30</v>
      </c>
      <c r="BP39" s="212">
        <f t="shared" ref="BP39:BP40" si="48">IFERROR(L39/P39," ")</f>
        <v>30</v>
      </c>
      <c r="BQ39" s="191" t="str">
        <f t="shared" ref="BQ39" si="49">IF(OR(BP39&gt;30,BP39&lt;25),"1 ECTS powinien mieścić się przedziale 25-30h","Wartość prawidłowa")</f>
        <v>Wartość prawidłowa</v>
      </c>
    </row>
    <row r="40" spans="1:69" s="7" customFormat="1" ht="39" thickBot="1" x14ac:dyDescent="0.3">
      <c r="A40" s="295">
        <v>21</v>
      </c>
      <c r="B40" s="343" t="s">
        <v>48</v>
      </c>
      <c r="C40" s="297" t="s">
        <v>471</v>
      </c>
      <c r="D40" s="344"/>
      <c r="E40" s="345">
        <v>1</v>
      </c>
      <c r="F40" s="299" t="s">
        <v>71</v>
      </c>
      <c r="G40" s="344" t="s">
        <v>77</v>
      </c>
      <c r="H40" s="346" t="s">
        <v>128</v>
      </c>
      <c r="I40" s="403" t="s">
        <v>421</v>
      </c>
      <c r="J40" s="347"/>
      <c r="K40" s="348"/>
      <c r="L40" s="349">
        <f t="shared" ref="L40" si="50">X40+AU40</f>
        <v>90</v>
      </c>
      <c r="M40" s="350">
        <f t="shared" ref="M40" si="51">AR40+BO40</f>
        <v>30</v>
      </c>
      <c r="N40" s="351">
        <f t="shared" ref="N40" si="52">Y40+AV40</f>
        <v>60</v>
      </c>
      <c r="O40" s="352">
        <f t="shared" ref="O40" si="53">Z40+AW40</f>
        <v>60</v>
      </c>
      <c r="P40" s="353">
        <f t="shared" ref="P40" si="54">W40+AT40</f>
        <v>3</v>
      </c>
      <c r="Q40" s="354">
        <f t="shared" ref="Q40" si="55">IFERROR((AK40+BH40)*P40/N40," ")</f>
        <v>0</v>
      </c>
      <c r="R40" s="354">
        <f t="shared" si="7"/>
        <v>3</v>
      </c>
      <c r="S40" s="108">
        <f t="shared" si="8"/>
        <v>0</v>
      </c>
      <c r="T40" s="355">
        <f t="shared" si="9"/>
        <v>0</v>
      </c>
      <c r="U40" s="356" t="s">
        <v>63</v>
      </c>
      <c r="V40" s="357"/>
      <c r="W40" s="358"/>
      <c r="X40" s="359">
        <f t="shared" ref="X40" si="56">AR40+Y40</f>
        <v>0</v>
      </c>
      <c r="Y40" s="360">
        <f t="shared" ref="Y40" si="57">AQ40+Z40</f>
        <v>0</v>
      </c>
      <c r="Z40" s="361">
        <f t="shared" ref="Z40" si="58">(SUM(AA40:AP40))-AB40</f>
        <v>0</v>
      </c>
      <c r="AA40" s="362"/>
      <c r="AB40" s="363"/>
      <c r="AC40" s="362"/>
      <c r="AD40" s="362"/>
      <c r="AE40" s="362"/>
      <c r="AF40" s="362"/>
      <c r="AG40" s="362"/>
      <c r="AH40" s="362"/>
      <c r="AI40" s="362"/>
      <c r="AJ40" s="362"/>
      <c r="AK40" s="362"/>
      <c r="AL40" s="362"/>
      <c r="AM40" s="362"/>
      <c r="AN40" s="362"/>
      <c r="AO40" s="362"/>
      <c r="AP40" s="362"/>
      <c r="AQ40" s="364"/>
      <c r="AR40" s="365"/>
      <c r="AS40" s="426" t="s">
        <v>63</v>
      </c>
      <c r="AT40" s="366">
        <v>3</v>
      </c>
      <c r="AU40" s="341">
        <f t="shared" ref="AU40" si="59">BO40+AV40</f>
        <v>90</v>
      </c>
      <c r="AV40" s="367">
        <f t="shared" ref="AV40" si="60">BN40+AW40</f>
        <v>60</v>
      </c>
      <c r="AW40" s="368">
        <f t="shared" ref="AW40" si="61">(SUM(AX40:BM40))-AY40</f>
        <v>60</v>
      </c>
      <c r="AX40" s="337"/>
      <c r="AY40" s="369"/>
      <c r="AZ40" s="337"/>
      <c r="BA40" s="337"/>
      <c r="BB40" s="337"/>
      <c r="BC40" s="337"/>
      <c r="BD40" s="337"/>
      <c r="BE40" s="337"/>
      <c r="BF40" s="337"/>
      <c r="BG40" s="337"/>
      <c r="BH40" s="337"/>
      <c r="BI40" s="337"/>
      <c r="BJ40" s="337"/>
      <c r="BK40" s="337"/>
      <c r="BL40" s="337"/>
      <c r="BM40" s="337">
        <v>60</v>
      </c>
      <c r="BN40" s="370"/>
      <c r="BO40" s="371">
        <v>30</v>
      </c>
      <c r="BP40" s="212">
        <f t="shared" si="48"/>
        <v>30</v>
      </c>
      <c r="BQ40" s="6" t="str">
        <f t="shared" ref="BQ40" si="62">IF(OR(BP40&gt;30,BP40&lt;25),"1 ECTS powinien mieścić się przedziale 25-30h","Wartość prawidłowa")</f>
        <v>Wartość prawidłowa</v>
      </c>
    </row>
    <row r="41" spans="1:69" s="7" customFormat="1" ht="15.75" thickBot="1" x14ac:dyDescent="0.3">
      <c r="A41" s="307"/>
      <c r="B41" s="308"/>
      <c r="C41" s="309"/>
      <c r="D41" s="309"/>
      <c r="E41" s="308"/>
      <c r="F41" s="309"/>
      <c r="G41" s="309"/>
      <c r="H41" s="310"/>
      <c r="I41" s="404" t="s">
        <v>174</v>
      </c>
      <c r="J41" s="179">
        <f>COUNTIF(J20:J40,"tak")</f>
        <v>0</v>
      </c>
      <c r="K41" s="179">
        <f>COUNTIF(K20:K40,"tak")</f>
        <v>3</v>
      </c>
      <c r="L41" s="177">
        <f t="shared" ref="L41:AQ41" si="63">SUM(L20:L40)</f>
        <v>1780</v>
      </c>
      <c r="M41" s="177">
        <f t="shared" si="63"/>
        <v>1040</v>
      </c>
      <c r="N41" s="177">
        <f t="shared" si="63"/>
        <v>805</v>
      </c>
      <c r="O41" s="177">
        <f t="shared" si="63"/>
        <v>805</v>
      </c>
      <c r="P41" s="177">
        <f t="shared" si="63"/>
        <v>60</v>
      </c>
      <c r="Q41" s="177">
        <f t="shared" si="63"/>
        <v>3.4736842105263159</v>
      </c>
      <c r="R41" s="177">
        <f t="shared" si="63"/>
        <v>34.727067669172939</v>
      </c>
      <c r="S41" s="177">
        <f t="shared" si="63"/>
        <v>11.578320802005013</v>
      </c>
      <c r="T41" s="177">
        <f t="shared" si="63"/>
        <v>42.42167919799499</v>
      </c>
      <c r="U41" s="177">
        <f t="shared" si="63"/>
        <v>0</v>
      </c>
      <c r="V41" s="177">
        <f t="shared" si="63"/>
        <v>0</v>
      </c>
      <c r="W41" s="177">
        <f t="shared" si="63"/>
        <v>30</v>
      </c>
      <c r="X41" s="177">
        <f t="shared" si="63"/>
        <v>860</v>
      </c>
      <c r="Y41" s="177">
        <f t="shared" si="63"/>
        <v>375</v>
      </c>
      <c r="Z41" s="178">
        <f t="shared" si="63"/>
        <v>375</v>
      </c>
      <c r="AA41" s="177">
        <f t="shared" si="63"/>
        <v>139</v>
      </c>
      <c r="AB41" s="177">
        <f t="shared" si="63"/>
        <v>90</v>
      </c>
      <c r="AC41" s="177">
        <f t="shared" si="63"/>
        <v>30</v>
      </c>
      <c r="AD41" s="177">
        <f t="shared" si="63"/>
        <v>135</v>
      </c>
      <c r="AE41" s="177">
        <f t="shared" si="63"/>
        <v>10</v>
      </c>
      <c r="AF41" s="177">
        <f t="shared" si="63"/>
        <v>31</v>
      </c>
      <c r="AG41" s="177">
        <f t="shared" si="63"/>
        <v>0</v>
      </c>
      <c r="AH41" s="177">
        <f t="shared" si="63"/>
        <v>0</v>
      </c>
      <c r="AI41" s="177">
        <f t="shared" si="63"/>
        <v>0</v>
      </c>
      <c r="AJ41" s="177">
        <f t="shared" si="63"/>
        <v>0</v>
      </c>
      <c r="AK41" s="177">
        <f t="shared" si="63"/>
        <v>0</v>
      </c>
      <c r="AL41" s="177">
        <f t="shared" si="63"/>
        <v>0</v>
      </c>
      <c r="AM41" s="177">
        <f t="shared" si="63"/>
        <v>30</v>
      </c>
      <c r="AN41" s="177">
        <f t="shared" si="63"/>
        <v>0</v>
      </c>
      <c r="AO41" s="177">
        <f t="shared" si="63"/>
        <v>0</v>
      </c>
      <c r="AP41" s="177">
        <f t="shared" si="63"/>
        <v>0</v>
      </c>
      <c r="AQ41" s="177">
        <f t="shared" si="63"/>
        <v>0</v>
      </c>
      <c r="AR41" s="177">
        <f t="shared" ref="AR41:BO41" si="64">SUM(AR20:AR40)</f>
        <v>485</v>
      </c>
      <c r="AS41" s="427">
        <f t="shared" si="64"/>
        <v>0</v>
      </c>
      <c r="AT41" s="177">
        <f t="shared" si="64"/>
        <v>30</v>
      </c>
      <c r="AU41" s="177">
        <f t="shared" si="64"/>
        <v>920</v>
      </c>
      <c r="AV41" s="177">
        <f t="shared" si="64"/>
        <v>430</v>
      </c>
      <c r="AW41" s="177">
        <f t="shared" si="64"/>
        <v>430</v>
      </c>
      <c r="AX41" s="177">
        <f t="shared" si="64"/>
        <v>85</v>
      </c>
      <c r="AY41" s="177">
        <f t="shared" si="64"/>
        <v>50</v>
      </c>
      <c r="AZ41" s="177">
        <f t="shared" si="64"/>
        <v>5</v>
      </c>
      <c r="BA41" s="177">
        <f t="shared" si="64"/>
        <v>100</v>
      </c>
      <c r="BB41" s="177">
        <f t="shared" si="64"/>
        <v>20</v>
      </c>
      <c r="BC41" s="177">
        <f t="shared" si="64"/>
        <v>15</v>
      </c>
      <c r="BD41" s="177">
        <f t="shared" si="64"/>
        <v>0</v>
      </c>
      <c r="BE41" s="177">
        <f t="shared" si="64"/>
        <v>0</v>
      </c>
      <c r="BF41" s="177">
        <f t="shared" si="64"/>
        <v>0</v>
      </c>
      <c r="BG41" s="177">
        <f t="shared" si="64"/>
        <v>0</v>
      </c>
      <c r="BH41" s="177">
        <f t="shared" si="64"/>
        <v>55</v>
      </c>
      <c r="BI41" s="177">
        <f t="shared" si="64"/>
        <v>0</v>
      </c>
      <c r="BJ41" s="177">
        <f t="shared" si="64"/>
        <v>30</v>
      </c>
      <c r="BK41" s="177">
        <f t="shared" si="64"/>
        <v>0</v>
      </c>
      <c r="BL41" s="177">
        <f t="shared" si="64"/>
        <v>0</v>
      </c>
      <c r="BM41" s="177">
        <f t="shared" si="64"/>
        <v>120</v>
      </c>
      <c r="BN41" s="177">
        <f t="shared" si="64"/>
        <v>0</v>
      </c>
      <c r="BO41" s="177">
        <f t="shared" si="64"/>
        <v>555</v>
      </c>
      <c r="BP41" s="180"/>
      <c r="BQ41" s="6"/>
    </row>
    <row r="42" spans="1:69" s="7" customFormat="1" ht="45.75" thickBot="1" x14ac:dyDescent="0.3">
      <c r="A42" s="311">
        <v>22</v>
      </c>
      <c r="B42" s="312" t="s">
        <v>43</v>
      </c>
      <c r="C42" s="297" t="s">
        <v>471</v>
      </c>
      <c r="D42" s="297"/>
      <c r="E42" s="296">
        <v>2</v>
      </c>
      <c r="F42" s="337" t="s">
        <v>429</v>
      </c>
      <c r="G42" s="313" t="s">
        <v>77</v>
      </c>
      <c r="H42" s="313" t="s">
        <v>128</v>
      </c>
      <c r="I42" s="405" t="s">
        <v>477</v>
      </c>
      <c r="J42" s="122"/>
      <c r="K42" s="145" t="s">
        <v>155</v>
      </c>
      <c r="L42" s="103">
        <f t="shared" si="0"/>
        <v>60</v>
      </c>
      <c r="M42" s="104">
        <f t="shared" si="6"/>
        <v>35</v>
      </c>
      <c r="N42" s="105">
        <f t="shared" si="1"/>
        <v>25</v>
      </c>
      <c r="O42" s="164">
        <f t="shared" si="2"/>
        <v>25</v>
      </c>
      <c r="P42" s="106">
        <f t="shared" si="32"/>
        <v>2</v>
      </c>
      <c r="Q42" s="107">
        <f t="shared" si="3"/>
        <v>0</v>
      </c>
      <c r="R42" s="107">
        <f t="shared" si="7"/>
        <v>1.2</v>
      </c>
      <c r="S42" s="108">
        <f>IFERROR((AB42+AN42+AY42+BK42)*P42/N42," ")</f>
        <v>0.4</v>
      </c>
      <c r="T42" s="109">
        <f t="shared" ref="T42:T63" si="65">IFERROR((SUM(AA42-AB42,AC42:AM42,AX42-AY42,AZ42:BJ42)*P42/N42)," ")</f>
        <v>1.6</v>
      </c>
      <c r="U42" s="170" t="s">
        <v>63</v>
      </c>
      <c r="V42" s="171" t="s">
        <v>63</v>
      </c>
      <c r="W42" s="172">
        <v>2</v>
      </c>
      <c r="X42" s="110">
        <f t="shared" si="4"/>
        <v>60</v>
      </c>
      <c r="Y42" s="111">
        <f t="shared" si="10"/>
        <v>25</v>
      </c>
      <c r="Z42" s="169">
        <f t="shared" si="11"/>
        <v>25</v>
      </c>
      <c r="AA42" s="45">
        <v>10</v>
      </c>
      <c r="AB42" s="39">
        <v>5</v>
      </c>
      <c r="AC42" s="45"/>
      <c r="AD42" s="45">
        <v>5</v>
      </c>
      <c r="AE42" s="45"/>
      <c r="AF42" s="45">
        <v>10</v>
      </c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16"/>
      <c r="AR42" s="27">
        <v>35</v>
      </c>
      <c r="AS42" s="424"/>
      <c r="AT42" s="175"/>
      <c r="AU42" s="22">
        <f t="shared" si="5"/>
        <v>0</v>
      </c>
      <c r="AV42" s="32">
        <f t="shared" si="12"/>
        <v>0</v>
      </c>
      <c r="AW42" s="167">
        <f t="shared" si="13"/>
        <v>0</v>
      </c>
      <c r="AX42" s="45"/>
      <c r="AY42" s="39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16"/>
      <c r="BO42" s="27"/>
      <c r="BP42" s="18">
        <f t="shared" si="14"/>
        <v>30</v>
      </c>
      <c r="BQ42" s="6" t="str">
        <f t="shared" si="33"/>
        <v>Wartość prawidłowa</v>
      </c>
    </row>
    <row r="43" spans="1:69" s="7" customFormat="1" ht="29.25" customHeight="1" thickBot="1" x14ac:dyDescent="0.3">
      <c r="A43" s="301">
        <v>23</v>
      </c>
      <c r="B43" s="302" t="s">
        <v>43</v>
      </c>
      <c r="C43" s="297" t="s">
        <v>471</v>
      </c>
      <c r="D43" s="299"/>
      <c r="E43" s="300">
        <v>2</v>
      </c>
      <c r="F43" s="337" t="s">
        <v>429</v>
      </c>
      <c r="G43" s="304" t="s">
        <v>77</v>
      </c>
      <c r="H43" s="299" t="s">
        <v>128</v>
      </c>
      <c r="I43" s="401" t="s">
        <v>423</v>
      </c>
      <c r="J43" s="122"/>
      <c r="K43" s="145" t="s">
        <v>155</v>
      </c>
      <c r="L43" s="23">
        <f t="shared" si="0"/>
        <v>120</v>
      </c>
      <c r="M43" s="20">
        <f t="shared" si="6"/>
        <v>85</v>
      </c>
      <c r="N43" s="31">
        <f t="shared" si="1"/>
        <v>35</v>
      </c>
      <c r="O43" s="165">
        <f t="shared" si="2"/>
        <v>35</v>
      </c>
      <c r="P43" s="35">
        <f t="shared" si="32"/>
        <v>4</v>
      </c>
      <c r="Q43" s="53">
        <f t="shared" si="3"/>
        <v>0</v>
      </c>
      <c r="R43" s="53">
        <f t="shared" si="7"/>
        <v>1.7142857142857142</v>
      </c>
      <c r="S43" s="108">
        <f t="shared" ref="S43:S63" si="66">IFERROR((AB43+AN43+AY43+BK43)*P43/N43," ")</f>
        <v>1.1428571428571428</v>
      </c>
      <c r="T43" s="58">
        <f t="shared" si="65"/>
        <v>2.8571428571428572</v>
      </c>
      <c r="U43" s="173" t="s">
        <v>62</v>
      </c>
      <c r="V43" s="436" t="s">
        <v>63</v>
      </c>
      <c r="W43" s="174">
        <v>4</v>
      </c>
      <c r="X43" s="25">
        <f t="shared" si="4"/>
        <v>120</v>
      </c>
      <c r="Y43" s="33">
        <f t="shared" si="10"/>
        <v>35</v>
      </c>
      <c r="Z43" s="168">
        <f t="shared" si="11"/>
        <v>35</v>
      </c>
      <c r="AA43" s="14">
        <v>20</v>
      </c>
      <c r="AB43" s="40">
        <v>10</v>
      </c>
      <c r="AC43" s="14"/>
      <c r="AD43" s="14">
        <v>15</v>
      </c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5"/>
      <c r="AR43" s="28">
        <v>85</v>
      </c>
      <c r="AS43" s="424"/>
      <c r="AT43" s="174"/>
      <c r="AU43" s="23">
        <f t="shared" si="5"/>
        <v>0</v>
      </c>
      <c r="AV43" s="33">
        <f t="shared" si="12"/>
        <v>0</v>
      </c>
      <c r="AW43" s="168">
        <f t="shared" si="13"/>
        <v>0</v>
      </c>
      <c r="AX43" s="14"/>
      <c r="AY43" s="40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5"/>
      <c r="BO43" s="28"/>
      <c r="BP43" s="18">
        <f t="shared" si="14"/>
        <v>30</v>
      </c>
      <c r="BQ43" s="6" t="str">
        <f t="shared" si="33"/>
        <v>Wartość prawidłowa</v>
      </c>
    </row>
    <row r="44" spans="1:69" s="7" customFormat="1" ht="15.75" thickBot="1" x14ac:dyDescent="0.3">
      <c r="A44" s="311">
        <v>24</v>
      </c>
      <c r="B44" s="302" t="s">
        <v>43</v>
      </c>
      <c r="C44" s="297" t="s">
        <v>471</v>
      </c>
      <c r="D44" s="299"/>
      <c r="E44" s="300">
        <v>2</v>
      </c>
      <c r="F44" s="337" t="s">
        <v>429</v>
      </c>
      <c r="G44" s="304" t="s">
        <v>77</v>
      </c>
      <c r="H44" s="299" t="s">
        <v>128</v>
      </c>
      <c r="I44" s="401" t="s">
        <v>64</v>
      </c>
      <c r="J44" s="122"/>
      <c r="K44" s="145" t="s">
        <v>155</v>
      </c>
      <c r="L44" s="23">
        <f t="shared" si="0"/>
        <v>60</v>
      </c>
      <c r="M44" s="20">
        <f t="shared" si="6"/>
        <v>30</v>
      </c>
      <c r="N44" s="31">
        <f t="shared" si="1"/>
        <v>30</v>
      </c>
      <c r="O44" s="165">
        <f t="shared" si="2"/>
        <v>30</v>
      </c>
      <c r="P44" s="35">
        <f t="shared" si="32"/>
        <v>2</v>
      </c>
      <c r="Q44" s="53">
        <f t="shared" si="3"/>
        <v>0</v>
      </c>
      <c r="R44" s="53">
        <f t="shared" si="7"/>
        <v>0</v>
      </c>
      <c r="S44" s="108">
        <f t="shared" si="66"/>
        <v>0</v>
      </c>
      <c r="T44" s="58">
        <f t="shared" si="65"/>
        <v>2</v>
      </c>
      <c r="U44" s="436" t="s">
        <v>62</v>
      </c>
      <c r="V44" s="436" t="s">
        <v>63</v>
      </c>
      <c r="W44" s="174">
        <v>2</v>
      </c>
      <c r="X44" s="25">
        <f t="shared" si="4"/>
        <v>60</v>
      </c>
      <c r="Y44" s="33">
        <f t="shared" si="10"/>
        <v>30</v>
      </c>
      <c r="Z44" s="168">
        <f t="shared" si="11"/>
        <v>30</v>
      </c>
      <c r="AA44" s="14"/>
      <c r="AB44" s="40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>
        <v>30</v>
      </c>
      <c r="AN44" s="14"/>
      <c r="AO44" s="14"/>
      <c r="AP44" s="14"/>
      <c r="AQ44" s="15"/>
      <c r="AR44" s="28">
        <v>30</v>
      </c>
      <c r="AS44" s="424"/>
      <c r="AT44" s="174"/>
      <c r="AU44" s="23">
        <f t="shared" si="5"/>
        <v>0</v>
      </c>
      <c r="AV44" s="33">
        <f t="shared" si="12"/>
        <v>0</v>
      </c>
      <c r="AW44" s="168">
        <f t="shared" si="13"/>
        <v>0</v>
      </c>
      <c r="AX44" s="14"/>
      <c r="AY44" s="40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5"/>
      <c r="BO44" s="28"/>
      <c r="BP44" s="18">
        <f t="shared" si="14"/>
        <v>30</v>
      </c>
      <c r="BQ44" s="6" t="str">
        <f t="shared" si="33"/>
        <v>Wartość prawidłowa</v>
      </c>
    </row>
    <row r="45" spans="1:69" s="7" customFormat="1" ht="30.75" thickBot="1" x14ac:dyDescent="0.3">
      <c r="A45" s="301">
        <v>25</v>
      </c>
      <c r="B45" s="302" t="s">
        <v>46</v>
      </c>
      <c r="C45" s="297" t="s">
        <v>471</v>
      </c>
      <c r="D45" s="299"/>
      <c r="E45" s="300">
        <v>2</v>
      </c>
      <c r="F45" s="337" t="s">
        <v>429</v>
      </c>
      <c r="G45" s="304" t="s">
        <v>77</v>
      </c>
      <c r="H45" s="299" t="s">
        <v>128</v>
      </c>
      <c r="I45" s="401" t="s">
        <v>150</v>
      </c>
      <c r="J45" s="122"/>
      <c r="K45" s="145"/>
      <c r="L45" s="23">
        <f t="shared" si="0"/>
        <v>90</v>
      </c>
      <c r="M45" s="20">
        <f t="shared" si="6"/>
        <v>45</v>
      </c>
      <c r="N45" s="31">
        <f t="shared" si="1"/>
        <v>45</v>
      </c>
      <c r="O45" s="165">
        <f t="shared" si="2"/>
        <v>45</v>
      </c>
      <c r="P45" s="35">
        <f t="shared" si="32"/>
        <v>3</v>
      </c>
      <c r="Q45" s="53">
        <f t="shared" si="3"/>
        <v>0</v>
      </c>
      <c r="R45" s="53">
        <f t="shared" si="7"/>
        <v>2</v>
      </c>
      <c r="S45" s="108">
        <f t="shared" si="66"/>
        <v>0.66666666666666663</v>
      </c>
      <c r="T45" s="58">
        <f t="shared" si="65"/>
        <v>2.3333333333333335</v>
      </c>
      <c r="U45" s="173" t="s">
        <v>63</v>
      </c>
      <c r="V45" s="44" t="s">
        <v>63</v>
      </c>
      <c r="W45" s="174">
        <v>3</v>
      </c>
      <c r="X45" s="25">
        <f t="shared" si="4"/>
        <v>90</v>
      </c>
      <c r="Y45" s="33">
        <f t="shared" si="10"/>
        <v>45</v>
      </c>
      <c r="Z45" s="168">
        <f t="shared" si="11"/>
        <v>45</v>
      </c>
      <c r="AA45" s="14">
        <v>15</v>
      </c>
      <c r="AB45" s="40">
        <v>10</v>
      </c>
      <c r="AC45" s="14"/>
      <c r="AD45" s="14">
        <v>30</v>
      </c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5"/>
      <c r="AR45" s="28">
        <v>45</v>
      </c>
      <c r="AS45" s="424"/>
      <c r="AT45" s="174"/>
      <c r="AU45" s="23">
        <f t="shared" si="5"/>
        <v>0</v>
      </c>
      <c r="AV45" s="33">
        <f t="shared" si="12"/>
        <v>0</v>
      </c>
      <c r="AW45" s="168">
        <f t="shared" si="13"/>
        <v>0</v>
      </c>
      <c r="AX45" s="14"/>
      <c r="AY45" s="40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5"/>
      <c r="BO45" s="28"/>
      <c r="BP45" s="18">
        <f t="shared" si="14"/>
        <v>30</v>
      </c>
      <c r="BQ45" s="6" t="str">
        <f t="shared" si="33"/>
        <v>Wartość prawidłowa</v>
      </c>
    </row>
    <row r="46" spans="1:69" s="7" customFormat="1" ht="60.75" thickBot="1" x14ac:dyDescent="0.3">
      <c r="A46" s="311">
        <v>26</v>
      </c>
      <c r="B46" s="314" t="s">
        <v>46</v>
      </c>
      <c r="C46" s="297" t="s">
        <v>471</v>
      </c>
      <c r="D46" s="315"/>
      <c r="E46" s="316">
        <v>2</v>
      </c>
      <c r="F46" s="337" t="s">
        <v>429</v>
      </c>
      <c r="G46" s="315" t="s">
        <v>77</v>
      </c>
      <c r="H46" s="315" t="s">
        <v>128</v>
      </c>
      <c r="I46" s="406" t="s">
        <v>424</v>
      </c>
      <c r="J46" s="122"/>
      <c r="K46" s="145"/>
      <c r="L46" s="23">
        <f t="shared" si="0"/>
        <v>150</v>
      </c>
      <c r="M46" s="20">
        <f t="shared" si="6"/>
        <v>95</v>
      </c>
      <c r="N46" s="31">
        <f t="shared" si="1"/>
        <v>55</v>
      </c>
      <c r="O46" s="165">
        <f t="shared" si="2"/>
        <v>55</v>
      </c>
      <c r="P46" s="35">
        <f t="shared" si="32"/>
        <v>5</v>
      </c>
      <c r="Q46" s="100">
        <f t="shared" si="3"/>
        <v>1.3636363636363635</v>
      </c>
      <c r="R46" s="100">
        <f t="shared" si="7"/>
        <v>3.1818181818181817</v>
      </c>
      <c r="S46" s="108">
        <f t="shared" si="66"/>
        <v>0.90909090909090906</v>
      </c>
      <c r="T46" s="101">
        <f t="shared" si="65"/>
        <v>4.0909090909090908</v>
      </c>
      <c r="U46" s="173" t="s">
        <v>63</v>
      </c>
      <c r="V46" s="43" t="s">
        <v>63</v>
      </c>
      <c r="W46" s="174">
        <v>3</v>
      </c>
      <c r="X46" s="25">
        <f t="shared" si="4"/>
        <v>90</v>
      </c>
      <c r="Y46" s="33">
        <f t="shared" si="10"/>
        <v>35</v>
      </c>
      <c r="Z46" s="168">
        <f t="shared" si="11"/>
        <v>35</v>
      </c>
      <c r="AA46" s="14">
        <v>20</v>
      </c>
      <c r="AB46" s="40">
        <v>10</v>
      </c>
      <c r="AC46" s="14"/>
      <c r="AD46" s="14">
        <v>15</v>
      </c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5"/>
      <c r="AR46" s="28">
        <v>55</v>
      </c>
      <c r="AS46" s="424"/>
      <c r="AT46" s="174">
        <v>2</v>
      </c>
      <c r="AU46" s="23">
        <f t="shared" si="5"/>
        <v>60</v>
      </c>
      <c r="AV46" s="33">
        <f t="shared" si="12"/>
        <v>20</v>
      </c>
      <c r="AW46" s="168">
        <f t="shared" si="13"/>
        <v>20</v>
      </c>
      <c r="AX46" s="14"/>
      <c r="AY46" s="40"/>
      <c r="AZ46" s="14"/>
      <c r="BA46" s="14"/>
      <c r="BB46" s="14"/>
      <c r="BC46" s="14">
        <v>5</v>
      </c>
      <c r="BD46" s="14"/>
      <c r="BE46" s="14"/>
      <c r="BF46" s="14"/>
      <c r="BG46" s="14"/>
      <c r="BH46" s="14">
        <v>15</v>
      </c>
      <c r="BI46" s="14"/>
      <c r="BJ46" s="14"/>
      <c r="BK46" s="14"/>
      <c r="BL46" s="14"/>
      <c r="BM46" s="14"/>
      <c r="BN46" s="15"/>
      <c r="BO46" s="28">
        <v>40</v>
      </c>
      <c r="BP46" s="18">
        <f t="shared" si="14"/>
        <v>30</v>
      </c>
      <c r="BQ46" s="6" t="str">
        <f t="shared" si="33"/>
        <v>Wartość prawidłowa</v>
      </c>
    </row>
    <row r="47" spans="1:69" s="7" customFormat="1" ht="45.75" thickBot="1" x14ac:dyDescent="0.3">
      <c r="A47" s="301">
        <v>27</v>
      </c>
      <c r="B47" s="300" t="s">
        <v>46</v>
      </c>
      <c r="C47" s="297" t="s">
        <v>471</v>
      </c>
      <c r="D47" s="299"/>
      <c r="E47" s="300">
        <v>2</v>
      </c>
      <c r="F47" s="337" t="s">
        <v>429</v>
      </c>
      <c r="G47" s="299" t="s">
        <v>77</v>
      </c>
      <c r="H47" s="299" t="s">
        <v>128</v>
      </c>
      <c r="I47" s="394" t="s">
        <v>425</v>
      </c>
      <c r="J47" s="122"/>
      <c r="K47" s="145"/>
      <c r="L47" s="22">
        <f t="shared" si="0"/>
        <v>60</v>
      </c>
      <c r="M47" s="19">
        <f t="shared" si="6"/>
        <v>30</v>
      </c>
      <c r="N47" s="30">
        <f t="shared" si="1"/>
        <v>30</v>
      </c>
      <c r="O47" s="166">
        <f t="shared" si="2"/>
        <v>30</v>
      </c>
      <c r="P47" s="36">
        <f t="shared" si="32"/>
        <v>2</v>
      </c>
      <c r="Q47" s="53">
        <f t="shared" si="3"/>
        <v>0</v>
      </c>
      <c r="R47" s="53">
        <f t="shared" si="7"/>
        <v>1.3333333333333333</v>
      </c>
      <c r="S47" s="108">
        <f t="shared" si="66"/>
        <v>0.33333333333333331</v>
      </c>
      <c r="T47" s="58">
        <f t="shared" si="65"/>
        <v>1.6666666666666667</v>
      </c>
      <c r="U47" s="436" t="s">
        <v>62</v>
      </c>
      <c r="V47" s="436" t="s">
        <v>63</v>
      </c>
      <c r="W47" s="441">
        <v>2</v>
      </c>
      <c r="X47" s="24">
        <f t="shared" si="4"/>
        <v>60</v>
      </c>
      <c r="Y47" s="32">
        <f t="shared" si="10"/>
        <v>30</v>
      </c>
      <c r="Z47" s="167">
        <f t="shared" si="11"/>
        <v>30</v>
      </c>
      <c r="AA47" s="438">
        <v>10</v>
      </c>
      <c r="AB47" s="39">
        <v>5</v>
      </c>
      <c r="AC47" s="45"/>
      <c r="AD47" s="45">
        <v>15</v>
      </c>
      <c r="AE47" s="45"/>
      <c r="AF47" s="45">
        <v>5</v>
      </c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16"/>
      <c r="AR47" s="27">
        <v>30</v>
      </c>
      <c r="AS47" s="424"/>
      <c r="AT47" s="441"/>
      <c r="AU47" s="22">
        <f t="shared" si="5"/>
        <v>0</v>
      </c>
      <c r="AV47" s="32">
        <f t="shared" si="12"/>
        <v>0</v>
      </c>
      <c r="AW47" s="167">
        <f t="shared" si="13"/>
        <v>0</v>
      </c>
      <c r="AX47" s="438"/>
      <c r="AY47" s="39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16"/>
      <c r="BO47" s="27"/>
      <c r="BP47" s="18">
        <f t="shared" si="14"/>
        <v>30</v>
      </c>
      <c r="BQ47" s="6" t="str">
        <f t="shared" si="33"/>
        <v>Wartość prawidłowa</v>
      </c>
    </row>
    <row r="48" spans="1:69" s="417" customFormat="1" ht="30.75" thickBot="1" x14ac:dyDescent="0.3">
      <c r="A48" s="311">
        <v>28</v>
      </c>
      <c r="B48" s="430" t="s">
        <v>46</v>
      </c>
      <c r="C48" s="297" t="s">
        <v>471</v>
      </c>
      <c r="D48" s="431"/>
      <c r="E48" s="430">
        <v>2</v>
      </c>
      <c r="F48" s="432" t="s">
        <v>429</v>
      </c>
      <c r="G48" s="431" t="s">
        <v>77</v>
      </c>
      <c r="H48" s="431" t="s">
        <v>128</v>
      </c>
      <c r="I48" s="433" t="s">
        <v>426</v>
      </c>
      <c r="J48" s="434"/>
      <c r="K48" s="435"/>
      <c r="L48" s="22">
        <f t="shared" si="0"/>
        <v>90</v>
      </c>
      <c r="M48" s="19">
        <f t="shared" si="6"/>
        <v>60</v>
      </c>
      <c r="N48" s="30">
        <f t="shared" si="1"/>
        <v>30</v>
      </c>
      <c r="O48" s="166">
        <f t="shared" si="2"/>
        <v>30</v>
      </c>
      <c r="P48" s="36">
        <f t="shared" si="32"/>
        <v>3</v>
      </c>
      <c r="Q48" s="53">
        <f t="shared" si="3"/>
        <v>0</v>
      </c>
      <c r="R48" s="53">
        <f t="shared" si="7"/>
        <v>1.5</v>
      </c>
      <c r="S48" s="108">
        <f t="shared" si="66"/>
        <v>1</v>
      </c>
      <c r="T48" s="58">
        <f t="shared" si="65"/>
        <v>2</v>
      </c>
      <c r="U48" s="436" t="s">
        <v>63</v>
      </c>
      <c r="V48" s="442" t="s">
        <v>63</v>
      </c>
      <c r="W48" s="443">
        <v>3</v>
      </c>
      <c r="X48" s="24">
        <f t="shared" si="4"/>
        <v>90</v>
      </c>
      <c r="Y48" s="32">
        <f t="shared" si="10"/>
        <v>30</v>
      </c>
      <c r="Z48" s="167">
        <f t="shared" si="11"/>
        <v>30</v>
      </c>
      <c r="AA48" s="437">
        <v>15</v>
      </c>
      <c r="AB48" s="39">
        <v>10</v>
      </c>
      <c r="AC48" s="437"/>
      <c r="AD48" s="437">
        <v>15</v>
      </c>
      <c r="AE48" s="437"/>
      <c r="AF48" s="437"/>
      <c r="AG48" s="437"/>
      <c r="AH48" s="437"/>
      <c r="AI48" s="437"/>
      <c r="AJ48" s="437"/>
      <c r="AK48" s="437"/>
      <c r="AL48" s="437"/>
      <c r="AM48" s="437"/>
      <c r="AN48" s="437"/>
      <c r="AO48" s="437"/>
      <c r="AP48" s="437"/>
      <c r="AQ48" s="16"/>
      <c r="AR48" s="27">
        <v>60</v>
      </c>
      <c r="AS48" s="424"/>
      <c r="AT48" s="443"/>
      <c r="AU48" s="22">
        <f t="shared" si="5"/>
        <v>0</v>
      </c>
      <c r="AV48" s="32">
        <f t="shared" si="12"/>
        <v>0</v>
      </c>
      <c r="AW48" s="167">
        <f t="shared" si="13"/>
        <v>0</v>
      </c>
      <c r="AX48" s="437"/>
      <c r="AY48" s="39"/>
      <c r="AZ48" s="437"/>
      <c r="BA48" s="437"/>
      <c r="BB48" s="437"/>
      <c r="BC48" s="437"/>
      <c r="BD48" s="437"/>
      <c r="BE48" s="437"/>
      <c r="BF48" s="437"/>
      <c r="BG48" s="437"/>
      <c r="BH48" s="437"/>
      <c r="BI48" s="437"/>
      <c r="BJ48" s="437"/>
      <c r="BK48" s="437"/>
      <c r="BL48" s="437"/>
      <c r="BM48" s="437"/>
      <c r="BN48" s="16"/>
      <c r="BO48" s="27"/>
      <c r="BP48" s="416">
        <f t="shared" si="14"/>
        <v>30</v>
      </c>
      <c r="BQ48" s="445" t="str">
        <f t="shared" si="33"/>
        <v>Wartość prawidłowa</v>
      </c>
    </row>
    <row r="49" spans="1:69" s="7" customFormat="1" ht="15.75" thickBot="1" x14ac:dyDescent="0.3">
      <c r="A49" s="301">
        <v>29</v>
      </c>
      <c r="B49" s="300" t="s">
        <v>47</v>
      </c>
      <c r="C49" s="297" t="s">
        <v>471</v>
      </c>
      <c r="D49" s="299"/>
      <c r="E49" s="300">
        <v>2</v>
      </c>
      <c r="F49" s="337" t="s">
        <v>429</v>
      </c>
      <c r="G49" s="299" t="s">
        <v>77</v>
      </c>
      <c r="H49" s="299" t="s">
        <v>128</v>
      </c>
      <c r="I49" s="394" t="s">
        <v>72</v>
      </c>
      <c r="J49" s="122"/>
      <c r="K49" s="122"/>
      <c r="L49" s="23">
        <f t="shared" ref="L49" si="67">X49+AU49</f>
        <v>30</v>
      </c>
      <c r="M49" s="20">
        <f t="shared" ref="M49" si="68">AR49+BO49</f>
        <v>20</v>
      </c>
      <c r="N49" s="31">
        <f t="shared" ref="N49" si="69">Y49+AV49</f>
        <v>10</v>
      </c>
      <c r="O49" s="165">
        <f t="shared" ref="O49" si="70">Z49+AW49</f>
        <v>10</v>
      </c>
      <c r="P49" s="35">
        <f t="shared" ref="P49" si="71">W49+AT49</f>
        <v>1</v>
      </c>
      <c r="Q49" s="53">
        <f t="shared" ref="Q49" si="72">IFERROR((AK49+BH49)*P49/N49," ")</f>
        <v>0</v>
      </c>
      <c r="R49" s="53">
        <f t="shared" si="7"/>
        <v>0</v>
      </c>
      <c r="S49" s="108">
        <f t="shared" si="66"/>
        <v>0</v>
      </c>
      <c r="T49" s="58">
        <f t="shared" si="65"/>
        <v>1</v>
      </c>
      <c r="U49" s="444" t="s">
        <v>63</v>
      </c>
      <c r="V49" s="442" t="s">
        <v>63</v>
      </c>
      <c r="W49" s="443">
        <v>0.5</v>
      </c>
      <c r="X49" s="25">
        <f t="shared" ref="X49" si="73">AR49+Y49</f>
        <v>15</v>
      </c>
      <c r="Y49" s="33">
        <f t="shared" ref="Y49" si="74">AQ49+Z49</f>
        <v>5</v>
      </c>
      <c r="Z49" s="294">
        <f t="shared" ref="Z49" si="75">(SUM(AA49:AP49))-AB49</f>
        <v>5</v>
      </c>
      <c r="AA49" s="439"/>
      <c r="AB49" s="40"/>
      <c r="AC49" s="14">
        <v>5</v>
      </c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5"/>
      <c r="AR49" s="192">
        <v>10</v>
      </c>
      <c r="AS49" s="424" t="s">
        <v>63</v>
      </c>
      <c r="AT49" s="443">
        <v>0.5</v>
      </c>
      <c r="AU49" s="23">
        <f t="shared" ref="AU49" si="76">BO49+AV49</f>
        <v>15</v>
      </c>
      <c r="AV49" s="33">
        <f t="shared" ref="AV49" si="77">BN49+AW49</f>
        <v>5</v>
      </c>
      <c r="AW49" s="168">
        <f t="shared" ref="AW49" si="78">(SUM(AX49:BM49))-AY49</f>
        <v>5</v>
      </c>
      <c r="AX49" s="437"/>
      <c r="AY49" s="40"/>
      <c r="AZ49" s="14">
        <v>5</v>
      </c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5"/>
      <c r="BO49" s="28">
        <v>10</v>
      </c>
      <c r="BP49" s="18">
        <f t="shared" ref="BP49" si="79">IFERROR(L49/P49," ")</f>
        <v>30</v>
      </c>
      <c r="BQ49" s="6" t="str">
        <f t="shared" ref="BQ49" si="80">IF(OR(BP49&gt;30,BP49&lt;25),"1 ECTS powinien mieścić się przedziale 25-30h","Wartość prawidłowa")</f>
        <v>Wartość prawidłowa</v>
      </c>
    </row>
    <row r="50" spans="1:69" s="7" customFormat="1" ht="29.1" customHeight="1" thickBot="1" x14ac:dyDescent="0.3">
      <c r="A50" s="311">
        <v>30</v>
      </c>
      <c r="B50" s="300" t="s">
        <v>46</v>
      </c>
      <c r="C50" s="297" t="s">
        <v>471</v>
      </c>
      <c r="D50" s="299" t="s">
        <v>43</v>
      </c>
      <c r="E50" s="300">
        <v>2</v>
      </c>
      <c r="F50" s="337" t="s">
        <v>429</v>
      </c>
      <c r="G50" s="299" t="s">
        <v>78</v>
      </c>
      <c r="H50" s="125" t="s">
        <v>129</v>
      </c>
      <c r="I50" s="407" t="s">
        <v>151</v>
      </c>
      <c r="J50" s="122"/>
      <c r="K50" s="145"/>
      <c r="L50" s="23">
        <f t="shared" si="0"/>
        <v>60</v>
      </c>
      <c r="M50" s="20">
        <f t="shared" si="6"/>
        <v>30</v>
      </c>
      <c r="N50" s="31">
        <f t="shared" si="1"/>
        <v>30</v>
      </c>
      <c r="O50" s="165">
        <f t="shared" si="2"/>
        <v>30</v>
      </c>
      <c r="P50" s="35">
        <f t="shared" si="32"/>
        <v>2</v>
      </c>
      <c r="Q50" s="53">
        <f t="shared" si="3"/>
        <v>0</v>
      </c>
      <c r="R50" s="53">
        <f t="shared" si="7"/>
        <v>1</v>
      </c>
      <c r="S50" s="108">
        <f t="shared" si="66"/>
        <v>0.33333333333333331</v>
      </c>
      <c r="T50" s="58">
        <f t="shared" si="65"/>
        <v>1.6666666666666667</v>
      </c>
      <c r="U50" s="436" t="s">
        <v>63</v>
      </c>
      <c r="V50" s="442"/>
      <c r="W50" s="443">
        <v>2</v>
      </c>
      <c r="X50" s="25">
        <f t="shared" si="4"/>
        <v>60</v>
      </c>
      <c r="Y50" s="33">
        <f t="shared" si="10"/>
        <v>30</v>
      </c>
      <c r="Z50" s="168">
        <f t="shared" si="11"/>
        <v>30</v>
      </c>
      <c r="AA50" s="440">
        <v>10</v>
      </c>
      <c r="AB50" s="40">
        <v>5</v>
      </c>
      <c r="AC50" s="14"/>
      <c r="AD50" s="14">
        <v>5</v>
      </c>
      <c r="AE50" s="14"/>
      <c r="AF50" s="14">
        <v>10</v>
      </c>
      <c r="AG50" s="14"/>
      <c r="AH50" s="14"/>
      <c r="AI50" s="14">
        <v>5</v>
      </c>
      <c r="AJ50" s="14"/>
      <c r="AK50" s="14"/>
      <c r="AL50" s="14"/>
      <c r="AM50" s="14"/>
      <c r="AN50" s="14"/>
      <c r="AO50" s="14"/>
      <c r="AP50" s="14"/>
      <c r="AQ50" s="15"/>
      <c r="AR50" s="28">
        <v>30</v>
      </c>
      <c r="AS50" s="424"/>
      <c r="AT50" s="443"/>
      <c r="AU50" s="23">
        <f t="shared" si="5"/>
        <v>0</v>
      </c>
      <c r="AV50" s="33">
        <f t="shared" si="12"/>
        <v>0</v>
      </c>
      <c r="AW50" s="168">
        <f t="shared" si="13"/>
        <v>0</v>
      </c>
      <c r="AX50" s="14"/>
      <c r="AY50" s="40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5"/>
      <c r="BO50" s="28"/>
      <c r="BP50" s="18">
        <f t="shared" si="14"/>
        <v>30</v>
      </c>
      <c r="BQ50" s="6" t="str">
        <f t="shared" si="33"/>
        <v>Wartość prawidłowa</v>
      </c>
    </row>
    <row r="51" spans="1:69" s="7" customFormat="1" ht="29.1" customHeight="1" thickBot="1" x14ac:dyDescent="0.3">
      <c r="A51" s="301">
        <v>31</v>
      </c>
      <c r="B51" s="314" t="s">
        <v>46</v>
      </c>
      <c r="C51" s="297" t="s">
        <v>471</v>
      </c>
      <c r="D51" s="317" t="s">
        <v>46</v>
      </c>
      <c r="E51" s="314">
        <v>2</v>
      </c>
      <c r="F51" s="337" t="s">
        <v>429</v>
      </c>
      <c r="G51" s="317" t="s">
        <v>78</v>
      </c>
      <c r="H51" s="317" t="s">
        <v>129</v>
      </c>
      <c r="I51" s="407" t="s">
        <v>430</v>
      </c>
      <c r="J51" s="122"/>
      <c r="K51" s="145"/>
      <c r="L51" s="23">
        <f t="shared" ref="L51" si="81">X51+AU51</f>
        <v>60</v>
      </c>
      <c r="M51" s="20">
        <f t="shared" ref="M51" si="82">AR51+BO51</f>
        <v>30</v>
      </c>
      <c r="N51" s="31">
        <f t="shared" ref="N51" si="83">Y51+AV51</f>
        <v>30</v>
      </c>
      <c r="O51" s="165">
        <f t="shared" ref="O51" si="84">Z51+AW51</f>
        <v>30</v>
      </c>
      <c r="P51" s="35">
        <f t="shared" ref="P51" si="85">W51+AT51</f>
        <v>2</v>
      </c>
      <c r="Q51" s="53">
        <f t="shared" ref="Q51" si="86">IFERROR((AK51+BH51)*P51/N51," ")</f>
        <v>0</v>
      </c>
      <c r="R51" s="53">
        <f t="shared" si="7"/>
        <v>1</v>
      </c>
      <c r="S51" s="108">
        <f t="shared" si="66"/>
        <v>0.33333333333333331</v>
      </c>
      <c r="T51" s="58">
        <f t="shared" si="65"/>
        <v>1.6666666666666667</v>
      </c>
      <c r="U51" s="173" t="s">
        <v>63</v>
      </c>
      <c r="V51" s="44"/>
      <c r="W51" s="174">
        <v>2</v>
      </c>
      <c r="X51" s="25">
        <f t="shared" ref="X51" si="87">AR51+Y51</f>
        <v>60</v>
      </c>
      <c r="Y51" s="33">
        <f t="shared" ref="Y51" si="88">AQ51+Z51</f>
        <v>30</v>
      </c>
      <c r="Z51" s="168">
        <f t="shared" ref="Z51" si="89">(SUM(AA51:AP51))-AB51</f>
        <v>30</v>
      </c>
      <c r="AA51" s="440">
        <v>10</v>
      </c>
      <c r="AB51" s="40">
        <v>5</v>
      </c>
      <c r="AC51" s="14"/>
      <c r="AD51" s="14">
        <v>5</v>
      </c>
      <c r="AE51" s="14"/>
      <c r="AF51" s="14">
        <v>10</v>
      </c>
      <c r="AG51" s="14"/>
      <c r="AH51" s="14"/>
      <c r="AI51" s="14">
        <v>5</v>
      </c>
      <c r="AJ51" s="14"/>
      <c r="AK51" s="14"/>
      <c r="AL51" s="14"/>
      <c r="AM51" s="14"/>
      <c r="AN51" s="14"/>
      <c r="AO51" s="14"/>
      <c r="AP51" s="14"/>
      <c r="AQ51" s="15"/>
      <c r="AR51" s="28">
        <v>30</v>
      </c>
      <c r="AS51" s="424"/>
      <c r="AT51" s="443"/>
      <c r="AU51" s="23">
        <f t="shared" ref="AU51" si="90">BO51+AV51</f>
        <v>0</v>
      </c>
      <c r="AV51" s="33">
        <f t="shared" ref="AV51" si="91">BN51+AW51</f>
        <v>0</v>
      </c>
      <c r="AW51" s="168">
        <f t="shared" ref="AW51" si="92">(SUM(AX51:BM51))-AY51</f>
        <v>0</v>
      </c>
      <c r="AX51" s="14"/>
      <c r="AY51" s="40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5"/>
      <c r="BO51" s="28"/>
      <c r="BP51" s="18">
        <f t="shared" ref="BP51" si="93">IFERROR(L51/P51," ")</f>
        <v>30</v>
      </c>
      <c r="BQ51" s="6" t="str">
        <f t="shared" ref="BQ51" si="94">IF(OR(BP51&gt;30,BP51&lt;25),"1 ECTS powinien mieścić się przedziale 25-30h","Wartość prawidłowa")</f>
        <v>Wartość prawidłowa</v>
      </c>
    </row>
    <row r="52" spans="1:69" s="7" customFormat="1" ht="75.75" thickBot="1" x14ac:dyDescent="0.3">
      <c r="A52" s="311">
        <v>32</v>
      </c>
      <c r="B52" s="300" t="s">
        <v>46</v>
      </c>
      <c r="C52" s="297" t="s">
        <v>471</v>
      </c>
      <c r="D52" s="299"/>
      <c r="E52" s="300">
        <v>2</v>
      </c>
      <c r="F52" s="337" t="s">
        <v>429</v>
      </c>
      <c r="G52" s="299" t="s">
        <v>77</v>
      </c>
      <c r="H52" s="125" t="s">
        <v>129</v>
      </c>
      <c r="I52" s="394" t="s">
        <v>465</v>
      </c>
      <c r="J52" s="122"/>
      <c r="K52" s="145"/>
      <c r="L52" s="23">
        <f t="shared" si="0"/>
        <v>105</v>
      </c>
      <c r="M52" s="20">
        <f t="shared" si="6"/>
        <v>70</v>
      </c>
      <c r="N52" s="31">
        <f t="shared" si="1"/>
        <v>35</v>
      </c>
      <c r="O52" s="165">
        <f t="shared" si="2"/>
        <v>35</v>
      </c>
      <c r="P52" s="35">
        <f t="shared" si="32"/>
        <v>3.5</v>
      </c>
      <c r="Q52" s="53">
        <f t="shared" si="3"/>
        <v>0</v>
      </c>
      <c r="R52" s="53">
        <f t="shared" si="7"/>
        <v>3</v>
      </c>
      <c r="S52" s="108">
        <f t="shared" si="66"/>
        <v>0.5</v>
      </c>
      <c r="T52" s="58">
        <f t="shared" si="65"/>
        <v>3</v>
      </c>
      <c r="U52" s="173" t="s">
        <v>63</v>
      </c>
      <c r="V52" s="44" t="s">
        <v>63</v>
      </c>
      <c r="W52" s="174">
        <v>3.5</v>
      </c>
      <c r="X52" s="25">
        <f t="shared" si="4"/>
        <v>105</v>
      </c>
      <c r="Y52" s="33">
        <f t="shared" si="10"/>
        <v>35</v>
      </c>
      <c r="Z52" s="168">
        <f t="shared" si="11"/>
        <v>35</v>
      </c>
      <c r="AA52" s="14">
        <v>5</v>
      </c>
      <c r="AB52" s="40">
        <v>5</v>
      </c>
      <c r="AC52" s="14"/>
      <c r="AD52" s="14">
        <v>10</v>
      </c>
      <c r="AE52" s="14"/>
      <c r="AF52" s="14">
        <v>20</v>
      </c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5"/>
      <c r="AR52" s="28">
        <v>70</v>
      </c>
      <c r="AS52" s="424"/>
      <c r="AT52" s="174"/>
      <c r="AU52" s="23">
        <f t="shared" si="5"/>
        <v>0</v>
      </c>
      <c r="AV52" s="33">
        <f t="shared" si="12"/>
        <v>0</v>
      </c>
      <c r="AW52" s="168">
        <f t="shared" si="13"/>
        <v>0</v>
      </c>
      <c r="AX52" s="14"/>
      <c r="AY52" s="40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5"/>
      <c r="BO52" s="28"/>
      <c r="BP52" s="18">
        <f t="shared" si="14"/>
        <v>30</v>
      </c>
      <c r="BQ52" s="6" t="str">
        <f t="shared" si="33"/>
        <v>Wartość prawidłowa</v>
      </c>
    </row>
    <row r="53" spans="1:69" s="7" customFormat="1" ht="75.75" thickBot="1" x14ac:dyDescent="0.25">
      <c r="A53" s="301">
        <v>33</v>
      </c>
      <c r="B53" s="300" t="s">
        <v>43</v>
      </c>
      <c r="C53" s="297" t="s">
        <v>471</v>
      </c>
      <c r="D53" s="299"/>
      <c r="E53" s="300">
        <v>2</v>
      </c>
      <c r="F53" s="337" t="s">
        <v>429</v>
      </c>
      <c r="G53" s="299" t="s">
        <v>77</v>
      </c>
      <c r="H53" s="125" t="s">
        <v>129</v>
      </c>
      <c r="I53" s="408" t="s">
        <v>427</v>
      </c>
      <c r="J53" s="122"/>
      <c r="K53" s="145"/>
      <c r="L53" s="23">
        <f t="shared" si="0"/>
        <v>45</v>
      </c>
      <c r="M53" s="20">
        <f t="shared" si="6"/>
        <v>25</v>
      </c>
      <c r="N53" s="31">
        <f t="shared" si="1"/>
        <v>20</v>
      </c>
      <c r="O53" s="165">
        <f t="shared" si="2"/>
        <v>20</v>
      </c>
      <c r="P53" s="35">
        <f t="shared" si="32"/>
        <v>1.5</v>
      </c>
      <c r="Q53" s="53">
        <f t="shared" si="3"/>
        <v>0</v>
      </c>
      <c r="R53" s="53">
        <f t="shared" si="7"/>
        <v>1.125</v>
      </c>
      <c r="S53" s="108">
        <f t="shared" si="66"/>
        <v>0</v>
      </c>
      <c r="T53" s="58">
        <f t="shared" si="65"/>
        <v>1.5</v>
      </c>
      <c r="U53" s="173" t="s">
        <v>63</v>
      </c>
      <c r="V53" s="44" t="s">
        <v>63</v>
      </c>
      <c r="W53" s="174"/>
      <c r="X53" s="25">
        <f t="shared" ref="X53:X60" si="95">AR53+Y53</f>
        <v>0</v>
      </c>
      <c r="Y53" s="33">
        <f t="shared" ref="Y53:Y60" si="96">AQ53+Z53</f>
        <v>0</v>
      </c>
      <c r="Z53" s="168">
        <f t="shared" ref="Z53:Z60" si="97">(SUM(AA53:AP53))-AB53</f>
        <v>0</v>
      </c>
      <c r="AA53" s="14"/>
      <c r="AB53" s="40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5"/>
      <c r="AR53" s="28"/>
      <c r="AS53" s="424" t="s">
        <v>63</v>
      </c>
      <c r="AT53" s="174">
        <v>1.5</v>
      </c>
      <c r="AU53" s="23">
        <f t="shared" si="5"/>
        <v>45</v>
      </c>
      <c r="AV53" s="33">
        <f t="shared" si="12"/>
        <v>20</v>
      </c>
      <c r="AW53" s="168">
        <f t="shared" si="13"/>
        <v>20</v>
      </c>
      <c r="AX53" s="14">
        <v>5</v>
      </c>
      <c r="AY53" s="40"/>
      <c r="AZ53" s="14"/>
      <c r="BA53" s="14">
        <v>15</v>
      </c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5"/>
      <c r="BO53" s="28">
        <v>25</v>
      </c>
      <c r="BP53" s="18">
        <f t="shared" si="14"/>
        <v>30</v>
      </c>
      <c r="BQ53" s="6" t="str">
        <f t="shared" si="33"/>
        <v>Wartość prawidłowa</v>
      </c>
    </row>
    <row r="54" spans="1:69" s="7" customFormat="1" ht="75.75" thickBot="1" x14ac:dyDescent="0.3">
      <c r="A54" s="311">
        <v>34</v>
      </c>
      <c r="B54" s="300" t="s">
        <v>46</v>
      </c>
      <c r="C54" s="297" t="s">
        <v>471</v>
      </c>
      <c r="D54" s="299" t="s">
        <v>43</v>
      </c>
      <c r="E54" s="300">
        <v>2</v>
      </c>
      <c r="F54" s="337" t="s">
        <v>429</v>
      </c>
      <c r="G54" s="299" t="s">
        <v>78</v>
      </c>
      <c r="H54" s="125" t="s">
        <v>129</v>
      </c>
      <c r="I54" s="394" t="s">
        <v>428</v>
      </c>
      <c r="J54" s="122"/>
      <c r="K54" s="145"/>
      <c r="L54" s="23">
        <f t="shared" ref="L54:L56" si="98">X54+AU54</f>
        <v>60</v>
      </c>
      <c r="M54" s="20">
        <f t="shared" ref="M54:M56" si="99">AR54+BO54</f>
        <v>30</v>
      </c>
      <c r="N54" s="31">
        <f t="shared" ref="N54:N56" si="100">Y54+AV54</f>
        <v>30</v>
      </c>
      <c r="O54" s="165">
        <f t="shared" ref="O54:O56" si="101">Z54+AW54</f>
        <v>30</v>
      </c>
      <c r="P54" s="35">
        <f t="shared" ref="P54:P59" si="102">W54+AT54</f>
        <v>2</v>
      </c>
      <c r="Q54" s="53">
        <f t="shared" ref="Q54:Q59" si="103">IFERROR((AK54+BH54)*P54/N54," ")</f>
        <v>0</v>
      </c>
      <c r="R54" s="53">
        <f t="shared" si="7"/>
        <v>1</v>
      </c>
      <c r="S54" s="108">
        <f t="shared" si="66"/>
        <v>0</v>
      </c>
      <c r="T54" s="58">
        <f t="shared" si="65"/>
        <v>2</v>
      </c>
      <c r="U54" s="173" t="s">
        <v>63</v>
      </c>
      <c r="V54" s="44"/>
      <c r="W54" s="174">
        <v>2</v>
      </c>
      <c r="X54" s="25">
        <f t="shared" si="95"/>
        <v>60</v>
      </c>
      <c r="Y54" s="33">
        <f t="shared" si="96"/>
        <v>30</v>
      </c>
      <c r="Z54" s="168">
        <f t="shared" si="97"/>
        <v>30</v>
      </c>
      <c r="AA54" s="14">
        <v>15</v>
      </c>
      <c r="AB54" s="40"/>
      <c r="AC54" s="14"/>
      <c r="AD54" s="14">
        <v>10</v>
      </c>
      <c r="AE54" s="14"/>
      <c r="AF54" s="14">
        <v>5</v>
      </c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5"/>
      <c r="AR54" s="28">
        <v>30</v>
      </c>
      <c r="AS54" s="424"/>
      <c r="AT54" s="174"/>
      <c r="AU54" s="23">
        <f t="shared" ref="AU54:AU59" si="104">BO54+AV54</f>
        <v>0</v>
      </c>
      <c r="AV54" s="33">
        <f t="shared" ref="AV54:AV59" si="105">BN54+AW54</f>
        <v>0</v>
      </c>
      <c r="AW54" s="168">
        <f t="shared" ref="AW54:AW59" si="106">(SUM(AX54:BM54))-AY54</f>
        <v>0</v>
      </c>
      <c r="AX54" s="14"/>
      <c r="AY54" s="40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5"/>
      <c r="BO54" s="28"/>
      <c r="BP54" s="18">
        <f t="shared" si="14"/>
        <v>30</v>
      </c>
      <c r="BQ54" s="6" t="str">
        <f t="shared" si="33"/>
        <v>Wartość prawidłowa</v>
      </c>
    </row>
    <row r="55" spans="1:69" s="7" customFormat="1" ht="75.75" thickBot="1" x14ac:dyDescent="0.3">
      <c r="A55" s="301">
        <v>35</v>
      </c>
      <c r="B55" s="314" t="s">
        <v>46</v>
      </c>
      <c r="C55" s="297" t="s">
        <v>471</v>
      </c>
      <c r="D55" s="317" t="s">
        <v>46</v>
      </c>
      <c r="E55" s="314">
        <v>2</v>
      </c>
      <c r="F55" s="337" t="s">
        <v>429</v>
      </c>
      <c r="G55" s="317" t="s">
        <v>78</v>
      </c>
      <c r="H55" s="318" t="s">
        <v>129</v>
      </c>
      <c r="I55" s="394" t="s">
        <v>431</v>
      </c>
      <c r="J55" s="122"/>
      <c r="K55" s="145"/>
      <c r="L55" s="23">
        <f t="shared" ref="L55" si="107">X55+AU55</f>
        <v>60</v>
      </c>
      <c r="M55" s="20">
        <f t="shared" ref="M55" si="108">AR55+BO55</f>
        <v>30</v>
      </c>
      <c r="N55" s="31">
        <f t="shared" ref="N55" si="109">Y55+AV55</f>
        <v>30</v>
      </c>
      <c r="O55" s="165">
        <f t="shared" ref="O55" si="110">Z55+AW55</f>
        <v>30</v>
      </c>
      <c r="P55" s="35">
        <f t="shared" ref="P55" si="111">W55+AT55</f>
        <v>2</v>
      </c>
      <c r="Q55" s="53">
        <f t="shared" ref="Q55" si="112">IFERROR((AK55+BH55)*P55/N55," ")</f>
        <v>0</v>
      </c>
      <c r="R55" s="53">
        <f t="shared" si="7"/>
        <v>1</v>
      </c>
      <c r="S55" s="108">
        <f t="shared" si="66"/>
        <v>0</v>
      </c>
      <c r="T55" s="58">
        <f t="shared" si="65"/>
        <v>2</v>
      </c>
      <c r="U55" s="173" t="s">
        <v>63</v>
      </c>
      <c r="V55" s="44"/>
      <c r="W55" s="174">
        <v>2</v>
      </c>
      <c r="X55" s="25">
        <f t="shared" ref="X55" si="113">AR55+Y55</f>
        <v>60</v>
      </c>
      <c r="Y55" s="33">
        <f t="shared" ref="Y55" si="114">AQ55+Z55</f>
        <v>30</v>
      </c>
      <c r="Z55" s="168">
        <f t="shared" ref="Z55" si="115">(SUM(AA55:AP55))-AB55</f>
        <v>30</v>
      </c>
      <c r="AA55" s="14">
        <v>15</v>
      </c>
      <c r="AB55" s="40"/>
      <c r="AC55" s="14"/>
      <c r="AD55" s="14">
        <v>10</v>
      </c>
      <c r="AE55" s="14"/>
      <c r="AF55" s="14">
        <v>5</v>
      </c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5"/>
      <c r="AR55" s="28">
        <v>30</v>
      </c>
      <c r="AS55" s="424"/>
      <c r="AT55" s="174"/>
      <c r="AU55" s="23">
        <f t="shared" ref="AU55" si="116">BO55+AV55</f>
        <v>0</v>
      </c>
      <c r="AV55" s="33">
        <f t="shared" ref="AV55" si="117">BN55+AW55</f>
        <v>0</v>
      </c>
      <c r="AW55" s="168">
        <f t="shared" ref="AW55" si="118">(SUM(AX55:BM55))-AY55</f>
        <v>0</v>
      </c>
      <c r="AX55" s="14"/>
      <c r="AY55" s="40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5"/>
      <c r="BO55" s="28"/>
      <c r="BP55" s="18">
        <f t="shared" ref="BP55" si="119">IFERROR(L55/P55," ")</f>
        <v>30</v>
      </c>
      <c r="BQ55" s="6" t="str">
        <f t="shared" ref="BQ55" si="120">IF(OR(BP55&gt;30,BP55&lt;25),"1 ECTS powinien mieścić się przedziale 25-30h","Wartość prawidłowa")</f>
        <v>Wartość prawidłowa</v>
      </c>
    </row>
    <row r="56" spans="1:69" s="7" customFormat="1" ht="75.75" thickBot="1" x14ac:dyDescent="0.3">
      <c r="A56" s="311">
        <v>36</v>
      </c>
      <c r="B56" s="300" t="s">
        <v>43</v>
      </c>
      <c r="C56" s="297" t="s">
        <v>471</v>
      </c>
      <c r="D56" s="299" t="s">
        <v>43</v>
      </c>
      <c r="E56" s="300">
        <v>2</v>
      </c>
      <c r="F56" s="337" t="s">
        <v>429</v>
      </c>
      <c r="G56" s="299" t="s">
        <v>78</v>
      </c>
      <c r="H56" s="125" t="s">
        <v>129</v>
      </c>
      <c r="I56" s="394" t="s">
        <v>479</v>
      </c>
      <c r="J56" s="122"/>
      <c r="K56" s="145"/>
      <c r="L56" s="23">
        <f t="shared" si="98"/>
        <v>60</v>
      </c>
      <c r="M56" s="20">
        <f t="shared" si="99"/>
        <v>35</v>
      </c>
      <c r="N56" s="31">
        <f t="shared" si="100"/>
        <v>25</v>
      </c>
      <c r="O56" s="165">
        <f t="shared" si="101"/>
        <v>25</v>
      </c>
      <c r="P56" s="35">
        <f t="shared" si="102"/>
        <v>2</v>
      </c>
      <c r="Q56" s="53">
        <f t="shared" si="103"/>
        <v>0</v>
      </c>
      <c r="R56" s="53">
        <f t="shared" si="7"/>
        <v>1.6</v>
      </c>
      <c r="S56" s="108">
        <f t="shared" si="66"/>
        <v>0</v>
      </c>
      <c r="T56" s="58">
        <f t="shared" si="65"/>
        <v>2</v>
      </c>
      <c r="U56" s="173" t="s">
        <v>63</v>
      </c>
      <c r="V56" s="44"/>
      <c r="W56" s="174">
        <v>2</v>
      </c>
      <c r="X56" s="25">
        <f t="shared" si="95"/>
        <v>60</v>
      </c>
      <c r="Y56" s="33">
        <f t="shared" si="96"/>
        <v>25</v>
      </c>
      <c r="Z56" s="168">
        <f t="shared" si="97"/>
        <v>25</v>
      </c>
      <c r="AA56" s="14">
        <v>5</v>
      </c>
      <c r="AB56" s="40"/>
      <c r="AC56" s="14"/>
      <c r="AD56" s="14">
        <v>5</v>
      </c>
      <c r="AE56" s="14">
        <v>15</v>
      </c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5"/>
      <c r="AR56" s="28">
        <v>35</v>
      </c>
      <c r="AS56" s="424"/>
      <c r="AT56" s="174"/>
      <c r="AU56" s="23">
        <f t="shared" si="104"/>
        <v>0</v>
      </c>
      <c r="AV56" s="33">
        <f t="shared" si="105"/>
        <v>0</v>
      </c>
      <c r="AW56" s="168">
        <f t="shared" si="106"/>
        <v>0</v>
      </c>
      <c r="AX56" s="14"/>
      <c r="AY56" s="40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5"/>
      <c r="BO56" s="28"/>
      <c r="BP56" s="18">
        <f t="shared" si="14"/>
        <v>30</v>
      </c>
      <c r="BQ56" s="6" t="str">
        <f t="shared" si="33"/>
        <v>Wartość prawidłowa</v>
      </c>
    </row>
    <row r="57" spans="1:69" s="7" customFormat="1" ht="75.75" thickBot="1" x14ac:dyDescent="0.3">
      <c r="A57" s="301">
        <v>37</v>
      </c>
      <c r="B57" s="300" t="s">
        <v>43</v>
      </c>
      <c r="C57" s="297" t="s">
        <v>471</v>
      </c>
      <c r="D57" s="299" t="s">
        <v>46</v>
      </c>
      <c r="E57" s="300">
        <v>2</v>
      </c>
      <c r="F57" s="337" t="s">
        <v>429</v>
      </c>
      <c r="G57" s="299" t="s">
        <v>78</v>
      </c>
      <c r="H57" s="125" t="s">
        <v>129</v>
      </c>
      <c r="I57" s="394" t="s">
        <v>480</v>
      </c>
      <c r="J57" s="122"/>
      <c r="K57" s="145"/>
      <c r="L57" s="23">
        <f t="shared" ref="L57:L58" si="121">X57+AU57</f>
        <v>60</v>
      </c>
      <c r="M57" s="20">
        <f t="shared" ref="M57:M58" si="122">AR57+BO57</f>
        <v>35</v>
      </c>
      <c r="N57" s="31">
        <f t="shared" ref="N57:N58" si="123">Y57+AV57</f>
        <v>25</v>
      </c>
      <c r="O57" s="165">
        <f t="shared" ref="O57:O58" si="124">Z57+AW57</f>
        <v>25</v>
      </c>
      <c r="P57" s="35">
        <f t="shared" ref="P57:P58" si="125">W57+AT57</f>
        <v>2</v>
      </c>
      <c r="Q57" s="53">
        <f t="shared" ref="Q57:Q58" si="126">IFERROR((AK57+BH57)*P57/N57," ")</f>
        <v>0</v>
      </c>
      <c r="R57" s="53">
        <f t="shared" si="7"/>
        <v>1.6</v>
      </c>
      <c r="S57" s="108">
        <f t="shared" si="66"/>
        <v>0</v>
      </c>
      <c r="T57" s="58">
        <f t="shared" si="65"/>
        <v>2</v>
      </c>
      <c r="U57" s="173" t="s">
        <v>63</v>
      </c>
      <c r="V57" s="44"/>
      <c r="W57" s="174">
        <v>2</v>
      </c>
      <c r="X57" s="25">
        <f t="shared" ref="X57:X58" si="127">AR57+Y57</f>
        <v>60</v>
      </c>
      <c r="Y57" s="33">
        <f t="shared" ref="Y57:Y58" si="128">AQ57+Z57</f>
        <v>25</v>
      </c>
      <c r="Z57" s="168">
        <f t="shared" ref="Z57:Z58" si="129">(SUM(AA57:AP57))-AB57</f>
        <v>25</v>
      </c>
      <c r="AA57" s="14">
        <v>5</v>
      </c>
      <c r="AB57" s="40"/>
      <c r="AC57" s="14"/>
      <c r="AD57" s="14">
        <v>5</v>
      </c>
      <c r="AE57" s="14">
        <v>15</v>
      </c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5"/>
      <c r="AR57" s="28">
        <v>35</v>
      </c>
      <c r="AS57" s="424"/>
      <c r="AT57" s="174"/>
      <c r="AU57" s="23">
        <f t="shared" ref="AU57:AU58" si="130">BO57+AV57</f>
        <v>0</v>
      </c>
      <c r="AV57" s="33">
        <f t="shared" ref="AV57:AV58" si="131">BN57+AW57</f>
        <v>0</v>
      </c>
      <c r="AW57" s="168">
        <f t="shared" ref="AW57:AW58" si="132">(SUM(AX57:BM57))-AY57</f>
        <v>0</v>
      </c>
      <c r="AX57" s="14"/>
      <c r="AY57" s="40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5"/>
      <c r="BO57" s="28"/>
      <c r="BP57" s="18">
        <f t="shared" ref="BP57:BP58" si="133">IFERROR(L57/P57," ")</f>
        <v>30</v>
      </c>
      <c r="BQ57" s="6" t="str">
        <f t="shared" ref="BQ57:BQ58" si="134">IF(OR(BP57&gt;30,BP57&lt;25),"1 ECTS powinien mieścić się przedziale 25-30h","Wartość prawidłowa")</f>
        <v>Wartość prawidłowa</v>
      </c>
    </row>
    <row r="58" spans="1:69" s="7" customFormat="1" ht="75.75" thickBot="1" x14ac:dyDescent="0.3">
      <c r="A58" s="311">
        <v>38</v>
      </c>
      <c r="B58" s="302"/>
      <c r="C58" s="297" t="s">
        <v>471</v>
      </c>
      <c r="D58" s="304"/>
      <c r="E58" s="302">
        <v>2</v>
      </c>
      <c r="F58" s="337" t="s">
        <v>429</v>
      </c>
      <c r="G58" s="304" t="s">
        <v>117</v>
      </c>
      <c r="H58" s="306" t="s">
        <v>129</v>
      </c>
      <c r="I58" s="409" t="s">
        <v>124</v>
      </c>
      <c r="J58" s="292"/>
      <c r="K58" s="145"/>
      <c r="L58" s="23">
        <f t="shared" si="121"/>
        <v>90</v>
      </c>
      <c r="M58" s="20">
        <f t="shared" si="122"/>
        <v>55</v>
      </c>
      <c r="N58" s="31">
        <f t="shared" si="123"/>
        <v>35</v>
      </c>
      <c r="O58" s="165">
        <f t="shared" si="124"/>
        <v>35</v>
      </c>
      <c r="P58" s="35">
        <f t="shared" si="125"/>
        <v>3</v>
      </c>
      <c r="Q58" s="53">
        <f t="shared" si="126"/>
        <v>0</v>
      </c>
      <c r="R58" s="53">
        <f t="shared" si="7"/>
        <v>1.7142857142857142</v>
      </c>
      <c r="S58" s="108">
        <f>IFERROR((AB58+AN58+AY58+BK58)*P58/N58," ")</f>
        <v>0.8571428571428571</v>
      </c>
      <c r="T58" s="58">
        <f t="shared" si="65"/>
        <v>2.1428571428571428</v>
      </c>
      <c r="U58" s="173" t="s">
        <v>63</v>
      </c>
      <c r="V58" s="44"/>
      <c r="W58" s="174"/>
      <c r="X58" s="25">
        <f t="shared" si="127"/>
        <v>0</v>
      </c>
      <c r="Y58" s="33">
        <f t="shared" si="128"/>
        <v>0</v>
      </c>
      <c r="Z58" s="168">
        <f t="shared" si="129"/>
        <v>0</v>
      </c>
      <c r="AA58" s="14"/>
      <c r="AB58" s="40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5"/>
      <c r="AR58" s="28"/>
      <c r="AS58" s="424" t="s">
        <v>63</v>
      </c>
      <c r="AT58" s="174">
        <v>3</v>
      </c>
      <c r="AU58" s="23">
        <f t="shared" si="130"/>
        <v>90</v>
      </c>
      <c r="AV58" s="33">
        <f t="shared" si="131"/>
        <v>35</v>
      </c>
      <c r="AW58" s="168">
        <f t="shared" si="132"/>
        <v>35</v>
      </c>
      <c r="AX58" s="14">
        <v>15</v>
      </c>
      <c r="AY58" s="40">
        <v>10</v>
      </c>
      <c r="AZ58" s="14"/>
      <c r="BA58" s="14">
        <v>20</v>
      </c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5"/>
      <c r="BO58" s="28">
        <v>55</v>
      </c>
      <c r="BP58" s="18">
        <f t="shared" si="133"/>
        <v>30</v>
      </c>
      <c r="BQ58" s="6" t="str">
        <f t="shared" si="134"/>
        <v>Wartość prawidłowa</v>
      </c>
    </row>
    <row r="59" spans="1:69" s="7" customFormat="1" ht="45" customHeight="1" thickBot="1" x14ac:dyDescent="0.3">
      <c r="A59" s="301">
        <v>39</v>
      </c>
      <c r="B59" s="303" t="s">
        <v>48</v>
      </c>
      <c r="C59" s="297" t="s">
        <v>471</v>
      </c>
      <c r="D59" s="299"/>
      <c r="E59" s="300">
        <v>2</v>
      </c>
      <c r="F59" s="337" t="s">
        <v>429</v>
      </c>
      <c r="G59" s="299" t="s">
        <v>77</v>
      </c>
      <c r="H59" s="299" t="s">
        <v>128</v>
      </c>
      <c r="I59" s="397" t="s">
        <v>152</v>
      </c>
      <c r="J59" s="292"/>
      <c r="K59" s="145"/>
      <c r="L59" s="23">
        <f t="shared" ref="L59:L63" si="135">X59+AU59</f>
        <v>30</v>
      </c>
      <c r="M59" s="20">
        <f t="shared" si="6"/>
        <v>10</v>
      </c>
      <c r="N59" s="31">
        <f t="shared" ref="N59:N63" si="136">Y59+AV59</f>
        <v>20</v>
      </c>
      <c r="O59" s="165">
        <f t="shared" ref="O59:O63" si="137">Z59+AW59</f>
        <v>20</v>
      </c>
      <c r="P59" s="35">
        <f t="shared" si="102"/>
        <v>1</v>
      </c>
      <c r="Q59" s="53">
        <f t="shared" si="103"/>
        <v>0</v>
      </c>
      <c r="R59" s="53">
        <f t="shared" si="7"/>
        <v>1</v>
      </c>
      <c r="S59" s="108">
        <f t="shared" si="66"/>
        <v>0</v>
      </c>
      <c r="T59" s="58">
        <f t="shared" si="65"/>
        <v>0</v>
      </c>
      <c r="U59" s="436" t="s">
        <v>63</v>
      </c>
      <c r="V59" s="44"/>
      <c r="W59" s="174"/>
      <c r="X59" s="25">
        <f t="shared" si="95"/>
        <v>0</v>
      </c>
      <c r="Y59" s="33">
        <f t="shared" si="96"/>
        <v>0</v>
      </c>
      <c r="Z59" s="168">
        <f t="shared" si="97"/>
        <v>0</v>
      </c>
      <c r="AA59" s="14"/>
      <c r="AB59" s="40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5"/>
      <c r="AR59" s="28"/>
      <c r="AS59" s="424" t="s">
        <v>63</v>
      </c>
      <c r="AT59" s="174">
        <v>1</v>
      </c>
      <c r="AU59" s="23">
        <f t="shared" si="104"/>
        <v>30</v>
      </c>
      <c r="AV59" s="33">
        <f t="shared" si="105"/>
        <v>20</v>
      </c>
      <c r="AW59" s="168">
        <f t="shared" si="106"/>
        <v>20</v>
      </c>
      <c r="AX59" s="14"/>
      <c r="AY59" s="40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>
        <v>20</v>
      </c>
      <c r="BN59" s="15"/>
      <c r="BO59" s="28">
        <v>10</v>
      </c>
      <c r="BP59" s="18">
        <f t="shared" si="14"/>
        <v>30</v>
      </c>
      <c r="BQ59" s="6" t="str">
        <f t="shared" si="15"/>
        <v>Wartość prawidłowa</v>
      </c>
    </row>
    <row r="60" spans="1:69" s="7" customFormat="1" ht="45.75" thickBot="1" x14ac:dyDescent="0.3">
      <c r="A60" s="311">
        <v>40</v>
      </c>
      <c r="B60" s="303" t="s">
        <v>48</v>
      </c>
      <c r="C60" s="297" t="s">
        <v>471</v>
      </c>
      <c r="D60" s="299"/>
      <c r="E60" s="300">
        <v>2</v>
      </c>
      <c r="F60" s="337" t="s">
        <v>429</v>
      </c>
      <c r="G60" s="299" t="s">
        <v>77</v>
      </c>
      <c r="H60" s="125" t="s">
        <v>128</v>
      </c>
      <c r="I60" s="397" t="s">
        <v>468</v>
      </c>
      <c r="J60" s="292"/>
      <c r="K60" s="145"/>
      <c r="L60" s="23">
        <f t="shared" si="135"/>
        <v>30</v>
      </c>
      <c r="M60" s="20">
        <f t="shared" si="6"/>
        <v>10</v>
      </c>
      <c r="N60" s="31">
        <f t="shared" si="136"/>
        <v>20</v>
      </c>
      <c r="O60" s="165">
        <f t="shared" si="137"/>
        <v>20</v>
      </c>
      <c r="P60" s="35">
        <f t="shared" si="32"/>
        <v>1</v>
      </c>
      <c r="Q60" s="53">
        <f t="shared" si="3"/>
        <v>0</v>
      </c>
      <c r="R60" s="53">
        <f t="shared" si="7"/>
        <v>1</v>
      </c>
      <c r="S60" s="108">
        <f t="shared" si="66"/>
        <v>0</v>
      </c>
      <c r="T60" s="58">
        <f t="shared" si="65"/>
        <v>0</v>
      </c>
      <c r="U60" s="173" t="s">
        <v>63</v>
      </c>
      <c r="V60" s="44" t="s">
        <v>63</v>
      </c>
      <c r="W60" s="174">
        <v>1</v>
      </c>
      <c r="X60" s="25">
        <f t="shared" si="95"/>
        <v>30</v>
      </c>
      <c r="Y60" s="33">
        <f t="shared" si="96"/>
        <v>20</v>
      </c>
      <c r="Z60" s="168">
        <f t="shared" si="97"/>
        <v>20</v>
      </c>
      <c r="AA60" s="14"/>
      <c r="AB60" s="40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>
        <v>20</v>
      </c>
      <c r="AQ60" s="15"/>
      <c r="AR60" s="28">
        <v>10</v>
      </c>
      <c r="AS60" s="424"/>
      <c r="AT60" s="174"/>
      <c r="AU60" s="23">
        <f t="shared" ref="AU60:AU63" si="138">BO60+AV60</f>
        <v>0</v>
      </c>
      <c r="AV60" s="33">
        <f t="shared" ref="AV60:AV63" si="139">BN60+AW60</f>
        <v>0</v>
      </c>
      <c r="AW60" s="168">
        <f t="shared" ref="AW60:AW63" si="140">(SUM(AX60:BM60))-AY60</f>
        <v>0</v>
      </c>
      <c r="AX60" s="14"/>
      <c r="AY60" s="40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5"/>
      <c r="BO60" s="28"/>
      <c r="BP60" s="18">
        <f t="shared" si="14"/>
        <v>30</v>
      </c>
      <c r="BQ60" s="6" t="str">
        <f t="shared" si="15"/>
        <v>Wartość prawidłowa</v>
      </c>
    </row>
    <row r="61" spans="1:69" s="7" customFormat="1" ht="75" customHeight="1" thickBot="1" x14ac:dyDescent="0.3">
      <c r="A61" s="301">
        <v>41</v>
      </c>
      <c r="B61" s="303" t="s">
        <v>48</v>
      </c>
      <c r="C61" s="297" t="s">
        <v>471</v>
      </c>
      <c r="D61" s="299"/>
      <c r="E61" s="300">
        <v>2</v>
      </c>
      <c r="F61" s="337" t="s">
        <v>429</v>
      </c>
      <c r="G61" s="299" t="s">
        <v>77</v>
      </c>
      <c r="H61" s="125" t="s">
        <v>128</v>
      </c>
      <c r="I61" s="397" t="s">
        <v>469</v>
      </c>
      <c r="J61" s="292"/>
      <c r="K61" s="145"/>
      <c r="L61" s="23">
        <f t="shared" si="135"/>
        <v>60</v>
      </c>
      <c r="M61" s="20">
        <f t="shared" si="6"/>
        <v>20</v>
      </c>
      <c r="N61" s="31">
        <f t="shared" si="136"/>
        <v>40</v>
      </c>
      <c r="O61" s="165">
        <f t="shared" si="137"/>
        <v>40</v>
      </c>
      <c r="P61" s="35">
        <f t="shared" si="32"/>
        <v>2</v>
      </c>
      <c r="Q61" s="53">
        <f t="shared" si="3"/>
        <v>0</v>
      </c>
      <c r="R61" s="53">
        <f t="shared" si="7"/>
        <v>2</v>
      </c>
      <c r="S61" s="108">
        <f t="shared" si="66"/>
        <v>0</v>
      </c>
      <c r="T61" s="58">
        <f t="shared" si="65"/>
        <v>0</v>
      </c>
      <c r="U61" s="173" t="s">
        <v>63</v>
      </c>
      <c r="V61" s="44" t="s">
        <v>63</v>
      </c>
      <c r="W61" s="174"/>
      <c r="X61" s="25">
        <f t="shared" ref="X61:X63" si="141">AR61+Y61</f>
        <v>0</v>
      </c>
      <c r="Y61" s="33">
        <f t="shared" ref="Y61:Y63" si="142">AQ61+Z61</f>
        <v>0</v>
      </c>
      <c r="Z61" s="168">
        <f t="shared" ref="Z61" si="143">(SUM(AA61:AP61))-AB61</f>
        <v>0</v>
      </c>
      <c r="AA61" s="14"/>
      <c r="AB61" s="40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5"/>
      <c r="AR61" s="28"/>
      <c r="AS61" s="424" t="s">
        <v>63</v>
      </c>
      <c r="AT61" s="174">
        <v>2</v>
      </c>
      <c r="AU61" s="23">
        <f t="shared" si="138"/>
        <v>60</v>
      </c>
      <c r="AV61" s="33">
        <f t="shared" si="139"/>
        <v>40</v>
      </c>
      <c r="AW61" s="168">
        <f t="shared" si="140"/>
        <v>40</v>
      </c>
      <c r="AX61" s="14"/>
      <c r="AY61" s="40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>
        <v>40</v>
      </c>
      <c r="BN61" s="15"/>
      <c r="BO61" s="28">
        <v>20</v>
      </c>
      <c r="BP61" s="18">
        <f t="shared" si="14"/>
        <v>30</v>
      </c>
      <c r="BQ61" s="6" t="str">
        <f t="shared" si="15"/>
        <v>Wartość prawidłowa</v>
      </c>
    </row>
    <row r="62" spans="1:69" s="7" customFormat="1" ht="75" customHeight="1" thickBot="1" x14ac:dyDescent="0.3">
      <c r="A62" s="311">
        <v>42</v>
      </c>
      <c r="B62" s="387"/>
      <c r="C62" s="297" t="s">
        <v>471</v>
      </c>
      <c r="D62" s="315"/>
      <c r="E62" s="316">
        <v>2</v>
      </c>
      <c r="F62" s="337" t="s">
        <v>429</v>
      </c>
      <c r="G62" s="315" t="s">
        <v>77</v>
      </c>
      <c r="H62" s="388" t="s">
        <v>128</v>
      </c>
      <c r="I62" s="410" t="s">
        <v>432</v>
      </c>
      <c r="J62" s="389"/>
      <c r="K62" s="95"/>
      <c r="L62" s="181"/>
      <c r="M62" s="390"/>
      <c r="N62" s="31"/>
      <c r="O62" s="165"/>
      <c r="P62" s="35">
        <f t="shared" si="32"/>
        <v>12</v>
      </c>
      <c r="Q62" s="53"/>
      <c r="R62" s="53"/>
      <c r="S62" s="108" t="str">
        <f t="shared" si="66"/>
        <v xml:space="preserve"> </v>
      </c>
      <c r="T62" s="58"/>
      <c r="U62" s="391"/>
      <c r="V62" s="44"/>
      <c r="W62" s="174"/>
      <c r="X62" s="25"/>
      <c r="Y62" s="33"/>
      <c r="Z62" s="168"/>
      <c r="AA62" s="42"/>
      <c r="AB62" s="40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5"/>
      <c r="AR62" s="192"/>
      <c r="AS62" s="424"/>
      <c r="AT62" s="174">
        <v>12</v>
      </c>
      <c r="AU62" s="23"/>
      <c r="AV62" s="33"/>
      <c r="AW62" s="168"/>
      <c r="AX62" s="14"/>
      <c r="AY62" s="40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5"/>
      <c r="BO62" s="28"/>
      <c r="BP62" s="18"/>
      <c r="BQ62" s="6"/>
    </row>
    <row r="63" spans="1:69" s="7" customFormat="1" ht="30.75" thickBot="1" x14ac:dyDescent="0.3">
      <c r="A63" s="301">
        <v>43</v>
      </c>
      <c r="B63" s="338"/>
      <c r="C63" s="297" t="s">
        <v>471</v>
      </c>
      <c r="D63" s="337"/>
      <c r="E63" s="339">
        <v>2</v>
      </c>
      <c r="F63" s="337" t="s">
        <v>429</v>
      </c>
      <c r="G63" s="337" t="s">
        <v>77</v>
      </c>
      <c r="H63" s="337" t="s">
        <v>128</v>
      </c>
      <c r="I63" s="410" t="s">
        <v>467</v>
      </c>
      <c r="J63" s="340"/>
      <c r="K63" s="340"/>
      <c r="L63" s="341">
        <f t="shared" si="135"/>
        <v>600</v>
      </c>
      <c r="M63" s="342">
        <f t="shared" si="6"/>
        <v>600</v>
      </c>
      <c r="N63" s="31">
        <f t="shared" si="136"/>
        <v>0</v>
      </c>
      <c r="O63" s="165">
        <f t="shared" si="137"/>
        <v>0</v>
      </c>
      <c r="P63" s="35">
        <f t="shared" si="32"/>
        <v>8</v>
      </c>
      <c r="Q63" s="53" t="str">
        <f t="shared" si="3"/>
        <v xml:space="preserve"> </v>
      </c>
      <c r="R63" s="53" t="str">
        <f t="shared" si="7"/>
        <v xml:space="preserve"> </v>
      </c>
      <c r="S63" s="108" t="str">
        <f t="shared" si="66"/>
        <v xml:space="preserve"> </v>
      </c>
      <c r="T63" s="58" t="str">
        <f t="shared" si="65"/>
        <v xml:space="preserve"> </v>
      </c>
      <c r="U63" s="293" t="s">
        <v>62</v>
      </c>
      <c r="V63" s="444" t="s">
        <v>62</v>
      </c>
      <c r="W63" s="174"/>
      <c r="X63" s="25">
        <f t="shared" si="141"/>
        <v>0</v>
      </c>
      <c r="Y63" s="33">
        <f t="shared" si="142"/>
        <v>0</v>
      </c>
      <c r="Z63" s="294">
        <f t="shared" ref="Z63" si="144">(SUM(AA63:AP63))-AB63</f>
        <v>0</v>
      </c>
      <c r="AA63" s="42"/>
      <c r="AB63" s="40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5"/>
      <c r="AR63" s="192"/>
      <c r="AS63" s="424"/>
      <c r="AT63" s="174">
        <v>8</v>
      </c>
      <c r="AU63" s="23">
        <f t="shared" si="138"/>
        <v>600</v>
      </c>
      <c r="AV63" s="33">
        <f t="shared" si="139"/>
        <v>0</v>
      </c>
      <c r="AW63" s="168">
        <f t="shared" si="140"/>
        <v>0</v>
      </c>
      <c r="AX63" s="14"/>
      <c r="AY63" s="40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5"/>
      <c r="BO63" s="28">
        <v>600</v>
      </c>
      <c r="BP63" s="18">
        <f t="shared" si="14"/>
        <v>75</v>
      </c>
      <c r="BQ63" s="6" t="str">
        <f t="shared" si="15"/>
        <v>1 ECTS powinien mieścić się przedziale 25-30h</v>
      </c>
    </row>
    <row r="64" spans="1:69" s="7" customFormat="1" ht="16.5" thickBot="1" x14ac:dyDescent="0.3">
      <c r="A64" s="321"/>
      <c r="B64" s="322"/>
      <c r="C64" s="323"/>
      <c r="D64" s="323"/>
      <c r="E64" s="322"/>
      <c r="F64" s="323"/>
      <c r="G64" s="323"/>
      <c r="H64" s="324"/>
      <c r="I64" s="411" t="s">
        <v>177</v>
      </c>
      <c r="J64" s="325">
        <f>COUNTIF(J42:J63,"tak")</f>
        <v>0</v>
      </c>
      <c r="K64" s="325">
        <f>COUNTIF(K42:K63,"tak")</f>
        <v>3</v>
      </c>
      <c r="L64" s="323">
        <f t="shared" ref="L64:AQ64" si="145">SUM(L42:L63)</f>
        <v>1980</v>
      </c>
      <c r="M64" s="323">
        <f t="shared" si="145"/>
        <v>1380</v>
      </c>
      <c r="N64" s="326">
        <f t="shared" si="145"/>
        <v>600</v>
      </c>
      <c r="O64" s="326">
        <f t="shared" si="145"/>
        <v>600</v>
      </c>
      <c r="P64" s="326">
        <f t="shared" si="145"/>
        <v>66</v>
      </c>
      <c r="Q64" s="326">
        <f t="shared" si="145"/>
        <v>1.3636363636363635</v>
      </c>
      <c r="R64" s="326">
        <f t="shared" si="145"/>
        <v>27.968722943722948</v>
      </c>
      <c r="S64" s="326">
        <f t="shared" si="145"/>
        <v>6.4757575757575747</v>
      </c>
      <c r="T64" s="326">
        <f t="shared" si="145"/>
        <v>35.524242424242431</v>
      </c>
      <c r="U64" s="326">
        <f t="shared" si="145"/>
        <v>0</v>
      </c>
      <c r="V64" s="326">
        <f t="shared" si="145"/>
        <v>0</v>
      </c>
      <c r="W64" s="326">
        <f t="shared" si="145"/>
        <v>36</v>
      </c>
      <c r="X64" s="326">
        <f t="shared" si="145"/>
        <v>1080</v>
      </c>
      <c r="Y64" s="326">
        <f t="shared" si="145"/>
        <v>460</v>
      </c>
      <c r="Z64" s="326">
        <f t="shared" si="145"/>
        <v>460</v>
      </c>
      <c r="AA64" s="326">
        <f t="shared" si="145"/>
        <v>155</v>
      </c>
      <c r="AB64" s="326">
        <f t="shared" si="145"/>
        <v>65</v>
      </c>
      <c r="AC64" s="326">
        <f t="shared" si="145"/>
        <v>5</v>
      </c>
      <c r="AD64" s="326">
        <f t="shared" si="145"/>
        <v>145</v>
      </c>
      <c r="AE64" s="326">
        <f t="shared" si="145"/>
        <v>30</v>
      </c>
      <c r="AF64" s="326">
        <f t="shared" si="145"/>
        <v>65</v>
      </c>
      <c r="AG64" s="326">
        <f t="shared" si="145"/>
        <v>0</v>
      </c>
      <c r="AH64" s="326">
        <f t="shared" si="145"/>
        <v>0</v>
      </c>
      <c r="AI64" s="326">
        <f t="shared" si="145"/>
        <v>10</v>
      </c>
      <c r="AJ64" s="326">
        <f t="shared" si="145"/>
        <v>0</v>
      </c>
      <c r="AK64" s="326">
        <f t="shared" si="145"/>
        <v>0</v>
      </c>
      <c r="AL64" s="326">
        <f t="shared" si="145"/>
        <v>0</v>
      </c>
      <c r="AM64" s="326">
        <f t="shared" si="145"/>
        <v>30</v>
      </c>
      <c r="AN64" s="326">
        <f t="shared" si="145"/>
        <v>0</v>
      </c>
      <c r="AO64" s="326">
        <f t="shared" si="145"/>
        <v>0</v>
      </c>
      <c r="AP64" s="326">
        <f t="shared" si="145"/>
        <v>20</v>
      </c>
      <c r="AQ64" s="326">
        <f t="shared" si="145"/>
        <v>0</v>
      </c>
      <c r="AR64" s="326">
        <f t="shared" ref="AR64:BO64" si="146">SUM(AR42:AR63)</f>
        <v>620</v>
      </c>
      <c r="AS64" s="428">
        <f t="shared" si="146"/>
        <v>0</v>
      </c>
      <c r="AT64" s="326">
        <f t="shared" si="146"/>
        <v>30</v>
      </c>
      <c r="AU64" s="326">
        <f t="shared" si="146"/>
        <v>900</v>
      </c>
      <c r="AV64" s="326">
        <f t="shared" si="146"/>
        <v>140</v>
      </c>
      <c r="AW64" s="326">
        <f t="shared" si="146"/>
        <v>140</v>
      </c>
      <c r="AX64" s="326">
        <f t="shared" si="146"/>
        <v>20</v>
      </c>
      <c r="AY64" s="326">
        <f t="shared" si="146"/>
        <v>10</v>
      </c>
      <c r="AZ64" s="326">
        <f t="shared" si="146"/>
        <v>5</v>
      </c>
      <c r="BA64" s="326">
        <f t="shared" si="146"/>
        <v>35</v>
      </c>
      <c r="BB64" s="326">
        <f t="shared" si="146"/>
        <v>0</v>
      </c>
      <c r="BC64" s="326">
        <f t="shared" si="146"/>
        <v>5</v>
      </c>
      <c r="BD64" s="326">
        <f t="shared" si="146"/>
        <v>0</v>
      </c>
      <c r="BE64" s="326">
        <f t="shared" si="146"/>
        <v>0</v>
      </c>
      <c r="BF64" s="326">
        <f t="shared" si="146"/>
        <v>0</v>
      </c>
      <c r="BG64" s="326">
        <f t="shared" si="146"/>
        <v>0</v>
      </c>
      <c r="BH64" s="326">
        <f t="shared" si="146"/>
        <v>15</v>
      </c>
      <c r="BI64" s="326">
        <f t="shared" si="146"/>
        <v>0</v>
      </c>
      <c r="BJ64" s="326">
        <f t="shared" si="146"/>
        <v>0</v>
      </c>
      <c r="BK64" s="326">
        <f t="shared" si="146"/>
        <v>0</v>
      </c>
      <c r="BL64" s="326">
        <f t="shared" si="146"/>
        <v>0</v>
      </c>
      <c r="BM64" s="326">
        <f t="shared" si="146"/>
        <v>60</v>
      </c>
      <c r="BN64" s="326">
        <f t="shared" si="146"/>
        <v>0</v>
      </c>
      <c r="BO64" s="326">
        <f t="shared" si="146"/>
        <v>760</v>
      </c>
      <c r="BP64" s="180"/>
      <c r="BQ64" s="6"/>
    </row>
    <row r="65" spans="1:69" s="1" customFormat="1" ht="21.75" customHeight="1" thickBot="1" x14ac:dyDescent="0.3">
      <c r="A65" s="206" t="s">
        <v>21</v>
      </c>
      <c r="B65" s="207"/>
      <c r="C65" s="208"/>
      <c r="D65" s="208"/>
      <c r="E65" s="208"/>
      <c r="F65" s="208"/>
      <c r="G65" s="208"/>
      <c r="H65" s="209"/>
      <c r="I65" s="412"/>
      <c r="J65" s="210">
        <f t="shared" ref="J65:AO65" si="147">SUM(J41,J64)</f>
        <v>0</v>
      </c>
      <c r="K65" s="210">
        <f t="shared" si="147"/>
        <v>6</v>
      </c>
      <c r="L65" s="210">
        <f t="shared" si="147"/>
        <v>3760</v>
      </c>
      <c r="M65" s="210">
        <f t="shared" si="147"/>
        <v>2420</v>
      </c>
      <c r="N65" s="210">
        <f t="shared" si="147"/>
        <v>1405</v>
      </c>
      <c r="O65" s="210">
        <f t="shared" si="147"/>
        <v>1405</v>
      </c>
      <c r="P65" s="210">
        <f t="shared" si="147"/>
        <v>126</v>
      </c>
      <c r="Q65" s="210">
        <f t="shared" si="147"/>
        <v>4.8373205741626792</v>
      </c>
      <c r="R65" s="210">
        <f t="shared" si="147"/>
        <v>62.695790612895891</v>
      </c>
      <c r="S65" s="210">
        <f t="shared" si="147"/>
        <v>18.054078377762586</v>
      </c>
      <c r="T65" s="210">
        <f t="shared" si="147"/>
        <v>77.945921622237421</v>
      </c>
      <c r="U65" s="210">
        <f t="shared" si="147"/>
        <v>0</v>
      </c>
      <c r="V65" s="210">
        <f t="shared" si="147"/>
        <v>0</v>
      </c>
      <c r="W65" s="210">
        <f t="shared" si="147"/>
        <v>66</v>
      </c>
      <c r="X65" s="210">
        <f t="shared" si="147"/>
        <v>1940</v>
      </c>
      <c r="Y65" s="210">
        <f t="shared" si="147"/>
        <v>835</v>
      </c>
      <c r="Z65" s="210">
        <f t="shared" si="147"/>
        <v>835</v>
      </c>
      <c r="AA65" s="210">
        <f t="shared" si="147"/>
        <v>294</v>
      </c>
      <c r="AB65" s="210">
        <f t="shared" si="147"/>
        <v>155</v>
      </c>
      <c r="AC65" s="210">
        <f t="shared" si="147"/>
        <v>35</v>
      </c>
      <c r="AD65" s="210">
        <f t="shared" si="147"/>
        <v>280</v>
      </c>
      <c r="AE65" s="210">
        <f t="shared" si="147"/>
        <v>40</v>
      </c>
      <c r="AF65" s="210">
        <f t="shared" si="147"/>
        <v>96</v>
      </c>
      <c r="AG65" s="210">
        <f t="shared" si="147"/>
        <v>0</v>
      </c>
      <c r="AH65" s="210">
        <f t="shared" si="147"/>
        <v>0</v>
      </c>
      <c r="AI65" s="210">
        <f t="shared" si="147"/>
        <v>10</v>
      </c>
      <c r="AJ65" s="210">
        <f t="shared" si="147"/>
        <v>0</v>
      </c>
      <c r="AK65" s="210">
        <f t="shared" si="147"/>
        <v>0</v>
      </c>
      <c r="AL65" s="210">
        <f t="shared" si="147"/>
        <v>0</v>
      </c>
      <c r="AM65" s="210">
        <f t="shared" si="147"/>
        <v>60</v>
      </c>
      <c r="AN65" s="210">
        <f t="shared" si="147"/>
        <v>0</v>
      </c>
      <c r="AO65" s="210">
        <f t="shared" si="147"/>
        <v>0</v>
      </c>
      <c r="AP65" s="210">
        <f t="shared" ref="AP65:BO65" si="148">SUM(AP41,AP64)</f>
        <v>20</v>
      </c>
      <c r="AQ65" s="210">
        <f t="shared" si="148"/>
        <v>0</v>
      </c>
      <c r="AR65" s="210">
        <f t="shared" si="148"/>
        <v>1105</v>
      </c>
      <c r="AS65" s="429">
        <f t="shared" si="148"/>
        <v>0</v>
      </c>
      <c r="AT65" s="210">
        <f t="shared" si="148"/>
        <v>60</v>
      </c>
      <c r="AU65" s="210">
        <f t="shared" si="148"/>
        <v>1820</v>
      </c>
      <c r="AV65" s="210">
        <f t="shared" si="148"/>
        <v>570</v>
      </c>
      <c r="AW65" s="210">
        <f t="shared" si="148"/>
        <v>570</v>
      </c>
      <c r="AX65" s="210">
        <f t="shared" si="148"/>
        <v>105</v>
      </c>
      <c r="AY65" s="210">
        <f t="shared" si="148"/>
        <v>60</v>
      </c>
      <c r="AZ65" s="210">
        <f t="shared" si="148"/>
        <v>10</v>
      </c>
      <c r="BA65" s="210">
        <f t="shared" si="148"/>
        <v>135</v>
      </c>
      <c r="BB65" s="210">
        <f t="shared" si="148"/>
        <v>20</v>
      </c>
      <c r="BC65" s="210">
        <f t="shared" si="148"/>
        <v>20</v>
      </c>
      <c r="BD65" s="210">
        <f t="shared" si="148"/>
        <v>0</v>
      </c>
      <c r="BE65" s="210">
        <f t="shared" si="148"/>
        <v>0</v>
      </c>
      <c r="BF65" s="210">
        <f t="shared" si="148"/>
        <v>0</v>
      </c>
      <c r="BG65" s="210">
        <f t="shared" si="148"/>
        <v>0</v>
      </c>
      <c r="BH65" s="210">
        <f t="shared" si="148"/>
        <v>70</v>
      </c>
      <c r="BI65" s="210">
        <f t="shared" si="148"/>
        <v>0</v>
      </c>
      <c r="BJ65" s="210">
        <f t="shared" si="148"/>
        <v>30</v>
      </c>
      <c r="BK65" s="210">
        <f t="shared" si="148"/>
        <v>0</v>
      </c>
      <c r="BL65" s="210">
        <f t="shared" si="148"/>
        <v>0</v>
      </c>
      <c r="BM65" s="210">
        <f t="shared" si="148"/>
        <v>180</v>
      </c>
      <c r="BN65" s="210">
        <f t="shared" si="148"/>
        <v>0</v>
      </c>
      <c r="BO65" s="210">
        <f t="shared" si="148"/>
        <v>1315</v>
      </c>
      <c r="BP65" s="210">
        <f>SUM(BP19,BP41,BP64)</f>
        <v>0</v>
      </c>
      <c r="BQ65" s="210">
        <f>SUM(BQ19,BQ41,BQ64)</f>
        <v>0</v>
      </c>
    </row>
    <row r="67" spans="1:69" ht="15.75" x14ac:dyDescent="0.25">
      <c r="F67" s="113" t="s">
        <v>146</v>
      </c>
    </row>
    <row r="68" spans="1:69" ht="19.350000000000001" customHeight="1" x14ac:dyDescent="0.25">
      <c r="F68" s="114" t="s">
        <v>125</v>
      </c>
    </row>
    <row r="69" spans="1:69" ht="19.350000000000001" customHeight="1" x14ac:dyDescent="0.25">
      <c r="F69" s="112"/>
    </row>
    <row r="70" spans="1:69" ht="66" customHeight="1" x14ac:dyDescent="0.25">
      <c r="H70" s="3" t="s">
        <v>68</v>
      </c>
      <c r="I70" s="531" t="s">
        <v>69</v>
      </c>
      <c r="J70" s="532"/>
      <c r="K70" s="533"/>
      <c r="L70" s="3" t="s">
        <v>74</v>
      </c>
      <c r="M70" s="3" t="s">
        <v>70</v>
      </c>
      <c r="N70" s="3" t="s">
        <v>75</v>
      </c>
      <c r="O70" s="3" t="s">
        <v>76</v>
      </c>
      <c r="P70" s="51" t="s">
        <v>98</v>
      </c>
      <c r="S70" s="13"/>
      <c r="T70" s="98"/>
      <c r="AF70" s="13"/>
    </row>
    <row r="71" spans="1:69" ht="25.5" customHeight="1" x14ac:dyDescent="0.25">
      <c r="H71" s="5" t="s">
        <v>43</v>
      </c>
      <c r="I71" s="534" t="s">
        <v>65</v>
      </c>
      <c r="J71" s="535"/>
      <c r="K71" s="536"/>
      <c r="L71" s="93">
        <v>220</v>
      </c>
      <c r="M71" s="93">
        <v>19</v>
      </c>
      <c r="N71" s="89">
        <f>SUMIFS(N20:N64,B20:B64,"A",G20:G64,"RPS")</f>
        <v>240</v>
      </c>
      <c r="O71" s="88">
        <f>SUMIFS(P20:P64,B20:B64,"A",G20:G64,"RPS")</f>
        <v>20.5</v>
      </c>
      <c r="P71" s="51" t="str">
        <f>IF((AND(L71=N71,M71=O71))=TRUE,"OK","Przynajmniej jedna wartość wymaga weryfikacji")</f>
        <v>Przynajmniej jedna wartość wymaga weryfikacji</v>
      </c>
      <c r="S71" s="13"/>
      <c r="T71" s="98"/>
      <c r="AF71" s="13"/>
    </row>
    <row r="72" spans="1:69" ht="25.5" customHeight="1" x14ac:dyDescent="0.25">
      <c r="H72" s="5" t="s">
        <v>46</v>
      </c>
      <c r="I72" s="540" t="s">
        <v>175</v>
      </c>
      <c r="J72" s="541"/>
      <c r="K72" s="542"/>
      <c r="L72" s="93">
        <v>510</v>
      </c>
      <c r="M72" s="93">
        <v>40</v>
      </c>
      <c r="N72" s="88">
        <f>SUMIFS(N20:N64,B20:B64,"B",G20:G64,"RPS")</f>
        <v>590</v>
      </c>
      <c r="O72" s="88">
        <f>SUMIFS(P20:P64,B20:B64,"B",G20:G64,"RPS")</f>
        <v>45.5</v>
      </c>
      <c r="P72" s="51" t="str">
        <f t="shared" ref="P72:P75" si="149">IF((AND(L72=N72,M72=O72))=TRUE,"OK","Przynajmniej jedna wartość wymaga weryfikacji")</f>
        <v>Przynajmniej jedna wartość wymaga weryfikacji</v>
      </c>
      <c r="S72" s="13"/>
      <c r="T72" s="98"/>
      <c r="AF72" s="13"/>
    </row>
    <row r="73" spans="1:69" ht="32.25" customHeight="1" x14ac:dyDescent="0.25">
      <c r="H73" s="5" t="s">
        <v>47</v>
      </c>
      <c r="I73" s="540" t="s">
        <v>176</v>
      </c>
      <c r="J73" s="541"/>
      <c r="K73" s="542"/>
      <c r="L73" s="93">
        <v>170</v>
      </c>
      <c r="M73" s="93">
        <v>15</v>
      </c>
      <c r="N73" s="88">
        <f>SUMIFS(N20:N64,B20:B64,"C",G20:G64,"RPS")</f>
        <v>170</v>
      </c>
      <c r="O73" s="90">
        <f>SUMIFS(P20:P64,B20:B64,"C",G20:G64,"RPS")</f>
        <v>15</v>
      </c>
      <c r="P73" s="51" t="str">
        <f t="shared" si="149"/>
        <v>OK</v>
      </c>
      <c r="S73" s="13"/>
      <c r="AK73" s="10"/>
      <c r="AL73" s="10"/>
    </row>
    <row r="74" spans="1:69" ht="25.5" customHeight="1" x14ac:dyDescent="0.25">
      <c r="H74" s="5" t="s">
        <v>48</v>
      </c>
      <c r="I74" s="540" t="s">
        <v>66</v>
      </c>
      <c r="J74" s="541"/>
      <c r="K74" s="542"/>
      <c r="L74" s="93">
        <v>200</v>
      </c>
      <c r="M74" s="93">
        <v>10</v>
      </c>
      <c r="N74" s="88">
        <f>SUMIFS(N20:N64,B20:B64,"D",G20:G64,"RPS")</f>
        <v>200</v>
      </c>
      <c r="O74" s="89">
        <f>SUMIFS(P20:P64,B20:B64,"D",G20:G64,"RPS")</f>
        <v>10</v>
      </c>
      <c r="P74" s="51" t="str">
        <f t="shared" si="149"/>
        <v>OK</v>
      </c>
      <c r="S74" s="13"/>
    </row>
    <row r="75" spans="1:69" x14ac:dyDescent="0.25">
      <c r="A75" s="1"/>
      <c r="H75" s="52"/>
      <c r="I75" s="537" t="s">
        <v>67</v>
      </c>
      <c r="J75" s="538"/>
      <c r="K75" s="539"/>
      <c r="L75" s="94">
        <f>SUM(L71:L74)</f>
        <v>1100</v>
      </c>
      <c r="M75" s="94">
        <f>SUM(M71:M74)</f>
        <v>84</v>
      </c>
      <c r="N75" s="91">
        <f>SUM(N71:N74)</f>
        <v>1200</v>
      </c>
      <c r="O75" s="92">
        <f>SUM(O71:O74)</f>
        <v>91</v>
      </c>
      <c r="P75" s="51" t="str">
        <f t="shared" si="149"/>
        <v>Przynajmniej jedna wartość wymaga weryfikacji</v>
      </c>
      <c r="Q75" s="50"/>
      <c r="R75" s="50"/>
    </row>
    <row r="76" spans="1:69" x14ac:dyDescent="0.25">
      <c r="AF76" s="13"/>
    </row>
    <row r="77" spans="1:69" x14ac:dyDescent="0.25">
      <c r="AF77" s="13"/>
    </row>
    <row r="78" spans="1:69" x14ac:dyDescent="0.25">
      <c r="AF78" s="13"/>
    </row>
    <row r="79" spans="1:69" x14ac:dyDescent="0.25">
      <c r="H79" s="547" t="s">
        <v>99</v>
      </c>
      <c r="I79" s="554" t="s">
        <v>93</v>
      </c>
      <c r="J79" s="555"/>
      <c r="K79" s="556"/>
      <c r="L79" s="550" t="s">
        <v>94</v>
      </c>
      <c r="M79" s="551"/>
      <c r="N79" s="551"/>
      <c r="O79" s="548" t="s">
        <v>101</v>
      </c>
      <c r="P79" s="549" t="s">
        <v>102</v>
      </c>
      <c r="AF79" s="13"/>
    </row>
    <row r="80" spans="1:69" ht="93.75" customHeight="1" x14ac:dyDescent="0.25">
      <c r="H80" s="547"/>
      <c r="I80" s="557"/>
      <c r="J80" s="558"/>
      <c r="K80" s="559"/>
      <c r="L80" s="193" t="s">
        <v>100</v>
      </c>
      <c r="M80" s="60" t="s">
        <v>97</v>
      </c>
      <c r="N80" s="60" t="s">
        <v>95</v>
      </c>
      <c r="O80" s="548"/>
      <c r="P80" s="549"/>
      <c r="AF80" s="13"/>
      <c r="BP80"/>
      <c r="BQ80"/>
    </row>
    <row r="81" spans="5:69" s="7" customFormat="1" ht="38.1" customHeight="1" x14ac:dyDescent="0.25">
      <c r="E81" s="11"/>
      <c r="H81" s="115">
        <v>1</v>
      </c>
      <c r="I81" s="568" t="s">
        <v>137</v>
      </c>
      <c r="J81" s="569"/>
      <c r="K81" s="570"/>
      <c r="L81" s="117"/>
      <c r="M81" s="117">
        <v>200</v>
      </c>
      <c r="N81" s="117">
        <v>200</v>
      </c>
      <c r="O81" s="214">
        <f>(SUMIFS(N20:N64,H20:H64,"do dyspozycji uczelni (Autorska oferta uczelni)",D20:D64,"A"))+(SUMIFS(N20:N64,H20:H64,"do dyspozycji uczelni (Autorska oferta uczelni)",D20:D64,""))</f>
        <v>200</v>
      </c>
      <c r="P81" s="48" t="str">
        <f t="shared" ref="P81:P85" si="150">IF(O81=N81,"OK","Wartość wymaga weryfikacji")</f>
        <v>OK</v>
      </c>
      <c r="Q81" s="118"/>
      <c r="R81" s="132"/>
      <c r="S81" s="95"/>
      <c r="T81" s="95"/>
      <c r="AF81" s="98"/>
      <c r="AS81" s="422"/>
    </row>
    <row r="82" spans="5:69" s="7" customFormat="1" ht="38.1" customHeight="1" x14ac:dyDescent="0.25">
      <c r="E82" s="11"/>
      <c r="H82" s="115">
        <v>2</v>
      </c>
      <c r="I82" s="571" t="s">
        <v>138</v>
      </c>
      <c r="J82" s="572"/>
      <c r="K82" s="573"/>
      <c r="L82" s="117"/>
      <c r="M82" s="117">
        <v>200</v>
      </c>
      <c r="N82" s="117">
        <v>200</v>
      </c>
      <c r="O82" s="214">
        <f>(SUMIFS(N20:N64,H20:H64,"do dyspozycji uczelni (Autorska oferta uczelni)",D20:D64,"B"))+(SUMIFS(N20:N64,H20:H64,"do dyspozycji uczelni (Autorska oferta uczelni)",D20:D64,""))</f>
        <v>200</v>
      </c>
      <c r="P82" s="48" t="str">
        <f t="shared" si="150"/>
        <v>OK</v>
      </c>
      <c r="Q82" s="118"/>
      <c r="R82" s="118"/>
      <c r="S82" s="95"/>
      <c r="T82" s="95"/>
      <c r="AF82" s="98"/>
      <c r="AS82" s="422"/>
    </row>
    <row r="83" spans="5:69" s="7" customFormat="1" ht="38.1" customHeight="1" x14ac:dyDescent="0.25">
      <c r="E83" s="11"/>
      <c r="H83" s="115">
        <v>3</v>
      </c>
      <c r="I83" s="568" t="s">
        <v>139</v>
      </c>
      <c r="J83" s="569"/>
      <c r="K83" s="570"/>
      <c r="L83" s="117"/>
      <c r="M83" s="117">
        <v>16</v>
      </c>
      <c r="N83" s="117">
        <v>16</v>
      </c>
      <c r="O83" s="214">
        <f>(SUMIFS(P20:P64,H20:H64,"do dyspozycji uczelni (Autorska oferta uczelni)",D20:D64,"A"))+(SUMIFS(P20:P64,H20:H64,"do dyspozycji uczelni (Autorska oferta uczelni)",D20:D64,""))</f>
        <v>16</v>
      </c>
      <c r="P83" s="48" t="str">
        <f t="shared" si="150"/>
        <v>OK</v>
      </c>
      <c r="Q83" s="118"/>
      <c r="R83" s="118"/>
      <c r="S83" s="95"/>
      <c r="T83" s="95"/>
      <c r="AF83" s="98"/>
      <c r="AS83" s="422"/>
    </row>
    <row r="84" spans="5:69" s="7" customFormat="1" ht="38.1" customHeight="1" x14ac:dyDescent="0.25">
      <c r="E84" s="11"/>
      <c r="H84" s="115">
        <v>4</v>
      </c>
      <c r="I84" s="571" t="s">
        <v>140</v>
      </c>
      <c r="J84" s="572"/>
      <c r="K84" s="573"/>
      <c r="L84" s="117"/>
      <c r="M84" s="117">
        <v>16</v>
      </c>
      <c r="N84" s="117">
        <v>16</v>
      </c>
      <c r="O84" s="214">
        <f>(SUMIFS(P20:P64,H20:H64,"do dyspozycji uczelni (Autorska oferta uczelni)",D20:D64,"B"))+(SUMIFS(P20:P64,H20:H64,"do dyspozycji uczelni (Autorska oferta uczelni)",D20:D64,""))</f>
        <v>16</v>
      </c>
      <c r="P84" s="48" t="str">
        <f t="shared" si="150"/>
        <v>OK</v>
      </c>
      <c r="Q84" s="118"/>
      <c r="R84" s="118"/>
      <c r="S84" s="95"/>
      <c r="T84" s="95"/>
      <c r="AF84" s="98"/>
      <c r="AS84" s="422"/>
    </row>
    <row r="85" spans="5:69" s="7" customFormat="1" ht="60" customHeight="1" x14ac:dyDescent="0.25">
      <c r="E85" s="11"/>
      <c r="H85" s="115">
        <v>5</v>
      </c>
      <c r="I85" s="568" t="s">
        <v>134</v>
      </c>
      <c r="J85" s="569"/>
      <c r="K85" s="570"/>
      <c r="L85" s="119">
        <v>0.05</v>
      </c>
      <c r="M85" s="117">
        <v>120</v>
      </c>
      <c r="N85" s="117">
        <f>L85*M85</f>
        <v>6</v>
      </c>
      <c r="O85" s="214">
        <f>(SUMIFS(P20:P64,G20:G64,"POW",D20:D64,"A"))+(SUMIFS(P20:P64,G20:G64,"PSW",D20:D64,"A"))</f>
        <v>6</v>
      </c>
      <c r="P85" s="48" t="str">
        <f t="shared" si="150"/>
        <v>OK</v>
      </c>
      <c r="Q85" s="118"/>
      <c r="R85" s="131"/>
      <c r="S85" s="211"/>
      <c r="T85" s="95"/>
      <c r="AF85" s="98"/>
      <c r="AS85" s="422"/>
    </row>
    <row r="86" spans="5:69" s="7" customFormat="1" ht="60" customHeight="1" x14ac:dyDescent="0.25">
      <c r="E86" s="11"/>
      <c r="H86" s="115">
        <v>6</v>
      </c>
      <c r="I86" s="571" t="s">
        <v>136</v>
      </c>
      <c r="J86" s="572"/>
      <c r="K86" s="573"/>
      <c r="L86" s="119">
        <v>0.05</v>
      </c>
      <c r="M86" s="117">
        <v>120</v>
      </c>
      <c r="N86" s="117">
        <v>6</v>
      </c>
      <c r="O86" s="214">
        <f>(SUMIFS(P20:P64,G20:G64,"POW",D20:D64,"B"))+(SUMIFS(P20:P64,G20:G64,"PSW",D20:D64,"B"))</f>
        <v>6</v>
      </c>
      <c r="P86" s="48" t="s">
        <v>135</v>
      </c>
      <c r="Q86" s="118"/>
      <c r="R86" s="118"/>
      <c r="S86" s="211"/>
      <c r="T86" s="95"/>
      <c r="AF86" s="98"/>
      <c r="AS86" s="422"/>
    </row>
    <row r="87" spans="5:69" ht="30" customHeight="1" x14ac:dyDescent="0.25">
      <c r="H87" s="130">
        <v>7</v>
      </c>
      <c r="I87" s="565" t="s">
        <v>132</v>
      </c>
      <c r="J87" s="566"/>
      <c r="K87" s="567"/>
      <c r="L87" s="116"/>
      <c r="M87" s="116">
        <v>90</v>
      </c>
      <c r="N87" s="116">
        <v>90</v>
      </c>
      <c r="O87" s="213">
        <f>(SUMIF(I20:I64,"*język angielski*",AM20:AM64))+(SUMIF(I20:I64,"*język angielski*",BJ20:BJ64))</f>
        <v>90</v>
      </c>
      <c r="P87" s="48" t="str">
        <f t="shared" ref="P87:P96" si="151">IF(O87=N87,"OK","Wartość wymaga weryfikacji")</f>
        <v>OK</v>
      </c>
      <c r="AF87" s="13"/>
      <c r="BP87"/>
      <c r="BQ87"/>
    </row>
    <row r="88" spans="5:69" ht="30" customHeight="1" x14ac:dyDescent="0.25">
      <c r="H88" s="130">
        <v>8</v>
      </c>
      <c r="I88" s="565" t="s">
        <v>133</v>
      </c>
      <c r="J88" s="566"/>
      <c r="K88" s="567"/>
      <c r="L88" s="116"/>
      <c r="M88" s="116">
        <v>6</v>
      </c>
      <c r="N88" s="116">
        <v>6</v>
      </c>
      <c r="O88" s="213">
        <f>SUMIF(I20:I64,"*język angielski*",P20:P64)</f>
        <v>6</v>
      </c>
      <c r="P88" s="48" t="str">
        <f t="shared" si="151"/>
        <v>OK</v>
      </c>
      <c r="AF88" s="13"/>
      <c r="BP88"/>
      <c r="BQ88"/>
    </row>
    <row r="89" spans="5:69" ht="60.75" customHeight="1" x14ac:dyDescent="0.25">
      <c r="H89" s="130">
        <v>9</v>
      </c>
      <c r="I89" s="565" t="s">
        <v>179</v>
      </c>
      <c r="J89" s="566"/>
      <c r="K89" s="567"/>
      <c r="L89" s="116"/>
      <c r="M89" s="116">
        <v>60</v>
      </c>
      <c r="N89" s="116">
        <v>60</v>
      </c>
      <c r="O89" s="213">
        <f>SUMIFS(AF20:AF64,B20:B64,"B",I20:I64,"*diagnostyka ultrasonograf*")+SUMIFS(AG20:AG64,B20:B64,"B",I20:I64,"*diagnostyka ultrasonograf*")+SUMIFS(AH20:AH64,B20:B64,"B",I20:I64,"*diagnostyka ultrasonograf*")+SUMIFS(AK20:AK64,B20:B64,"B",I20:I64,"*diagnostyka ultrasonograf*")+SUMIFS(BC20:BC64,B20:B64,"B",I20:I64,"*diagnostyka ultrasonograf*")+SUMIFS(BD20:BD64,B20:B64,"B",I20:I64,"*diagnostyka ultrasonograf*")+SUMIFS(BE20:BE64,B20:B64,"B",I20:I64,"*diagnostyka ultrasonograf*")+SUMIFS(BH20:BH64,B20:B64,"B",I20:I64,"*diagnostyka ultrasonograf*")</f>
        <v>61</v>
      </c>
      <c r="P89" s="48" t="str">
        <f t="shared" si="151"/>
        <v>Wartość wymaga weryfikacji</v>
      </c>
      <c r="AF89" s="13"/>
      <c r="BP89"/>
      <c r="BQ89"/>
    </row>
    <row r="90" spans="5:69" ht="67.5" customHeight="1" x14ac:dyDescent="0.25">
      <c r="H90" s="305">
        <v>10</v>
      </c>
      <c r="I90" s="565" t="s">
        <v>180</v>
      </c>
      <c r="J90" s="566"/>
      <c r="K90" s="567"/>
      <c r="L90" s="141">
        <v>0.2</v>
      </c>
      <c r="M90" s="116">
        <v>120</v>
      </c>
      <c r="N90" s="116">
        <f>L90*M90</f>
        <v>24</v>
      </c>
      <c r="O90" s="213">
        <f>(SUMIF(B20:B64,"A",S20:S64))+(SUMIF(B20:B64,"B",S20:S64))+(SUMIF(B20:B64,"C",S20:S64))</f>
        <v>17.196935520619732</v>
      </c>
      <c r="P90" s="48" t="str">
        <f t="shared" si="151"/>
        <v>Wartość wymaga weryfikacji</v>
      </c>
      <c r="AF90" s="13"/>
      <c r="BP90"/>
      <c r="BQ90"/>
    </row>
    <row r="91" spans="5:69" ht="43.5" customHeight="1" x14ac:dyDescent="0.25">
      <c r="H91" s="130">
        <v>11</v>
      </c>
      <c r="I91" s="565" t="s">
        <v>141</v>
      </c>
      <c r="J91" s="566"/>
      <c r="K91" s="567"/>
      <c r="L91" s="116"/>
      <c r="M91" s="116">
        <v>20</v>
      </c>
      <c r="N91" s="116">
        <v>20</v>
      </c>
      <c r="O91" s="215">
        <f>(SUMIF(I20:I64,"*przygotowanie do egzaminu dyplomowego*",P20:P64))+(SUMIF(I20:I64,"*przygotowanie pracy dyplomowej*",P20:P64))+(SUMIF(I20:I64,"*egzamin magisterski*",P20:P64))</f>
        <v>20</v>
      </c>
      <c r="P91" s="48" t="str">
        <f t="shared" si="151"/>
        <v>OK</v>
      </c>
      <c r="S91" s="217"/>
      <c r="AF91" s="13"/>
      <c r="BP91"/>
      <c r="BQ91"/>
    </row>
    <row r="92" spans="5:69" ht="46.5" customHeight="1" x14ac:dyDescent="0.25">
      <c r="H92" s="130">
        <v>12</v>
      </c>
      <c r="I92" s="565" t="s">
        <v>436</v>
      </c>
      <c r="J92" s="566"/>
      <c r="K92" s="567"/>
      <c r="L92" s="138">
        <v>0.5</v>
      </c>
      <c r="M92" s="139">
        <v>120</v>
      </c>
      <c r="N92" s="140">
        <f>M92*L92</f>
        <v>60</v>
      </c>
      <c r="O92" s="142">
        <f>SUM(R20:R40,R42:R63)</f>
        <v>62.695790612895891</v>
      </c>
      <c r="P92" s="48" t="str">
        <f t="shared" si="151"/>
        <v>Wartość wymaga weryfikacji</v>
      </c>
      <c r="AF92" s="13"/>
      <c r="BP92"/>
      <c r="BQ92"/>
    </row>
    <row r="93" spans="5:69" ht="54.75" customHeight="1" x14ac:dyDescent="0.25">
      <c r="H93" s="130">
        <v>13</v>
      </c>
      <c r="I93" s="565" t="s">
        <v>142</v>
      </c>
      <c r="J93" s="566"/>
      <c r="K93" s="567"/>
      <c r="L93" s="138">
        <v>0.5</v>
      </c>
      <c r="M93" s="139">
        <v>120</v>
      </c>
      <c r="N93" s="140">
        <f>L93*M93</f>
        <v>60</v>
      </c>
      <c r="O93" s="143">
        <f>ROUND((SUM(T20:T40,T42:T63)),0)</f>
        <v>78</v>
      </c>
      <c r="P93" s="48" t="str">
        <f t="shared" si="151"/>
        <v>Wartość wymaga weryfikacji</v>
      </c>
      <c r="Q93"/>
      <c r="R93"/>
      <c r="S93" s="218"/>
      <c r="T93"/>
      <c r="BP93"/>
      <c r="BQ93"/>
    </row>
    <row r="94" spans="5:69" ht="50.25" customHeight="1" x14ac:dyDescent="0.25">
      <c r="H94" s="219">
        <v>14</v>
      </c>
      <c r="I94" s="562" t="s">
        <v>181</v>
      </c>
      <c r="J94" s="563"/>
      <c r="K94" s="564"/>
      <c r="L94" s="220"/>
      <c r="M94" s="223"/>
      <c r="N94" s="224">
        <f>M71</f>
        <v>19</v>
      </c>
      <c r="O94" s="222">
        <f>(SUMIF(K20:K40,"tak",P20:P40))+(SUMIF(K42:K63,"tak",P42:P63))</f>
        <v>19</v>
      </c>
      <c r="P94" s="48" t="str">
        <f t="shared" si="151"/>
        <v>OK</v>
      </c>
      <c r="S94" s="221"/>
      <c r="AF94" s="13"/>
      <c r="BP94"/>
      <c r="BQ94"/>
    </row>
    <row r="95" spans="5:69" ht="33.75" customHeight="1" x14ac:dyDescent="0.25">
      <c r="H95" s="130">
        <v>15</v>
      </c>
      <c r="I95" s="565" t="s">
        <v>437</v>
      </c>
      <c r="J95" s="566"/>
      <c r="K95" s="567"/>
      <c r="L95" s="138"/>
      <c r="M95" s="139"/>
      <c r="N95" s="140">
        <v>1300</v>
      </c>
      <c r="O95" s="320">
        <f>SUM(N20:N40,N42:N63)-SUMIF(D20:D64,"B",N20:N64)</f>
        <v>1320</v>
      </c>
      <c r="P95" s="48" t="str">
        <f t="shared" si="151"/>
        <v>Wartość wymaga weryfikacji</v>
      </c>
      <c r="S95" s="218" t="s">
        <v>439</v>
      </c>
      <c r="AF95" s="13"/>
      <c r="BP95"/>
      <c r="BQ95"/>
    </row>
    <row r="96" spans="5:69" ht="33.75" customHeight="1" x14ac:dyDescent="0.25">
      <c r="H96" s="130">
        <v>16</v>
      </c>
      <c r="I96" s="565" t="s">
        <v>438</v>
      </c>
      <c r="J96" s="566"/>
      <c r="K96" s="567"/>
      <c r="L96" s="138"/>
      <c r="M96" s="139"/>
      <c r="N96" s="140">
        <v>120</v>
      </c>
      <c r="O96" s="320">
        <f>SUM(P20:P40,P42:P63)-SUMIF(D20:D64,"B",P20:P64)</f>
        <v>120</v>
      </c>
      <c r="P96" s="48" t="str">
        <f t="shared" si="151"/>
        <v>OK</v>
      </c>
      <c r="S96" s="218" t="s">
        <v>440</v>
      </c>
      <c r="AF96" s="13"/>
      <c r="BP96"/>
      <c r="BQ96"/>
    </row>
    <row r="97" spans="3:69" ht="15.75" x14ac:dyDescent="0.25">
      <c r="H97" s="134"/>
      <c r="I97" s="413"/>
      <c r="J97" s="135"/>
      <c r="K97" s="135"/>
      <c r="L97" s="136"/>
      <c r="M97" s="134"/>
      <c r="N97" s="137"/>
      <c r="O97" s="133"/>
      <c r="P97" s="10"/>
      <c r="AF97" s="13"/>
      <c r="BP97"/>
      <c r="BQ97"/>
    </row>
    <row r="98" spans="3:69" ht="15.75" x14ac:dyDescent="0.25">
      <c r="H98" s="134"/>
      <c r="I98" s="413"/>
      <c r="J98" s="135"/>
      <c r="K98" s="135"/>
      <c r="L98" s="136"/>
      <c r="M98" s="134"/>
      <c r="N98" s="137"/>
      <c r="O98" s="133"/>
      <c r="P98" s="10"/>
      <c r="AF98" s="13"/>
      <c r="BP98"/>
      <c r="BQ98"/>
    </row>
    <row r="99" spans="3:69" x14ac:dyDescent="0.25">
      <c r="C99" s="1" t="s">
        <v>40</v>
      </c>
      <c r="BP99"/>
      <c r="BQ99"/>
    </row>
    <row r="100" spans="3:69" x14ac:dyDescent="0.25">
      <c r="C100" t="s">
        <v>39</v>
      </c>
      <c r="BP100"/>
      <c r="BQ100"/>
    </row>
    <row r="102" spans="3:69" x14ac:dyDescent="0.25">
      <c r="C102" t="s">
        <v>58</v>
      </c>
      <c r="E102"/>
      <c r="I102" s="414"/>
      <c r="J102"/>
      <c r="K102"/>
      <c r="L102"/>
      <c r="N102"/>
      <c r="O102"/>
      <c r="P102"/>
      <c r="Q102"/>
      <c r="R102"/>
      <c r="S102"/>
      <c r="T102"/>
      <c r="BP102"/>
      <c r="BQ102"/>
    </row>
    <row r="104" spans="3:69" x14ac:dyDescent="0.25">
      <c r="C104" t="s">
        <v>56</v>
      </c>
      <c r="E104"/>
      <c r="I104" s="414"/>
      <c r="J104"/>
      <c r="K104"/>
      <c r="L104"/>
      <c r="N104"/>
      <c r="O104"/>
      <c r="P104"/>
      <c r="Q104"/>
      <c r="R104"/>
      <c r="S104"/>
      <c r="T104"/>
      <c r="BP104"/>
      <c r="BQ104"/>
    </row>
    <row r="105" spans="3:69" x14ac:dyDescent="0.25">
      <c r="C105" t="s">
        <v>32</v>
      </c>
      <c r="E105"/>
      <c r="L105"/>
      <c r="N105"/>
      <c r="O105"/>
      <c r="P105"/>
      <c r="Q105"/>
      <c r="R105"/>
      <c r="S105"/>
      <c r="T105"/>
      <c r="BP105"/>
      <c r="BQ105"/>
    </row>
    <row r="106" spans="3:69" x14ac:dyDescent="0.25">
      <c r="C106" t="s">
        <v>33</v>
      </c>
      <c r="E106"/>
      <c r="L106"/>
      <c r="N106"/>
      <c r="O106"/>
      <c r="P106"/>
      <c r="Q106"/>
      <c r="R106"/>
      <c r="S106"/>
      <c r="T106"/>
      <c r="BP106"/>
      <c r="BQ106"/>
    </row>
    <row r="107" spans="3:69" x14ac:dyDescent="0.25">
      <c r="C107" t="s">
        <v>34</v>
      </c>
      <c r="E107"/>
      <c r="L107"/>
      <c r="N107"/>
      <c r="O107"/>
      <c r="P107"/>
      <c r="Q107"/>
      <c r="R107"/>
      <c r="S107"/>
      <c r="T107"/>
      <c r="BP107"/>
      <c r="BQ107"/>
    </row>
    <row r="109" spans="3:69" x14ac:dyDescent="0.25">
      <c r="C109" t="s">
        <v>131</v>
      </c>
    </row>
    <row r="110" spans="3:69" x14ac:dyDescent="0.25">
      <c r="C110" t="s">
        <v>128</v>
      </c>
    </row>
    <row r="111" spans="3:69" x14ac:dyDescent="0.25">
      <c r="C111" t="s">
        <v>129</v>
      </c>
    </row>
    <row r="113" spans="3:69" x14ac:dyDescent="0.25">
      <c r="C113" t="s">
        <v>57</v>
      </c>
      <c r="E113"/>
      <c r="I113" s="414"/>
      <c r="J113"/>
      <c r="K113"/>
      <c r="L113"/>
      <c r="N113"/>
      <c r="O113"/>
      <c r="P113"/>
      <c r="Q113"/>
      <c r="R113"/>
      <c r="S113"/>
      <c r="T113"/>
      <c r="BP113"/>
      <c r="BQ113"/>
    </row>
    <row r="114" spans="3:69" x14ac:dyDescent="0.25">
      <c r="C114" t="s">
        <v>35</v>
      </c>
      <c r="E114"/>
      <c r="I114" s="414"/>
      <c r="J114"/>
      <c r="K114"/>
      <c r="L114"/>
      <c r="N114"/>
      <c r="O114"/>
      <c r="P114"/>
      <c r="Q114"/>
      <c r="R114"/>
      <c r="S114"/>
      <c r="T114"/>
      <c r="BP114"/>
      <c r="BQ114"/>
    </row>
    <row r="115" spans="3:69" x14ac:dyDescent="0.25">
      <c r="C115" t="s">
        <v>36</v>
      </c>
      <c r="E115"/>
      <c r="I115" s="414"/>
      <c r="J115"/>
      <c r="K115"/>
      <c r="L115"/>
      <c r="N115"/>
      <c r="O115"/>
      <c r="P115"/>
      <c r="Q115"/>
      <c r="R115"/>
      <c r="S115"/>
      <c r="T115"/>
      <c r="BP115"/>
      <c r="BQ115"/>
    </row>
    <row r="116" spans="3:69" x14ac:dyDescent="0.25">
      <c r="C116" t="s">
        <v>37</v>
      </c>
    </row>
    <row r="117" spans="3:69" x14ac:dyDescent="0.25">
      <c r="E117"/>
      <c r="I117" s="414"/>
      <c r="J117"/>
      <c r="K117"/>
      <c r="L117"/>
      <c r="N117"/>
      <c r="O117"/>
      <c r="P117"/>
      <c r="Q117"/>
      <c r="R117"/>
      <c r="S117"/>
      <c r="T117"/>
      <c r="BP117"/>
      <c r="BQ117"/>
    </row>
    <row r="118" spans="3:69" x14ac:dyDescent="0.25">
      <c r="C118" t="s">
        <v>130</v>
      </c>
      <c r="E118"/>
      <c r="I118" s="414"/>
      <c r="J118"/>
      <c r="K118"/>
      <c r="L118"/>
      <c r="N118"/>
      <c r="O118"/>
      <c r="P118"/>
      <c r="Q118"/>
      <c r="R118"/>
      <c r="S118"/>
      <c r="T118"/>
      <c r="BP118"/>
      <c r="BQ118"/>
    </row>
    <row r="119" spans="3:69" x14ac:dyDescent="0.25">
      <c r="C119" t="s">
        <v>41</v>
      </c>
      <c r="E119"/>
      <c r="I119" s="414"/>
      <c r="J119"/>
      <c r="K119"/>
      <c r="L119"/>
      <c r="N119"/>
      <c r="O119"/>
      <c r="P119"/>
      <c r="Q119"/>
      <c r="R119"/>
      <c r="S119"/>
      <c r="T119"/>
      <c r="BP119"/>
      <c r="BQ119"/>
    </row>
    <row r="120" spans="3:69" x14ac:dyDescent="0.25">
      <c r="C120" t="s">
        <v>42</v>
      </c>
      <c r="E120"/>
      <c r="I120" s="414"/>
      <c r="J120"/>
      <c r="K120"/>
      <c r="L120"/>
      <c r="N120"/>
      <c r="O120"/>
      <c r="P120"/>
      <c r="Q120"/>
      <c r="R120"/>
      <c r="S120"/>
      <c r="T120"/>
      <c r="BP120"/>
      <c r="BQ120"/>
    </row>
    <row r="122" spans="3:69" x14ac:dyDescent="0.25">
      <c r="E122"/>
      <c r="I122" s="414"/>
      <c r="J122"/>
      <c r="K122"/>
      <c r="L122"/>
      <c r="N122"/>
      <c r="O122"/>
      <c r="P122"/>
      <c r="Q122"/>
      <c r="R122"/>
      <c r="S122"/>
      <c r="T122"/>
      <c r="BC122">
        <f>500/20</f>
        <v>25</v>
      </c>
      <c r="BP122"/>
      <c r="BQ122"/>
    </row>
    <row r="123" spans="3:69" x14ac:dyDescent="0.25">
      <c r="E123"/>
      <c r="I123" s="414"/>
      <c r="J123"/>
      <c r="K123"/>
      <c r="L123"/>
      <c r="N123"/>
      <c r="O123"/>
      <c r="P123"/>
      <c r="Q123"/>
      <c r="R123"/>
      <c r="S123"/>
      <c r="T123"/>
      <c r="BC123">
        <f>420/17</f>
        <v>24.705882352941178</v>
      </c>
      <c r="BP123"/>
      <c r="BQ123"/>
    </row>
    <row r="124" spans="3:69" x14ac:dyDescent="0.25">
      <c r="E124"/>
      <c r="I124" s="414"/>
      <c r="J124"/>
      <c r="K124"/>
      <c r="L124"/>
      <c r="N124"/>
      <c r="O124"/>
      <c r="P124"/>
      <c r="Q124"/>
      <c r="R124"/>
      <c r="S124"/>
      <c r="T124"/>
      <c r="BC124">
        <f>600/22</f>
        <v>27.272727272727273</v>
      </c>
      <c r="BP124"/>
      <c r="BQ124"/>
    </row>
  </sheetData>
  <autoFilter ref="A19:BQ67" xr:uid="{00000000-0009-0000-0000-000000000000}"/>
  <mergeCells count="139">
    <mergeCell ref="I94:K94"/>
    <mergeCell ref="I96:K96"/>
    <mergeCell ref="I95:K95"/>
    <mergeCell ref="I81:K81"/>
    <mergeCell ref="I88:K88"/>
    <mergeCell ref="I87:K87"/>
    <mergeCell ref="I86:K86"/>
    <mergeCell ref="I85:K85"/>
    <mergeCell ref="I84:K84"/>
    <mergeCell ref="I83:K83"/>
    <mergeCell ref="I82:K82"/>
    <mergeCell ref="I93:K93"/>
    <mergeCell ref="I92:K92"/>
    <mergeCell ref="I91:K91"/>
    <mergeCell ref="I90:K90"/>
    <mergeCell ref="I89:K89"/>
    <mergeCell ref="I70:K70"/>
    <mergeCell ref="I71:K71"/>
    <mergeCell ref="I75:K75"/>
    <mergeCell ref="I74:K74"/>
    <mergeCell ref="I73:K73"/>
    <mergeCell ref="I72:K72"/>
    <mergeCell ref="BP15:BQ16"/>
    <mergeCell ref="H79:H80"/>
    <mergeCell ref="O79:O80"/>
    <mergeCell ref="P79:P80"/>
    <mergeCell ref="L79:N79"/>
    <mergeCell ref="BQ18:BQ19"/>
    <mergeCell ref="I79:K80"/>
    <mergeCell ref="AM18:AM19"/>
    <mergeCell ref="AL18:AL19"/>
    <mergeCell ref="AK18:AK19"/>
    <mergeCell ref="AJ18:AJ19"/>
    <mergeCell ref="AI18:AI19"/>
    <mergeCell ref="AR18:AR19"/>
    <mergeCell ref="AQ18:AQ19"/>
    <mergeCell ref="AP18:AP19"/>
    <mergeCell ref="AO18:AO19"/>
    <mergeCell ref="AN18:AN19"/>
    <mergeCell ref="AS18:AS19"/>
    <mergeCell ref="BO18:BO19"/>
    <mergeCell ref="BN18:BN19"/>
    <mergeCell ref="V18:V19"/>
    <mergeCell ref="BM18:BM19"/>
    <mergeCell ref="BL18:BL19"/>
    <mergeCell ref="BK18:BK19"/>
    <mergeCell ref="BJ18:BJ19"/>
    <mergeCell ref="BI18:BI19"/>
    <mergeCell ref="BH18:BH19"/>
    <mergeCell ref="BG18:BG19"/>
    <mergeCell ref="BF18:BF19"/>
    <mergeCell ref="BD18:BD19"/>
    <mergeCell ref="BC18:BC19"/>
    <mergeCell ref="BB18:BB19"/>
    <mergeCell ref="BA18:BA19"/>
    <mergeCell ref="AZ18:AZ19"/>
    <mergeCell ref="AX18:AX19"/>
    <mergeCell ref="AH18:AH19"/>
    <mergeCell ref="AG18:AG19"/>
    <mergeCell ref="AE18:AE19"/>
    <mergeCell ref="AD18:AD19"/>
    <mergeCell ref="AA18:AA19"/>
    <mergeCell ref="AC18:AC19"/>
    <mergeCell ref="AT18:AT19"/>
    <mergeCell ref="A15:A17"/>
    <mergeCell ref="I18:I19"/>
    <mergeCell ref="G18:G19"/>
    <mergeCell ref="F18:F19"/>
    <mergeCell ref="E18:E19"/>
    <mergeCell ref="D18:D19"/>
    <mergeCell ref="C18:C19"/>
    <mergeCell ref="B18:B19"/>
    <mergeCell ref="A18:A19"/>
    <mergeCell ref="I15:I17"/>
    <mergeCell ref="G15:G17"/>
    <mergeCell ref="F15:F17"/>
    <mergeCell ref="E15:E17"/>
    <mergeCell ref="D15:D17"/>
    <mergeCell ref="C15:C17"/>
    <mergeCell ref="B15:B17"/>
    <mergeCell ref="AS16:AS17"/>
    <mergeCell ref="AU16:AU17"/>
    <mergeCell ref="AT16:AT17"/>
    <mergeCell ref="BJ16:BJ17"/>
    <mergeCell ref="AZ16:AZ17"/>
    <mergeCell ref="BL16:BL17"/>
    <mergeCell ref="BM16:BM17"/>
    <mergeCell ref="AW16:AW17"/>
    <mergeCell ref="AV16:AV17"/>
    <mergeCell ref="BB16:BB17"/>
    <mergeCell ref="BF16:BF17"/>
    <mergeCell ref="BG16:BG17"/>
    <mergeCell ref="BH16:BH17"/>
    <mergeCell ref="BI16:BI17"/>
    <mergeCell ref="BK16:BK17"/>
    <mergeCell ref="BC16:BE16"/>
    <mergeCell ref="AD16:AD17"/>
    <mergeCell ref="AC16:AC17"/>
    <mergeCell ref="H15:H17"/>
    <mergeCell ref="P16:T16"/>
    <mergeCell ref="L15:T15"/>
    <mergeCell ref="L16:O16"/>
    <mergeCell ref="U16:U17"/>
    <mergeCell ref="J15:J19"/>
    <mergeCell ref="K15:K19"/>
    <mergeCell ref="U18:U19"/>
    <mergeCell ref="AQ16:AQ17"/>
    <mergeCell ref="AR16:AR17"/>
    <mergeCell ref="V15:AR15"/>
    <mergeCell ref="AS15:BO15"/>
    <mergeCell ref="BA16:BA17"/>
    <mergeCell ref="AN16:AN17"/>
    <mergeCell ref="AO16:AO17"/>
    <mergeCell ref="AM16:AM17"/>
    <mergeCell ref="AL16:AL17"/>
    <mergeCell ref="W16:W17"/>
    <mergeCell ref="V16:V17"/>
    <mergeCell ref="Y16:Y17"/>
    <mergeCell ref="Z16:Z17"/>
    <mergeCell ref="AP16:AP17"/>
    <mergeCell ref="AX16:AY16"/>
    <mergeCell ref="BN16:BN17"/>
    <mergeCell ref="BO16:BO17"/>
    <mergeCell ref="AF16:AH16"/>
    <mergeCell ref="AA16:AB16"/>
    <mergeCell ref="X16:X17"/>
    <mergeCell ref="AK16:AK17"/>
    <mergeCell ref="AJ16:AJ17"/>
    <mergeCell ref="AI16:AI17"/>
    <mergeCell ref="AE16:AE17"/>
    <mergeCell ref="F13:H13"/>
    <mergeCell ref="F12:H12"/>
    <mergeCell ref="F11:H11"/>
    <mergeCell ref="F10:H10"/>
    <mergeCell ref="F9:H9"/>
    <mergeCell ref="F8:H8"/>
    <mergeCell ref="F7:H7"/>
    <mergeCell ref="F6:H6"/>
    <mergeCell ref="F5:H5"/>
  </mergeCells>
  <phoneticPr fontId="9" type="noConversion"/>
  <conditionalFormatting sqref="N71">
    <cfRule type="cellIs" dxfId="66" priority="260" operator="greaterThanOrEqual">
      <formula>$L$71</formula>
    </cfRule>
    <cfRule type="cellIs" dxfId="65" priority="268" operator="lessThan">
      <formula>$L$71</formula>
    </cfRule>
  </conditionalFormatting>
  <conditionalFormatting sqref="N72">
    <cfRule type="cellIs" dxfId="64" priority="130" operator="greaterThanOrEqual">
      <formula>$L$72</formula>
    </cfRule>
    <cfRule type="cellIs" dxfId="63" priority="131" operator="lessThan">
      <formula>$L$72</formula>
    </cfRule>
  </conditionalFormatting>
  <conditionalFormatting sqref="N73">
    <cfRule type="cellIs" dxfId="62" priority="126" operator="lessThan">
      <formula>$L$73</formula>
    </cfRule>
    <cfRule type="cellIs" dxfId="61" priority="125" operator="greaterThanOrEqual">
      <formula>$L$73</formula>
    </cfRule>
  </conditionalFormatting>
  <conditionalFormatting sqref="N74">
    <cfRule type="cellIs" dxfId="60" priority="122" operator="lessThan">
      <formula>$L$74</formula>
    </cfRule>
    <cfRule type="cellIs" dxfId="59" priority="123" operator="greaterThanOrEqual">
      <formula>$L$74</formula>
    </cfRule>
  </conditionalFormatting>
  <conditionalFormatting sqref="N75">
    <cfRule type="cellIs" dxfId="58" priority="244" operator="greaterThanOrEqual">
      <formula>$L$75</formula>
    </cfRule>
    <cfRule type="cellIs" dxfId="57" priority="261" operator="lessThan">
      <formula>$L$75</formula>
    </cfRule>
  </conditionalFormatting>
  <conditionalFormatting sqref="O71">
    <cfRule type="cellIs" dxfId="56" priority="134" operator="lessThan">
      <formula>$M$71</formula>
    </cfRule>
    <cfRule type="cellIs" dxfId="55" priority="133" operator="greaterThanOrEqual">
      <formula>$M$71</formula>
    </cfRule>
  </conditionalFormatting>
  <conditionalFormatting sqref="O72">
    <cfRule type="cellIs" dxfId="54" priority="127" operator="greaterThanOrEqual">
      <formula>$M$72</formula>
    </cfRule>
    <cfRule type="cellIs" dxfId="53" priority="128" operator="lessThan">
      <formula>$M$72</formula>
    </cfRule>
  </conditionalFormatting>
  <conditionalFormatting sqref="O73">
    <cfRule type="cellIs" dxfId="52" priority="183" operator="greaterThanOrEqual">
      <formula>$M$73</formula>
    </cfRule>
    <cfRule type="cellIs" dxfId="51" priority="185" operator="lessThan">
      <formula>$M$73</formula>
    </cfRule>
  </conditionalFormatting>
  <conditionalFormatting sqref="O74">
    <cfRule type="cellIs" dxfId="50" priority="202" operator="greaterThanOrEqual">
      <formula>$M$74</formula>
    </cfRule>
    <cfRule type="cellIs" dxfId="49" priority="203" operator="lessThan">
      <formula>$M$74</formula>
    </cfRule>
  </conditionalFormatting>
  <conditionalFormatting sqref="O75">
    <cfRule type="cellIs" dxfId="48" priority="174" operator="greaterThanOrEqual">
      <formula>$M$75</formula>
    </cfRule>
    <cfRule type="cellIs" dxfId="47" priority="175" operator="lessThan">
      <formula>$M$75</formula>
    </cfRule>
  </conditionalFormatting>
  <conditionalFormatting sqref="O81">
    <cfRule type="cellIs" dxfId="46" priority="120" operator="notEqual">
      <formula>$N$81</formula>
    </cfRule>
    <cfRule type="cellIs" dxfId="45" priority="119" operator="equal">
      <formula>$N$81</formula>
    </cfRule>
  </conditionalFormatting>
  <conditionalFormatting sqref="O82">
    <cfRule type="cellIs" dxfId="44" priority="114" operator="notEqual">
      <formula>$M$82</formula>
    </cfRule>
    <cfRule type="cellIs" dxfId="43" priority="115" operator="equal">
      <formula>$M$82</formula>
    </cfRule>
  </conditionalFormatting>
  <conditionalFormatting sqref="O83">
    <cfRule type="cellIs" dxfId="42" priority="116" operator="equal">
      <formula>$N$83</formula>
    </cfRule>
    <cfRule type="cellIs" dxfId="41" priority="117" operator="notEqual">
      <formula>$N$83</formula>
    </cfRule>
  </conditionalFormatting>
  <conditionalFormatting sqref="O84">
    <cfRule type="cellIs" dxfId="40" priority="112" operator="equal">
      <formula>$N$84</formula>
    </cfRule>
    <cfRule type="cellIs" dxfId="39" priority="111" operator="notEqual">
      <formula>$N$84</formula>
    </cfRule>
  </conditionalFormatting>
  <conditionalFormatting sqref="O85">
    <cfRule type="cellIs" dxfId="38" priority="109" operator="lessThan">
      <formula>$N$85</formula>
    </cfRule>
    <cfRule type="cellIs" dxfId="37" priority="110" operator="greaterThanOrEqual">
      <formula>$N$85</formula>
    </cfRule>
  </conditionalFormatting>
  <conditionalFormatting sqref="O86">
    <cfRule type="cellIs" dxfId="36" priority="108" operator="greaterThanOrEqual">
      <formula>$N$86</formula>
    </cfRule>
    <cfRule type="cellIs" dxfId="35" priority="107" operator="lessThan">
      <formula>$N$86</formula>
    </cfRule>
  </conditionalFormatting>
  <conditionalFormatting sqref="O87">
    <cfRule type="cellIs" dxfId="34" priority="146" operator="lessThan">
      <formula>$N$87</formula>
    </cfRule>
    <cfRule type="cellIs" dxfId="33" priority="145" operator="greaterThanOrEqual">
      <formula>$N$87</formula>
    </cfRule>
  </conditionalFormatting>
  <conditionalFormatting sqref="O88">
    <cfRule type="cellIs" dxfId="32" priority="87" operator="lessThan">
      <formula>$N$88</formula>
    </cfRule>
    <cfRule type="cellIs" dxfId="31" priority="86" operator="greaterThanOrEqual">
      <formula>$N$88</formula>
    </cfRule>
  </conditionalFormatting>
  <conditionalFormatting sqref="O89">
    <cfRule type="cellIs" dxfId="30" priority="139" operator="greaterThanOrEqual">
      <formula>$N$89</formula>
    </cfRule>
    <cfRule type="cellIs" dxfId="29" priority="140" operator="lessThan">
      <formula>$N$89</formula>
    </cfRule>
  </conditionalFormatting>
  <conditionalFormatting sqref="O90">
    <cfRule type="cellIs" dxfId="28" priority="82" operator="lessThanOrEqual">
      <formula>7.67</formula>
    </cfRule>
    <cfRule type="cellIs" dxfId="27" priority="83" operator="greaterThan">
      <formula>$N$90</formula>
    </cfRule>
  </conditionalFormatting>
  <conditionalFormatting sqref="O91">
    <cfRule type="cellIs" dxfId="26" priority="278" operator="greaterThanOrEqual">
      <formula>$N$91</formula>
    </cfRule>
    <cfRule type="cellIs" dxfId="25" priority="279" operator="lessThan">
      <formula>$N$91</formula>
    </cfRule>
  </conditionalFormatting>
  <conditionalFormatting sqref="O92">
    <cfRule type="cellIs" dxfId="24" priority="138" operator="greaterThan">
      <formula>$N$92</formula>
    </cfRule>
    <cfRule type="cellIs" dxfId="23" priority="106" operator="lessThanOrEqual">
      <formula>$N$92</formula>
    </cfRule>
  </conditionalFormatting>
  <conditionalFormatting sqref="O93">
    <cfRule type="cellIs" dxfId="22" priority="101" operator="greaterThanOrEqual">
      <formula>$N$93</formula>
    </cfRule>
    <cfRule type="cellIs" dxfId="21" priority="102" operator="lessThan">
      <formula>$N$93</formula>
    </cfRule>
  </conditionalFormatting>
  <conditionalFormatting sqref="O94">
    <cfRule type="cellIs" dxfId="20" priority="80" operator="lessThan">
      <formula>$N$128</formula>
    </cfRule>
    <cfRule type="cellIs" dxfId="19" priority="81" operator="greaterThanOrEqual">
      <formula>$N$128</formula>
    </cfRule>
  </conditionalFormatting>
  <conditionalFormatting sqref="O95">
    <cfRule type="cellIs" dxfId="18" priority="8" operator="lessThan">
      <formula>$N$95</formula>
    </cfRule>
    <cfRule type="cellIs" dxfId="17" priority="9" operator="greaterThanOrEqual">
      <formula>$N$95</formula>
    </cfRule>
  </conditionalFormatting>
  <conditionalFormatting sqref="O96">
    <cfRule type="cellIs" dxfId="16" priority="6" operator="lessThan">
      <formula>$N$96</formula>
    </cfRule>
    <cfRule type="cellIs" dxfId="15" priority="7" operator="greaterThanOrEqual">
      <formula>$N$96</formula>
    </cfRule>
  </conditionalFormatting>
  <conditionalFormatting sqref="P20:P40 P42:P63">
    <cfRule type="containsText" dxfId="14" priority="4" operator="containsText" text=",">
      <formula>NOT(ISERROR(SEARCH(",",P20)))</formula>
    </cfRule>
  </conditionalFormatting>
  <conditionalFormatting sqref="P29">
    <cfRule type="colorScale" priority="5">
      <colorScale>
        <cfvo type="num" val="&quot;*,*&quot;"/>
        <cfvo type="max"/>
        <color rgb="FFFF7128"/>
        <color rgb="FFFFEF9C"/>
      </colorScale>
    </cfRule>
  </conditionalFormatting>
  <conditionalFormatting sqref="P37">
    <cfRule type="colorScale" priority="64">
      <colorScale>
        <cfvo type="num" val="&quot;*,*&quot;"/>
        <cfvo type="max"/>
        <color rgb="FFFF7128"/>
        <color rgb="FFFFEF9C"/>
      </colorScale>
    </cfRule>
  </conditionalFormatting>
  <conditionalFormatting sqref="P39">
    <cfRule type="colorScale" priority="74">
      <colorScale>
        <cfvo type="num" val="&quot;*,*&quot;"/>
        <cfvo type="max"/>
        <color rgb="FFFF7128"/>
        <color rgb="FFFFEF9C"/>
      </colorScale>
    </cfRule>
  </conditionalFormatting>
  <conditionalFormatting sqref="P40">
    <cfRule type="colorScale" priority="77">
      <colorScale>
        <cfvo type="num" val="&quot;*,*&quot;"/>
        <cfvo type="max"/>
        <color rgb="FFFF7128"/>
        <color rgb="FFFFEF9C"/>
      </colorScale>
    </cfRule>
  </conditionalFormatting>
  <conditionalFormatting sqref="P38 P56 P50 P59:P62 P52:P54 P20:P28 P30:P36 P42:P48">
    <cfRule type="colorScale" priority="293">
      <colorScale>
        <cfvo type="num" val="&quot;*,*&quot;"/>
        <cfvo type="max"/>
        <color rgb="FFFF7128"/>
        <color rgb="FFFFEF9C"/>
      </colorScale>
    </cfRule>
  </conditionalFormatting>
  <conditionalFormatting sqref="P49">
    <cfRule type="colorScale" priority="59">
      <colorScale>
        <cfvo type="num" val="&quot;*,*&quot;"/>
        <cfvo type="max"/>
        <color rgb="FFFF7128"/>
        <color rgb="FFFFEF9C"/>
      </colorScale>
    </cfRule>
  </conditionalFormatting>
  <conditionalFormatting sqref="P51">
    <cfRule type="colorScale" priority="49">
      <colorScale>
        <cfvo type="num" val="&quot;*,*&quot;"/>
        <cfvo type="max"/>
        <color rgb="FFFF7128"/>
        <color rgb="FFFFEF9C"/>
      </colorScale>
    </cfRule>
  </conditionalFormatting>
  <conditionalFormatting sqref="P55">
    <cfRule type="colorScale" priority="44">
      <colorScale>
        <cfvo type="num" val="&quot;*,*&quot;"/>
        <cfvo type="max"/>
        <color rgb="FFFF7128"/>
        <color rgb="FFFFEF9C"/>
      </colorScale>
    </cfRule>
  </conditionalFormatting>
  <conditionalFormatting sqref="P57">
    <cfRule type="colorScale" priority="39">
      <colorScale>
        <cfvo type="num" val="&quot;*,*&quot;"/>
        <cfvo type="max"/>
        <color rgb="FFFF7128"/>
        <color rgb="FFFFEF9C"/>
      </colorScale>
    </cfRule>
  </conditionalFormatting>
  <conditionalFormatting sqref="P58">
    <cfRule type="colorScale" priority="24">
      <colorScale>
        <cfvo type="num" val="&quot;*,*&quot;"/>
        <cfvo type="max"/>
        <color rgb="FFFF7128"/>
        <color rgb="FFFFEF9C"/>
      </colorScale>
    </cfRule>
  </conditionalFormatting>
  <conditionalFormatting sqref="P63">
    <cfRule type="colorScale" priority="54">
      <colorScale>
        <cfvo type="num" val="&quot;*,*&quot;"/>
        <cfvo type="max"/>
        <color rgb="FFFF7128"/>
        <color rgb="FFFFEF9C"/>
      </colorScale>
    </cfRule>
  </conditionalFormatting>
  <conditionalFormatting sqref="BP20:BP64">
    <cfRule type="cellIs" dxfId="13" priority="3" operator="greaterThan">
      <formula>30</formula>
    </cfRule>
    <cfRule type="cellIs" dxfId="12" priority="3" operator="between">
      <formula>25</formula>
      <formula>30</formula>
    </cfRule>
    <cfRule type="cellIs" dxfId="11" priority="3" operator="lessThan">
      <formula>25</formula>
    </cfRule>
  </conditionalFormatting>
  <dataValidations xWindow="271" yWindow="816" count="2">
    <dataValidation type="whole" allowBlank="1" showInputMessage="1" showErrorMessage="1" sqref="AT20" xr:uid="{00000000-0002-0000-0000-000000000000}">
      <formula1>0</formula1>
      <formula2>20</formula2>
    </dataValidation>
    <dataValidation type="whole" allowBlank="1" showInputMessage="1" showErrorMessage="1" errorTitle="WARTOŚĆ NIEPRAWIDŁOWA" error="Suma ECTS musi być liczbą całkowitą" promptTitle="suma ECTS" prompt="Suma ECTS musi być liczbą całkowitą" sqref="P20:P40 P42:P63" xr:uid="{00000000-0002-0000-0000-000001000000}">
      <formula1>0</formula1>
      <formula2>20</formula2>
    </dataValidation>
  </dataValidations>
  <pageMargins left="0.7" right="0.7" top="0.75" bottom="0.75" header="0.3" footer="0.3"/>
  <pageSetup paperSize="9" orientation="landscape" horizontalDpi="300" verticalDpi="300" r:id="rId1"/>
  <ignoredErrors>
    <ignoredError sqref="AW42:AW48 Z42:Z48 AW60:AW61 Z61 Z21:Z26 AW24:AW25 AW27 Z38 AW30:AW34 AW38 AW36 Z28 AW53 Z52 Z50 AW50 AW52 Z30:Z36" formulaRang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xWindow="271" yWindow="816" count="14">
        <x14:dataValidation type="list" allowBlank="1" showInputMessage="1" showErrorMessage="1" errorTitle="Wartość nieprawidłowa" error="Proszę wybrać formę zakończenia semestru z listy" promptTitle="Forma zakończenia semestru" prompt="Proszę wybrać formę zakończenia semestru z listy" xr:uid="{00000000-0002-0000-0000-000002000000}">
          <x14:formula1>
            <xm:f>Słowniki!$G$2:$G$4</xm:f>
          </x14:formula1>
          <xm:sqref>AS42:AS48 AS31:AS36 V50:V62 V29:V36 AS38:AS40 V38:V40 AS50:AS62 AS20:AS24 V21:V25 AS26 V27 AS28:AS29 V42 V45:V46 V48</xm:sqref>
        </x14:dataValidation>
        <x14:dataValidation type="list" allowBlank="1" showInputMessage="1" showErrorMessage="1" errorTitle="Wartość nieprawidłowa" error="Proszę wybrać rodzaj zajęć z listy" promptTitle="Rodzaj zajęć" prompt="Proszę wybrać rodzaj zajęć z listy" xr:uid="{00000000-0002-0000-0000-000003000000}">
          <x14:formula1>
            <xm:f>Słowniki!$D$2:$D$4</xm:f>
          </x14:formula1>
          <xm:sqref>G42:G48 G20:G36 G38:G40 G50:G62</xm:sqref>
        </x14:dataValidation>
        <x14:dataValidation type="list" allowBlank="1" showInputMessage="1" showErrorMessage="1" errorTitle="Wartość nieprawidłowa" error="Proszę wybrać z listy pulę godzin" promptTitle="Pula godzin" prompt="Proszę wybrać z listy pulę godzin" xr:uid="{00000000-0002-0000-0000-000004000000}">
          <x14:formula1>
            <xm:f>Słowniki!$J$2:$J$3</xm:f>
          </x14:formula1>
          <xm:sqref>H42:H48 H20:H36 H38:H40 H50:H62</xm:sqref>
        </x14:dataValidation>
        <x14:dataValidation type="list" allowBlank="1" showInputMessage="1" showErrorMessage="1" errorTitle="Wartość nieprawidłowa" error="Proszę wybrać kod grupy z listy" promptTitle="Kod grupy" prompt="Proszę wybrać kod grupy z listy" xr:uid="{00000000-0002-0000-0000-000005000000}">
          <x14:formula1>
            <xm:f>Słowniki!$A$2:$A$5</xm:f>
          </x14:formula1>
          <xm:sqref>B42:B48 B20:B36 B38:B40 B50:B62</xm:sqref>
        </x14:dataValidation>
        <x14:dataValidation type="list" allowBlank="1" showInputMessage="1" showErrorMessage="1" errorTitle="Wartość nieprawidłowa" error="Proszę wybrać formę zakończenia semestru z listy" promptTitle="Forma zakończenia semestru" prompt="Proszę wybrać formę zakończenia semestru z listy" xr:uid="{00000000-0002-0000-0000-000006000000}">
          <x14:formula1>
            <xm:f>Słowniki!$L$2:$L$4</xm:f>
          </x14:formula1>
          <xm:sqref>V43:V44 AS30 U38:U40 U50:U62 V20 AS25 V26 AS27 V28 U20:U36 U42:U48 V47</xm:sqref>
        </x14:dataValidation>
        <x14:dataValidation type="list" allowBlank="1" showInputMessage="1" showErrorMessage="1" errorTitle="Wartość nieprawidłowa" error="Proszę wybrać odpowiedź czy przedmiot kształtuje kompetencje komunikacyjne" promptTitle="Kompetencje komunikacyjne" prompt="Proszę wybrać odpowiedź czy przedmiot kształtuje kompetencje komunikacyjne" xr:uid="{00000000-0002-0000-0000-000007000000}">
          <x14:formula1>
            <xm:f>Słowniki!$O$2:$O$3</xm:f>
          </x14:formula1>
          <xm:sqref>J42:J48 J20:J36 J38:J40 J50:J62</xm:sqref>
        </x14:dataValidation>
        <x14:dataValidation type="list" allowBlank="1" showInputMessage="1" showErrorMessage="1" errorTitle="Wartość nieprawidłowa" error="Proszę wybrać odpowiedź czy przedmiot jest humanistyczny lub społeczny" promptTitle="Przedmiot humanistyczy/społ." prompt="Proszę wybrać odpowiedź czy przedmiot jest humanistyczny lub społeczny" xr:uid="{00000000-0002-0000-0000-000008000000}">
          <x14:formula1>
            <xm:f>Słowniki!$O$2:$O$3</xm:f>
          </x14:formula1>
          <xm:sqref>K42:K48 K20:K36 K38:K40 K50:K62</xm:sqref>
        </x14:dataValidation>
        <x14:dataValidation type="list" allowBlank="1" showInputMessage="1" showErrorMessage="1" errorTitle="Wartość nieprawidłowa" error="Proszę wybrać odpowiedź czy przedmiot jest humanistyczny lub społeczny" promptTitle="Przedmiot humanistyczny/społ." prompt="Proszę wybrać odpowiedź czy przedmiot jest humanistyczny lub społeczny" xr:uid="{00000000-0002-0000-0000-000009000000}">
          <x14:formula1>
            <xm:f>'/Users/olakoltuniuk/Desktop/Plany od roku 2025/Położnictwo/Na SENAT/C:\Users\Monika\Desktop\Katedra Położnictwa\Standard 2024\2 stopień\[17.01 MGR Szczegółowy program studiów_WZÓR_Połoznict_IIst_ST_nowy standard.xlsx]Słowniki'!#REF!</xm:f>
          </x14:formula1>
          <xm:sqref>K37 K49 K63</xm:sqref>
        </x14:dataValidation>
        <x14:dataValidation type="list" allowBlank="1" showInputMessage="1" showErrorMessage="1" errorTitle="Wartośc nieprawidłowa" error="Proszę wybrać odpowiedź czy przedmiot kształtuje kompetencje komunikacyjne" promptTitle="Kompetencje komunikacyjne" prompt="Proszę wybrać odpowiedź czy przedmiot kształtuje kompetencje komunikacyjne" xr:uid="{00000000-0002-0000-0000-00000A000000}">
          <x14:formula1>
            <xm:f>'/Users/olakoltuniuk/Desktop/Plany od roku 2025/Położnictwo/Na SENAT/C:\Users\Monika\Desktop\Katedra Położnictwa\Standard 2024\2 stopień\[17.01 MGR Szczegółowy program studiów_WZÓR_Połoznict_IIst_ST_nowy standard.xlsx]Słowniki'!#REF!</xm:f>
          </x14:formula1>
          <xm:sqref>J37 J49 J63</xm:sqref>
        </x14:dataValidation>
        <x14:dataValidation type="list" allowBlank="1" showInputMessage="1" showErrorMessage="1" errorTitle="Wartość nieptrawidłowa" error="Proszę wybrać z listy formę zakończenia przedmiotu" promptTitle="Forma zakończenia przedmiotu" prompt="Proszę wybrać z listy formę zakończenia przedmiotu" xr:uid="{00000000-0002-0000-0000-00000B000000}">
          <x14:formula1>
            <xm:f>'/Users/olakoltuniuk/Desktop/Plany od roku 2025/Położnictwo/Na SENAT/C:\Users\Monika\Desktop\Katedra Położnictwa\Standard 2024\2 stopień\[17.01 MGR Szczegółowy program studiów_WZÓR_Połoznict_IIst_ST_nowy standard.xlsx]Słowniki'!#REF!</xm:f>
          </x14:formula1>
          <xm:sqref>U37 U49 U63:V63</xm:sqref>
        </x14:dataValidation>
        <x14:dataValidation type="list" allowBlank="1" showInputMessage="1" showErrorMessage="1" errorTitle="Wartość nieprawidłowa" error="Proszę wybrać kod grupy z listy" promptTitle="Kod grupy" prompt="Proszę wybrać kod grupy z listy" xr:uid="{00000000-0002-0000-0000-00000C000000}">
          <x14:formula1>
            <xm:f>'/Users/olakoltuniuk/Desktop/Plany od roku 2025/Położnictwo/Na SENAT/C:\Users\Monika\Desktop\Katedra Położnictwa\Standard 2024\2 stopień\[17.01 MGR Szczegółowy program studiów_WZÓR_Połoznict_IIst_ST_nowy standard.xlsx]Słowniki'!#REF!</xm:f>
          </x14:formula1>
          <xm:sqref>B37 B49 B63</xm:sqref>
        </x14:dataValidation>
        <x14:dataValidation type="list" allowBlank="1" showInputMessage="1" showErrorMessage="1" errorTitle="Wartość nieprawidłowa" error="Proszę wybrać z listy pulę godzin" promptTitle="Pula godzin" prompt="Proszę wybrać z listy pulę godzin" xr:uid="{00000000-0002-0000-0000-00000D000000}">
          <x14:formula1>
            <xm:f>'/Users/olakoltuniuk/Desktop/Plany od roku 2025/Położnictwo/Na SENAT/C:\Users\Monika\Desktop\Katedra Położnictwa\Standard 2024\2 stopień\[17.01 MGR Szczegółowy program studiów_WZÓR_Połoznict_IIst_ST_nowy standard.xlsx]Słowniki'!#REF!</xm:f>
          </x14:formula1>
          <xm:sqref>H37 H49 H63</xm:sqref>
        </x14:dataValidation>
        <x14:dataValidation type="list" allowBlank="1" showInputMessage="1" showErrorMessage="1" errorTitle="Wartość nieprawidłowa" error="Proszę wybrać rodzaj zajęć z listy" promptTitle="Rodzaj zajęć" prompt="Proszę wybrać rodzaj zajęć z listy" xr:uid="{00000000-0002-0000-0000-00000E000000}">
          <x14:formula1>
            <xm:f>'/Users/olakoltuniuk/Desktop/Plany od roku 2025/Położnictwo/Na SENAT/C:\Users\Monika\Desktop\Katedra Położnictwa\Standard 2024\2 stopień\[17.01 MGR Szczegółowy program studiów_WZÓR_Połoznict_IIst_ST_nowy standard.xlsx]Słowniki'!#REF!</xm:f>
          </x14:formula1>
          <xm:sqref>G37 G49 G63</xm:sqref>
        </x14:dataValidation>
        <x14:dataValidation type="list" allowBlank="1" showInputMessage="1" showErrorMessage="1" errorTitle="Wartość nieprawidłowa" error="Proszę wybrać formę zakończenia semestru z listy" promptTitle="Forma zakończenia semestru" prompt="Proszę wybrać formę zakończenia semestru z listy" xr:uid="{00000000-0002-0000-0000-00000F000000}">
          <x14:formula1>
            <xm:f>'/Users/olakoltuniuk/Desktop/Plany od roku 2025/Położnictwo/Na SENAT/C:\Users\Monika\Desktop\Katedra Położnictwa\Standard 2024\2 stopień\[17.01 MGR Szczegółowy program studiów_WZÓR_Połoznict_IIst_ST_nowy standard.xlsx]Słowniki'!#REF!</xm:f>
          </x14:formula1>
          <xm:sqref>AS37 V37 AS49 V49 AS63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JN64"/>
  <sheetViews>
    <sheetView tabSelected="1" zoomScale="96" zoomScaleNormal="96" workbookViewId="0">
      <pane xSplit="19" ySplit="19" topLeftCell="CQ20" activePane="bottomRight" state="frozen"/>
      <selection pane="topRight" activeCell="T1" sqref="T1"/>
      <selection pane="bottomLeft" activeCell="A20" sqref="A20"/>
      <selection pane="bottomRight" activeCell="I7" sqref="I7"/>
    </sheetView>
  </sheetViews>
  <sheetFormatPr defaultColWidth="8.85546875" defaultRowHeight="15" x14ac:dyDescent="0.25"/>
  <cols>
    <col min="1" max="1" width="5.42578125" customWidth="1"/>
    <col min="2" max="2" width="6.7109375" customWidth="1"/>
    <col min="3" max="3" width="12.140625" customWidth="1"/>
    <col min="4" max="5" width="6.7109375" customWidth="1"/>
    <col min="6" max="6" width="12.42578125" customWidth="1"/>
    <col min="7" max="7" width="7.140625" customWidth="1"/>
    <col min="8" max="8" width="19.42578125" customWidth="1"/>
    <col min="9" max="9" width="47.140625" style="2" customWidth="1"/>
    <col min="10" max="10" width="15.140625" customWidth="1"/>
    <col min="11" max="11" width="12" customWidth="1"/>
    <col min="12" max="12" width="6.85546875" customWidth="1"/>
    <col min="13" max="13" width="6.7109375" customWidth="1"/>
    <col min="14" max="14" width="7.42578125" customWidth="1"/>
    <col min="15" max="15" width="6.7109375" customWidth="1"/>
    <col min="16" max="16" width="9.42578125" customWidth="1"/>
    <col min="17" max="19" width="5.85546875" customWidth="1"/>
    <col min="20" max="261" width="4.28515625" customWidth="1"/>
  </cols>
  <sheetData>
    <row r="5" spans="1:19" x14ac:dyDescent="0.25">
      <c r="H5" s="51" t="s">
        <v>22</v>
      </c>
      <c r="I5" s="225" t="s">
        <v>482</v>
      </c>
    </row>
    <row r="6" spans="1:19" x14ac:dyDescent="0.25">
      <c r="H6" s="51" t="s">
        <v>23</v>
      </c>
      <c r="I6" s="225" t="s">
        <v>143</v>
      </c>
    </row>
    <row r="7" spans="1:19" x14ac:dyDescent="0.25">
      <c r="H7" s="51" t="s">
        <v>25</v>
      </c>
      <c r="I7" s="225" t="s">
        <v>483</v>
      </c>
    </row>
    <row r="8" spans="1:19" x14ac:dyDescent="0.25">
      <c r="H8" s="51" t="s">
        <v>45</v>
      </c>
      <c r="I8" s="225" t="s">
        <v>120</v>
      </c>
    </row>
    <row r="9" spans="1:19" x14ac:dyDescent="0.25">
      <c r="H9" s="51" t="s">
        <v>49</v>
      </c>
      <c r="I9" s="225" t="s">
        <v>61</v>
      </c>
    </row>
    <row r="10" spans="1:19" x14ac:dyDescent="0.25">
      <c r="H10" s="51" t="s">
        <v>24</v>
      </c>
      <c r="I10" s="225" t="s">
        <v>121</v>
      </c>
    </row>
    <row r="11" spans="1:19" x14ac:dyDescent="0.25">
      <c r="H11" s="51" t="s">
        <v>50</v>
      </c>
      <c r="I11" s="225">
        <v>4</v>
      </c>
    </row>
    <row r="12" spans="1:19" x14ac:dyDescent="0.25">
      <c r="H12" s="51" t="s">
        <v>51</v>
      </c>
      <c r="I12" s="225">
        <v>1300</v>
      </c>
    </row>
    <row r="13" spans="1:19" x14ac:dyDescent="0.25">
      <c r="H13" s="51" t="s">
        <v>52</v>
      </c>
      <c r="I13" s="225">
        <v>120</v>
      </c>
    </row>
    <row r="14" spans="1:19" ht="15.75" thickBot="1" x14ac:dyDescent="0.3"/>
    <row r="15" spans="1:19" s="216" customFormat="1" ht="18.75" customHeight="1" x14ac:dyDescent="0.25">
      <c r="A15" s="574" t="s">
        <v>0</v>
      </c>
      <c r="B15" s="576" t="s">
        <v>38</v>
      </c>
      <c r="C15" s="579" t="s">
        <v>53</v>
      </c>
      <c r="D15" s="579" t="s">
        <v>54</v>
      </c>
      <c r="E15" s="579" t="s">
        <v>30</v>
      </c>
      <c r="F15" s="579" t="s">
        <v>31</v>
      </c>
      <c r="G15" s="579" t="s">
        <v>182</v>
      </c>
      <c r="H15" s="579" t="s">
        <v>126</v>
      </c>
      <c r="I15" s="600" t="s">
        <v>1</v>
      </c>
      <c r="J15" s="603" t="s">
        <v>26</v>
      </c>
      <c r="K15" s="604"/>
      <c r="L15" s="604"/>
      <c r="M15" s="604"/>
      <c r="N15" s="604"/>
      <c r="O15" s="604"/>
      <c r="P15" s="605"/>
      <c r="Q15" s="606" t="s">
        <v>183</v>
      </c>
      <c r="R15" s="607"/>
      <c r="S15" s="608"/>
    </row>
    <row r="16" spans="1:19" s="216" customFormat="1" ht="18.75" customHeight="1" thickBot="1" x14ac:dyDescent="0.3">
      <c r="A16" s="575"/>
      <c r="B16" s="577"/>
      <c r="C16" s="580"/>
      <c r="D16" s="580"/>
      <c r="E16" s="580"/>
      <c r="F16" s="580"/>
      <c r="G16" s="580"/>
      <c r="H16" s="580"/>
      <c r="I16" s="601"/>
      <c r="J16" s="612" t="s">
        <v>87</v>
      </c>
      <c r="K16" s="613"/>
      <c r="L16" s="613"/>
      <c r="M16" s="613"/>
      <c r="N16" s="614"/>
      <c r="O16" s="615" t="s">
        <v>184</v>
      </c>
      <c r="P16" s="618" t="s">
        <v>185</v>
      </c>
      <c r="Q16" s="609"/>
      <c r="R16" s="610"/>
      <c r="S16" s="611"/>
    </row>
    <row r="17" spans="1:274" s="216" customFormat="1" ht="26.25" customHeight="1" thickBot="1" x14ac:dyDescent="0.3">
      <c r="A17" s="575"/>
      <c r="B17" s="577"/>
      <c r="C17" s="580"/>
      <c r="D17" s="580"/>
      <c r="E17" s="580"/>
      <c r="F17" s="580"/>
      <c r="G17" s="580"/>
      <c r="H17" s="580"/>
      <c r="I17" s="601"/>
      <c r="J17" s="621" t="s">
        <v>89</v>
      </c>
      <c r="K17" s="624" t="s">
        <v>86</v>
      </c>
      <c r="L17" s="582" t="s">
        <v>90</v>
      </c>
      <c r="M17" s="585" t="s">
        <v>186</v>
      </c>
      <c r="N17" s="588" t="s">
        <v>88</v>
      </c>
      <c r="O17" s="616"/>
      <c r="P17" s="619"/>
      <c r="Q17" s="591" t="s">
        <v>187</v>
      </c>
      <c r="R17" s="594" t="s">
        <v>188</v>
      </c>
      <c r="S17" s="597" t="s">
        <v>189</v>
      </c>
      <c r="T17" s="636" t="s">
        <v>190</v>
      </c>
      <c r="U17" s="637"/>
      <c r="V17" s="637"/>
      <c r="W17" s="637"/>
      <c r="X17" s="637"/>
      <c r="Y17" s="637"/>
      <c r="Z17" s="637"/>
      <c r="AA17" s="637"/>
      <c r="AB17" s="637"/>
      <c r="AC17" s="637"/>
      <c r="AD17" s="637"/>
      <c r="AE17" s="637"/>
      <c r="AF17" s="637"/>
      <c r="AG17" s="637"/>
      <c r="AH17" s="637"/>
      <c r="AI17" s="637"/>
      <c r="AJ17" s="637"/>
      <c r="AK17" s="637"/>
      <c r="AL17" s="637"/>
      <c r="AM17" s="637"/>
      <c r="AN17" s="637"/>
      <c r="AO17" s="637"/>
      <c r="AP17" s="637"/>
      <c r="AQ17" s="637"/>
      <c r="AR17" s="637"/>
      <c r="AS17" s="637"/>
      <c r="AT17" s="669"/>
      <c r="AU17" s="636" t="s">
        <v>191</v>
      </c>
      <c r="AV17" s="637"/>
      <c r="AW17" s="637"/>
      <c r="AX17" s="637"/>
      <c r="AY17" s="637"/>
      <c r="AZ17" s="637"/>
      <c r="BA17" s="637"/>
      <c r="BB17" s="637"/>
      <c r="BC17" s="637"/>
      <c r="BD17" s="637"/>
      <c r="BE17" s="637"/>
      <c r="BF17" s="637"/>
      <c r="BG17" s="637"/>
      <c r="BH17" s="637"/>
      <c r="BI17" s="637"/>
      <c r="BJ17" s="637"/>
      <c r="BK17" s="637"/>
      <c r="BL17" s="637"/>
      <c r="BM17" s="637"/>
      <c r="BN17" s="637"/>
      <c r="BO17" s="637"/>
      <c r="BP17" s="637"/>
      <c r="BQ17" s="637"/>
      <c r="BR17" s="637"/>
      <c r="BS17" s="637"/>
      <c r="BT17" s="637"/>
      <c r="BU17" s="637"/>
      <c r="BV17" s="637"/>
      <c r="BW17" s="637"/>
      <c r="BX17" s="637"/>
      <c r="BY17" s="637"/>
      <c r="BZ17" s="637"/>
      <c r="CA17" s="637"/>
      <c r="CB17" s="637"/>
      <c r="CC17" s="637"/>
      <c r="CD17" s="637"/>
      <c r="CE17" s="637"/>
      <c r="CF17" s="637"/>
      <c r="CG17" s="637"/>
      <c r="CH17" s="637"/>
      <c r="CI17" s="637"/>
      <c r="CJ17" s="637"/>
      <c r="CK17" s="637"/>
      <c r="CL17" s="637"/>
      <c r="CM17" s="637"/>
      <c r="CN17" s="637"/>
      <c r="CO17" s="637"/>
      <c r="CP17" s="637"/>
      <c r="CQ17" s="637"/>
      <c r="CR17" s="637"/>
      <c r="CS17" s="637"/>
      <c r="CT17" s="637"/>
      <c r="CU17" s="637"/>
      <c r="CV17" s="637"/>
      <c r="CW17" s="637"/>
      <c r="CX17" s="637"/>
      <c r="CY17" s="637"/>
      <c r="CZ17" s="637"/>
      <c r="DA17" s="637"/>
      <c r="DB17" s="637"/>
      <c r="DC17" s="637"/>
      <c r="DD17" s="637"/>
      <c r="DE17" s="637"/>
      <c r="DF17" s="637"/>
      <c r="DG17" s="637"/>
      <c r="DH17" s="637"/>
      <c r="DI17" s="637"/>
      <c r="DJ17" s="637"/>
      <c r="DK17" s="637"/>
      <c r="DL17" s="637"/>
      <c r="DM17" s="637"/>
      <c r="DN17" s="637"/>
      <c r="DO17" s="637"/>
      <c r="DP17" s="637"/>
      <c r="DQ17" s="637"/>
      <c r="DR17" s="637"/>
      <c r="DS17" s="669"/>
      <c r="DT17" s="636" t="s">
        <v>192</v>
      </c>
      <c r="DU17" s="637"/>
      <c r="DV17" s="637"/>
      <c r="DW17" s="637"/>
      <c r="DX17" s="637"/>
      <c r="DY17" s="637"/>
      <c r="DZ17" s="637"/>
      <c r="EA17" s="637"/>
      <c r="EB17" s="637"/>
      <c r="EC17" s="637"/>
      <c r="ED17" s="637"/>
      <c r="EE17" s="637"/>
      <c r="EF17" s="637"/>
      <c r="EG17" s="637"/>
      <c r="EH17" s="637"/>
      <c r="EI17" s="637"/>
      <c r="EJ17" s="637"/>
      <c r="EK17" s="637"/>
      <c r="EL17" s="637"/>
      <c r="EM17" s="637"/>
      <c r="EN17" s="637"/>
      <c r="EO17" s="637"/>
      <c r="EP17" s="676" t="s">
        <v>193</v>
      </c>
      <c r="EQ17" s="677"/>
      <c r="ER17" s="677"/>
      <c r="ES17" s="677"/>
      <c r="ET17" s="677"/>
      <c r="EU17" s="677"/>
      <c r="EV17" s="677"/>
      <c r="EW17" s="677"/>
      <c r="EX17" s="677"/>
      <c r="EY17" s="677"/>
      <c r="EZ17" s="677"/>
      <c r="FA17" s="677"/>
      <c r="FB17" s="677"/>
      <c r="FC17" s="677"/>
      <c r="FD17" s="677"/>
      <c r="FE17" s="677"/>
      <c r="FF17" s="677"/>
      <c r="FG17" s="677"/>
      <c r="FH17" s="677"/>
      <c r="FI17" s="677"/>
      <c r="FJ17" s="678"/>
      <c r="FK17" s="638" t="s">
        <v>194</v>
      </c>
      <c r="FL17" s="639"/>
      <c r="FM17" s="639"/>
      <c r="FN17" s="639"/>
      <c r="FO17" s="639"/>
      <c r="FP17" s="639"/>
      <c r="FQ17" s="639"/>
      <c r="FR17" s="639"/>
      <c r="FS17" s="639"/>
      <c r="FT17" s="639"/>
      <c r="FU17" s="639"/>
      <c r="FV17" s="639"/>
      <c r="FW17" s="639"/>
      <c r="FX17" s="639"/>
      <c r="FY17" s="639"/>
      <c r="FZ17" s="639"/>
      <c r="GA17" s="639"/>
      <c r="GB17" s="639"/>
      <c r="GC17" s="639"/>
      <c r="GD17" s="639"/>
      <c r="GE17" s="639"/>
      <c r="GF17" s="639"/>
      <c r="GG17" s="639"/>
      <c r="GH17" s="639"/>
      <c r="GI17" s="639"/>
      <c r="GJ17" s="639"/>
      <c r="GK17" s="639"/>
      <c r="GL17" s="639"/>
      <c r="GM17" s="639"/>
      <c r="GN17" s="639"/>
      <c r="GO17" s="639"/>
      <c r="GP17" s="639"/>
      <c r="GQ17" s="639"/>
      <c r="GR17" s="639"/>
      <c r="GS17" s="639"/>
      <c r="GT17" s="639"/>
      <c r="GU17" s="639"/>
      <c r="GV17" s="639"/>
      <c r="GW17" s="639"/>
      <c r="GX17" s="639"/>
      <c r="GY17" s="639"/>
      <c r="GZ17" s="639"/>
      <c r="HA17" s="639"/>
      <c r="HB17" s="639"/>
      <c r="HC17" s="639"/>
      <c r="HD17" s="639"/>
      <c r="HE17" s="639"/>
      <c r="HF17" s="639"/>
      <c r="HG17" s="639"/>
      <c r="HH17" s="639"/>
      <c r="HI17" s="639"/>
      <c r="HJ17" s="639"/>
      <c r="HK17" s="639"/>
      <c r="HL17" s="639"/>
      <c r="HM17" s="639"/>
      <c r="HN17" s="639"/>
      <c r="HO17" s="639"/>
      <c r="HP17" s="639"/>
      <c r="HQ17" s="639"/>
      <c r="HR17" s="639"/>
      <c r="HS17" s="639"/>
      <c r="HT17" s="639"/>
      <c r="HU17" s="639"/>
      <c r="HV17" s="639"/>
      <c r="HW17" s="639"/>
      <c r="HX17" s="639"/>
      <c r="HY17" s="639"/>
      <c r="HZ17" s="639"/>
      <c r="IA17" s="639"/>
      <c r="IB17" s="639"/>
      <c r="IC17" s="679"/>
      <c r="ID17" s="638" t="s">
        <v>195</v>
      </c>
      <c r="IE17" s="639"/>
      <c r="IF17" s="639"/>
      <c r="IG17" s="639"/>
      <c r="IH17" s="639"/>
      <c r="II17" s="639"/>
      <c r="IJ17" s="639"/>
      <c r="IK17" s="639"/>
      <c r="IL17" s="639"/>
      <c r="IM17" s="639"/>
      <c r="IN17" s="639"/>
      <c r="IO17" s="639"/>
      <c r="IP17" s="639"/>
      <c r="IQ17" s="639"/>
      <c r="IR17" s="639"/>
      <c r="IS17" s="639"/>
      <c r="IT17" s="639"/>
      <c r="IU17" s="627" t="s">
        <v>189</v>
      </c>
      <c r="IV17" s="628"/>
      <c r="IW17" s="628"/>
      <c r="IX17" s="628"/>
      <c r="IY17" s="628"/>
      <c r="IZ17" s="628"/>
      <c r="JA17" s="628"/>
      <c r="JB17" s="629" t="s">
        <v>196</v>
      </c>
      <c r="JC17" s="630"/>
      <c r="JD17" s="630"/>
      <c r="JE17" s="630"/>
      <c r="JF17" s="630"/>
      <c r="JG17" s="630"/>
      <c r="JH17" s="630"/>
      <c r="JI17" s="630"/>
      <c r="JJ17" s="630"/>
      <c r="JK17" s="630"/>
      <c r="JL17" s="630"/>
      <c r="JM17" s="630"/>
      <c r="JN17" s="631"/>
    </row>
    <row r="18" spans="1:274" s="216" customFormat="1" ht="43.5" customHeight="1" x14ac:dyDescent="0.25">
      <c r="A18" s="575"/>
      <c r="B18" s="577"/>
      <c r="C18" s="580"/>
      <c r="D18" s="580"/>
      <c r="E18" s="580"/>
      <c r="F18" s="580"/>
      <c r="G18" s="580"/>
      <c r="H18" s="580"/>
      <c r="I18" s="601"/>
      <c r="J18" s="622"/>
      <c r="K18" s="625"/>
      <c r="L18" s="583"/>
      <c r="M18" s="586"/>
      <c r="N18" s="589"/>
      <c r="O18" s="616"/>
      <c r="P18" s="619"/>
      <c r="Q18" s="592"/>
      <c r="R18" s="595"/>
      <c r="S18" s="598"/>
      <c r="T18" s="632" t="s">
        <v>197</v>
      </c>
      <c r="U18" s="634" t="s">
        <v>198</v>
      </c>
      <c r="V18" s="634" t="s">
        <v>199</v>
      </c>
      <c r="W18" s="634" t="s">
        <v>200</v>
      </c>
      <c r="X18" s="634" t="s">
        <v>201</v>
      </c>
      <c r="Y18" s="634" t="s">
        <v>202</v>
      </c>
      <c r="Z18" s="634" t="s">
        <v>203</v>
      </c>
      <c r="AA18" s="634" t="s">
        <v>204</v>
      </c>
      <c r="AB18" s="634" t="s">
        <v>205</v>
      </c>
      <c r="AC18" s="634" t="s">
        <v>206</v>
      </c>
      <c r="AD18" s="634" t="s">
        <v>207</v>
      </c>
      <c r="AE18" s="634" t="s">
        <v>208</v>
      </c>
      <c r="AF18" s="634" t="s">
        <v>209</v>
      </c>
      <c r="AG18" s="634" t="s">
        <v>210</v>
      </c>
      <c r="AH18" s="634" t="s">
        <v>211</v>
      </c>
      <c r="AI18" s="634" t="s">
        <v>212</v>
      </c>
      <c r="AJ18" s="634" t="s">
        <v>213</v>
      </c>
      <c r="AK18" s="634" t="s">
        <v>214</v>
      </c>
      <c r="AL18" s="634" t="s">
        <v>215</v>
      </c>
      <c r="AM18" s="634" t="s">
        <v>216</v>
      </c>
      <c r="AN18" s="634" t="s">
        <v>217</v>
      </c>
      <c r="AO18" s="634" t="s">
        <v>218</v>
      </c>
      <c r="AP18" s="634" t="s">
        <v>219</v>
      </c>
      <c r="AQ18" s="634" t="s">
        <v>220</v>
      </c>
      <c r="AR18" s="634" t="s">
        <v>221</v>
      </c>
      <c r="AS18" s="642" t="s">
        <v>222</v>
      </c>
      <c r="AT18" s="645" t="s">
        <v>441</v>
      </c>
      <c r="AU18" s="640" t="s">
        <v>223</v>
      </c>
      <c r="AV18" s="642" t="s">
        <v>224</v>
      </c>
      <c r="AW18" s="642" t="s">
        <v>225</v>
      </c>
      <c r="AX18" s="642" t="s">
        <v>226</v>
      </c>
      <c r="AY18" s="642" t="s">
        <v>227</v>
      </c>
      <c r="AZ18" s="642" t="s">
        <v>228</v>
      </c>
      <c r="BA18" s="642" t="s">
        <v>229</v>
      </c>
      <c r="BB18" s="642" t="s">
        <v>230</v>
      </c>
      <c r="BC18" s="642" t="s">
        <v>231</v>
      </c>
      <c r="BD18" s="642" t="s">
        <v>232</v>
      </c>
      <c r="BE18" s="642" t="s">
        <v>233</v>
      </c>
      <c r="BF18" s="642" t="s">
        <v>234</v>
      </c>
      <c r="BG18" s="642" t="s">
        <v>235</v>
      </c>
      <c r="BH18" s="642" t="s">
        <v>236</v>
      </c>
      <c r="BI18" s="642" t="s">
        <v>237</v>
      </c>
      <c r="BJ18" s="642" t="s">
        <v>238</v>
      </c>
      <c r="BK18" s="642" t="s">
        <v>239</v>
      </c>
      <c r="BL18" s="642" t="s">
        <v>240</v>
      </c>
      <c r="BM18" s="642" t="s">
        <v>241</v>
      </c>
      <c r="BN18" s="642" t="s">
        <v>242</v>
      </c>
      <c r="BO18" s="642" t="s">
        <v>243</v>
      </c>
      <c r="BP18" s="642" t="s">
        <v>244</v>
      </c>
      <c r="BQ18" s="634" t="s">
        <v>245</v>
      </c>
      <c r="BR18" s="634" t="s">
        <v>246</v>
      </c>
      <c r="BS18" s="642" t="s">
        <v>247</v>
      </c>
      <c r="BT18" s="642" t="s">
        <v>248</v>
      </c>
      <c r="BU18" s="642" t="s">
        <v>249</v>
      </c>
      <c r="BV18" s="642" t="s">
        <v>250</v>
      </c>
      <c r="BW18" s="642" t="s">
        <v>251</v>
      </c>
      <c r="BX18" s="642" t="s">
        <v>252</v>
      </c>
      <c r="BY18" s="642" t="s">
        <v>253</v>
      </c>
      <c r="BZ18" s="642" t="s">
        <v>254</v>
      </c>
      <c r="CA18" s="642" t="s">
        <v>255</v>
      </c>
      <c r="CB18" s="642" t="s">
        <v>256</v>
      </c>
      <c r="CC18" s="642" t="s">
        <v>257</v>
      </c>
      <c r="CD18" s="642" t="s">
        <v>258</v>
      </c>
      <c r="CE18" s="642" t="s">
        <v>259</v>
      </c>
      <c r="CF18" s="642" t="s">
        <v>260</v>
      </c>
      <c r="CG18" s="642" t="s">
        <v>261</v>
      </c>
      <c r="CH18" s="642" t="s">
        <v>262</v>
      </c>
      <c r="CI18" s="642" t="s">
        <v>263</v>
      </c>
      <c r="CJ18" s="642" t="s">
        <v>264</v>
      </c>
      <c r="CK18" s="642" t="s">
        <v>265</v>
      </c>
      <c r="CL18" s="642" t="s">
        <v>266</v>
      </c>
      <c r="CM18" s="642" t="s">
        <v>267</v>
      </c>
      <c r="CN18" s="642" t="s">
        <v>268</v>
      </c>
      <c r="CO18" s="642" t="s">
        <v>269</v>
      </c>
      <c r="CP18" s="642" t="s">
        <v>270</v>
      </c>
      <c r="CQ18" s="642" t="s">
        <v>271</v>
      </c>
      <c r="CR18" s="642" t="s">
        <v>272</v>
      </c>
      <c r="CS18" s="642" t="s">
        <v>273</v>
      </c>
      <c r="CT18" s="642" t="s">
        <v>274</v>
      </c>
      <c r="CU18" s="642" t="s">
        <v>275</v>
      </c>
      <c r="CV18" s="642" t="s">
        <v>276</v>
      </c>
      <c r="CW18" s="642" t="s">
        <v>277</v>
      </c>
      <c r="CX18" s="642" t="s">
        <v>278</v>
      </c>
      <c r="CY18" s="642" t="s">
        <v>279</v>
      </c>
      <c r="CZ18" s="642" t="s">
        <v>405</v>
      </c>
      <c r="DA18" s="642" t="s">
        <v>406</v>
      </c>
      <c r="DB18" s="642" t="s">
        <v>407</v>
      </c>
      <c r="DC18" s="642" t="s">
        <v>408</v>
      </c>
      <c r="DD18" s="642" t="s">
        <v>409</v>
      </c>
      <c r="DE18" s="642" t="s">
        <v>410</v>
      </c>
      <c r="DF18" s="642" t="s">
        <v>411</v>
      </c>
      <c r="DG18" s="642" t="s">
        <v>412</v>
      </c>
      <c r="DH18" s="650" t="s">
        <v>442</v>
      </c>
      <c r="DI18" s="650" t="s">
        <v>443</v>
      </c>
      <c r="DJ18" s="650" t="s">
        <v>444</v>
      </c>
      <c r="DK18" s="650" t="s">
        <v>445</v>
      </c>
      <c r="DL18" s="650" t="s">
        <v>446</v>
      </c>
      <c r="DM18" s="650" t="s">
        <v>458</v>
      </c>
      <c r="DN18" s="650" t="s">
        <v>459</v>
      </c>
      <c r="DO18" s="650" t="s">
        <v>460</v>
      </c>
      <c r="DP18" s="650" t="s">
        <v>461</v>
      </c>
      <c r="DQ18" s="650" t="s">
        <v>462</v>
      </c>
      <c r="DR18" s="650" t="s">
        <v>463</v>
      </c>
      <c r="DS18" s="670" t="s">
        <v>464</v>
      </c>
      <c r="DT18" s="648" t="s">
        <v>280</v>
      </c>
      <c r="DU18" s="634" t="s">
        <v>281</v>
      </c>
      <c r="DV18" s="634" t="s">
        <v>282</v>
      </c>
      <c r="DW18" s="634" t="s">
        <v>283</v>
      </c>
      <c r="DX18" s="634" t="s">
        <v>284</v>
      </c>
      <c r="DY18" s="634" t="s">
        <v>285</v>
      </c>
      <c r="DZ18" s="634" t="s">
        <v>286</v>
      </c>
      <c r="EA18" s="634" t="s">
        <v>287</v>
      </c>
      <c r="EB18" s="634" t="s">
        <v>288</v>
      </c>
      <c r="EC18" s="634" t="s">
        <v>289</v>
      </c>
      <c r="ED18" s="634" t="s">
        <v>290</v>
      </c>
      <c r="EE18" s="634" t="s">
        <v>291</v>
      </c>
      <c r="EF18" s="634" t="s">
        <v>292</v>
      </c>
      <c r="EG18" s="634" t="s">
        <v>293</v>
      </c>
      <c r="EH18" s="634" t="s">
        <v>294</v>
      </c>
      <c r="EI18" s="634" t="s">
        <v>295</v>
      </c>
      <c r="EJ18" s="634" t="s">
        <v>296</v>
      </c>
      <c r="EK18" s="634" t="s">
        <v>297</v>
      </c>
      <c r="EL18" s="634" t="s">
        <v>298</v>
      </c>
      <c r="EM18" s="634" t="s">
        <v>299</v>
      </c>
      <c r="EN18" s="634" t="s">
        <v>300</v>
      </c>
      <c r="EO18" s="634" t="s">
        <v>413</v>
      </c>
      <c r="EP18" s="654" t="s">
        <v>301</v>
      </c>
      <c r="EQ18" s="652" t="s">
        <v>302</v>
      </c>
      <c r="ER18" s="652" t="s">
        <v>303</v>
      </c>
      <c r="ES18" s="652" t="s">
        <v>304</v>
      </c>
      <c r="ET18" s="652" t="s">
        <v>305</v>
      </c>
      <c r="EU18" s="652" t="s">
        <v>306</v>
      </c>
      <c r="EV18" s="652" t="s">
        <v>307</v>
      </c>
      <c r="EW18" s="652" t="s">
        <v>308</v>
      </c>
      <c r="EX18" s="652" t="s">
        <v>309</v>
      </c>
      <c r="EY18" s="652" t="s">
        <v>310</v>
      </c>
      <c r="EZ18" s="652" t="s">
        <v>311</v>
      </c>
      <c r="FA18" s="652" t="s">
        <v>312</v>
      </c>
      <c r="FB18" s="652" t="s">
        <v>313</v>
      </c>
      <c r="FC18" s="652" t="s">
        <v>314</v>
      </c>
      <c r="FD18" s="652" t="s">
        <v>315</v>
      </c>
      <c r="FE18" s="652" t="s">
        <v>316</v>
      </c>
      <c r="FF18" s="652" t="s">
        <v>317</v>
      </c>
      <c r="FG18" s="652" t="s">
        <v>318</v>
      </c>
      <c r="FH18" s="652" t="s">
        <v>319</v>
      </c>
      <c r="FI18" s="652" t="s">
        <v>404</v>
      </c>
      <c r="FJ18" s="656" t="s">
        <v>447</v>
      </c>
      <c r="FK18" s="654" t="s">
        <v>320</v>
      </c>
      <c r="FL18" s="652" t="s">
        <v>321</v>
      </c>
      <c r="FM18" s="652" t="s">
        <v>322</v>
      </c>
      <c r="FN18" s="652" t="s">
        <v>323</v>
      </c>
      <c r="FO18" s="652" t="s">
        <v>324</v>
      </c>
      <c r="FP18" s="652" t="s">
        <v>325</v>
      </c>
      <c r="FQ18" s="652" t="s">
        <v>326</v>
      </c>
      <c r="FR18" s="652" t="s">
        <v>327</v>
      </c>
      <c r="FS18" s="652" t="s">
        <v>328</v>
      </c>
      <c r="FT18" s="652" t="s">
        <v>329</v>
      </c>
      <c r="FU18" s="652" t="s">
        <v>330</v>
      </c>
      <c r="FV18" s="658" t="s">
        <v>331</v>
      </c>
      <c r="FW18" s="660" t="s">
        <v>332</v>
      </c>
      <c r="FX18" s="652" t="s">
        <v>333</v>
      </c>
      <c r="FY18" s="652" t="s">
        <v>334</v>
      </c>
      <c r="FZ18" s="652" t="s">
        <v>335</v>
      </c>
      <c r="GA18" s="652" t="s">
        <v>336</v>
      </c>
      <c r="GB18" s="652" t="s">
        <v>337</v>
      </c>
      <c r="GC18" s="652" t="s">
        <v>338</v>
      </c>
      <c r="GD18" s="652" t="s">
        <v>339</v>
      </c>
      <c r="GE18" s="652" t="s">
        <v>340</v>
      </c>
      <c r="GF18" s="652" t="s">
        <v>341</v>
      </c>
      <c r="GG18" s="652" t="s">
        <v>342</v>
      </c>
      <c r="GH18" s="658" t="s">
        <v>343</v>
      </c>
      <c r="GI18" s="652" t="s">
        <v>344</v>
      </c>
      <c r="GJ18" s="660" t="s">
        <v>345</v>
      </c>
      <c r="GK18" s="658" t="s">
        <v>346</v>
      </c>
      <c r="GL18" s="652" t="s">
        <v>347</v>
      </c>
      <c r="GM18" s="660" t="s">
        <v>348</v>
      </c>
      <c r="GN18" s="658" t="s">
        <v>349</v>
      </c>
      <c r="GO18" s="652" t="s">
        <v>350</v>
      </c>
      <c r="GP18" s="660" t="s">
        <v>351</v>
      </c>
      <c r="GQ18" s="658" t="s">
        <v>352</v>
      </c>
      <c r="GR18" s="652" t="s">
        <v>353</v>
      </c>
      <c r="GS18" s="660" t="s">
        <v>354</v>
      </c>
      <c r="GT18" s="658" t="s">
        <v>355</v>
      </c>
      <c r="GU18" s="652" t="s">
        <v>356</v>
      </c>
      <c r="GV18" s="660" t="s">
        <v>357</v>
      </c>
      <c r="GW18" s="658" t="s">
        <v>358</v>
      </c>
      <c r="GX18" s="652" t="s">
        <v>359</v>
      </c>
      <c r="GY18" s="660" t="s">
        <v>360</v>
      </c>
      <c r="GZ18" s="658" t="s">
        <v>361</v>
      </c>
      <c r="HA18" s="652" t="s">
        <v>362</v>
      </c>
      <c r="HB18" s="660" t="s">
        <v>363</v>
      </c>
      <c r="HC18" s="658" t="s">
        <v>364</v>
      </c>
      <c r="HD18" s="652" t="s">
        <v>365</v>
      </c>
      <c r="HE18" s="660" t="s">
        <v>366</v>
      </c>
      <c r="HF18" s="658" t="s">
        <v>367</v>
      </c>
      <c r="HG18" s="652" t="s">
        <v>368</v>
      </c>
      <c r="HH18" s="660" t="s">
        <v>369</v>
      </c>
      <c r="HI18" s="658" t="s">
        <v>370</v>
      </c>
      <c r="HJ18" s="652" t="s">
        <v>371</v>
      </c>
      <c r="HK18" s="660" t="s">
        <v>372</v>
      </c>
      <c r="HL18" s="658" t="s">
        <v>373</v>
      </c>
      <c r="HM18" s="652" t="s">
        <v>374</v>
      </c>
      <c r="HN18" s="660" t="s">
        <v>375</v>
      </c>
      <c r="HO18" s="658" t="s">
        <v>376</v>
      </c>
      <c r="HP18" s="652" t="s">
        <v>377</v>
      </c>
      <c r="HQ18" s="660" t="s">
        <v>378</v>
      </c>
      <c r="HR18" s="658" t="s">
        <v>379</v>
      </c>
      <c r="HS18" s="658" t="s">
        <v>380</v>
      </c>
      <c r="HT18" s="666" t="s">
        <v>448</v>
      </c>
      <c r="HU18" s="666" t="s">
        <v>449</v>
      </c>
      <c r="HV18" s="666" t="s">
        <v>450</v>
      </c>
      <c r="HW18" s="666" t="s">
        <v>451</v>
      </c>
      <c r="HX18" s="666" t="s">
        <v>452</v>
      </c>
      <c r="HY18" s="666" t="s">
        <v>453</v>
      </c>
      <c r="HZ18" s="666" t="s">
        <v>454</v>
      </c>
      <c r="IA18" s="666" t="s">
        <v>455</v>
      </c>
      <c r="IB18" s="666" t="s">
        <v>456</v>
      </c>
      <c r="IC18" s="656" t="s">
        <v>457</v>
      </c>
      <c r="ID18" s="654" t="s">
        <v>381</v>
      </c>
      <c r="IE18" s="652" t="s">
        <v>382</v>
      </c>
      <c r="IF18" s="652" t="s">
        <v>383</v>
      </c>
      <c r="IG18" s="652" t="s">
        <v>384</v>
      </c>
      <c r="IH18" s="652" t="s">
        <v>385</v>
      </c>
      <c r="II18" s="652" t="s">
        <v>386</v>
      </c>
      <c r="IJ18" s="652" t="s">
        <v>387</v>
      </c>
      <c r="IK18" s="652" t="s">
        <v>388</v>
      </c>
      <c r="IL18" s="652" t="s">
        <v>389</v>
      </c>
      <c r="IM18" s="652" t="s">
        <v>390</v>
      </c>
      <c r="IN18" s="652" t="s">
        <v>391</v>
      </c>
      <c r="IO18" s="652" t="s">
        <v>392</v>
      </c>
      <c r="IP18" s="652" t="s">
        <v>393</v>
      </c>
      <c r="IQ18" s="652" t="s">
        <v>394</v>
      </c>
      <c r="IR18" s="652" t="s">
        <v>395</v>
      </c>
      <c r="IS18" s="652" t="s">
        <v>396</v>
      </c>
      <c r="IT18" s="652" t="s">
        <v>414</v>
      </c>
      <c r="IU18" s="674" t="s">
        <v>397</v>
      </c>
      <c r="IV18" s="672" t="s">
        <v>398</v>
      </c>
      <c r="IW18" s="672" t="s">
        <v>399</v>
      </c>
      <c r="IX18" s="672" t="s">
        <v>400</v>
      </c>
      <c r="IY18" s="672" t="s">
        <v>401</v>
      </c>
      <c r="IZ18" s="672" t="s">
        <v>402</v>
      </c>
      <c r="JA18" s="672" t="s">
        <v>403</v>
      </c>
      <c r="JB18" s="226"/>
      <c r="JC18" s="227"/>
      <c r="JD18" s="227"/>
      <c r="JE18" s="227"/>
      <c r="JF18" s="227"/>
      <c r="JG18" s="227"/>
      <c r="JH18" s="227"/>
      <c r="JI18" s="227"/>
      <c r="JJ18" s="227"/>
      <c r="JK18" s="227"/>
      <c r="JL18" s="227"/>
      <c r="JM18" s="227"/>
      <c r="JN18" s="228"/>
    </row>
    <row r="19" spans="1:274" s="216" customFormat="1" ht="43.5" customHeight="1" thickBot="1" x14ac:dyDescent="0.3">
      <c r="A19" s="575"/>
      <c r="B19" s="578"/>
      <c r="C19" s="581"/>
      <c r="D19" s="581"/>
      <c r="E19" s="581"/>
      <c r="F19" s="581"/>
      <c r="G19" s="581"/>
      <c r="H19" s="581"/>
      <c r="I19" s="602"/>
      <c r="J19" s="623"/>
      <c r="K19" s="626"/>
      <c r="L19" s="584"/>
      <c r="M19" s="587"/>
      <c r="N19" s="590"/>
      <c r="O19" s="617"/>
      <c r="P19" s="620"/>
      <c r="Q19" s="593"/>
      <c r="R19" s="596"/>
      <c r="S19" s="599"/>
      <c r="T19" s="633"/>
      <c r="U19" s="635"/>
      <c r="V19" s="635"/>
      <c r="W19" s="635"/>
      <c r="X19" s="635"/>
      <c r="Y19" s="635"/>
      <c r="Z19" s="635"/>
      <c r="AA19" s="635"/>
      <c r="AB19" s="635"/>
      <c r="AC19" s="635"/>
      <c r="AD19" s="635"/>
      <c r="AE19" s="635"/>
      <c r="AF19" s="635"/>
      <c r="AG19" s="635"/>
      <c r="AH19" s="635"/>
      <c r="AI19" s="635"/>
      <c r="AJ19" s="635"/>
      <c r="AK19" s="635"/>
      <c r="AL19" s="635"/>
      <c r="AM19" s="635"/>
      <c r="AN19" s="635"/>
      <c r="AO19" s="635"/>
      <c r="AP19" s="635"/>
      <c r="AQ19" s="635"/>
      <c r="AR19" s="635"/>
      <c r="AS19" s="644"/>
      <c r="AT19" s="646"/>
      <c r="AU19" s="641"/>
      <c r="AV19" s="643"/>
      <c r="AW19" s="643"/>
      <c r="AX19" s="643"/>
      <c r="AY19" s="643"/>
      <c r="AZ19" s="643"/>
      <c r="BA19" s="643"/>
      <c r="BB19" s="643"/>
      <c r="BC19" s="643"/>
      <c r="BD19" s="643"/>
      <c r="BE19" s="643"/>
      <c r="BF19" s="643"/>
      <c r="BG19" s="643"/>
      <c r="BH19" s="643"/>
      <c r="BI19" s="643"/>
      <c r="BJ19" s="643"/>
      <c r="BK19" s="643"/>
      <c r="BL19" s="643"/>
      <c r="BM19" s="643"/>
      <c r="BN19" s="643"/>
      <c r="BO19" s="643"/>
      <c r="BP19" s="643"/>
      <c r="BQ19" s="647"/>
      <c r="BR19" s="647"/>
      <c r="BS19" s="643"/>
      <c r="BT19" s="643"/>
      <c r="BU19" s="643"/>
      <c r="BV19" s="643"/>
      <c r="BW19" s="643"/>
      <c r="BX19" s="643"/>
      <c r="BY19" s="643"/>
      <c r="BZ19" s="643"/>
      <c r="CA19" s="643"/>
      <c r="CB19" s="643"/>
      <c r="CC19" s="643"/>
      <c r="CD19" s="643"/>
      <c r="CE19" s="643"/>
      <c r="CF19" s="643"/>
      <c r="CG19" s="643"/>
      <c r="CH19" s="643"/>
      <c r="CI19" s="643"/>
      <c r="CJ19" s="643"/>
      <c r="CK19" s="643"/>
      <c r="CL19" s="643"/>
      <c r="CM19" s="643"/>
      <c r="CN19" s="643"/>
      <c r="CO19" s="643"/>
      <c r="CP19" s="643"/>
      <c r="CQ19" s="643"/>
      <c r="CR19" s="643"/>
      <c r="CS19" s="643"/>
      <c r="CT19" s="643"/>
      <c r="CU19" s="643"/>
      <c r="CV19" s="643"/>
      <c r="CW19" s="643"/>
      <c r="CX19" s="643"/>
      <c r="CY19" s="643"/>
      <c r="CZ19" s="643"/>
      <c r="DA19" s="643"/>
      <c r="DB19" s="643"/>
      <c r="DC19" s="643"/>
      <c r="DD19" s="643"/>
      <c r="DE19" s="643"/>
      <c r="DF19" s="643"/>
      <c r="DG19" s="643"/>
      <c r="DH19" s="651"/>
      <c r="DI19" s="651"/>
      <c r="DJ19" s="651"/>
      <c r="DK19" s="651"/>
      <c r="DL19" s="651"/>
      <c r="DM19" s="651"/>
      <c r="DN19" s="651"/>
      <c r="DO19" s="651"/>
      <c r="DP19" s="651"/>
      <c r="DQ19" s="651"/>
      <c r="DR19" s="651"/>
      <c r="DS19" s="671"/>
      <c r="DT19" s="649"/>
      <c r="DU19" s="635"/>
      <c r="DV19" s="635"/>
      <c r="DW19" s="635"/>
      <c r="DX19" s="635"/>
      <c r="DY19" s="635"/>
      <c r="DZ19" s="635"/>
      <c r="EA19" s="635"/>
      <c r="EB19" s="635"/>
      <c r="EC19" s="635"/>
      <c r="ED19" s="635"/>
      <c r="EE19" s="635"/>
      <c r="EF19" s="635"/>
      <c r="EG19" s="635"/>
      <c r="EH19" s="635"/>
      <c r="EI19" s="635"/>
      <c r="EJ19" s="635"/>
      <c r="EK19" s="635"/>
      <c r="EL19" s="635"/>
      <c r="EM19" s="635"/>
      <c r="EN19" s="635"/>
      <c r="EO19" s="635"/>
      <c r="EP19" s="655"/>
      <c r="EQ19" s="653"/>
      <c r="ER19" s="653"/>
      <c r="ES19" s="653"/>
      <c r="ET19" s="653"/>
      <c r="EU19" s="653"/>
      <c r="EV19" s="653"/>
      <c r="EW19" s="653"/>
      <c r="EX19" s="653"/>
      <c r="EY19" s="653"/>
      <c r="EZ19" s="653"/>
      <c r="FA19" s="653"/>
      <c r="FB19" s="653"/>
      <c r="FC19" s="653"/>
      <c r="FD19" s="653"/>
      <c r="FE19" s="653"/>
      <c r="FF19" s="653"/>
      <c r="FG19" s="653"/>
      <c r="FH19" s="653"/>
      <c r="FI19" s="653"/>
      <c r="FJ19" s="657"/>
      <c r="FK19" s="655"/>
      <c r="FL19" s="653"/>
      <c r="FM19" s="653"/>
      <c r="FN19" s="653"/>
      <c r="FO19" s="653"/>
      <c r="FP19" s="653"/>
      <c r="FQ19" s="653"/>
      <c r="FR19" s="653"/>
      <c r="FS19" s="653"/>
      <c r="FT19" s="653"/>
      <c r="FU19" s="653"/>
      <c r="FV19" s="659"/>
      <c r="FW19" s="661"/>
      <c r="FX19" s="653"/>
      <c r="FY19" s="653"/>
      <c r="FZ19" s="653"/>
      <c r="GA19" s="653"/>
      <c r="GB19" s="653"/>
      <c r="GC19" s="653"/>
      <c r="GD19" s="653"/>
      <c r="GE19" s="653"/>
      <c r="GF19" s="653"/>
      <c r="GG19" s="653"/>
      <c r="GH19" s="659"/>
      <c r="GI19" s="662"/>
      <c r="GJ19" s="663"/>
      <c r="GK19" s="664"/>
      <c r="GL19" s="662"/>
      <c r="GM19" s="663"/>
      <c r="GN19" s="664"/>
      <c r="GO19" s="662"/>
      <c r="GP19" s="663"/>
      <c r="GQ19" s="664"/>
      <c r="GR19" s="662"/>
      <c r="GS19" s="663"/>
      <c r="GT19" s="664"/>
      <c r="GU19" s="662"/>
      <c r="GV19" s="663"/>
      <c r="GW19" s="664"/>
      <c r="GX19" s="662"/>
      <c r="GY19" s="663"/>
      <c r="GZ19" s="664"/>
      <c r="HA19" s="662"/>
      <c r="HB19" s="663"/>
      <c r="HC19" s="664"/>
      <c r="HD19" s="662"/>
      <c r="HE19" s="663"/>
      <c r="HF19" s="664"/>
      <c r="HG19" s="662"/>
      <c r="HH19" s="663"/>
      <c r="HI19" s="664"/>
      <c r="HJ19" s="662"/>
      <c r="HK19" s="663"/>
      <c r="HL19" s="664"/>
      <c r="HM19" s="662"/>
      <c r="HN19" s="663"/>
      <c r="HO19" s="664"/>
      <c r="HP19" s="662"/>
      <c r="HQ19" s="663"/>
      <c r="HR19" s="664"/>
      <c r="HS19" s="664"/>
      <c r="HT19" s="667"/>
      <c r="HU19" s="667"/>
      <c r="HV19" s="667"/>
      <c r="HW19" s="667"/>
      <c r="HX19" s="667"/>
      <c r="HY19" s="667"/>
      <c r="HZ19" s="667"/>
      <c r="IA19" s="667"/>
      <c r="IB19" s="667"/>
      <c r="IC19" s="668"/>
      <c r="ID19" s="665"/>
      <c r="IE19" s="662"/>
      <c r="IF19" s="662"/>
      <c r="IG19" s="662"/>
      <c r="IH19" s="662"/>
      <c r="II19" s="662"/>
      <c r="IJ19" s="662"/>
      <c r="IK19" s="662"/>
      <c r="IL19" s="662"/>
      <c r="IM19" s="662"/>
      <c r="IN19" s="662"/>
      <c r="IO19" s="662"/>
      <c r="IP19" s="662"/>
      <c r="IQ19" s="662"/>
      <c r="IR19" s="662"/>
      <c r="IS19" s="662"/>
      <c r="IT19" s="662"/>
      <c r="IU19" s="675"/>
      <c r="IV19" s="673"/>
      <c r="IW19" s="673"/>
      <c r="IX19" s="673"/>
      <c r="IY19" s="673"/>
      <c r="IZ19" s="673"/>
      <c r="JA19" s="673"/>
      <c r="JB19" s="229"/>
      <c r="JC19" s="230"/>
      <c r="JD19" s="230"/>
      <c r="JE19" s="230"/>
      <c r="JF19" s="230"/>
      <c r="JG19" s="230"/>
      <c r="JH19" s="230"/>
      <c r="JI19" s="230"/>
      <c r="JJ19" s="230"/>
      <c r="JK19" s="230"/>
      <c r="JL19" s="230"/>
      <c r="JM19" s="230"/>
      <c r="JN19" s="231"/>
    </row>
    <row r="20" spans="1:274" ht="15.75" customHeight="1" x14ac:dyDescent="0.25">
      <c r="A20" s="232">
        <f>'Położnictwo II st.'!A20</f>
        <v>1</v>
      </c>
      <c r="B20" s="232" t="str">
        <f>IF('Położnictwo II st.'!B20&gt;0,'Położnictwo II st.'!B20," ")</f>
        <v>A</v>
      </c>
      <c r="C20" s="232" t="str">
        <f>IF('Położnictwo II st.'!C20&gt;0,'Położnictwo II st.'!C20," ")</f>
        <v>2025/2027</v>
      </c>
      <c r="D20" s="232" t="str">
        <f>IF('Położnictwo II st.'!D20&gt;0,'Położnictwo II st.'!D20," ")</f>
        <v xml:space="preserve"> </v>
      </c>
      <c r="E20" s="232">
        <f>IF('Położnictwo II st.'!E20&gt;0,'Położnictwo II st.'!E20," ")</f>
        <v>1</v>
      </c>
      <c r="F20" s="232" t="str">
        <f>IF('Położnictwo II st.'!F20&gt;0,'Położnictwo II st.'!F20," ")</f>
        <v>2025/2026</v>
      </c>
      <c r="G20" s="232" t="str">
        <f>IF('Położnictwo II st.'!G20&gt;0,'Położnictwo II st.'!G20," ")</f>
        <v>RPS</v>
      </c>
      <c r="H20" s="232" t="str">
        <f>IF('Położnictwo II st.'!H20&gt;0,'Położnictwo II st.'!H20," ")</f>
        <v>ze standardu</v>
      </c>
      <c r="I20" s="233" t="str">
        <f>IF('Położnictwo II st.'!I20&gt;0,'Położnictwo II st.'!I20," ")</f>
        <v>Dydaktyka medyczna</v>
      </c>
      <c r="J20" s="234">
        <f>'Położnictwo II st.'!L20</f>
        <v>90</v>
      </c>
      <c r="K20" s="235">
        <f>'Położnictwo II st.'!M20</f>
        <v>55</v>
      </c>
      <c r="L20" s="236">
        <f>'Położnictwo II st.'!N20</f>
        <v>35</v>
      </c>
      <c r="M20" s="237">
        <f>'Położnictwo II st.'!AA20+'Położnictwo II st.'!AC20+'Położnictwo II st.'!AX20+'Położnictwo II st.'!AZ20</f>
        <v>20</v>
      </c>
      <c r="N20" s="290">
        <f>'Położnictwo II st.'!O20</f>
        <v>35</v>
      </c>
      <c r="O20" s="238">
        <f>'Położnictwo II st.'!P20</f>
        <v>3</v>
      </c>
      <c r="P20" s="239" t="str">
        <f>'Położnictwo II st.'!U20</f>
        <v>egz</v>
      </c>
      <c r="Q20" s="240">
        <f t="shared" ref="Q20:Q40" si="0">SUM(T20:EO20)</f>
        <v>3</v>
      </c>
      <c r="R20" s="241">
        <f t="shared" ref="R20:R40" si="1">SUM(EP20:IT20)</f>
        <v>3</v>
      </c>
      <c r="S20" s="242">
        <f t="shared" ref="S20:S40" si="2">SUM(IU20:JA20)</f>
        <v>4</v>
      </c>
      <c r="T20" s="243"/>
      <c r="U20" s="244"/>
      <c r="V20" s="244"/>
      <c r="W20" s="245"/>
      <c r="X20" s="245"/>
      <c r="Y20" s="245"/>
      <c r="Z20" s="245"/>
      <c r="AA20" s="245"/>
      <c r="AB20" s="245"/>
      <c r="AC20" s="245"/>
      <c r="AD20" s="245"/>
      <c r="AE20" s="245"/>
      <c r="AF20" s="245"/>
      <c r="AG20" s="245"/>
      <c r="AH20" s="245"/>
      <c r="AI20" s="245"/>
      <c r="AJ20" s="245"/>
      <c r="AK20" s="245"/>
      <c r="AL20" s="245"/>
      <c r="AM20" s="245"/>
      <c r="AN20" s="245">
        <v>1</v>
      </c>
      <c r="AO20" s="245">
        <v>1</v>
      </c>
      <c r="AP20" s="245">
        <v>1</v>
      </c>
      <c r="AQ20" s="245"/>
      <c r="AR20" s="245"/>
      <c r="AS20" s="245"/>
      <c r="AT20" s="247"/>
      <c r="AU20" s="243"/>
      <c r="AV20" s="244"/>
      <c r="AW20" s="244"/>
      <c r="AX20" s="244"/>
      <c r="AY20" s="244"/>
      <c r="AZ20" s="244"/>
      <c r="BA20" s="244"/>
      <c r="BB20" s="244"/>
      <c r="BC20" s="244"/>
      <c r="BD20" s="244"/>
      <c r="BE20" s="244"/>
      <c r="BF20" s="244"/>
      <c r="BG20" s="244"/>
      <c r="BH20" s="244"/>
      <c r="BI20" s="244"/>
      <c r="BJ20" s="244"/>
      <c r="BK20" s="244"/>
      <c r="BL20" s="244"/>
      <c r="BM20" s="244"/>
      <c r="BN20" s="244"/>
      <c r="BO20" s="244"/>
      <c r="BP20" s="244"/>
      <c r="BQ20" s="244"/>
      <c r="BR20" s="247"/>
      <c r="BS20" s="245"/>
      <c r="BT20" s="244"/>
      <c r="BU20" s="244"/>
      <c r="BV20" s="244"/>
      <c r="BW20" s="244"/>
      <c r="BX20" s="244"/>
      <c r="BY20" s="244"/>
      <c r="BZ20" s="244"/>
      <c r="CA20" s="244"/>
      <c r="CB20" s="244"/>
      <c r="CC20" s="244"/>
      <c r="CD20" s="244"/>
      <c r="CE20" s="244"/>
      <c r="CF20" s="244"/>
      <c r="CG20" s="244"/>
      <c r="CH20" s="244"/>
      <c r="CI20" s="244"/>
      <c r="CJ20" s="244"/>
      <c r="CK20" s="244"/>
      <c r="CL20" s="244"/>
      <c r="CM20" s="244"/>
      <c r="CN20" s="244"/>
      <c r="CO20" s="244"/>
      <c r="CP20" s="244"/>
      <c r="CQ20" s="244"/>
      <c r="CR20" s="244"/>
      <c r="CS20" s="244"/>
      <c r="CT20" s="244"/>
      <c r="CU20" s="244"/>
      <c r="CV20" s="244"/>
      <c r="CW20" s="244"/>
      <c r="CX20" s="244"/>
      <c r="CY20" s="245"/>
      <c r="CZ20" s="245"/>
      <c r="DA20" s="245"/>
      <c r="DB20" s="245"/>
      <c r="DC20" s="245"/>
      <c r="DD20" s="245"/>
      <c r="DE20" s="245"/>
      <c r="DF20" s="245"/>
      <c r="DG20" s="246"/>
      <c r="DH20" s="257"/>
      <c r="DI20" s="257"/>
      <c r="DJ20" s="257"/>
      <c r="DK20" s="257"/>
      <c r="DL20" s="257"/>
      <c r="DM20" s="257"/>
      <c r="DN20" s="257"/>
      <c r="DO20" s="257"/>
      <c r="DP20" s="257"/>
      <c r="DQ20" s="257"/>
      <c r="DR20" s="257"/>
      <c r="DS20" s="380"/>
      <c r="DT20" s="244"/>
      <c r="DU20" s="245"/>
      <c r="DV20" s="245"/>
      <c r="DW20" s="245"/>
      <c r="DX20" s="245"/>
      <c r="DY20" s="245"/>
      <c r="DZ20" s="245"/>
      <c r="EA20" s="245"/>
      <c r="EB20" s="245"/>
      <c r="EC20" s="245"/>
      <c r="ED20" s="245"/>
      <c r="EE20" s="245"/>
      <c r="EF20" s="245"/>
      <c r="EG20" s="245"/>
      <c r="EH20" s="245"/>
      <c r="EI20" s="245"/>
      <c r="EJ20" s="245"/>
      <c r="EK20" s="245"/>
      <c r="EL20" s="245"/>
      <c r="EM20" s="245"/>
      <c r="EN20" s="246"/>
      <c r="EO20" s="249"/>
      <c r="EP20" s="243"/>
      <c r="EQ20" s="245"/>
      <c r="ER20" s="245"/>
      <c r="ES20" s="245"/>
      <c r="ET20" s="245"/>
      <c r="EU20" s="245"/>
      <c r="EV20" s="245"/>
      <c r="EW20" s="245"/>
      <c r="EX20" s="245"/>
      <c r="EY20" s="245"/>
      <c r="EZ20" s="245"/>
      <c r="FA20" s="245">
        <v>1</v>
      </c>
      <c r="FB20" s="245">
        <v>1</v>
      </c>
      <c r="FC20" s="245">
        <v>1</v>
      </c>
      <c r="FD20" s="245"/>
      <c r="FE20" s="245"/>
      <c r="FF20" s="245"/>
      <c r="FG20" s="245"/>
      <c r="FH20" s="246"/>
      <c r="FI20" s="245"/>
      <c r="FJ20" s="248"/>
      <c r="FK20" s="243"/>
      <c r="FL20" s="245"/>
      <c r="FM20" s="245"/>
      <c r="FN20" s="245"/>
      <c r="FO20" s="245"/>
      <c r="FP20" s="245"/>
      <c r="FQ20" s="245"/>
      <c r="FR20" s="245"/>
      <c r="FS20" s="245"/>
      <c r="FT20" s="245"/>
      <c r="FU20" s="245"/>
      <c r="FV20" s="245"/>
      <c r="FW20" s="245"/>
      <c r="FX20" s="245"/>
      <c r="FY20" s="245"/>
      <c r="FZ20" s="245"/>
      <c r="GA20" s="245"/>
      <c r="GB20" s="245"/>
      <c r="GC20" s="245"/>
      <c r="GD20" s="245"/>
      <c r="GE20" s="245"/>
      <c r="GF20" s="245"/>
      <c r="GG20" s="245"/>
      <c r="GH20" s="245"/>
      <c r="GI20" s="245"/>
      <c r="GJ20" s="244"/>
      <c r="GK20" s="245"/>
      <c r="GL20" s="245"/>
      <c r="GM20" s="245"/>
      <c r="GN20" s="245"/>
      <c r="GO20" s="245"/>
      <c r="GP20" s="245"/>
      <c r="GQ20" s="245"/>
      <c r="GR20" s="245"/>
      <c r="GS20" s="245"/>
      <c r="GT20" s="245"/>
      <c r="GU20" s="245"/>
      <c r="GV20" s="245"/>
      <c r="GW20" s="245"/>
      <c r="GX20" s="245"/>
      <c r="GY20" s="245"/>
      <c r="GZ20" s="245"/>
      <c r="HA20" s="245"/>
      <c r="HB20" s="245"/>
      <c r="HC20" s="245"/>
      <c r="HD20" s="246"/>
      <c r="HE20" s="246"/>
      <c r="HF20" s="246"/>
      <c r="HG20" s="246"/>
      <c r="HH20" s="246"/>
      <c r="HI20" s="246"/>
      <c r="HJ20" s="246"/>
      <c r="HK20" s="246"/>
      <c r="HL20" s="246"/>
      <c r="HM20" s="246"/>
      <c r="HN20" s="246"/>
      <c r="HO20" s="246"/>
      <c r="HP20" s="246"/>
      <c r="HQ20" s="246"/>
      <c r="HR20" s="246"/>
      <c r="HS20" s="246"/>
      <c r="HT20" s="257"/>
      <c r="HU20" s="257"/>
      <c r="HV20" s="257"/>
      <c r="HW20" s="257"/>
      <c r="HX20" s="257"/>
      <c r="HY20" s="257"/>
      <c r="HZ20" s="257"/>
      <c r="IA20" s="257"/>
      <c r="IB20" s="257"/>
      <c r="IC20" s="256"/>
      <c r="ID20" s="250"/>
      <c r="IE20" s="246"/>
      <c r="IF20" s="246"/>
      <c r="IG20" s="246"/>
      <c r="IH20" s="246"/>
      <c r="II20" s="246"/>
      <c r="IJ20" s="246"/>
      <c r="IK20" s="246"/>
      <c r="IL20" s="246"/>
      <c r="IM20" s="246"/>
      <c r="IN20" s="246"/>
      <c r="IO20" s="246"/>
      <c r="IP20" s="246"/>
      <c r="IQ20" s="246"/>
      <c r="IR20" s="246"/>
      <c r="IS20" s="246"/>
      <c r="IT20" s="249"/>
      <c r="IU20" s="244"/>
      <c r="IV20" s="245">
        <v>1</v>
      </c>
      <c r="IW20" s="245">
        <v>1</v>
      </c>
      <c r="IX20" s="245">
        <v>1</v>
      </c>
      <c r="IY20" s="245">
        <v>1</v>
      </c>
      <c r="IZ20" s="245"/>
      <c r="JA20" s="245"/>
    </row>
    <row r="21" spans="1:274" ht="15.75" x14ac:dyDescent="0.25">
      <c r="A21" s="232">
        <f>'Położnictwo II st.'!A21</f>
        <v>2</v>
      </c>
      <c r="B21" s="232" t="str">
        <f>IF('Położnictwo II st.'!B21&gt;0,'Położnictwo II st.'!B21," ")</f>
        <v>A</v>
      </c>
      <c r="C21" s="232" t="str">
        <f>IF('Położnictwo II st.'!C21&gt;0,'Położnictwo II st.'!C21," ")</f>
        <v>2025/2027</v>
      </c>
      <c r="D21" s="232" t="str">
        <f>IF('Położnictwo II st.'!D21&gt;0,'Położnictwo II st.'!D21," ")</f>
        <v xml:space="preserve"> </v>
      </c>
      <c r="E21" s="232">
        <f>IF('Położnictwo II st.'!E21&gt;0,'Położnictwo II st.'!E21," ")</f>
        <v>1</v>
      </c>
      <c r="F21" s="232" t="str">
        <f>IF('Położnictwo II st.'!F21&gt;0,'Położnictwo II st.'!F21," ")</f>
        <v>2025/2026</v>
      </c>
      <c r="G21" s="232" t="str">
        <f>IF('Położnictwo II st.'!G21&gt;0,'Położnictwo II st.'!G21," ")</f>
        <v>RPS</v>
      </c>
      <c r="H21" s="232" t="str">
        <f>IF('Położnictwo II st.'!H21&gt;0,'Położnictwo II st.'!H21," ")</f>
        <v>ze standardu</v>
      </c>
      <c r="I21" s="233" t="str">
        <f>IF('Położnictwo II st.'!I21&gt;0,'Położnictwo II st.'!I21," ")</f>
        <v>Język angielski</v>
      </c>
      <c r="J21" s="234">
        <f>'Położnictwo II st.'!L21</f>
        <v>120</v>
      </c>
      <c r="K21" s="235">
        <f>'Położnictwo II st.'!M21</f>
        <v>60</v>
      </c>
      <c r="L21" s="236">
        <f>'Położnictwo II st.'!N21</f>
        <v>60</v>
      </c>
      <c r="M21" s="237">
        <f>'Położnictwo II st.'!AA21+'Położnictwo II st.'!AC21+'Położnictwo II st.'!AX21+'Położnictwo II st.'!AZ21</f>
        <v>0</v>
      </c>
      <c r="N21" s="290">
        <f>'Położnictwo II st.'!O21</f>
        <v>60</v>
      </c>
      <c r="O21" s="238">
        <f>'Położnictwo II st.'!P21</f>
        <v>4</v>
      </c>
      <c r="P21" s="239" t="str">
        <f>'Położnictwo II st.'!U21</f>
        <v>zal</v>
      </c>
      <c r="Q21" s="240">
        <f t="shared" si="0"/>
        <v>0</v>
      </c>
      <c r="R21" s="241">
        <f t="shared" si="1"/>
        <v>1</v>
      </c>
      <c r="S21" s="242">
        <f t="shared" si="2"/>
        <v>1</v>
      </c>
      <c r="T21" s="251"/>
      <c r="U21" s="252"/>
      <c r="V21" s="252"/>
      <c r="W21" s="253"/>
      <c r="X21" s="253"/>
      <c r="Y21" s="253"/>
      <c r="Z21" s="253"/>
      <c r="AA21" s="253"/>
      <c r="AB21" s="253"/>
      <c r="AC21" s="253"/>
      <c r="AD21" s="253"/>
      <c r="AE21" s="253"/>
      <c r="AF21" s="253"/>
      <c r="AG21" s="253"/>
      <c r="AH21" s="253"/>
      <c r="AI21" s="253"/>
      <c r="AJ21" s="253"/>
      <c r="AK21" s="253"/>
      <c r="AL21" s="253"/>
      <c r="AM21" s="253"/>
      <c r="AN21" s="253"/>
      <c r="AO21" s="253"/>
      <c r="AP21" s="253"/>
      <c r="AQ21" s="253"/>
      <c r="AR21" s="253"/>
      <c r="AS21" s="253"/>
      <c r="AT21" s="372"/>
      <c r="AU21" s="255"/>
      <c r="AV21" s="252"/>
      <c r="AW21" s="252"/>
      <c r="AX21" s="252"/>
      <c r="AY21" s="252"/>
      <c r="AZ21" s="252"/>
      <c r="BA21" s="252"/>
      <c r="BB21" s="252"/>
      <c r="BC21" s="252"/>
      <c r="BD21" s="252"/>
      <c r="BE21" s="252"/>
      <c r="BF21" s="252"/>
      <c r="BG21" s="252"/>
      <c r="BH21" s="252"/>
      <c r="BI21" s="252"/>
      <c r="BJ21" s="252"/>
      <c r="BK21" s="252"/>
      <c r="BL21" s="252"/>
      <c r="BM21" s="252"/>
      <c r="BN21" s="252"/>
      <c r="BO21" s="252"/>
      <c r="BP21" s="252"/>
      <c r="BQ21" s="252"/>
      <c r="BR21" s="256"/>
      <c r="BS21" s="257"/>
      <c r="BT21" s="252"/>
      <c r="BU21" s="252"/>
      <c r="BV21" s="252"/>
      <c r="BW21" s="252"/>
      <c r="BX21" s="252"/>
      <c r="BY21" s="252"/>
      <c r="BZ21" s="252"/>
      <c r="CA21" s="252"/>
      <c r="CB21" s="252"/>
      <c r="CC21" s="252"/>
      <c r="CD21" s="252"/>
      <c r="CE21" s="252"/>
      <c r="CF21" s="252"/>
      <c r="CG21" s="252"/>
      <c r="CH21" s="252"/>
      <c r="CI21" s="252"/>
      <c r="CJ21" s="252"/>
      <c r="CK21" s="252"/>
      <c r="CL21" s="252"/>
      <c r="CM21" s="252"/>
      <c r="CN21" s="252"/>
      <c r="CO21" s="252"/>
      <c r="CP21" s="252"/>
      <c r="CQ21" s="252"/>
      <c r="CR21" s="252"/>
      <c r="CS21" s="252"/>
      <c r="CT21" s="252"/>
      <c r="CU21" s="252"/>
      <c r="CV21" s="252"/>
      <c r="CW21" s="252"/>
      <c r="CX21" s="252"/>
      <c r="CY21" s="253"/>
      <c r="CZ21" s="253"/>
      <c r="DA21" s="253"/>
      <c r="DB21" s="253"/>
      <c r="DC21" s="253"/>
      <c r="DD21" s="253"/>
      <c r="DE21" s="253"/>
      <c r="DF21" s="253"/>
      <c r="DG21" s="254"/>
      <c r="DH21" s="253"/>
      <c r="DI21" s="253"/>
      <c r="DJ21" s="253"/>
      <c r="DK21" s="253"/>
      <c r="DL21" s="253"/>
      <c r="DM21" s="253"/>
      <c r="DN21" s="253"/>
      <c r="DO21" s="253"/>
      <c r="DP21" s="253"/>
      <c r="DQ21" s="253"/>
      <c r="DR21" s="253"/>
      <c r="DS21" s="258"/>
      <c r="DT21" s="260"/>
      <c r="DU21" s="253"/>
      <c r="DV21" s="253"/>
      <c r="DW21" s="253"/>
      <c r="DX21" s="253"/>
      <c r="DY21" s="253"/>
      <c r="DZ21" s="253"/>
      <c r="EA21" s="253"/>
      <c r="EB21" s="253"/>
      <c r="EC21" s="253"/>
      <c r="ED21" s="253"/>
      <c r="EE21" s="253"/>
      <c r="EF21" s="253"/>
      <c r="EG21" s="253"/>
      <c r="EH21" s="253"/>
      <c r="EI21" s="253"/>
      <c r="EJ21" s="253"/>
      <c r="EK21" s="253"/>
      <c r="EL21" s="253"/>
      <c r="EM21" s="253"/>
      <c r="EN21" s="254"/>
      <c r="EO21" s="258"/>
      <c r="EP21" s="255"/>
      <c r="EQ21" s="253"/>
      <c r="ER21" s="253"/>
      <c r="ES21" s="253"/>
      <c r="ET21" s="253"/>
      <c r="EU21" s="253"/>
      <c r="EV21" s="253"/>
      <c r="EW21" s="253"/>
      <c r="EX21" s="253"/>
      <c r="EY21" s="253"/>
      <c r="EZ21" s="253"/>
      <c r="FA21" s="253"/>
      <c r="FB21" s="253"/>
      <c r="FC21" s="253"/>
      <c r="FD21" s="253"/>
      <c r="FE21" s="253"/>
      <c r="FF21" s="253"/>
      <c r="FG21" s="253"/>
      <c r="FH21" s="254"/>
      <c r="FI21" s="253">
        <v>1</v>
      </c>
      <c r="FJ21" s="381"/>
      <c r="FK21" s="255"/>
      <c r="FL21" s="253"/>
      <c r="FM21" s="253"/>
      <c r="FN21" s="253"/>
      <c r="FO21" s="253"/>
      <c r="FP21" s="253"/>
      <c r="FQ21" s="253"/>
      <c r="FR21" s="253"/>
      <c r="FS21" s="253"/>
      <c r="FT21" s="253"/>
      <c r="FU21" s="253"/>
      <c r="FV21" s="253"/>
      <c r="FW21" s="253"/>
      <c r="FX21" s="253"/>
      <c r="FY21" s="253"/>
      <c r="FZ21" s="253"/>
      <c r="GA21" s="253"/>
      <c r="GB21" s="253"/>
      <c r="GC21" s="253"/>
      <c r="GD21" s="253"/>
      <c r="GE21" s="253"/>
      <c r="GF21" s="253"/>
      <c r="GG21" s="253"/>
      <c r="GH21" s="253"/>
      <c r="GI21" s="253"/>
      <c r="GJ21" s="260"/>
      <c r="GK21" s="253"/>
      <c r="GL21" s="253"/>
      <c r="GM21" s="253"/>
      <c r="GN21" s="253"/>
      <c r="GO21" s="253"/>
      <c r="GP21" s="253"/>
      <c r="GQ21" s="253"/>
      <c r="GR21" s="253"/>
      <c r="GS21" s="253"/>
      <c r="GT21" s="253"/>
      <c r="GU21" s="253"/>
      <c r="GV21" s="253"/>
      <c r="GW21" s="253"/>
      <c r="GX21" s="253"/>
      <c r="GY21" s="253"/>
      <c r="GZ21" s="253"/>
      <c r="HA21" s="253"/>
      <c r="HB21" s="253"/>
      <c r="HC21" s="253"/>
      <c r="HD21" s="254"/>
      <c r="HE21" s="254"/>
      <c r="HF21" s="254"/>
      <c r="HG21" s="254"/>
      <c r="HH21" s="254"/>
      <c r="HI21" s="254"/>
      <c r="HJ21" s="254"/>
      <c r="HK21" s="254"/>
      <c r="HL21" s="254"/>
      <c r="HM21" s="254"/>
      <c r="HN21" s="254"/>
      <c r="HO21" s="254"/>
      <c r="HP21" s="254"/>
      <c r="HQ21" s="254"/>
      <c r="HR21" s="254"/>
      <c r="HS21" s="254"/>
      <c r="HT21" s="253"/>
      <c r="HU21" s="253"/>
      <c r="HV21" s="253"/>
      <c r="HW21" s="253"/>
      <c r="HX21" s="253"/>
      <c r="HY21" s="253"/>
      <c r="HZ21" s="253"/>
      <c r="IA21" s="253"/>
      <c r="IB21" s="253"/>
      <c r="IC21" s="372"/>
      <c r="ID21" s="259"/>
      <c r="IE21" s="254"/>
      <c r="IF21" s="254"/>
      <c r="IG21" s="254"/>
      <c r="IH21" s="254"/>
      <c r="II21" s="254"/>
      <c r="IJ21" s="254"/>
      <c r="IK21" s="254"/>
      <c r="IL21" s="254"/>
      <c r="IM21" s="254"/>
      <c r="IN21" s="254"/>
      <c r="IO21" s="254"/>
      <c r="IP21" s="254"/>
      <c r="IQ21" s="254"/>
      <c r="IR21" s="254"/>
      <c r="IS21" s="254"/>
      <c r="IT21" s="258"/>
      <c r="IU21" s="260"/>
      <c r="IV21" s="253"/>
      <c r="IW21" s="253">
        <v>1</v>
      </c>
      <c r="IX21" s="253"/>
      <c r="IY21" s="253"/>
      <c r="IZ21" s="253"/>
      <c r="JA21" s="253"/>
    </row>
    <row r="22" spans="1:274" ht="15.75" customHeight="1" x14ac:dyDescent="0.25">
      <c r="A22" s="232">
        <f>'Położnictwo II st.'!A22</f>
        <v>3</v>
      </c>
      <c r="B22" s="232" t="str">
        <f>IF('Położnictwo II st.'!B22&gt;0,'Położnictwo II st.'!B22," ")</f>
        <v>B</v>
      </c>
      <c r="C22" s="232" t="str">
        <f>IF('Położnictwo II st.'!C22&gt;0,'Położnictwo II st.'!C22," ")</f>
        <v>2025/2027</v>
      </c>
      <c r="D22" s="232" t="str">
        <f>IF('Położnictwo II st.'!D22&gt;0,'Położnictwo II st.'!D22," ")</f>
        <v xml:space="preserve"> </v>
      </c>
      <c r="E22" s="232">
        <f>IF('Położnictwo II st.'!E22&gt;0,'Położnictwo II st.'!E22," ")</f>
        <v>1</v>
      </c>
      <c r="F22" s="232" t="str">
        <f>IF('Położnictwo II st.'!F22&gt;0,'Położnictwo II st.'!F22," ")</f>
        <v>2025/2026</v>
      </c>
      <c r="G22" s="232" t="str">
        <f>IF('Położnictwo II st.'!G22&gt;0,'Położnictwo II st.'!G22," ")</f>
        <v>RPS</v>
      </c>
      <c r="H22" s="232" t="str">
        <f>IF('Położnictwo II st.'!H22&gt;0,'Położnictwo II st.'!H22," ")</f>
        <v>ze standardu</v>
      </c>
      <c r="I22" s="233" t="str">
        <f>IF('Położnictwo II st.'!I22&gt;0,'Położnictwo II st.'!I22," ")</f>
        <v xml:space="preserve">Farmakologia uzupełniająca * </v>
      </c>
      <c r="J22" s="234">
        <f>'Położnictwo II st.'!L22</f>
        <v>20</v>
      </c>
      <c r="K22" s="235">
        <f>'Położnictwo II st.'!M22</f>
        <v>0</v>
      </c>
      <c r="L22" s="236">
        <f>'Położnictwo II st.'!N22</f>
        <v>20</v>
      </c>
      <c r="M22" s="237">
        <f>'Położnictwo II st.'!AA22+'Położnictwo II st.'!AC22+'Położnictwo II st.'!AX22+'Położnictwo II st.'!AZ22</f>
        <v>10</v>
      </c>
      <c r="N22" s="290">
        <f>'Położnictwo II st.'!O22</f>
        <v>20</v>
      </c>
      <c r="O22" s="238">
        <f>'Położnictwo II st.'!P22</f>
        <v>0</v>
      </c>
      <c r="P22" s="239" t="str">
        <f>'Położnictwo II st.'!U22</f>
        <v>zal</v>
      </c>
      <c r="Q22" s="240">
        <f t="shared" si="0"/>
        <v>0</v>
      </c>
      <c r="R22" s="241">
        <f t="shared" si="1"/>
        <v>5</v>
      </c>
      <c r="S22" s="242">
        <f t="shared" si="2"/>
        <v>2</v>
      </c>
      <c r="T22" s="251"/>
      <c r="U22" s="252"/>
      <c r="V22" s="252"/>
      <c r="W22" s="253"/>
      <c r="X22" s="253"/>
      <c r="Y22" s="253"/>
      <c r="Z22" s="253"/>
      <c r="AA22" s="253"/>
      <c r="AB22" s="253"/>
      <c r="AC22" s="253"/>
      <c r="AD22" s="253"/>
      <c r="AE22" s="253"/>
      <c r="AF22" s="253"/>
      <c r="AG22" s="253"/>
      <c r="AH22" s="253"/>
      <c r="AI22" s="253"/>
      <c r="AJ22" s="253"/>
      <c r="AK22" s="253"/>
      <c r="AL22" s="253"/>
      <c r="AM22" s="253"/>
      <c r="AN22" s="253"/>
      <c r="AO22" s="253"/>
      <c r="AP22" s="253"/>
      <c r="AQ22" s="253"/>
      <c r="AR22" s="253"/>
      <c r="AS22" s="253"/>
      <c r="AT22" s="372"/>
      <c r="AU22" s="255"/>
      <c r="AV22" s="252"/>
      <c r="AW22" s="252"/>
      <c r="AX22" s="252"/>
      <c r="AY22" s="252"/>
      <c r="AZ22" s="252"/>
      <c r="BA22" s="252"/>
      <c r="BB22" s="252"/>
      <c r="BC22" s="252"/>
      <c r="BD22" s="252"/>
      <c r="BE22" s="252"/>
      <c r="BF22" s="252"/>
      <c r="BG22" s="252"/>
      <c r="BH22" s="252"/>
      <c r="BI22" s="252"/>
      <c r="BJ22" s="252"/>
      <c r="BK22" s="252"/>
      <c r="BL22" s="252"/>
      <c r="BM22" s="252"/>
      <c r="BN22" s="252"/>
      <c r="BO22" s="252"/>
      <c r="BP22" s="252"/>
      <c r="BQ22" s="252"/>
      <c r="BR22" s="256"/>
      <c r="BS22" s="257"/>
      <c r="BT22" s="252"/>
      <c r="BU22" s="252"/>
      <c r="BV22" s="252"/>
      <c r="BW22" s="252"/>
      <c r="BX22" s="252"/>
      <c r="BY22" s="252"/>
      <c r="BZ22" s="252"/>
      <c r="CA22" s="252"/>
      <c r="CB22" s="252"/>
      <c r="CC22" s="252"/>
      <c r="CD22" s="252"/>
      <c r="CE22" s="252"/>
      <c r="CF22" s="252"/>
      <c r="CG22" s="252"/>
      <c r="CH22" s="252"/>
      <c r="CI22" s="252"/>
      <c r="CJ22" s="252"/>
      <c r="CK22" s="252"/>
      <c r="CL22" s="252"/>
      <c r="CM22" s="252"/>
      <c r="CN22" s="252"/>
      <c r="CO22" s="252"/>
      <c r="CP22" s="252"/>
      <c r="CQ22" s="252"/>
      <c r="CR22" s="252"/>
      <c r="CS22" s="252"/>
      <c r="CT22" s="252"/>
      <c r="CU22" s="252"/>
      <c r="CV22" s="252"/>
      <c r="CW22" s="252"/>
      <c r="CX22" s="252"/>
      <c r="CY22" s="253"/>
      <c r="CZ22" s="253"/>
      <c r="DA22" s="253"/>
      <c r="DB22" s="253"/>
      <c r="DC22" s="253"/>
      <c r="DD22" s="253"/>
      <c r="DE22" s="253"/>
      <c r="DF22" s="253"/>
      <c r="DG22" s="254"/>
      <c r="DH22" s="253"/>
      <c r="DI22" s="253"/>
      <c r="DJ22" s="253"/>
      <c r="DK22" s="253"/>
      <c r="DL22" s="253"/>
      <c r="DM22" s="253"/>
      <c r="DN22" s="253"/>
      <c r="DO22" s="253"/>
      <c r="DP22" s="253"/>
      <c r="DQ22" s="253"/>
      <c r="DR22" s="253"/>
      <c r="DS22" s="258"/>
      <c r="DT22" s="260"/>
      <c r="DU22" s="253"/>
      <c r="DV22" s="253"/>
      <c r="DW22" s="253"/>
      <c r="DX22" s="253"/>
      <c r="DY22" s="253"/>
      <c r="DZ22" s="253"/>
      <c r="EA22" s="253"/>
      <c r="EB22" s="253"/>
      <c r="EC22" s="253"/>
      <c r="ED22" s="253"/>
      <c r="EE22" s="253"/>
      <c r="EF22" s="253"/>
      <c r="EG22" s="253"/>
      <c r="EH22" s="253"/>
      <c r="EI22" s="253"/>
      <c r="EJ22" s="253"/>
      <c r="EK22" s="253"/>
      <c r="EL22" s="253"/>
      <c r="EM22" s="253"/>
      <c r="EN22" s="254"/>
      <c r="EO22" s="258"/>
      <c r="EP22" s="255"/>
      <c r="EQ22" s="253"/>
      <c r="ER22" s="253"/>
      <c r="ES22" s="253"/>
      <c r="ET22" s="253"/>
      <c r="EU22" s="253"/>
      <c r="EV22" s="253"/>
      <c r="EW22" s="253"/>
      <c r="EX22" s="253"/>
      <c r="EY22" s="253"/>
      <c r="EZ22" s="253"/>
      <c r="FA22" s="253"/>
      <c r="FB22" s="253"/>
      <c r="FC22" s="253"/>
      <c r="FD22" s="253"/>
      <c r="FE22" s="253"/>
      <c r="FF22" s="253"/>
      <c r="FG22" s="253"/>
      <c r="FH22" s="254"/>
      <c r="FI22" s="253"/>
      <c r="FJ22" s="381"/>
      <c r="FK22" s="255">
        <v>1</v>
      </c>
      <c r="FL22" s="253">
        <v>1</v>
      </c>
      <c r="FM22" s="253">
        <v>1</v>
      </c>
      <c r="FN22" s="253">
        <v>1</v>
      </c>
      <c r="FO22" s="253">
        <v>1</v>
      </c>
      <c r="FP22" s="253"/>
      <c r="FQ22" s="253"/>
      <c r="FR22" s="253"/>
      <c r="FS22" s="253"/>
      <c r="FT22" s="253"/>
      <c r="FU22" s="253"/>
      <c r="FV22" s="253"/>
      <c r="FW22" s="253"/>
      <c r="FX22" s="253"/>
      <c r="FY22" s="253"/>
      <c r="FZ22" s="253"/>
      <c r="GA22" s="253"/>
      <c r="GB22" s="253"/>
      <c r="GC22" s="253"/>
      <c r="GD22" s="253"/>
      <c r="GE22" s="253"/>
      <c r="GF22" s="253"/>
      <c r="GG22" s="253"/>
      <c r="GH22" s="253"/>
      <c r="GI22" s="253"/>
      <c r="GJ22" s="260"/>
      <c r="GK22" s="253"/>
      <c r="GL22" s="253"/>
      <c r="GM22" s="253"/>
      <c r="GN22" s="253"/>
      <c r="GO22" s="253"/>
      <c r="GP22" s="253"/>
      <c r="GQ22" s="253"/>
      <c r="GR22" s="253"/>
      <c r="GS22" s="253"/>
      <c r="GT22" s="253"/>
      <c r="GU22" s="253"/>
      <c r="GV22" s="253"/>
      <c r="GW22" s="253"/>
      <c r="GX22" s="253"/>
      <c r="GY22" s="253"/>
      <c r="GZ22" s="253"/>
      <c r="HA22" s="253"/>
      <c r="HB22" s="253"/>
      <c r="HC22" s="253"/>
      <c r="HD22" s="254"/>
      <c r="HE22" s="254"/>
      <c r="HF22" s="254"/>
      <c r="HG22" s="254"/>
      <c r="HH22" s="254"/>
      <c r="HI22" s="254"/>
      <c r="HJ22" s="254"/>
      <c r="HK22" s="254"/>
      <c r="HL22" s="254"/>
      <c r="HM22" s="254"/>
      <c r="HN22" s="254"/>
      <c r="HO22" s="254"/>
      <c r="HP22" s="254"/>
      <c r="HQ22" s="254"/>
      <c r="HR22" s="254"/>
      <c r="HS22" s="254"/>
      <c r="HT22" s="253"/>
      <c r="HU22" s="253"/>
      <c r="HV22" s="253"/>
      <c r="HW22" s="253"/>
      <c r="HX22" s="253"/>
      <c r="HY22" s="253"/>
      <c r="HZ22" s="253"/>
      <c r="IA22" s="253"/>
      <c r="IB22" s="253"/>
      <c r="IC22" s="372"/>
      <c r="ID22" s="259"/>
      <c r="IE22" s="254"/>
      <c r="IF22" s="254"/>
      <c r="IG22" s="254"/>
      <c r="IH22" s="254"/>
      <c r="II22" s="254"/>
      <c r="IJ22" s="254"/>
      <c r="IK22" s="254"/>
      <c r="IL22" s="254"/>
      <c r="IM22" s="254"/>
      <c r="IN22" s="254"/>
      <c r="IO22" s="254"/>
      <c r="IP22" s="254"/>
      <c r="IQ22" s="254"/>
      <c r="IR22" s="254"/>
      <c r="IS22" s="254"/>
      <c r="IT22" s="258"/>
      <c r="IU22" s="260"/>
      <c r="IV22" s="253">
        <v>1</v>
      </c>
      <c r="IW22" s="253"/>
      <c r="IX22" s="253"/>
      <c r="IY22" s="253"/>
      <c r="IZ22" s="253"/>
      <c r="JA22" s="253">
        <v>1</v>
      </c>
    </row>
    <row r="23" spans="1:274" ht="15.75" x14ac:dyDescent="0.25">
      <c r="A23" s="232">
        <f>'Położnictwo II st.'!A23</f>
        <v>4</v>
      </c>
      <c r="B23" s="232" t="str">
        <f>IF('Położnictwo II st.'!B23&gt;0,'Położnictwo II st.'!B23," ")</f>
        <v>A</v>
      </c>
      <c r="C23" s="232" t="str">
        <f>IF('Położnictwo II st.'!C23&gt;0,'Położnictwo II st.'!C23," ")</f>
        <v>2025/2027</v>
      </c>
      <c r="D23" s="232" t="str">
        <f>IF('Położnictwo II st.'!D23&gt;0,'Położnictwo II st.'!D23," ")</f>
        <v xml:space="preserve"> </v>
      </c>
      <c r="E23" s="232">
        <f>IF('Położnictwo II st.'!E23&gt;0,'Położnictwo II st.'!E23," ")</f>
        <v>1</v>
      </c>
      <c r="F23" s="232" t="str">
        <f>IF('Położnictwo II st.'!F23&gt;0,'Położnictwo II st.'!F23," ")</f>
        <v>2025/2026</v>
      </c>
      <c r="G23" s="232" t="str">
        <f>IF('Położnictwo II st.'!G23&gt;0,'Położnictwo II st.'!G23," ")</f>
        <v>RPS</v>
      </c>
      <c r="H23" s="232" t="str">
        <f>IF('Położnictwo II st.'!H23&gt;0,'Położnictwo II st.'!H23," ")</f>
        <v>ze standardu</v>
      </c>
      <c r="I23" s="233" t="str">
        <f>IF('Położnictwo II st.'!I23&gt;0,'Położnictwo II st.'!I23," ")</f>
        <v>Prawo w praktyce zawodowej położnej</v>
      </c>
      <c r="J23" s="234">
        <f>'Położnictwo II st.'!L23</f>
        <v>120</v>
      </c>
      <c r="K23" s="235">
        <f>'Położnictwo II st.'!M23</f>
        <v>85</v>
      </c>
      <c r="L23" s="236">
        <f>'Położnictwo II st.'!N23</f>
        <v>35</v>
      </c>
      <c r="M23" s="237">
        <f>'Położnictwo II st.'!AA23+'Położnictwo II st.'!AC23+'Położnictwo II st.'!AX23+'Położnictwo II st.'!AZ23</f>
        <v>20</v>
      </c>
      <c r="N23" s="290">
        <f>'Położnictwo II st.'!O23</f>
        <v>35</v>
      </c>
      <c r="O23" s="238">
        <f>'Położnictwo II st.'!P23</f>
        <v>4</v>
      </c>
      <c r="P23" s="239" t="str">
        <f>'Położnictwo II st.'!U23</f>
        <v>zal</v>
      </c>
      <c r="Q23" s="261">
        <f t="shared" si="0"/>
        <v>9</v>
      </c>
      <c r="R23" s="262">
        <f t="shared" si="1"/>
        <v>0</v>
      </c>
      <c r="S23" s="263">
        <f t="shared" si="2"/>
        <v>4</v>
      </c>
      <c r="T23" s="251">
        <v>1</v>
      </c>
      <c r="U23" s="252">
        <v>1</v>
      </c>
      <c r="V23" s="252">
        <v>1</v>
      </c>
      <c r="W23" s="253">
        <v>1</v>
      </c>
      <c r="X23" s="253">
        <v>1</v>
      </c>
      <c r="Y23" s="253"/>
      <c r="Z23" s="253"/>
      <c r="AA23" s="253"/>
      <c r="AB23" s="253"/>
      <c r="AC23" s="253"/>
      <c r="AD23" s="253"/>
      <c r="AE23" s="253"/>
      <c r="AF23" s="253"/>
      <c r="AG23" s="253"/>
      <c r="AH23" s="253"/>
      <c r="AI23" s="253"/>
      <c r="AJ23" s="253"/>
      <c r="AK23" s="253"/>
      <c r="AL23" s="253"/>
      <c r="AM23" s="253"/>
      <c r="AN23" s="253"/>
      <c r="AO23" s="253"/>
      <c r="AP23" s="253"/>
      <c r="AQ23" s="253"/>
      <c r="AR23" s="253"/>
      <c r="AS23" s="253"/>
      <c r="AT23" s="372"/>
      <c r="AU23" s="255">
        <v>1</v>
      </c>
      <c r="AV23" s="252">
        <v>1</v>
      </c>
      <c r="AW23" s="252">
        <v>1</v>
      </c>
      <c r="AX23" s="252">
        <v>1</v>
      </c>
      <c r="AY23" s="252"/>
      <c r="AZ23" s="252"/>
      <c r="BA23" s="252"/>
      <c r="BB23" s="252"/>
      <c r="BC23" s="252"/>
      <c r="BD23" s="252"/>
      <c r="BE23" s="252"/>
      <c r="BF23" s="252"/>
      <c r="BG23" s="252"/>
      <c r="BH23" s="252"/>
      <c r="BI23" s="252"/>
      <c r="BJ23" s="252"/>
      <c r="BK23" s="252"/>
      <c r="BL23" s="252"/>
      <c r="BM23" s="252"/>
      <c r="BN23" s="252"/>
      <c r="BO23" s="252"/>
      <c r="BP23" s="252"/>
      <c r="BQ23" s="252"/>
      <c r="BR23" s="256"/>
      <c r="BS23" s="257"/>
      <c r="BT23" s="252"/>
      <c r="BU23" s="252"/>
      <c r="BV23" s="252"/>
      <c r="BW23" s="252"/>
      <c r="BX23" s="252"/>
      <c r="BY23" s="252"/>
      <c r="BZ23" s="252"/>
      <c r="CA23" s="252"/>
      <c r="CB23" s="252"/>
      <c r="CC23" s="252"/>
      <c r="CD23" s="252"/>
      <c r="CE23" s="252"/>
      <c r="CF23" s="252"/>
      <c r="CG23" s="252"/>
      <c r="CH23" s="252"/>
      <c r="CI23" s="252"/>
      <c r="CJ23" s="252"/>
      <c r="CK23" s="252"/>
      <c r="CL23" s="252"/>
      <c r="CM23" s="252"/>
      <c r="CN23" s="252"/>
      <c r="CO23" s="252"/>
      <c r="CP23" s="252"/>
      <c r="CQ23" s="252"/>
      <c r="CR23" s="252"/>
      <c r="CS23" s="252"/>
      <c r="CT23" s="252"/>
      <c r="CU23" s="252"/>
      <c r="CV23" s="252"/>
      <c r="CW23" s="252"/>
      <c r="CX23" s="252"/>
      <c r="CY23" s="253"/>
      <c r="CZ23" s="253"/>
      <c r="DA23" s="253"/>
      <c r="DB23" s="253"/>
      <c r="DC23" s="253"/>
      <c r="DD23" s="253"/>
      <c r="DE23" s="253"/>
      <c r="DF23" s="253"/>
      <c r="DG23" s="254"/>
      <c r="DH23" s="253"/>
      <c r="DI23" s="253"/>
      <c r="DJ23" s="253"/>
      <c r="DK23" s="253"/>
      <c r="DL23" s="253"/>
      <c r="DM23" s="253"/>
      <c r="DN23" s="253"/>
      <c r="DO23" s="253"/>
      <c r="DP23" s="253"/>
      <c r="DQ23" s="253"/>
      <c r="DR23" s="253"/>
      <c r="DS23" s="258"/>
      <c r="DT23" s="260"/>
      <c r="DU23" s="253"/>
      <c r="DV23" s="253"/>
      <c r="DW23" s="253"/>
      <c r="DX23" s="253"/>
      <c r="DY23" s="253"/>
      <c r="DZ23" s="253"/>
      <c r="EA23" s="253"/>
      <c r="EB23" s="253"/>
      <c r="EC23" s="253"/>
      <c r="ED23" s="253"/>
      <c r="EE23" s="253"/>
      <c r="EF23" s="253"/>
      <c r="EG23" s="253"/>
      <c r="EH23" s="253"/>
      <c r="EI23" s="253"/>
      <c r="EJ23" s="253"/>
      <c r="EK23" s="253"/>
      <c r="EL23" s="253"/>
      <c r="EM23" s="253"/>
      <c r="EN23" s="254"/>
      <c r="EO23" s="258"/>
      <c r="EP23" s="255"/>
      <c r="EQ23" s="253"/>
      <c r="ER23" s="253"/>
      <c r="ES23" s="253"/>
      <c r="ET23" s="253"/>
      <c r="EU23" s="253"/>
      <c r="EV23" s="253"/>
      <c r="EW23" s="253"/>
      <c r="EX23" s="253"/>
      <c r="EY23" s="253"/>
      <c r="EZ23" s="253"/>
      <c r="FA23" s="253"/>
      <c r="FB23" s="253"/>
      <c r="FC23" s="253"/>
      <c r="FD23" s="253"/>
      <c r="FE23" s="253"/>
      <c r="FF23" s="253"/>
      <c r="FG23" s="253"/>
      <c r="FH23" s="254"/>
      <c r="FI23" s="253"/>
      <c r="FJ23" s="381"/>
      <c r="FK23" s="255"/>
      <c r="FL23" s="253"/>
      <c r="FM23" s="253"/>
      <c r="FN23" s="253"/>
      <c r="FO23" s="253"/>
      <c r="FP23" s="253"/>
      <c r="FQ23" s="253"/>
      <c r="FR23" s="253"/>
      <c r="FS23" s="253"/>
      <c r="FT23" s="253"/>
      <c r="FU23" s="253"/>
      <c r="FV23" s="253"/>
      <c r="FW23" s="253"/>
      <c r="FX23" s="253"/>
      <c r="FY23" s="253"/>
      <c r="FZ23" s="253"/>
      <c r="GA23" s="253"/>
      <c r="GB23" s="253"/>
      <c r="GC23" s="253"/>
      <c r="GD23" s="253"/>
      <c r="GE23" s="253"/>
      <c r="GF23" s="253"/>
      <c r="GG23" s="253"/>
      <c r="GH23" s="253"/>
      <c r="GI23" s="253"/>
      <c r="GJ23" s="260"/>
      <c r="GK23" s="253"/>
      <c r="GL23" s="253"/>
      <c r="GM23" s="253"/>
      <c r="GN23" s="253"/>
      <c r="GO23" s="253"/>
      <c r="GP23" s="253"/>
      <c r="GQ23" s="253"/>
      <c r="GR23" s="253"/>
      <c r="GS23" s="253"/>
      <c r="GT23" s="253"/>
      <c r="GU23" s="253"/>
      <c r="GV23" s="253"/>
      <c r="GW23" s="253"/>
      <c r="GX23" s="253"/>
      <c r="GY23" s="253"/>
      <c r="GZ23" s="253"/>
      <c r="HA23" s="253"/>
      <c r="HB23" s="253"/>
      <c r="HC23" s="253"/>
      <c r="HD23" s="254"/>
      <c r="HE23" s="254"/>
      <c r="HF23" s="254"/>
      <c r="HG23" s="254"/>
      <c r="HH23" s="254"/>
      <c r="HI23" s="254"/>
      <c r="HJ23" s="254"/>
      <c r="HK23" s="254"/>
      <c r="HL23" s="254"/>
      <c r="HM23" s="254"/>
      <c r="HN23" s="254"/>
      <c r="HO23" s="254"/>
      <c r="HP23" s="254"/>
      <c r="HQ23" s="254"/>
      <c r="HR23" s="254"/>
      <c r="HS23" s="254"/>
      <c r="HT23" s="253"/>
      <c r="HU23" s="253"/>
      <c r="HV23" s="253"/>
      <c r="HW23" s="253"/>
      <c r="HX23" s="253"/>
      <c r="HY23" s="253"/>
      <c r="HZ23" s="253"/>
      <c r="IA23" s="253"/>
      <c r="IB23" s="253"/>
      <c r="IC23" s="372"/>
      <c r="ID23" s="259"/>
      <c r="IE23" s="254"/>
      <c r="IF23" s="254"/>
      <c r="IG23" s="254"/>
      <c r="IH23" s="254"/>
      <c r="II23" s="254"/>
      <c r="IJ23" s="254"/>
      <c r="IK23" s="254"/>
      <c r="IL23" s="254"/>
      <c r="IM23" s="254"/>
      <c r="IN23" s="254"/>
      <c r="IO23" s="254"/>
      <c r="IP23" s="254"/>
      <c r="IQ23" s="254"/>
      <c r="IR23" s="254"/>
      <c r="IS23" s="254"/>
      <c r="IT23" s="258"/>
      <c r="IU23" s="260"/>
      <c r="IV23" s="253"/>
      <c r="IW23" s="253">
        <v>1</v>
      </c>
      <c r="IX23" s="253">
        <v>1</v>
      </c>
      <c r="IY23" s="253">
        <v>1</v>
      </c>
      <c r="IZ23" s="253">
        <v>1</v>
      </c>
      <c r="JA23" s="253"/>
    </row>
    <row r="24" spans="1:274" ht="15.75" customHeight="1" x14ac:dyDescent="0.25">
      <c r="A24" s="232">
        <f>'Położnictwo II st.'!A24</f>
        <v>5</v>
      </c>
      <c r="B24" s="232" t="str">
        <f>IF('Położnictwo II st.'!B24&gt;0,'Położnictwo II st.'!B24," ")</f>
        <v>B</v>
      </c>
      <c r="C24" s="232" t="str">
        <f>IF('Położnictwo II st.'!C24&gt;0,'Położnictwo II st.'!C24," ")</f>
        <v>2025/2027</v>
      </c>
      <c r="D24" s="232" t="str">
        <f>IF('Położnictwo II st.'!D24&gt;0,'Położnictwo II st.'!D24," ")</f>
        <v xml:space="preserve"> </v>
      </c>
      <c r="E24" s="232">
        <f>IF('Położnictwo II st.'!E24&gt;0,'Położnictwo II st.'!E24," ")</f>
        <v>1</v>
      </c>
      <c r="F24" s="232" t="str">
        <f>IF('Położnictwo II st.'!F24&gt;0,'Położnictwo II st.'!F24," ")</f>
        <v>2025/2026</v>
      </c>
      <c r="G24" s="232" t="str">
        <f>IF('Położnictwo II st.'!G24&gt;0,'Położnictwo II st.'!G24," ")</f>
        <v>RPS</v>
      </c>
      <c r="H24" s="232" t="str">
        <f>IF('Położnictwo II st.'!H24&gt;0,'Położnictwo II st.'!H24," ")</f>
        <v>ze standardu</v>
      </c>
      <c r="I24" s="233" t="str">
        <f>IF('Położnictwo II st.'!I24&gt;0,'Położnictwo II st.'!I24," ")</f>
        <v>Terapia bólu ostrego i przewlekłego</v>
      </c>
      <c r="J24" s="234">
        <f>'Położnictwo II st.'!L24</f>
        <v>60</v>
      </c>
      <c r="K24" s="235">
        <f>'Położnictwo II st.'!M24</f>
        <v>30</v>
      </c>
      <c r="L24" s="236">
        <f>'Położnictwo II st.'!N24</f>
        <v>30</v>
      </c>
      <c r="M24" s="237">
        <f>'Położnictwo II st.'!AA24+'Położnictwo II st.'!AC24+'Położnictwo II st.'!AX24+'Położnictwo II st.'!AZ24</f>
        <v>10</v>
      </c>
      <c r="N24" s="290">
        <f>'Położnictwo II st.'!O24</f>
        <v>30</v>
      </c>
      <c r="O24" s="238">
        <f>'Położnictwo II st.'!P24</f>
        <v>2</v>
      </c>
      <c r="P24" s="239" t="str">
        <f>'Położnictwo II st.'!U24</f>
        <v>zal</v>
      </c>
      <c r="Q24" s="261">
        <f t="shared" si="0"/>
        <v>5</v>
      </c>
      <c r="R24" s="262">
        <f t="shared" si="1"/>
        <v>0</v>
      </c>
      <c r="S24" s="263">
        <f t="shared" si="2"/>
        <v>3</v>
      </c>
      <c r="T24" s="251"/>
      <c r="U24" s="252"/>
      <c r="V24" s="252"/>
      <c r="W24" s="253"/>
      <c r="X24" s="253"/>
      <c r="Y24" s="253"/>
      <c r="Z24" s="253"/>
      <c r="AA24" s="253"/>
      <c r="AB24" s="253"/>
      <c r="AC24" s="253"/>
      <c r="AD24" s="253"/>
      <c r="AE24" s="253"/>
      <c r="AF24" s="253"/>
      <c r="AG24" s="253"/>
      <c r="AH24" s="253"/>
      <c r="AI24" s="253"/>
      <c r="AJ24" s="253"/>
      <c r="AK24" s="253"/>
      <c r="AL24" s="253"/>
      <c r="AM24" s="253"/>
      <c r="AN24" s="253"/>
      <c r="AO24" s="253"/>
      <c r="AP24" s="253"/>
      <c r="AQ24" s="253"/>
      <c r="AR24" s="253"/>
      <c r="AS24" s="253"/>
      <c r="AT24" s="372"/>
      <c r="AU24" s="255"/>
      <c r="AV24" s="252"/>
      <c r="AW24" s="252"/>
      <c r="AX24" s="252"/>
      <c r="AY24" s="252">
        <v>1</v>
      </c>
      <c r="AZ24" s="252">
        <v>1</v>
      </c>
      <c r="BA24" s="252">
        <v>1</v>
      </c>
      <c r="BB24" s="252">
        <v>1</v>
      </c>
      <c r="BC24" s="252">
        <v>1</v>
      </c>
      <c r="BD24" s="252"/>
      <c r="BE24" s="252"/>
      <c r="BF24" s="252"/>
      <c r="BG24" s="252"/>
      <c r="BH24" s="252"/>
      <c r="BI24" s="252"/>
      <c r="BJ24" s="252"/>
      <c r="BK24" s="252"/>
      <c r="BL24" s="252"/>
      <c r="BM24" s="252"/>
      <c r="BN24" s="252"/>
      <c r="BO24" s="252"/>
      <c r="BP24" s="252"/>
      <c r="BQ24" s="252"/>
      <c r="BR24" s="256"/>
      <c r="BS24" s="257"/>
      <c r="BT24" s="252"/>
      <c r="BU24" s="252"/>
      <c r="BV24" s="252"/>
      <c r="BW24" s="252"/>
      <c r="BX24" s="252"/>
      <c r="BY24" s="252"/>
      <c r="BZ24" s="252"/>
      <c r="CA24" s="252"/>
      <c r="CB24" s="252"/>
      <c r="CC24" s="252"/>
      <c r="CD24" s="252"/>
      <c r="CE24" s="252"/>
      <c r="CF24" s="252"/>
      <c r="CG24" s="252"/>
      <c r="CH24" s="252"/>
      <c r="CI24" s="252"/>
      <c r="CJ24" s="252"/>
      <c r="CK24" s="252"/>
      <c r="CL24" s="252"/>
      <c r="CM24" s="252"/>
      <c r="CN24" s="252"/>
      <c r="CO24" s="252"/>
      <c r="CP24" s="252"/>
      <c r="CQ24" s="252"/>
      <c r="CR24" s="252"/>
      <c r="CS24" s="252"/>
      <c r="CT24" s="252"/>
      <c r="CU24" s="252"/>
      <c r="CV24" s="252"/>
      <c r="CW24" s="252"/>
      <c r="CX24" s="252"/>
      <c r="CY24" s="253"/>
      <c r="CZ24" s="253"/>
      <c r="DA24" s="253"/>
      <c r="DB24" s="253"/>
      <c r="DC24" s="253"/>
      <c r="DD24" s="253"/>
      <c r="DE24" s="253"/>
      <c r="DF24" s="253"/>
      <c r="DG24" s="254"/>
      <c r="DH24" s="253"/>
      <c r="DI24" s="253"/>
      <c r="DJ24" s="253"/>
      <c r="DK24" s="253"/>
      <c r="DL24" s="253"/>
      <c r="DM24" s="253"/>
      <c r="DN24" s="253"/>
      <c r="DO24" s="253"/>
      <c r="DP24" s="253"/>
      <c r="DQ24" s="253"/>
      <c r="DR24" s="253"/>
      <c r="DS24" s="258"/>
      <c r="DT24" s="260"/>
      <c r="DU24" s="253"/>
      <c r="DV24" s="253"/>
      <c r="DW24" s="253"/>
      <c r="DX24" s="253"/>
      <c r="DY24" s="253"/>
      <c r="DZ24" s="253"/>
      <c r="EA24" s="253"/>
      <c r="EB24" s="253"/>
      <c r="EC24" s="253"/>
      <c r="ED24" s="253"/>
      <c r="EE24" s="253"/>
      <c r="EF24" s="253"/>
      <c r="EG24" s="253"/>
      <c r="EH24" s="253"/>
      <c r="EI24" s="253"/>
      <c r="EJ24" s="253"/>
      <c r="EK24" s="253"/>
      <c r="EL24" s="253"/>
      <c r="EM24" s="253"/>
      <c r="EN24" s="254"/>
      <c r="EO24" s="258"/>
      <c r="EP24" s="255"/>
      <c r="EQ24" s="253"/>
      <c r="ER24" s="253"/>
      <c r="ES24" s="253"/>
      <c r="ET24" s="253"/>
      <c r="EU24" s="253"/>
      <c r="EV24" s="253"/>
      <c r="EW24" s="253"/>
      <c r="EX24" s="253"/>
      <c r="EY24" s="253"/>
      <c r="EZ24" s="253"/>
      <c r="FA24" s="253"/>
      <c r="FB24" s="253"/>
      <c r="FC24" s="253"/>
      <c r="FD24" s="253"/>
      <c r="FE24" s="253"/>
      <c r="FF24" s="253"/>
      <c r="FG24" s="253"/>
      <c r="FH24" s="254"/>
      <c r="FI24" s="253"/>
      <c r="FJ24" s="381"/>
      <c r="FK24" s="255"/>
      <c r="FL24" s="253"/>
      <c r="FM24" s="253"/>
      <c r="FN24" s="253"/>
      <c r="FO24" s="253"/>
      <c r="FP24" s="253"/>
      <c r="FQ24" s="253"/>
      <c r="FR24" s="253"/>
      <c r="FS24" s="253"/>
      <c r="FT24" s="253"/>
      <c r="FU24" s="253"/>
      <c r="FV24" s="253"/>
      <c r="FW24" s="253"/>
      <c r="FX24" s="253"/>
      <c r="FY24" s="253"/>
      <c r="FZ24" s="253"/>
      <c r="GA24" s="253"/>
      <c r="GB24" s="253"/>
      <c r="GC24" s="253"/>
      <c r="GD24" s="253"/>
      <c r="GE24" s="253"/>
      <c r="GF24" s="253"/>
      <c r="GG24" s="253"/>
      <c r="GH24" s="253"/>
      <c r="GI24" s="253"/>
      <c r="GJ24" s="260"/>
      <c r="GK24" s="253"/>
      <c r="GL24" s="253"/>
      <c r="GM24" s="253"/>
      <c r="GN24" s="253"/>
      <c r="GO24" s="253"/>
      <c r="GP24" s="253"/>
      <c r="GQ24" s="253"/>
      <c r="GR24" s="253"/>
      <c r="GS24" s="253"/>
      <c r="GT24" s="253"/>
      <c r="GU24" s="253"/>
      <c r="GV24" s="253"/>
      <c r="GW24" s="253"/>
      <c r="GX24" s="253"/>
      <c r="GY24" s="253"/>
      <c r="GZ24" s="253"/>
      <c r="HA24" s="253"/>
      <c r="HB24" s="253"/>
      <c r="HC24" s="253"/>
      <c r="HD24" s="254"/>
      <c r="HE24" s="254"/>
      <c r="HF24" s="254"/>
      <c r="HG24" s="254"/>
      <c r="HH24" s="254"/>
      <c r="HI24" s="254"/>
      <c r="HJ24" s="254"/>
      <c r="HK24" s="254"/>
      <c r="HL24" s="254"/>
      <c r="HM24" s="254"/>
      <c r="HN24" s="254"/>
      <c r="HO24" s="254"/>
      <c r="HP24" s="254"/>
      <c r="HQ24" s="254"/>
      <c r="HR24" s="254"/>
      <c r="HS24" s="254"/>
      <c r="HT24" s="253"/>
      <c r="HU24" s="253"/>
      <c r="HV24" s="253"/>
      <c r="HW24" s="253"/>
      <c r="HX24" s="253"/>
      <c r="HY24" s="253"/>
      <c r="HZ24" s="253"/>
      <c r="IA24" s="253"/>
      <c r="IB24" s="253"/>
      <c r="IC24" s="372"/>
      <c r="ID24" s="259"/>
      <c r="IE24" s="254"/>
      <c r="IF24" s="254"/>
      <c r="IG24" s="254"/>
      <c r="IH24" s="254"/>
      <c r="II24" s="254"/>
      <c r="IJ24" s="254"/>
      <c r="IK24" s="254"/>
      <c r="IL24" s="254"/>
      <c r="IM24" s="254"/>
      <c r="IN24" s="254"/>
      <c r="IO24" s="254"/>
      <c r="IP24" s="254"/>
      <c r="IQ24" s="254"/>
      <c r="IR24" s="254"/>
      <c r="IS24" s="254"/>
      <c r="IT24" s="258"/>
      <c r="IU24" s="260"/>
      <c r="IV24" s="253">
        <v>1</v>
      </c>
      <c r="IW24" s="253"/>
      <c r="IX24" s="253">
        <v>1</v>
      </c>
      <c r="IY24" s="253"/>
      <c r="IZ24" s="253">
        <v>1</v>
      </c>
      <c r="JA24" s="253"/>
    </row>
    <row r="25" spans="1:274" ht="31.5" x14ac:dyDescent="0.25">
      <c r="A25" s="232">
        <f>'Położnictwo II st.'!A25</f>
        <v>6</v>
      </c>
      <c r="B25" s="232" t="str">
        <f>IF('Położnictwo II st.'!B25&gt;0,'Położnictwo II st.'!B25," ")</f>
        <v>B</v>
      </c>
      <c r="C25" s="232" t="str">
        <f>IF('Położnictwo II st.'!C25&gt;0,'Położnictwo II st.'!C25," ")</f>
        <v>2025/2027</v>
      </c>
      <c r="D25" s="232" t="str">
        <f>IF('Położnictwo II st.'!D25&gt;0,'Położnictwo II st.'!D25," ")</f>
        <v xml:space="preserve"> </v>
      </c>
      <c r="E25" s="232">
        <f>IF('Położnictwo II st.'!E25&gt;0,'Położnictwo II st.'!E25," ")</f>
        <v>1</v>
      </c>
      <c r="F25" s="232" t="str">
        <f>IF('Położnictwo II st.'!F25&gt;0,'Położnictwo II st.'!F25," ")</f>
        <v>2025/2026</v>
      </c>
      <c r="G25" s="232" t="str">
        <f>IF('Położnictwo II st.'!G25&gt;0,'Położnictwo II st.'!G25," ")</f>
        <v>RPS</v>
      </c>
      <c r="H25" s="232" t="str">
        <f>IF('Położnictwo II st.'!H25&gt;0,'Położnictwo II st.'!H25," ")</f>
        <v>ze standardu</v>
      </c>
      <c r="I25" s="233" t="str">
        <f>IF('Położnictwo II st.'!I25&gt;0,'Położnictwo II st.'!I25," ")</f>
        <v>Diagnostyka ultrasonograficzna w położnictwie i ginekologii</v>
      </c>
      <c r="J25" s="234">
        <f>'Położnictwo II st.'!L25</f>
        <v>180</v>
      </c>
      <c r="K25" s="235">
        <f>'Położnictwo II st.'!M25</f>
        <v>85</v>
      </c>
      <c r="L25" s="236">
        <f>'Położnictwo II st.'!N25</f>
        <v>95</v>
      </c>
      <c r="M25" s="237">
        <f>'Położnictwo II st.'!AA25+'Położnictwo II st.'!AC25+'Położnictwo II st.'!AX25+'Położnictwo II st.'!AZ25</f>
        <v>24</v>
      </c>
      <c r="N25" s="290">
        <f>'Położnictwo II st.'!O25</f>
        <v>95</v>
      </c>
      <c r="O25" s="238">
        <f>'Położnictwo II st.'!P25</f>
        <v>6</v>
      </c>
      <c r="P25" s="239" t="str">
        <f>'Położnictwo II st.'!U25</f>
        <v>egz</v>
      </c>
      <c r="Q25" s="261">
        <f t="shared" si="0"/>
        <v>12</v>
      </c>
      <c r="R25" s="262">
        <f t="shared" si="1"/>
        <v>12</v>
      </c>
      <c r="S25" s="263">
        <f t="shared" si="2"/>
        <v>6</v>
      </c>
      <c r="T25" s="251"/>
      <c r="U25" s="252"/>
      <c r="V25" s="252"/>
      <c r="W25" s="253"/>
      <c r="X25" s="253"/>
      <c r="Y25" s="253"/>
      <c r="Z25" s="253"/>
      <c r="AA25" s="253"/>
      <c r="AB25" s="253"/>
      <c r="AC25" s="253"/>
      <c r="AD25" s="253"/>
      <c r="AE25" s="253"/>
      <c r="AF25" s="253"/>
      <c r="AG25" s="253"/>
      <c r="AH25" s="253"/>
      <c r="AI25" s="253"/>
      <c r="AJ25" s="253"/>
      <c r="AK25" s="253"/>
      <c r="AL25" s="253"/>
      <c r="AM25" s="253"/>
      <c r="AN25" s="253"/>
      <c r="AO25" s="253"/>
      <c r="AP25" s="253"/>
      <c r="AQ25" s="253"/>
      <c r="AR25" s="253"/>
      <c r="AS25" s="253"/>
      <c r="AT25" s="372"/>
      <c r="AU25" s="255"/>
      <c r="AV25" s="252"/>
      <c r="AW25" s="252"/>
      <c r="AX25" s="252"/>
      <c r="AY25" s="252"/>
      <c r="AZ25" s="252"/>
      <c r="BA25" s="252"/>
      <c r="BB25" s="252"/>
      <c r="BC25" s="252"/>
      <c r="BD25" s="252">
        <v>1</v>
      </c>
      <c r="BE25" s="252">
        <v>1</v>
      </c>
      <c r="BF25" s="252">
        <v>1</v>
      </c>
      <c r="BG25" s="252">
        <v>1</v>
      </c>
      <c r="BH25" s="252">
        <v>1</v>
      </c>
      <c r="BI25" s="252">
        <v>1</v>
      </c>
      <c r="BJ25" s="252">
        <v>1</v>
      </c>
      <c r="BK25" s="252">
        <v>1</v>
      </c>
      <c r="BL25" s="252">
        <v>1</v>
      </c>
      <c r="BM25" s="252">
        <v>1</v>
      </c>
      <c r="BN25" s="252">
        <v>1</v>
      </c>
      <c r="BO25" s="252">
        <v>1</v>
      </c>
      <c r="BP25" s="252"/>
      <c r="BQ25" s="252"/>
      <c r="BR25" s="256"/>
      <c r="BS25" s="257"/>
      <c r="BT25" s="252"/>
      <c r="BU25" s="252"/>
      <c r="BV25" s="252"/>
      <c r="BW25" s="252"/>
      <c r="BX25" s="252"/>
      <c r="BY25" s="252"/>
      <c r="BZ25" s="252"/>
      <c r="CA25" s="252"/>
      <c r="CB25" s="252"/>
      <c r="CC25" s="252"/>
      <c r="CD25" s="252"/>
      <c r="CE25" s="252"/>
      <c r="CF25" s="252"/>
      <c r="CG25" s="252"/>
      <c r="CH25" s="252"/>
      <c r="CI25" s="252"/>
      <c r="CJ25" s="252"/>
      <c r="CK25" s="252"/>
      <c r="CL25" s="252"/>
      <c r="CM25" s="252"/>
      <c r="CN25" s="252"/>
      <c r="CO25" s="252"/>
      <c r="CP25" s="252"/>
      <c r="CQ25" s="252"/>
      <c r="CR25" s="252"/>
      <c r="CS25" s="252"/>
      <c r="CT25" s="252"/>
      <c r="CU25" s="252"/>
      <c r="CV25" s="252"/>
      <c r="CW25" s="252"/>
      <c r="CX25" s="252"/>
      <c r="CY25" s="253"/>
      <c r="CZ25" s="253"/>
      <c r="DA25" s="253"/>
      <c r="DB25" s="253"/>
      <c r="DC25" s="253"/>
      <c r="DD25" s="253"/>
      <c r="DE25" s="253"/>
      <c r="DF25" s="253"/>
      <c r="DG25" s="254"/>
      <c r="DH25" s="253"/>
      <c r="DI25" s="253"/>
      <c r="DJ25" s="253"/>
      <c r="DK25" s="253"/>
      <c r="DL25" s="253"/>
      <c r="DM25" s="253"/>
      <c r="DN25" s="253"/>
      <c r="DO25" s="253"/>
      <c r="DP25" s="253"/>
      <c r="DQ25" s="253"/>
      <c r="DR25" s="253"/>
      <c r="DS25" s="258"/>
      <c r="DT25" s="260"/>
      <c r="DU25" s="253"/>
      <c r="DV25" s="253"/>
      <c r="DW25" s="253"/>
      <c r="DX25" s="253"/>
      <c r="DY25" s="253"/>
      <c r="DZ25" s="253"/>
      <c r="EA25" s="253"/>
      <c r="EB25" s="253"/>
      <c r="EC25" s="253"/>
      <c r="ED25" s="253"/>
      <c r="EE25" s="253"/>
      <c r="EF25" s="253"/>
      <c r="EG25" s="253"/>
      <c r="EH25" s="253"/>
      <c r="EI25" s="253"/>
      <c r="EJ25" s="253"/>
      <c r="EK25" s="253"/>
      <c r="EL25" s="253"/>
      <c r="EM25" s="253"/>
      <c r="EN25" s="254"/>
      <c r="EO25" s="258"/>
      <c r="EP25" s="255"/>
      <c r="EQ25" s="253"/>
      <c r="ER25" s="253"/>
      <c r="ES25" s="253"/>
      <c r="ET25" s="253"/>
      <c r="EU25" s="253"/>
      <c r="EV25" s="253"/>
      <c r="EW25" s="253"/>
      <c r="EX25" s="253"/>
      <c r="EY25" s="253"/>
      <c r="EZ25" s="253"/>
      <c r="FA25" s="253"/>
      <c r="FB25" s="253"/>
      <c r="FC25" s="253"/>
      <c r="FD25" s="253"/>
      <c r="FE25" s="253"/>
      <c r="FF25" s="253"/>
      <c r="FG25" s="253"/>
      <c r="FH25" s="254"/>
      <c r="FI25" s="253"/>
      <c r="FJ25" s="381"/>
      <c r="FK25" s="255"/>
      <c r="FL25" s="253"/>
      <c r="FM25" s="253"/>
      <c r="FN25" s="253"/>
      <c r="FO25" s="253"/>
      <c r="FP25" s="253"/>
      <c r="FQ25" s="253"/>
      <c r="FR25" s="253"/>
      <c r="FS25" s="253"/>
      <c r="FT25" s="253"/>
      <c r="FU25" s="253"/>
      <c r="FV25" s="253"/>
      <c r="FW25" s="253">
        <v>1</v>
      </c>
      <c r="FX25" s="253">
        <v>1</v>
      </c>
      <c r="FY25" s="253">
        <v>1</v>
      </c>
      <c r="FZ25" s="253">
        <v>1</v>
      </c>
      <c r="GA25" s="253">
        <v>1</v>
      </c>
      <c r="GB25" s="253">
        <v>1</v>
      </c>
      <c r="GC25" s="253">
        <v>1</v>
      </c>
      <c r="GD25" s="253">
        <v>1</v>
      </c>
      <c r="GE25" s="253">
        <v>1</v>
      </c>
      <c r="GF25" s="253">
        <v>1</v>
      </c>
      <c r="GG25" s="253">
        <v>1</v>
      </c>
      <c r="GH25" s="253">
        <v>1</v>
      </c>
      <c r="GI25" s="253"/>
      <c r="GJ25" s="260"/>
      <c r="GK25" s="253"/>
      <c r="GL25" s="253"/>
      <c r="GM25" s="253"/>
      <c r="GN25" s="253"/>
      <c r="GO25" s="253"/>
      <c r="GP25" s="253"/>
      <c r="GQ25" s="253"/>
      <c r="GR25" s="253"/>
      <c r="GS25" s="253"/>
      <c r="GT25" s="253"/>
      <c r="GU25" s="253"/>
      <c r="GV25" s="253"/>
      <c r="GW25" s="253"/>
      <c r="GX25" s="253"/>
      <c r="GY25" s="253"/>
      <c r="GZ25" s="253"/>
      <c r="HA25" s="253"/>
      <c r="HB25" s="253"/>
      <c r="HC25" s="253"/>
      <c r="HD25" s="254"/>
      <c r="HE25" s="254"/>
      <c r="HF25" s="254"/>
      <c r="HG25" s="254"/>
      <c r="HH25" s="254"/>
      <c r="HI25" s="254"/>
      <c r="HJ25" s="254"/>
      <c r="HK25" s="254"/>
      <c r="HL25" s="254"/>
      <c r="HM25" s="254"/>
      <c r="HN25" s="254"/>
      <c r="HO25" s="254"/>
      <c r="HP25" s="254"/>
      <c r="HQ25" s="254"/>
      <c r="HR25" s="254"/>
      <c r="HS25" s="254"/>
      <c r="HT25" s="253"/>
      <c r="HU25" s="253"/>
      <c r="HV25" s="253"/>
      <c r="HW25" s="253"/>
      <c r="HX25" s="253"/>
      <c r="HY25" s="253"/>
      <c r="HZ25" s="253"/>
      <c r="IA25" s="253"/>
      <c r="IB25" s="253"/>
      <c r="IC25" s="372"/>
      <c r="ID25" s="259"/>
      <c r="IE25" s="254"/>
      <c r="IF25" s="254"/>
      <c r="IG25" s="254"/>
      <c r="IH25" s="254"/>
      <c r="II25" s="254"/>
      <c r="IJ25" s="254"/>
      <c r="IK25" s="254"/>
      <c r="IL25" s="254"/>
      <c r="IM25" s="254"/>
      <c r="IN25" s="254"/>
      <c r="IO25" s="254"/>
      <c r="IP25" s="254"/>
      <c r="IQ25" s="254"/>
      <c r="IR25" s="254"/>
      <c r="IS25" s="254"/>
      <c r="IT25" s="258"/>
      <c r="IU25" s="260">
        <v>1</v>
      </c>
      <c r="IV25" s="253">
        <v>1</v>
      </c>
      <c r="IW25" s="253">
        <v>1</v>
      </c>
      <c r="IX25" s="253">
        <v>1</v>
      </c>
      <c r="IY25" s="253">
        <v>1</v>
      </c>
      <c r="IZ25" s="253">
        <v>1</v>
      </c>
      <c r="JA25" s="253"/>
    </row>
    <row r="26" spans="1:274" ht="47.25" customHeight="1" x14ac:dyDescent="0.25">
      <c r="A26" s="232">
        <f>'Położnictwo II st.'!A26</f>
        <v>7</v>
      </c>
      <c r="B26" s="232" t="str">
        <f>IF('Położnictwo II st.'!B26&gt;0,'Położnictwo II st.'!B26," ")</f>
        <v>B</v>
      </c>
      <c r="C26" s="232" t="str">
        <f>IF('Położnictwo II st.'!C26&gt;0,'Położnictwo II st.'!C26," ")</f>
        <v>2025/2027</v>
      </c>
      <c r="D26" s="232" t="str">
        <f>IF('Położnictwo II st.'!D26&gt;0,'Położnictwo II st.'!D26," ")</f>
        <v xml:space="preserve"> </v>
      </c>
      <c r="E26" s="232">
        <f>IF('Położnictwo II st.'!E26&gt;0,'Położnictwo II st.'!E26," ")</f>
        <v>1</v>
      </c>
      <c r="F26" s="232" t="str">
        <f>IF('Położnictwo II st.'!F26&gt;0,'Położnictwo II st.'!F26," ")</f>
        <v>2025/2026</v>
      </c>
      <c r="G26" s="232" t="str">
        <f>IF('Położnictwo II st.'!G26&gt;0,'Położnictwo II st.'!G26," ")</f>
        <v>RPS</v>
      </c>
      <c r="H26" s="232" t="str">
        <f>IF('Położnictwo II st.'!H26&gt;0,'Położnictwo II st.'!H26," ")</f>
        <v>ze standardu</v>
      </c>
      <c r="I26" s="233" t="str">
        <f>IF('Położnictwo II st.'!I26&gt;0,'Położnictwo II st.'!I26," ")</f>
        <v>Opieka specjalisyczna w onkologii ginekologicznej i leczeniu systemowym nowotworów</v>
      </c>
      <c r="J26" s="234">
        <f>'Położnictwo II st.'!L26</f>
        <v>120</v>
      </c>
      <c r="K26" s="235">
        <f>'Położnictwo II st.'!M26</f>
        <v>70</v>
      </c>
      <c r="L26" s="236">
        <f>'Położnictwo II st.'!N26</f>
        <v>50</v>
      </c>
      <c r="M26" s="237">
        <f>'Położnictwo II st.'!AA26+'Położnictwo II st.'!AC26+'Położnictwo II st.'!AX26+'Położnictwo II st.'!AZ26</f>
        <v>25</v>
      </c>
      <c r="N26" s="290">
        <f>'Położnictwo II st.'!O26</f>
        <v>50</v>
      </c>
      <c r="O26" s="238">
        <f>'Położnictwo II st.'!P26</f>
        <v>4</v>
      </c>
      <c r="P26" s="239" t="str">
        <f>'Położnictwo II st.'!U26</f>
        <v>egz</v>
      </c>
      <c r="Q26" s="261">
        <f t="shared" si="0"/>
        <v>10</v>
      </c>
      <c r="R26" s="262">
        <f t="shared" si="1"/>
        <v>9</v>
      </c>
      <c r="S26" s="263">
        <f t="shared" si="2"/>
        <v>6</v>
      </c>
      <c r="T26" s="251"/>
      <c r="U26" s="252"/>
      <c r="V26" s="252"/>
      <c r="W26" s="253"/>
      <c r="X26" s="253"/>
      <c r="Y26" s="253"/>
      <c r="Z26" s="253"/>
      <c r="AA26" s="253"/>
      <c r="AB26" s="253"/>
      <c r="AC26" s="253"/>
      <c r="AD26" s="253"/>
      <c r="AE26" s="253"/>
      <c r="AF26" s="253"/>
      <c r="AG26" s="253"/>
      <c r="AH26" s="253"/>
      <c r="AI26" s="253"/>
      <c r="AJ26" s="253"/>
      <c r="AK26" s="253"/>
      <c r="AL26" s="253"/>
      <c r="AM26" s="253"/>
      <c r="AN26" s="253"/>
      <c r="AO26" s="253"/>
      <c r="AP26" s="253"/>
      <c r="AQ26" s="253"/>
      <c r="AR26" s="253"/>
      <c r="AS26" s="253"/>
      <c r="AT26" s="372"/>
      <c r="AU26" s="255"/>
      <c r="AV26" s="252"/>
      <c r="AW26" s="252"/>
      <c r="AX26" s="252"/>
      <c r="AY26" s="252"/>
      <c r="AZ26" s="252"/>
      <c r="BA26" s="252"/>
      <c r="BB26" s="252"/>
      <c r="BC26" s="252"/>
      <c r="BD26" s="252"/>
      <c r="BE26" s="252"/>
      <c r="BF26" s="252"/>
      <c r="BG26" s="252"/>
      <c r="BH26" s="252"/>
      <c r="BI26" s="252"/>
      <c r="BJ26" s="252"/>
      <c r="BK26" s="252"/>
      <c r="BL26" s="252"/>
      <c r="BM26" s="252"/>
      <c r="BN26" s="252"/>
      <c r="BO26" s="252"/>
      <c r="BP26" s="252">
        <v>1</v>
      </c>
      <c r="BQ26" s="252">
        <v>1</v>
      </c>
      <c r="BR26" s="256">
        <v>1</v>
      </c>
      <c r="BS26" s="257">
        <v>1</v>
      </c>
      <c r="BT26" s="252">
        <v>1</v>
      </c>
      <c r="BU26" s="252">
        <v>1</v>
      </c>
      <c r="BV26" s="252">
        <v>1</v>
      </c>
      <c r="BW26" s="252">
        <v>1</v>
      </c>
      <c r="BX26" s="252">
        <v>1</v>
      </c>
      <c r="BY26" s="252">
        <v>1</v>
      </c>
      <c r="BZ26" s="252"/>
      <c r="CA26" s="252"/>
      <c r="CB26" s="252"/>
      <c r="CC26" s="252"/>
      <c r="CD26" s="252"/>
      <c r="CE26" s="252"/>
      <c r="CF26" s="252"/>
      <c r="CG26" s="252"/>
      <c r="CH26" s="252"/>
      <c r="CI26" s="252"/>
      <c r="CJ26" s="252"/>
      <c r="CK26" s="252"/>
      <c r="CL26" s="252"/>
      <c r="CM26" s="252"/>
      <c r="CN26" s="252"/>
      <c r="CO26" s="252"/>
      <c r="CP26" s="252"/>
      <c r="CQ26" s="252"/>
      <c r="CR26" s="252"/>
      <c r="CS26" s="252"/>
      <c r="CT26" s="252"/>
      <c r="CU26" s="252"/>
      <c r="CV26" s="252"/>
      <c r="CW26" s="252"/>
      <c r="CX26" s="252"/>
      <c r="CY26" s="253"/>
      <c r="CZ26" s="253"/>
      <c r="DA26" s="253"/>
      <c r="DB26" s="253"/>
      <c r="DC26" s="253"/>
      <c r="DD26" s="253"/>
      <c r="DE26" s="253"/>
      <c r="DF26" s="253"/>
      <c r="DG26" s="254"/>
      <c r="DH26" s="253"/>
      <c r="DI26" s="253"/>
      <c r="DJ26" s="253"/>
      <c r="DK26" s="253"/>
      <c r="DL26" s="253"/>
      <c r="DM26" s="253"/>
      <c r="DN26" s="253"/>
      <c r="DO26" s="253"/>
      <c r="DP26" s="253"/>
      <c r="DQ26" s="253"/>
      <c r="DR26" s="253"/>
      <c r="DS26" s="258"/>
      <c r="DT26" s="260"/>
      <c r="DU26" s="253"/>
      <c r="DV26" s="253"/>
      <c r="DW26" s="253"/>
      <c r="DX26" s="253"/>
      <c r="DY26" s="253"/>
      <c r="DZ26" s="253"/>
      <c r="EA26" s="253"/>
      <c r="EB26" s="253"/>
      <c r="EC26" s="253"/>
      <c r="ED26" s="253"/>
      <c r="EE26" s="253"/>
      <c r="EF26" s="253"/>
      <c r="EG26" s="253"/>
      <c r="EH26" s="253"/>
      <c r="EI26" s="253"/>
      <c r="EJ26" s="253"/>
      <c r="EK26" s="253"/>
      <c r="EL26" s="253"/>
      <c r="EM26" s="253"/>
      <c r="EN26" s="254"/>
      <c r="EO26" s="258"/>
      <c r="EP26" s="255"/>
      <c r="EQ26" s="253"/>
      <c r="ER26" s="253"/>
      <c r="ES26" s="253"/>
      <c r="ET26" s="253"/>
      <c r="EU26" s="253"/>
      <c r="EV26" s="253"/>
      <c r="EW26" s="253"/>
      <c r="EX26" s="253"/>
      <c r="EY26" s="253"/>
      <c r="EZ26" s="253"/>
      <c r="FA26" s="253"/>
      <c r="FB26" s="253"/>
      <c r="FC26" s="253"/>
      <c r="FD26" s="253"/>
      <c r="FE26" s="253"/>
      <c r="FF26" s="253"/>
      <c r="FG26" s="253"/>
      <c r="FH26" s="254"/>
      <c r="FI26" s="253"/>
      <c r="FJ26" s="381"/>
      <c r="FK26" s="255"/>
      <c r="FL26" s="253"/>
      <c r="FM26" s="253"/>
      <c r="FN26" s="253"/>
      <c r="FO26" s="253"/>
      <c r="FP26" s="253"/>
      <c r="FQ26" s="253"/>
      <c r="FR26" s="253"/>
      <c r="FS26" s="253"/>
      <c r="FT26" s="253"/>
      <c r="FU26" s="253"/>
      <c r="FV26" s="253"/>
      <c r="FW26" s="253"/>
      <c r="FX26" s="253"/>
      <c r="FY26" s="253"/>
      <c r="FZ26" s="253"/>
      <c r="GA26" s="253"/>
      <c r="GB26" s="253"/>
      <c r="GC26" s="253"/>
      <c r="GD26" s="253"/>
      <c r="GE26" s="253"/>
      <c r="GF26" s="253"/>
      <c r="GG26" s="253"/>
      <c r="GH26" s="253"/>
      <c r="GI26" s="253">
        <v>1</v>
      </c>
      <c r="GJ26" s="260">
        <v>1</v>
      </c>
      <c r="GK26" s="253">
        <v>1</v>
      </c>
      <c r="GL26" s="253">
        <v>1</v>
      </c>
      <c r="GM26" s="253">
        <v>1</v>
      </c>
      <c r="GN26" s="253">
        <v>1</v>
      </c>
      <c r="GO26" s="253">
        <v>1</v>
      </c>
      <c r="GP26" s="253">
        <v>1</v>
      </c>
      <c r="GQ26" s="253">
        <v>1</v>
      </c>
      <c r="GR26" s="253"/>
      <c r="GS26" s="253"/>
      <c r="GT26" s="253"/>
      <c r="GU26" s="253"/>
      <c r="GV26" s="253"/>
      <c r="GW26" s="253"/>
      <c r="GX26" s="253"/>
      <c r="GY26" s="253"/>
      <c r="GZ26" s="253"/>
      <c r="HA26" s="253"/>
      <c r="HB26" s="253"/>
      <c r="HC26" s="253"/>
      <c r="HD26" s="254"/>
      <c r="HE26" s="254"/>
      <c r="HF26" s="254"/>
      <c r="HG26" s="254"/>
      <c r="HH26" s="254"/>
      <c r="HI26" s="254"/>
      <c r="HJ26" s="254"/>
      <c r="HK26" s="254"/>
      <c r="HL26" s="254"/>
      <c r="HM26" s="254"/>
      <c r="HN26" s="254"/>
      <c r="HO26" s="254"/>
      <c r="HP26" s="254"/>
      <c r="HQ26" s="254"/>
      <c r="HR26" s="254"/>
      <c r="HS26" s="254"/>
      <c r="HT26" s="253"/>
      <c r="HU26" s="253"/>
      <c r="HV26" s="253"/>
      <c r="HW26" s="253"/>
      <c r="HX26" s="253"/>
      <c r="HY26" s="253"/>
      <c r="HZ26" s="253"/>
      <c r="IA26" s="253"/>
      <c r="IB26" s="253"/>
      <c r="IC26" s="372"/>
      <c r="ID26" s="259"/>
      <c r="IE26" s="254"/>
      <c r="IF26" s="254"/>
      <c r="IG26" s="254"/>
      <c r="IH26" s="254"/>
      <c r="II26" s="254"/>
      <c r="IJ26" s="254"/>
      <c r="IK26" s="254"/>
      <c r="IL26" s="254"/>
      <c r="IM26" s="254"/>
      <c r="IN26" s="254"/>
      <c r="IO26" s="254"/>
      <c r="IP26" s="254"/>
      <c r="IQ26" s="254"/>
      <c r="IR26" s="254"/>
      <c r="IS26" s="254"/>
      <c r="IT26" s="258"/>
      <c r="IU26" s="260">
        <v>1</v>
      </c>
      <c r="IV26" s="253">
        <v>1</v>
      </c>
      <c r="IW26" s="253">
        <v>1</v>
      </c>
      <c r="IX26" s="253">
        <v>1</v>
      </c>
      <c r="IY26" s="253">
        <v>1</v>
      </c>
      <c r="IZ26" s="253">
        <v>1</v>
      </c>
      <c r="JA26" s="253"/>
    </row>
    <row r="27" spans="1:274" ht="47.25" x14ac:dyDescent="0.25">
      <c r="A27" s="232">
        <f>'Położnictwo II st.'!A27</f>
        <v>8</v>
      </c>
      <c r="B27" s="232" t="str">
        <f>IF('Położnictwo II st.'!B27&gt;0,'Położnictwo II st.'!B27," ")</f>
        <v>B</v>
      </c>
      <c r="C27" s="232" t="str">
        <f>IF('Położnictwo II st.'!C27&gt;0,'Położnictwo II st.'!C27," ")</f>
        <v>2025/2027</v>
      </c>
      <c r="D27" s="232" t="str">
        <f>IF('Położnictwo II st.'!D27&gt;0,'Położnictwo II st.'!D27," ")</f>
        <v xml:space="preserve"> </v>
      </c>
      <c r="E27" s="232">
        <f>IF('Położnictwo II st.'!E27&gt;0,'Położnictwo II st.'!E27," ")</f>
        <v>1</v>
      </c>
      <c r="F27" s="232" t="str">
        <f>IF('Położnictwo II st.'!F27&gt;0,'Położnictwo II st.'!F27," ")</f>
        <v>2025/2026</v>
      </c>
      <c r="G27" s="232" t="str">
        <f>IF('Położnictwo II st.'!G27&gt;0,'Położnictwo II st.'!G27," ")</f>
        <v>RPS</v>
      </c>
      <c r="H27" s="232" t="str">
        <f>IF('Położnictwo II st.'!H27&gt;0,'Położnictwo II st.'!H27," ")</f>
        <v>ze standardu</v>
      </c>
      <c r="I27" s="233" t="str">
        <f>IF('Położnictwo II st.'!I27&gt;0,'Położnictwo II st.'!I27," ")</f>
        <v>Edukacja w praktyce zawodowej położnej - edukacja terapeutyczna w chorobach onkologiczno-ginekologicznych</v>
      </c>
      <c r="J27" s="234">
        <f>'Położnictwo II st.'!L27</f>
        <v>60</v>
      </c>
      <c r="K27" s="235">
        <f>'Położnictwo II st.'!M27</f>
        <v>30</v>
      </c>
      <c r="L27" s="236">
        <f>'Położnictwo II st.'!N27</f>
        <v>30</v>
      </c>
      <c r="M27" s="237">
        <f>'Położnictwo II st.'!AA27+'Położnictwo II st.'!AC27+'Położnictwo II st.'!AX27+'Położnictwo II st.'!AZ27</f>
        <v>10</v>
      </c>
      <c r="N27" s="290">
        <f>'Położnictwo II st.'!O27</f>
        <v>30</v>
      </c>
      <c r="O27" s="238">
        <f>'Położnictwo II st.'!P27</f>
        <v>2</v>
      </c>
      <c r="P27" s="239" t="str">
        <f>'Położnictwo II st.'!U27</f>
        <v>egz</v>
      </c>
      <c r="Q27" s="261">
        <f t="shared" si="0"/>
        <v>2</v>
      </c>
      <c r="R27" s="262">
        <f t="shared" si="1"/>
        <v>2</v>
      </c>
      <c r="S27" s="263">
        <f t="shared" si="2"/>
        <v>6</v>
      </c>
      <c r="T27" s="251"/>
      <c r="U27" s="252"/>
      <c r="V27" s="252"/>
      <c r="W27" s="253"/>
      <c r="X27" s="253"/>
      <c r="Y27" s="253"/>
      <c r="Z27" s="253"/>
      <c r="AA27" s="253"/>
      <c r="AB27" s="253"/>
      <c r="AC27" s="253"/>
      <c r="AD27" s="253"/>
      <c r="AE27" s="253"/>
      <c r="AF27" s="253"/>
      <c r="AG27" s="253"/>
      <c r="AH27" s="253"/>
      <c r="AI27" s="253"/>
      <c r="AJ27" s="253"/>
      <c r="AK27" s="253"/>
      <c r="AL27" s="253"/>
      <c r="AM27" s="253"/>
      <c r="AN27" s="253"/>
      <c r="AO27" s="253"/>
      <c r="AP27" s="253"/>
      <c r="AQ27" s="253"/>
      <c r="AR27" s="253"/>
      <c r="AS27" s="253"/>
      <c r="AT27" s="372"/>
      <c r="AU27" s="255"/>
      <c r="AV27" s="252"/>
      <c r="AW27" s="252"/>
      <c r="AX27" s="252"/>
      <c r="AY27" s="252"/>
      <c r="AZ27" s="252"/>
      <c r="BA27" s="252"/>
      <c r="BB27" s="252"/>
      <c r="BC27" s="252"/>
      <c r="BD27" s="252"/>
      <c r="BE27" s="252"/>
      <c r="BF27" s="252"/>
      <c r="BG27" s="252"/>
      <c r="BH27" s="252"/>
      <c r="BI27" s="252"/>
      <c r="BJ27" s="252"/>
      <c r="BK27" s="252"/>
      <c r="BL27" s="252"/>
      <c r="BM27" s="252"/>
      <c r="BN27" s="252"/>
      <c r="BO27" s="252"/>
      <c r="BP27" s="252"/>
      <c r="BQ27" s="252"/>
      <c r="BR27" s="256"/>
      <c r="BS27" s="257"/>
      <c r="BT27" s="252"/>
      <c r="BU27" s="252"/>
      <c r="BV27" s="252"/>
      <c r="BW27" s="252"/>
      <c r="BX27" s="252"/>
      <c r="BY27" s="252"/>
      <c r="BZ27" s="252"/>
      <c r="CA27" s="252"/>
      <c r="CB27" s="252"/>
      <c r="CC27" s="252"/>
      <c r="CD27" s="252"/>
      <c r="CE27" s="252"/>
      <c r="CF27" s="252"/>
      <c r="CG27" s="252"/>
      <c r="CH27" s="252"/>
      <c r="CI27" s="252"/>
      <c r="CJ27" s="252"/>
      <c r="CK27" s="252"/>
      <c r="CL27" s="252"/>
      <c r="CM27" s="252"/>
      <c r="CN27" s="252"/>
      <c r="CO27" s="252"/>
      <c r="CP27" s="252"/>
      <c r="CQ27" s="252"/>
      <c r="CR27" s="252"/>
      <c r="CS27" s="252"/>
      <c r="CT27" s="252"/>
      <c r="CU27" s="252"/>
      <c r="CV27" s="252"/>
      <c r="CW27" s="252"/>
      <c r="CX27" s="252"/>
      <c r="CY27" s="253"/>
      <c r="CZ27" s="253"/>
      <c r="DA27" s="253">
        <v>1</v>
      </c>
      <c r="DB27" s="253">
        <v>1</v>
      </c>
      <c r="DC27" s="253"/>
      <c r="DD27" s="253"/>
      <c r="DE27" s="253"/>
      <c r="DF27" s="253"/>
      <c r="DG27" s="254"/>
      <c r="DH27" s="253"/>
      <c r="DI27" s="253"/>
      <c r="DJ27" s="253"/>
      <c r="DK27" s="253"/>
      <c r="DL27" s="253"/>
      <c r="DM27" s="253"/>
      <c r="DN27" s="253"/>
      <c r="DO27" s="253"/>
      <c r="DP27" s="253"/>
      <c r="DQ27" s="253"/>
      <c r="DR27" s="253"/>
      <c r="DS27" s="258"/>
      <c r="DT27" s="260"/>
      <c r="DU27" s="253"/>
      <c r="DV27" s="253"/>
      <c r="DW27" s="253"/>
      <c r="DX27" s="253"/>
      <c r="DY27" s="253"/>
      <c r="DZ27" s="253"/>
      <c r="EA27" s="253"/>
      <c r="EB27" s="253"/>
      <c r="EC27" s="253"/>
      <c r="ED27" s="253"/>
      <c r="EE27" s="253"/>
      <c r="EF27" s="253"/>
      <c r="EG27" s="253"/>
      <c r="EH27" s="253"/>
      <c r="EI27" s="253"/>
      <c r="EJ27" s="253"/>
      <c r="EK27" s="253"/>
      <c r="EL27" s="253"/>
      <c r="EM27" s="253"/>
      <c r="EN27" s="254"/>
      <c r="EO27" s="258"/>
      <c r="EP27" s="255"/>
      <c r="EQ27" s="253"/>
      <c r="ER27" s="253"/>
      <c r="ES27" s="253"/>
      <c r="ET27" s="253"/>
      <c r="EU27" s="253"/>
      <c r="EV27" s="253"/>
      <c r="EW27" s="253"/>
      <c r="EX27" s="253"/>
      <c r="EY27" s="253"/>
      <c r="EZ27" s="253"/>
      <c r="FA27" s="253"/>
      <c r="FB27" s="253"/>
      <c r="FC27" s="253"/>
      <c r="FD27" s="253"/>
      <c r="FE27" s="253"/>
      <c r="FF27" s="253"/>
      <c r="FG27" s="253"/>
      <c r="FH27" s="254"/>
      <c r="FI27" s="253"/>
      <c r="FJ27" s="381"/>
      <c r="FK27" s="255"/>
      <c r="FL27" s="253"/>
      <c r="FM27" s="253"/>
      <c r="FN27" s="253"/>
      <c r="FO27" s="253"/>
      <c r="FP27" s="253"/>
      <c r="FQ27" s="253"/>
      <c r="FR27" s="253"/>
      <c r="FS27" s="253"/>
      <c r="FT27" s="253"/>
      <c r="FU27" s="253"/>
      <c r="FV27" s="253"/>
      <c r="FW27" s="253"/>
      <c r="FX27" s="253"/>
      <c r="FY27" s="253"/>
      <c r="FZ27" s="253"/>
      <c r="GA27" s="253"/>
      <c r="GB27" s="253"/>
      <c r="GC27" s="253"/>
      <c r="GD27" s="253"/>
      <c r="GE27" s="253"/>
      <c r="GF27" s="253"/>
      <c r="GG27" s="253"/>
      <c r="GH27" s="253"/>
      <c r="GI27" s="253"/>
      <c r="GJ27" s="260"/>
      <c r="GK27" s="253"/>
      <c r="GL27" s="253"/>
      <c r="GM27" s="253"/>
      <c r="GN27" s="253"/>
      <c r="GO27" s="253"/>
      <c r="GP27" s="253"/>
      <c r="GQ27" s="253"/>
      <c r="GR27" s="253"/>
      <c r="GS27" s="253"/>
      <c r="GT27" s="253"/>
      <c r="GU27" s="253"/>
      <c r="GV27" s="253"/>
      <c r="GW27" s="253"/>
      <c r="GX27" s="253"/>
      <c r="GY27" s="253"/>
      <c r="GZ27" s="253"/>
      <c r="HA27" s="253"/>
      <c r="HB27" s="253"/>
      <c r="HC27" s="253"/>
      <c r="HD27" s="254"/>
      <c r="HE27" s="254"/>
      <c r="HF27" s="254"/>
      <c r="HG27" s="254"/>
      <c r="HH27" s="254"/>
      <c r="HI27" s="254"/>
      <c r="HJ27" s="254"/>
      <c r="HK27" s="254"/>
      <c r="HL27" s="254"/>
      <c r="HM27" s="254"/>
      <c r="HN27" s="254"/>
      <c r="HO27" s="254">
        <v>1</v>
      </c>
      <c r="HP27" s="254">
        <v>1</v>
      </c>
      <c r="HQ27" s="254"/>
      <c r="HR27" s="254"/>
      <c r="HS27" s="254"/>
      <c r="HT27" s="253"/>
      <c r="HU27" s="253"/>
      <c r="HV27" s="253"/>
      <c r="HW27" s="253"/>
      <c r="HX27" s="253"/>
      <c r="HY27" s="253"/>
      <c r="HZ27" s="253"/>
      <c r="IA27" s="253"/>
      <c r="IB27" s="253"/>
      <c r="IC27" s="372"/>
      <c r="ID27" s="259"/>
      <c r="IE27" s="254"/>
      <c r="IF27" s="254"/>
      <c r="IG27" s="254"/>
      <c r="IH27" s="254"/>
      <c r="II27" s="254"/>
      <c r="IJ27" s="254"/>
      <c r="IK27" s="254"/>
      <c r="IL27" s="254"/>
      <c r="IM27" s="254"/>
      <c r="IN27" s="254"/>
      <c r="IO27" s="254"/>
      <c r="IP27" s="254"/>
      <c r="IQ27" s="254"/>
      <c r="IR27" s="254"/>
      <c r="IS27" s="254"/>
      <c r="IT27" s="258"/>
      <c r="IU27" s="260">
        <v>1</v>
      </c>
      <c r="IV27" s="253">
        <v>1</v>
      </c>
      <c r="IW27" s="253">
        <v>1</v>
      </c>
      <c r="IX27" s="253">
        <v>1</v>
      </c>
      <c r="IY27" s="253">
        <v>1</v>
      </c>
      <c r="IZ27" s="253">
        <v>1</v>
      </c>
      <c r="JA27" s="253"/>
    </row>
    <row r="28" spans="1:274" ht="31.5" customHeight="1" x14ac:dyDescent="0.25">
      <c r="A28" s="232">
        <f>'Położnictwo II st.'!A28</f>
        <v>9</v>
      </c>
      <c r="B28" s="232" t="str">
        <f>IF('Położnictwo II st.'!B28&gt;0,'Położnictwo II st.'!B28," ")</f>
        <v>B</v>
      </c>
      <c r="C28" s="232" t="str">
        <f>IF('Położnictwo II st.'!C28&gt;0,'Położnictwo II st.'!C28," ")</f>
        <v>2025/2027</v>
      </c>
      <c r="D28" s="232" t="str">
        <f>IF('Położnictwo II st.'!D28&gt;0,'Położnictwo II st.'!D28," ")</f>
        <v xml:space="preserve"> </v>
      </c>
      <c r="E28" s="232">
        <f>IF('Położnictwo II st.'!E28&gt;0,'Położnictwo II st.'!E28," ")</f>
        <v>1</v>
      </c>
      <c r="F28" s="232" t="str">
        <f>IF('Położnictwo II st.'!F28&gt;0,'Położnictwo II st.'!F28," ")</f>
        <v>2025/2026</v>
      </c>
      <c r="G28" s="232" t="str">
        <f>IF('Położnictwo II st.'!G28&gt;0,'Położnictwo II st.'!G28," ")</f>
        <v>RPS</v>
      </c>
      <c r="H28" s="232" t="str">
        <f>IF('Położnictwo II st.'!H28&gt;0,'Położnictwo II st.'!H28," ")</f>
        <v>ze standardu</v>
      </c>
      <c r="I28" s="233" t="str">
        <f>IF('Położnictwo II st.'!I28&gt;0,'Położnictwo II st.'!I28," ")</f>
        <v>Opieka specjalistyczna nad kobietą z cukrzycą w okresie okołoporodowym</v>
      </c>
      <c r="J28" s="234">
        <f>'Położnictwo II st.'!L28</f>
        <v>80</v>
      </c>
      <c r="K28" s="235">
        <f>'Położnictwo II st.'!M28</f>
        <v>45</v>
      </c>
      <c r="L28" s="236">
        <f>'Położnictwo II st.'!N28</f>
        <v>35</v>
      </c>
      <c r="M28" s="237">
        <f>'Położnictwo II st.'!AA28+'Położnictwo II st.'!AC28+'Położnictwo II st.'!AX28+'Położnictwo II st.'!AZ28</f>
        <v>20</v>
      </c>
      <c r="N28" s="290">
        <f>'Położnictwo II st.'!O28</f>
        <v>35</v>
      </c>
      <c r="O28" s="238">
        <f>'Położnictwo II st.'!P28</f>
        <v>3</v>
      </c>
      <c r="P28" s="239" t="str">
        <f>'Położnictwo II st.'!U28</f>
        <v>egz</v>
      </c>
      <c r="Q28" s="261">
        <f t="shared" si="0"/>
        <v>5</v>
      </c>
      <c r="R28" s="262">
        <f t="shared" si="1"/>
        <v>4</v>
      </c>
      <c r="S28" s="263">
        <f t="shared" si="2"/>
        <v>6</v>
      </c>
      <c r="T28" s="251"/>
      <c r="U28" s="252"/>
      <c r="V28" s="252"/>
      <c r="W28" s="253"/>
      <c r="X28" s="253"/>
      <c r="Y28" s="253"/>
      <c r="Z28" s="253"/>
      <c r="AA28" s="253"/>
      <c r="AB28" s="253"/>
      <c r="AC28" s="253"/>
      <c r="AD28" s="253"/>
      <c r="AE28" s="253"/>
      <c r="AF28" s="253"/>
      <c r="AG28" s="253"/>
      <c r="AH28" s="253"/>
      <c r="AI28" s="253"/>
      <c r="AJ28" s="253"/>
      <c r="AK28" s="253"/>
      <c r="AL28" s="253"/>
      <c r="AM28" s="253"/>
      <c r="AN28" s="253"/>
      <c r="AO28" s="253"/>
      <c r="AP28" s="253"/>
      <c r="AQ28" s="253"/>
      <c r="AR28" s="253"/>
      <c r="AS28" s="253"/>
      <c r="AT28" s="372"/>
      <c r="AU28" s="255"/>
      <c r="AV28" s="252"/>
      <c r="AW28" s="252"/>
      <c r="AX28" s="252"/>
      <c r="AY28" s="252"/>
      <c r="AZ28" s="252"/>
      <c r="BA28" s="252"/>
      <c r="BB28" s="252"/>
      <c r="BC28" s="252"/>
      <c r="BD28" s="252"/>
      <c r="BE28" s="252"/>
      <c r="BF28" s="252"/>
      <c r="BG28" s="252"/>
      <c r="BH28" s="252"/>
      <c r="BI28" s="252"/>
      <c r="BJ28" s="252"/>
      <c r="BK28" s="252"/>
      <c r="BL28" s="252"/>
      <c r="BM28" s="252"/>
      <c r="BN28" s="252"/>
      <c r="BO28" s="252"/>
      <c r="BP28" s="252"/>
      <c r="BQ28" s="252"/>
      <c r="BR28" s="256"/>
      <c r="BS28" s="257"/>
      <c r="BT28" s="252"/>
      <c r="BU28" s="252"/>
      <c r="BV28" s="252"/>
      <c r="BW28" s="252"/>
      <c r="BX28" s="252"/>
      <c r="BY28" s="252"/>
      <c r="BZ28" s="252">
        <v>1</v>
      </c>
      <c r="CA28" s="252">
        <v>1</v>
      </c>
      <c r="CB28" s="252">
        <v>1</v>
      </c>
      <c r="CC28" s="252">
        <v>1</v>
      </c>
      <c r="CD28" s="252">
        <v>1</v>
      </c>
      <c r="CE28" s="252"/>
      <c r="CF28" s="252"/>
      <c r="CG28" s="252"/>
      <c r="CH28" s="252"/>
      <c r="CI28" s="252"/>
      <c r="CJ28" s="252"/>
      <c r="CK28" s="252"/>
      <c r="CL28" s="252"/>
      <c r="CM28" s="252"/>
      <c r="CN28" s="252"/>
      <c r="CO28" s="252"/>
      <c r="CP28" s="252"/>
      <c r="CQ28" s="252"/>
      <c r="CR28" s="252"/>
      <c r="CS28" s="252"/>
      <c r="CT28" s="252"/>
      <c r="CU28" s="252"/>
      <c r="CV28" s="252"/>
      <c r="CW28" s="252"/>
      <c r="CX28" s="252"/>
      <c r="CY28" s="253"/>
      <c r="CZ28" s="253"/>
      <c r="DA28" s="253"/>
      <c r="DB28" s="253"/>
      <c r="DC28" s="253"/>
      <c r="DD28" s="253"/>
      <c r="DE28" s="253"/>
      <c r="DF28" s="253"/>
      <c r="DG28" s="254"/>
      <c r="DH28" s="253"/>
      <c r="DI28" s="253"/>
      <c r="DJ28" s="253"/>
      <c r="DK28" s="253"/>
      <c r="DL28" s="253"/>
      <c r="DM28" s="253"/>
      <c r="DN28" s="253"/>
      <c r="DO28" s="253"/>
      <c r="DP28" s="253"/>
      <c r="DQ28" s="253"/>
      <c r="DR28" s="253"/>
      <c r="DS28" s="258"/>
      <c r="DT28" s="260"/>
      <c r="DU28" s="253"/>
      <c r="DV28" s="253"/>
      <c r="DW28" s="253"/>
      <c r="DX28" s="253"/>
      <c r="DY28" s="253"/>
      <c r="DZ28" s="253"/>
      <c r="EA28" s="253"/>
      <c r="EB28" s="253"/>
      <c r="EC28" s="253"/>
      <c r="ED28" s="253"/>
      <c r="EE28" s="253"/>
      <c r="EF28" s="253"/>
      <c r="EG28" s="253"/>
      <c r="EH28" s="253"/>
      <c r="EI28" s="253"/>
      <c r="EJ28" s="253"/>
      <c r="EK28" s="253"/>
      <c r="EL28" s="253"/>
      <c r="EM28" s="253"/>
      <c r="EN28" s="254"/>
      <c r="EO28" s="258"/>
      <c r="EP28" s="255"/>
      <c r="EQ28" s="253"/>
      <c r="ER28" s="253"/>
      <c r="ES28" s="253"/>
      <c r="ET28" s="253"/>
      <c r="EU28" s="253"/>
      <c r="EV28" s="253"/>
      <c r="EW28" s="253"/>
      <c r="EX28" s="253"/>
      <c r="EY28" s="253"/>
      <c r="EZ28" s="253"/>
      <c r="FA28" s="253"/>
      <c r="FB28" s="253"/>
      <c r="FC28" s="253"/>
      <c r="FD28" s="253"/>
      <c r="FE28" s="253"/>
      <c r="FF28" s="253"/>
      <c r="FG28" s="253"/>
      <c r="FH28" s="254"/>
      <c r="FI28" s="253"/>
      <c r="FJ28" s="381"/>
      <c r="FK28" s="255"/>
      <c r="FL28" s="253"/>
      <c r="FM28" s="253"/>
      <c r="FN28" s="253"/>
      <c r="FO28" s="253"/>
      <c r="FP28" s="253"/>
      <c r="FQ28" s="253"/>
      <c r="FR28" s="253"/>
      <c r="FS28" s="253"/>
      <c r="FT28" s="253"/>
      <c r="FU28" s="253"/>
      <c r="FV28" s="253"/>
      <c r="FW28" s="253"/>
      <c r="FX28" s="253"/>
      <c r="FY28" s="253"/>
      <c r="FZ28" s="253"/>
      <c r="GA28" s="253"/>
      <c r="GB28" s="253"/>
      <c r="GC28" s="253"/>
      <c r="GD28" s="253"/>
      <c r="GE28" s="253"/>
      <c r="GF28" s="253"/>
      <c r="GG28" s="253"/>
      <c r="GH28" s="253"/>
      <c r="GI28" s="253"/>
      <c r="GJ28" s="260"/>
      <c r="GK28" s="253"/>
      <c r="GL28" s="253"/>
      <c r="GM28" s="253"/>
      <c r="GN28" s="253"/>
      <c r="GO28" s="253"/>
      <c r="GP28" s="253"/>
      <c r="GQ28" s="253"/>
      <c r="GR28" s="253">
        <v>1</v>
      </c>
      <c r="GS28" s="253">
        <v>1</v>
      </c>
      <c r="GT28" s="253">
        <v>1</v>
      </c>
      <c r="GU28" s="253">
        <v>1</v>
      </c>
      <c r="GV28" s="253"/>
      <c r="GW28" s="253"/>
      <c r="GX28" s="253"/>
      <c r="GY28" s="253"/>
      <c r="GZ28" s="253"/>
      <c r="HA28" s="253"/>
      <c r="HB28" s="253"/>
      <c r="HC28" s="253"/>
      <c r="HD28" s="254"/>
      <c r="HE28" s="254"/>
      <c r="HF28" s="254"/>
      <c r="HG28" s="254"/>
      <c r="HH28" s="254"/>
      <c r="HI28" s="254"/>
      <c r="HJ28" s="254"/>
      <c r="HK28" s="254"/>
      <c r="HL28" s="254"/>
      <c r="HM28" s="254"/>
      <c r="HN28" s="254"/>
      <c r="HO28" s="254"/>
      <c r="HP28" s="254"/>
      <c r="HQ28" s="254"/>
      <c r="HR28" s="254"/>
      <c r="HS28" s="254"/>
      <c r="HT28" s="253"/>
      <c r="HU28" s="253"/>
      <c r="HV28" s="253"/>
      <c r="HW28" s="253"/>
      <c r="HX28" s="253"/>
      <c r="HY28" s="253"/>
      <c r="HZ28" s="253"/>
      <c r="IA28" s="253"/>
      <c r="IB28" s="253"/>
      <c r="IC28" s="372"/>
      <c r="ID28" s="259"/>
      <c r="IE28" s="254"/>
      <c r="IF28" s="254"/>
      <c r="IG28" s="254"/>
      <c r="IH28" s="254"/>
      <c r="II28" s="254"/>
      <c r="IJ28" s="254"/>
      <c r="IK28" s="254"/>
      <c r="IL28" s="254"/>
      <c r="IM28" s="254"/>
      <c r="IN28" s="254"/>
      <c r="IO28" s="254"/>
      <c r="IP28" s="254"/>
      <c r="IQ28" s="254"/>
      <c r="IR28" s="254"/>
      <c r="IS28" s="254"/>
      <c r="IT28" s="258"/>
      <c r="IU28" s="260">
        <v>1</v>
      </c>
      <c r="IV28" s="253">
        <v>1</v>
      </c>
      <c r="IW28" s="253">
        <v>1</v>
      </c>
      <c r="IX28" s="253">
        <v>1</v>
      </c>
      <c r="IY28" s="253">
        <v>1</v>
      </c>
      <c r="IZ28" s="253">
        <v>1</v>
      </c>
      <c r="JA28" s="253"/>
    </row>
    <row r="29" spans="1:274" ht="31.5" x14ac:dyDescent="0.25">
      <c r="A29" s="232">
        <f>'Położnictwo II st.'!A29</f>
        <v>10</v>
      </c>
      <c r="B29" s="232" t="str">
        <f>IF('Położnictwo II st.'!B29&gt;0,'Położnictwo II st.'!B29," ")</f>
        <v>B</v>
      </c>
      <c r="C29" s="232" t="str">
        <f>IF('Położnictwo II st.'!C29&gt;0,'Położnictwo II st.'!C29," ")</f>
        <v>2025/2027</v>
      </c>
      <c r="D29" s="232" t="str">
        <f>IF('Położnictwo II st.'!D29&gt;0,'Położnictwo II st.'!D29," ")</f>
        <v xml:space="preserve"> </v>
      </c>
      <c r="E29" s="232">
        <f>IF('Położnictwo II st.'!E29&gt;0,'Położnictwo II st.'!E29," ")</f>
        <v>1</v>
      </c>
      <c r="F29" s="232" t="str">
        <f>IF('Położnictwo II st.'!F29&gt;0,'Położnictwo II st.'!F29," ")</f>
        <v>2025/2026</v>
      </c>
      <c r="G29" s="232" t="str">
        <f>IF('Położnictwo II st.'!G29&gt;0,'Położnictwo II st.'!G29," ")</f>
        <v>RPS</v>
      </c>
      <c r="H29" s="232" t="str">
        <f>IF('Położnictwo II st.'!H29&gt;0,'Położnictwo II st.'!H29," ")</f>
        <v>ze standardu</v>
      </c>
      <c r="I29" s="233" t="str">
        <f>IF('Położnictwo II st.'!I29&gt;0,'Położnictwo II st.'!I29," ")</f>
        <v>Edukacja w praktyce zawodwej położnej - edukacja w cukrzycy</v>
      </c>
      <c r="J29" s="234">
        <f>'Położnictwo II st.'!L29</f>
        <v>60</v>
      </c>
      <c r="K29" s="235">
        <f>'Położnictwo II st.'!M29</f>
        <v>35</v>
      </c>
      <c r="L29" s="236">
        <f>'Położnictwo II st.'!N29</f>
        <v>25</v>
      </c>
      <c r="M29" s="237">
        <f>'Położnictwo II st.'!AA29+'Położnictwo II st.'!AC29+'Położnictwo II st.'!AX29+'Położnictwo II st.'!AZ29</f>
        <v>10</v>
      </c>
      <c r="N29" s="290">
        <f>'Położnictwo II st.'!O29</f>
        <v>25</v>
      </c>
      <c r="O29" s="238">
        <f>'Położnictwo II st.'!P29</f>
        <v>2</v>
      </c>
      <c r="P29" s="239" t="str">
        <f>'Położnictwo II st.'!U29</f>
        <v>egz</v>
      </c>
      <c r="Q29" s="261">
        <f t="shared" si="0"/>
        <v>3</v>
      </c>
      <c r="R29" s="262">
        <f t="shared" si="1"/>
        <v>2</v>
      </c>
      <c r="S29" s="263">
        <f t="shared" si="2"/>
        <v>6</v>
      </c>
      <c r="T29" s="251"/>
      <c r="U29" s="252"/>
      <c r="V29" s="252"/>
      <c r="W29" s="253"/>
      <c r="X29" s="253"/>
      <c r="Y29" s="253"/>
      <c r="Z29" s="253"/>
      <c r="AA29" s="253"/>
      <c r="AB29" s="253"/>
      <c r="AC29" s="253"/>
      <c r="AD29" s="253"/>
      <c r="AE29" s="253"/>
      <c r="AF29" s="253"/>
      <c r="AG29" s="253"/>
      <c r="AH29" s="253"/>
      <c r="AI29" s="253"/>
      <c r="AJ29" s="253"/>
      <c r="AK29" s="253"/>
      <c r="AL29" s="253"/>
      <c r="AM29" s="253"/>
      <c r="AN29" s="253"/>
      <c r="AO29" s="253"/>
      <c r="AP29" s="253"/>
      <c r="AQ29" s="253"/>
      <c r="AR29" s="253"/>
      <c r="AS29" s="253"/>
      <c r="AT29" s="372"/>
      <c r="AU29" s="255"/>
      <c r="AV29" s="252"/>
      <c r="AW29" s="252"/>
      <c r="AX29" s="252"/>
      <c r="AY29" s="252"/>
      <c r="AZ29" s="252"/>
      <c r="BA29" s="252"/>
      <c r="BB29" s="252"/>
      <c r="BC29" s="252"/>
      <c r="BD29" s="252"/>
      <c r="BE29" s="252"/>
      <c r="BF29" s="252"/>
      <c r="BG29" s="252"/>
      <c r="BH29" s="252"/>
      <c r="BI29" s="252"/>
      <c r="BJ29" s="252"/>
      <c r="BK29" s="252"/>
      <c r="BL29" s="252"/>
      <c r="BM29" s="252"/>
      <c r="BN29" s="252"/>
      <c r="BO29" s="252"/>
      <c r="BP29" s="252"/>
      <c r="BQ29" s="252"/>
      <c r="BR29" s="256"/>
      <c r="BS29" s="257"/>
      <c r="BT29" s="252"/>
      <c r="BU29" s="252"/>
      <c r="BV29" s="252"/>
      <c r="BW29" s="252"/>
      <c r="BX29" s="252"/>
      <c r="BY29" s="252"/>
      <c r="BZ29" s="252"/>
      <c r="CA29" s="252"/>
      <c r="CB29" s="252"/>
      <c r="CC29" s="252"/>
      <c r="CD29" s="252"/>
      <c r="CE29" s="252"/>
      <c r="CF29" s="252"/>
      <c r="CG29" s="252"/>
      <c r="CH29" s="252"/>
      <c r="CI29" s="252"/>
      <c r="CJ29" s="252"/>
      <c r="CK29" s="252"/>
      <c r="CL29" s="252"/>
      <c r="CM29" s="252"/>
      <c r="CN29" s="252"/>
      <c r="CO29" s="252"/>
      <c r="CP29" s="252"/>
      <c r="CQ29" s="252"/>
      <c r="CR29" s="252"/>
      <c r="CS29" s="252"/>
      <c r="CT29" s="252"/>
      <c r="CU29" s="252">
        <v>1</v>
      </c>
      <c r="CV29" s="252">
        <v>1</v>
      </c>
      <c r="CW29" s="252">
        <v>1</v>
      </c>
      <c r="CX29" s="252"/>
      <c r="CY29" s="253"/>
      <c r="CZ29" s="253"/>
      <c r="DA29" s="253"/>
      <c r="DB29" s="253"/>
      <c r="DC29" s="253"/>
      <c r="DD29" s="253"/>
      <c r="DE29" s="253"/>
      <c r="DF29" s="253"/>
      <c r="DG29" s="254"/>
      <c r="DH29" s="253"/>
      <c r="DI29" s="253"/>
      <c r="DJ29" s="253"/>
      <c r="DK29" s="253"/>
      <c r="DL29" s="253"/>
      <c r="DM29" s="253"/>
      <c r="DN29" s="253"/>
      <c r="DO29" s="253"/>
      <c r="DP29" s="253"/>
      <c r="DQ29" s="253"/>
      <c r="DR29" s="253"/>
      <c r="DS29" s="258"/>
      <c r="DT29" s="260"/>
      <c r="DU29" s="253"/>
      <c r="DV29" s="253"/>
      <c r="DW29" s="253"/>
      <c r="DX29" s="253"/>
      <c r="DY29" s="253"/>
      <c r="DZ29" s="253"/>
      <c r="EA29" s="253"/>
      <c r="EB29" s="253"/>
      <c r="EC29" s="253"/>
      <c r="ED29" s="253"/>
      <c r="EE29" s="253"/>
      <c r="EF29" s="253"/>
      <c r="EG29" s="253"/>
      <c r="EH29" s="253"/>
      <c r="EI29" s="253"/>
      <c r="EJ29" s="253"/>
      <c r="EK29" s="253"/>
      <c r="EL29" s="253"/>
      <c r="EM29" s="253"/>
      <c r="EN29" s="254"/>
      <c r="EO29" s="258"/>
      <c r="EP29" s="255"/>
      <c r="EQ29" s="253"/>
      <c r="ER29" s="253"/>
      <c r="ES29" s="253"/>
      <c r="ET29" s="253"/>
      <c r="EU29" s="253"/>
      <c r="EV29" s="253"/>
      <c r="EW29" s="253"/>
      <c r="EX29" s="253"/>
      <c r="EY29" s="253"/>
      <c r="EZ29" s="253"/>
      <c r="FA29" s="253"/>
      <c r="FB29" s="253"/>
      <c r="FC29" s="253"/>
      <c r="FD29" s="253"/>
      <c r="FE29" s="253"/>
      <c r="FF29" s="253"/>
      <c r="FG29" s="253"/>
      <c r="FH29" s="254"/>
      <c r="FI29" s="253"/>
      <c r="FJ29" s="381"/>
      <c r="FK29" s="255"/>
      <c r="FL29" s="253"/>
      <c r="FM29" s="253"/>
      <c r="FN29" s="253"/>
      <c r="FO29" s="253"/>
      <c r="FP29" s="253"/>
      <c r="FQ29" s="253"/>
      <c r="FR29" s="253"/>
      <c r="FS29" s="253"/>
      <c r="FT29" s="253"/>
      <c r="FU29" s="253"/>
      <c r="FV29" s="253"/>
      <c r="FW29" s="253"/>
      <c r="FX29" s="253"/>
      <c r="FY29" s="253"/>
      <c r="FZ29" s="253"/>
      <c r="GA29" s="253"/>
      <c r="GB29" s="253"/>
      <c r="GC29" s="253"/>
      <c r="GD29" s="253"/>
      <c r="GE29" s="253"/>
      <c r="GF29" s="253"/>
      <c r="GG29" s="253"/>
      <c r="GH29" s="253"/>
      <c r="GI29" s="253"/>
      <c r="GJ29" s="260"/>
      <c r="GK29" s="253"/>
      <c r="GL29" s="253"/>
      <c r="GM29" s="253"/>
      <c r="GN29" s="253"/>
      <c r="GO29" s="253"/>
      <c r="GP29" s="253"/>
      <c r="GQ29" s="253"/>
      <c r="GR29" s="253"/>
      <c r="GS29" s="253"/>
      <c r="GT29" s="253"/>
      <c r="GU29" s="253"/>
      <c r="GV29" s="253"/>
      <c r="GW29" s="253"/>
      <c r="GX29" s="253"/>
      <c r="GY29" s="253"/>
      <c r="GZ29" s="253"/>
      <c r="HA29" s="253"/>
      <c r="HB29" s="253"/>
      <c r="HC29" s="253"/>
      <c r="HD29" s="254"/>
      <c r="HE29" s="254"/>
      <c r="HF29" s="254"/>
      <c r="HG29" s="254"/>
      <c r="HH29" s="254"/>
      <c r="HI29" s="254"/>
      <c r="HJ29" s="254">
        <v>1</v>
      </c>
      <c r="HK29" s="254">
        <v>1</v>
      </c>
      <c r="HL29" s="254"/>
      <c r="HM29" s="254"/>
      <c r="HN29" s="254"/>
      <c r="HO29" s="254"/>
      <c r="HP29" s="254"/>
      <c r="HQ29" s="254"/>
      <c r="HR29" s="254"/>
      <c r="HS29" s="254"/>
      <c r="HT29" s="253"/>
      <c r="HU29" s="253"/>
      <c r="HV29" s="253"/>
      <c r="HW29" s="253"/>
      <c r="HX29" s="253"/>
      <c r="HY29" s="253"/>
      <c r="HZ29" s="253"/>
      <c r="IA29" s="253"/>
      <c r="IB29" s="253"/>
      <c r="IC29" s="372"/>
      <c r="ID29" s="259"/>
      <c r="IE29" s="254"/>
      <c r="IF29" s="254"/>
      <c r="IG29" s="254"/>
      <c r="IH29" s="254"/>
      <c r="II29" s="254"/>
      <c r="IJ29" s="254"/>
      <c r="IK29" s="254"/>
      <c r="IL29" s="254"/>
      <c r="IM29" s="254"/>
      <c r="IN29" s="254"/>
      <c r="IO29" s="254"/>
      <c r="IP29" s="254"/>
      <c r="IQ29" s="254"/>
      <c r="IR29" s="254"/>
      <c r="IS29" s="254"/>
      <c r="IT29" s="258"/>
      <c r="IU29" s="260">
        <v>1</v>
      </c>
      <c r="IV29" s="253">
        <v>1</v>
      </c>
      <c r="IW29" s="253">
        <v>1</v>
      </c>
      <c r="IX29" s="253">
        <v>1</v>
      </c>
      <c r="IY29" s="253">
        <v>1</v>
      </c>
      <c r="IZ29" s="253">
        <v>1</v>
      </c>
      <c r="JA29" s="253"/>
    </row>
    <row r="30" spans="1:274" ht="31.5" customHeight="1" x14ac:dyDescent="0.25">
      <c r="A30" s="232">
        <f>'Położnictwo II st.'!A30</f>
        <v>11</v>
      </c>
      <c r="B30" s="232" t="str">
        <f>IF('Położnictwo II st.'!B30&gt;0,'Położnictwo II st.'!B30," ")</f>
        <v>B</v>
      </c>
      <c r="C30" s="232" t="str">
        <f>IF('Położnictwo II st.'!C30&gt;0,'Położnictwo II st.'!C30," ")</f>
        <v>2025/2027</v>
      </c>
      <c r="D30" s="232" t="str">
        <f>IF('Położnictwo II st.'!D30&gt;0,'Położnictwo II st.'!D30," ")</f>
        <v xml:space="preserve"> </v>
      </c>
      <c r="E30" s="232">
        <f>IF('Położnictwo II st.'!E30&gt;0,'Położnictwo II st.'!E30," ")</f>
        <v>1</v>
      </c>
      <c r="F30" s="232" t="str">
        <f>IF('Położnictwo II st.'!F30&gt;0,'Położnictwo II st.'!F30," ")</f>
        <v>2025/2026</v>
      </c>
      <c r="G30" s="232" t="str">
        <f>IF('Położnictwo II st.'!G30&gt;0,'Położnictwo II st.'!G30," ")</f>
        <v>RPS</v>
      </c>
      <c r="H30" s="232" t="str">
        <f>IF('Położnictwo II st.'!H30&gt;0,'Położnictwo II st.'!H30," ")</f>
        <v>ze standardu</v>
      </c>
      <c r="I30" s="233" t="str">
        <f>IF('Położnictwo II st.'!I30&gt;0,'Położnictwo II st.'!I30," ")</f>
        <v>Opieka interprofesjonalna w okresie okołoporodowym</v>
      </c>
      <c r="J30" s="234">
        <f>'Położnictwo II st.'!L30</f>
        <v>150</v>
      </c>
      <c r="K30" s="235">
        <f>'Położnictwo II st.'!M30</f>
        <v>100</v>
      </c>
      <c r="L30" s="236">
        <f>'Położnictwo II st.'!N30</f>
        <v>50</v>
      </c>
      <c r="M30" s="237">
        <f>'Położnictwo II st.'!AA30+'Położnictwo II st.'!AC30+'Położnictwo II st.'!AX30+'Położnictwo II st.'!AZ30</f>
        <v>25</v>
      </c>
      <c r="N30" s="290">
        <f>'Położnictwo II st.'!O30</f>
        <v>50</v>
      </c>
      <c r="O30" s="238">
        <f>'Położnictwo II st.'!P30</f>
        <v>5</v>
      </c>
      <c r="P30" s="239" t="str">
        <f>'Położnictwo II st.'!U30</f>
        <v>egz</v>
      </c>
      <c r="Q30" s="261">
        <f t="shared" si="0"/>
        <v>7</v>
      </c>
      <c r="R30" s="262">
        <f t="shared" si="1"/>
        <v>5</v>
      </c>
      <c r="S30" s="263">
        <f t="shared" si="2"/>
        <v>6</v>
      </c>
      <c r="T30" s="251"/>
      <c r="U30" s="252"/>
      <c r="V30" s="252"/>
      <c r="W30" s="253"/>
      <c r="X30" s="253"/>
      <c r="Y30" s="253"/>
      <c r="Z30" s="253"/>
      <c r="AA30" s="253"/>
      <c r="AB30" s="253"/>
      <c r="AC30" s="253"/>
      <c r="AD30" s="253"/>
      <c r="AE30" s="253"/>
      <c r="AF30" s="253"/>
      <c r="AG30" s="253"/>
      <c r="AH30" s="253"/>
      <c r="AI30" s="253"/>
      <c r="AJ30" s="253"/>
      <c r="AK30" s="253"/>
      <c r="AL30" s="253"/>
      <c r="AM30" s="253"/>
      <c r="AN30" s="253"/>
      <c r="AO30" s="253"/>
      <c r="AP30" s="253"/>
      <c r="AQ30" s="253"/>
      <c r="AR30" s="253"/>
      <c r="AS30" s="253"/>
      <c r="AT30" s="372"/>
      <c r="AU30" s="255"/>
      <c r="AV30" s="252"/>
      <c r="AW30" s="252"/>
      <c r="AX30" s="252"/>
      <c r="AY30" s="252"/>
      <c r="AZ30" s="252"/>
      <c r="BA30" s="252"/>
      <c r="BB30" s="252"/>
      <c r="BC30" s="252"/>
      <c r="BD30" s="252"/>
      <c r="BE30" s="252"/>
      <c r="BF30" s="252"/>
      <c r="BG30" s="252"/>
      <c r="BH30" s="252"/>
      <c r="BI30" s="252"/>
      <c r="BJ30" s="252"/>
      <c r="BK30" s="252"/>
      <c r="BL30" s="252"/>
      <c r="BM30" s="252"/>
      <c r="BN30" s="252"/>
      <c r="BO30" s="252"/>
      <c r="BP30" s="252"/>
      <c r="BQ30" s="252"/>
      <c r="BR30" s="256"/>
      <c r="BS30" s="257"/>
      <c r="BT30" s="252"/>
      <c r="BU30" s="252"/>
      <c r="BV30" s="252"/>
      <c r="BW30" s="252"/>
      <c r="BX30" s="252"/>
      <c r="BY30" s="252"/>
      <c r="BZ30" s="252"/>
      <c r="CA30" s="252"/>
      <c r="CB30" s="252"/>
      <c r="CC30" s="252"/>
      <c r="CD30" s="252"/>
      <c r="CE30" s="252"/>
      <c r="CF30" s="252"/>
      <c r="CG30" s="252"/>
      <c r="CH30" s="252"/>
      <c r="CI30" s="252"/>
      <c r="CJ30" s="252">
        <v>1</v>
      </c>
      <c r="CK30" s="252">
        <v>1</v>
      </c>
      <c r="CL30" s="252">
        <v>1</v>
      </c>
      <c r="CM30" s="252">
        <v>1</v>
      </c>
      <c r="CN30" s="252">
        <v>1</v>
      </c>
      <c r="CO30" s="252">
        <v>1</v>
      </c>
      <c r="CP30" s="252">
        <v>1</v>
      </c>
      <c r="CQ30" s="252"/>
      <c r="CR30" s="252"/>
      <c r="CS30" s="252"/>
      <c r="CT30" s="252"/>
      <c r="CU30" s="252"/>
      <c r="CV30" s="252"/>
      <c r="CW30" s="252"/>
      <c r="CX30" s="252"/>
      <c r="CY30" s="253"/>
      <c r="CZ30" s="253"/>
      <c r="DA30" s="253"/>
      <c r="DB30" s="253"/>
      <c r="DC30" s="253"/>
      <c r="DD30" s="253"/>
      <c r="DE30" s="253"/>
      <c r="DF30" s="253"/>
      <c r="DG30" s="254"/>
      <c r="DH30" s="253"/>
      <c r="DI30" s="253"/>
      <c r="DJ30" s="253"/>
      <c r="DK30" s="253"/>
      <c r="DL30" s="253"/>
      <c r="DM30" s="253"/>
      <c r="DN30" s="253"/>
      <c r="DO30" s="253"/>
      <c r="DP30" s="253"/>
      <c r="DQ30" s="253"/>
      <c r="DR30" s="253"/>
      <c r="DS30" s="258"/>
      <c r="DT30" s="260"/>
      <c r="DU30" s="253"/>
      <c r="DV30" s="253"/>
      <c r="DW30" s="253"/>
      <c r="DX30" s="253"/>
      <c r="DY30" s="253"/>
      <c r="DZ30" s="253"/>
      <c r="EA30" s="253"/>
      <c r="EB30" s="253"/>
      <c r="EC30" s="253"/>
      <c r="ED30" s="253"/>
      <c r="EE30" s="253"/>
      <c r="EF30" s="253"/>
      <c r="EG30" s="253"/>
      <c r="EH30" s="253"/>
      <c r="EI30" s="253"/>
      <c r="EJ30" s="253"/>
      <c r="EK30" s="253"/>
      <c r="EL30" s="253"/>
      <c r="EM30" s="253"/>
      <c r="EN30" s="254"/>
      <c r="EO30" s="258"/>
      <c r="EP30" s="255"/>
      <c r="EQ30" s="253"/>
      <c r="ER30" s="253"/>
      <c r="ES30" s="253"/>
      <c r="ET30" s="253"/>
      <c r="EU30" s="253"/>
      <c r="EV30" s="253"/>
      <c r="EW30" s="253"/>
      <c r="EX30" s="253"/>
      <c r="EY30" s="253"/>
      <c r="EZ30" s="253"/>
      <c r="FA30" s="253"/>
      <c r="FB30" s="253"/>
      <c r="FC30" s="253"/>
      <c r="FD30" s="253"/>
      <c r="FE30" s="253"/>
      <c r="FF30" s="253"/>
      <c r="FG30" s="253"/>
      <c r="FH30" s="254"/>
      <c r="FI30" s="253"/>
      <c r="FJ30" s="381"/>
      <c r="FK30" s="255"/>
      <c r="FL30" s="253"/>
      <c r="FM30" s="253"/>
      <c r="FN30" s="253"/>
      <c r="FO30" s="253"/>
      <c r="FP30" s="253"/>
      <c r="FQ30" s="253"/>
      <c r="FR30" s="253"/>
      <c r="FS30" s="253"/>
      <c r="FT30" s="253"/>
      <c r="FU30" s="253"/>
      <c r="FV30" s="253"/>
      <c r="FW30" s="253"/>
      <c r="FX30" s="253"/>
      <c r="FY30" s="253"/>
      <c r="FZ30" s="253"/>
      <c r="GA30" s="253"/>
      <c r="GB30" s="253"/>
      <c r="GC30" s="253"/>
      <c r="GD30" s="253"/>
      <c r="GE30" s="253"/>
      <c r="GF30" s="253"/>
      <c r="GG30" s="253"/>
      <c r="GH30" s="253"/>
      <c r="GI30" s="253"/>
      <c r="GJ30" s="260"/>
      <c r="GK30" s="253"/>
      <c r="GL30" s="253"/>
      <c r="GM30" s="253"/>
      <c r="GN30" s="253"/>
      <c r="GO30" s="253"/>
      <c r="GP30" s="253"/>
      <c r="GQ30" s="253"/>
      <c r="GR30" s="253"/>
      <c r="GS30" s="253"/>
      <c r="GT30" s="253"/>
      <c r="GU30" s="253"/>
      <c r="GV30" s="253"/>
      <c r="GW30" s="253"/>
      <c r="GX30" s="253"/>
      <c r="GY30" s="253"/>
      <c r="GZ30" s="253"/>
      <c r="HA30" s="253"/>
      <c r="HB30" s="253">
        <v>1</v>
      </c>
      <c r="HC30" s="253">
        <v>1</v>
      </c>
      <c r="HD30" s="254">
        <v>1</v>
      </c>
      <c r="HE30" s="254">
        <v>1</v>
      </c>
      <c r="HF30" s="254">
        <v>1</v>
      </c>
      <c r="HG30" s="254"/>
      <c r="HH30" s="254"/>
      <c r="HI30" s="254"/>
      <c r="HJ30" s="254"/>
      <c r="HK30" s="254"/>
      <c r="HL30" s="254"/>
      <c r="HM30" s="254"/>
      <c r="HN30" s="254"/>
      <c r="HO30" s="254"/>
      <c r="HP30" s="254"/>
      <c r="HQ30" s="254"/>
      <c r="HR30" s="254"/>
      <c r="HS30" s="254"/>
      <c r="HT30" s="253"/>
      <c r="HU30" s="253"/>
      <c r="HV30" s="253"/>
      <c r="HW30" s="253"/>
      <c r="HX30" s="253"/>
      <c r="HY30" s="253"/>
      <c r="HZ30" s="253"/>
      <c r="IA30" s="253"/>
      <c r="IB30" s="253"/>
      <c r="IC30" s="372"/>
      <c r="ID30" s="259"/>
      <c r="IE30" s="254"/>
      <c r="IF30" s="254"/>
      <c r="IG30" s="254"/>
      <c r="IH30" s="254"/>
      <c r="II30" s="254"/>
      <c r="IJ30" s="254"/>
      <c r="IK30" s="254"/>
      <c r="IL30" s="254"/>
      <c r="IM30" s="254"/>
      <c r="IN30" s="254"/>
      <c r="IO30" s="254"/>
      <c r="IP30" s="254"/>
      <c r="IQ30" s="254"/>
      <c r="IR30" s="254"/>
      <c r="IS30" s="254"/>
      <c r="IT30" s="258"/>
      <c r="IU30" s="260">
        <v>1</v>
      </c>
      <c r="IV30" s="253">
        <v>1</v>
      </c>
      <c r="IW30" s="253">
        <v>1</v>
      </c>
      <c r="IX30" s="253">
        <v>1</v>
      </c>
      <c r="IY30" s="253">
        <v>1</v>
      </c>
      <c r="IZ30" s="253">
        <v>1</v>
      </c>
      <c r="JA30" s="253"/>
    </row>
    <row r="31" spans="1:274" ht="15.75" x14ac:dyDescent="0.25">
      <c r="A31" s="232">
        <f>'Położnictwo II st.'!A31</f>
        <v>12</v>
      </c>
      <c r="B31" s="232" t="str">
        <f>IF('Położnictwo II st.'!B31&gt;0,'Położnictwo II st.'!B31," ")</f>
        <v>B</v>
      </c>
      <c r="C31" s="232" t="str">
        <f>IF('Położnictwo II st.'!C31&gt;0,'Położnictwo II st.'!C31," ")</f>
        <v>2025/2027</v>
      </c>
      <c r="D31" s="232" t="str">
        <f>IF('Położnictwo II st.'!D31&gt;0,'Położnictwo II st.'!D31," ")</f>
        <v xml:space="preserve"> </v>
      </c>
      <c r="E31" s="232">
        <f>IF('Położnictwo II st.'!E31&gt;0,'Położnictwo II st.'!E31," ")</f>
        <v>1</v>
      </c>
      <c r="F31" s="232" t="str">
        <f>IF('Położnictwo II st.'!F31&gt;0,'Położnictwo II st.'!F31," ")</f>
        <v>2025/2026</v>
      </c>
      <c r="G31" s="232" t="str">
        <f>IF('Położnictwo II st.'!G31&gt;0,'Położnictwo II st.'!G31," ")</f>
        <v>RPS</v>
      </c>
      <c r="H31" s="232" t="str">
        <f>IF('Położnictwo II st.'!H31&gt;0,'Położnictwo II st.'!H31," ")</f>
        <v>ze standardu</v>
      </c>
      <c r="I31" s="233" t="str">
        <f>IF('Położnictwo II st.'!I31&gt;0,'Położnictwo II st.'!I31," ")</f>
        <v>Leczenie ran w praktyce zawodowej położnej</v>
      </c>
      <c r="J31" s="234">
        <f>'Położnictwo II st.'!L31</f>
        <v>90</v>
      </c>
      <c r="K31" s="235">
        <f>'Położnictwo II st.'!M31</f>
        <v>120</v>
      </c>
      <c r="L31" s="236">
        <f>'Położnictwo II st.'!N31</f>
        <v>35</v>
      </c>
      <c r="M31" s="237">
        <f>'Położnictwo II st.'!AA31+'Położnictwo II st.'!AC31+'Położnictwo II st.'!AX31+'Położnictwo II st.'!AZ31</f>
        <v>20</v>
      </c>
      <c r="N31" s="290">
        <f>'Położnictwo II st.'!O31</f>
        <v>35</v>
      </c>
      <c r="O31" s="238">
        <f>'Położnictwo II st.'!P31</f>
        <v>3</v>
      </c>
      <c r="P31" s="239" t="str">
        <f>'Położnictwo II st.'!U31</f>
        <v>zal</v>
      </c>
      <c r="Q31" s="261">
        <f t="shared" si="0"/>
        <v>5</v>
      </c>
      <c r="R31" s="262">
        <f t="shared" si="1"/>
        <v>7</v>
      </c>
      <c r="S31" s="263">
        <f t="shared" si="2"/>
        <v>3</v>
      </c>
      <c r="T31" s="251"/>
      <c r="U31" s="252"/>
      <c r="V31" s="252"/>
      <c r="W31" s="253"/>
      <c r="X31" s="253"/>
      <c r="Y31" s="253"/>
      <c r="Z31" s="253"/>
      <c r="AA31" s="253"/>
      <c r="AB31" s="253"/>
      <c r="AC31" s="253"/>
      <c r="AD31" s="253"/>
      <c r="AE31" s="253"/>
      <c r="AF31" s="253"/>
      <c r="AG31" s="253"/>
      <c r="AH31" s="253"/>
      <c r="AI31" s="253"/>
      <c r="AJ31" s="253"/>
      <c r="AK31" s="253"/>
      <c r="AL31" s="253"/>
      <c r="AM31" s="253"/>
      <c r="AN31" s="253"/>
      <c r="AO31" s="253"/>
      <c r="AP31" s="253"/>
      <c r="AQ31" s="253"/>
      <c r="AR31" s="253"/>
      <c r="AS31" s="253"/>
      <c r="AT31" s="372"/>
      <c r="AU31" s="255"/>
      <c r="AV31" s="252"/>
      <c r="AW31" s="252"/>
      <c r="AX31" s="252"/>
      <c r="AY31" s="252"/>
      <c r="AZ31" s="252"/>
      <c r="BA31" s="252"/>
      <c r="BB31" s="252"/>
      <c r="BC31" s="252"/>
      <c r="BD31" s="252"/>
      <c r="BE31" s="252"/>
      <c r="BF31" s="252"/>
      <c r="BG31" s="252"/>
      <c r="BH31" s="252"/>
      <c r="BI31" s="252"/>
      <c r="BJ31" s="252"/>
      <c r="BK31" s="252"/>
      <c r="BL31" s="252"/>
      <c r="BM31" s="252"/>
      <c r="BN31" s="252"/>
      <c r="BO31" s="252"/>
      <c r="BP31" s="252"/>
      <c r="BQ31" s="252"/>
      <c r="BR31" s="256"/>
      <c r="BS31" s="257"/>
      <c r="BT31" s="252"/>
      <c r="BU31" s="252"/>
      <c r="BV31" s="252"/>
      <c r="BW31" s="252"/>
      <c r="BX31" s="252"/>
      <c r="BY31" s="252"/>
      <c r="BZ31" s="252"/>
      <c r="CA31" s="252"/>
      <c r="CB31" s="252"/>
      <c r="CC31" s="252"/>
      <c r="CD31" s="252"/>
      <c r="CE31" s="252">
        <v>1</v>
      </c>
      <c r="CF31" s="252">
        <v>1</v>
      </c>
      <c r="CG31" s="252">
        <v>1</v>
      </c>
      <c r="CH31" s="252">
        <v>1</v>
      </c>
      <c r="CI31" s="252">
        <v>1</v>
      </c>
      <c r="CJ31" s="252"/>
      <c r="CK31" s="252"/>
      <c r="CL31" s="252"/>
      <c r="CM31" s="252"/>
      <c r="CN31" s="252"/>
      <c r="CO31" s="252"/>
      <c r="CP31" s="252"/>
      <c r="CQ31" s="252"/>
      <c r="CR31" s="252"/>
      <c r="CS31" s="252"/>
      <c r="CT31" s="252"/>
      <c r="CU31" s="252"/>
      <c r="CV31" s="252"/>
      <c r="CW31" s="252"/>
      <c r="CX31" s="252"/>
      <c r="CY31" s="253"/>
      <c r="CZ31" s="253"/>
      <c r="DA31" s="253"/>
      <c r="DB31" s="253"/>
      <c r="DC31" s="253"/>
      <c r="DD31" s="253"/>
      <c r="DE31" s="253"/>
      <c r="DF31" s="253"/>
      <c r="DG31" s="254"/>
      <c r="DH31" s="253"/>
      <c r="DI31" s="253"/>
      <c r="DJ31" s="253"/>
      <c r="DK31" s="253"/>
      <c r="DL31" s="253"/>
      <c r="DM31" s="253"/>
      <c r="DN31" s="253"/>
      <c r="DO31" s="253"/>
      <c r="DP31" s="253"/>
      <c r="DQ31" s="253"/>
      <c r="DR31" s="253"/>
      <c r="DS31" s="258"/>
      <c r="DT31" s="260"/>
      <c r="DU31" s="253"/>
      <c r="DV31" s="253"/>
      <c r="DW31" s="253"/>
      <c r="DX31" s="253"/>
      <c r="DY31" s="253"/>
      <c r="DZ31" s="253"/>
      <c r="EA31" s="253"/>
      <c r="EB31" s="253"/>
      <c r="EC31" s="253"/>
      <c r="ED31" s="253"/>
      <c r="EE31" s="253"/>
      <c r="EF31" s="253"/>
      <c r="EG31" s="253"/>
      <c r="EH31" s="253"/>
      <c r="EI31" s="253"/>
      <c r="EJ31" s="253"/>
      <c r="EK31" s="253"/>
      <c r="EL31" s="253"/>
      <c r="EM31" s="253"/>
      <c r="EN31" s="254"/>
      <c r="EO31" s="258"/>
      <c r="EP31" s="255"/>
      <c r="EQ31" s="253"/>
      <c r="ER31" s="253"/>
      <c r="ES31" s="253"/>
      <c r="ET31" s="253"/>
      <c r="EU31" s="253"/>
      <c r="EV31" s="253"/>
      <c r="EW31" s="253"/>
      <c r="EX31" s="253"/>
      <c r="EY31" s="253"/>
      <c r="EZ31" s="253"/>
      <c r="FA31" s="253"/>
      <c r="FB31" s="253"/>
      <c r="FC31" s="253"/>
      <c r="FD31" s="253"/>
      <c r="FE31" s="253"/>
      <c r="FF31" s="253"/>
      <c r="FG31" s="253"/>
      <c r="FH31" s="254"/>
      <c r="FI31" s="253"/>
      <c r="FJ31" s="381"/>
      <c r="FK31" s="255"/>
      <c r="FL31" s="253"/>
      <c r="FM31" s="253"/>
      <c r="FN31" s="253"/>
      <c r="FO31" s="253"/>
      <c r="FP31" s="253"/>
      <c r="FQ31" s="253"/>
      <c r="FR31" s="253"/>
      <c r="FS31" s="253"/>
      <c r="FT31" s="253"/>
      <c r="FU31" s="253"/>
      <c r="FV31" s="253"/>
      <c r="FW31" s="253"/>
      <c r="FX31" s="253"/>
      <c r="FY31" s="253"/>
      <c r="FZ31" s="253"/>
      <c r="GA31" s="253"/>
      <c r="GB31" s="253"/>
      <c r="GC31" s="253"/>
      <c r="GD31" s="253"/>
      <c r="GE31" s="253"/>
      <c r="GF31" s="253"/>
      <c r="GG31" s="253"/>
      <c r="GH31" s="253"/>
      <c r="GI31" s="253"/>
      <c r="GJ31" s="260"/>
      <c r="GK31" s="253"/>
      <c r="GL31" s="253"/>
      <c r="GM31" s="253"/>
      <c r="GN31" s="253"/>
      <c r="GO31" s="253"/>
      <c r="GP31" s="253"/>
      <c r="GQ31" s="253"/>
      <c r="GR31" s="253"/>
      <c r="GS31" s="253"/>
      <c r="GT31" s="253"/>
      <c r="GU31" s="253">
        <v>1</v>
      </c>
      <c r="GV31" s="253">
        <v>1</v>
      </c>
      <c r="GW31" s="253">
        <v>1</v>
      </c>
      <c r="GX31" s="253">
        <v>1</v>
      </c>
      <c r="GY31" s="253">
        <v>1</v>
      </c>
      <c r="GZ31" s="253">
        <v>1</v>
      </c>
      <c r="HA31" s="253">
        <v>1</v>
      </c>
      <c r="HB31" s="253"/>
      <c r="HC31" s="253"/>
      <c r="HD31" s="254"/>
      <c r="HE31" s="254"/>
      <c r="HF31" s="254"/>
      <c r="HG31" s="254"/>
      <c r="HH31" s="254"/>
      <c r="HI31" s="254"/>
      <c r="HJ31" s="254"/>
      <c r="HK31" s="254"/>
      <c r="HL31" s="254"/>
      <c r="HM31" s="254"/>
      <c r="HN31" s="254"/>
      <c r="HO31" s="254"/>
      <c r="HP31" s="254"/>
      <c r="HQ31" s="254"/>
      <c r="HR31" s="254"/>
      <c r="HS31" s="254"/>
      <c r="HT31" s="253"/>
      <c r="HU31" s="253"/>
      <c r="HV31" s="253"/>
      <c r="HW31" s="253"/>
      <c r="HX31" s="253"/>
      <c r="HY31" s="253"/>
      <c r="HZ31" s="253"/>
      <c r="IA31" s="253"/>
      <c r="IB31" s="253"/>
      <c r="IC31" s="372"/>
      <c r="ID31" s="259"/>
      <c r="IE31" s="254"/>
      <c r="IF31" s="254"/>
      <c r="IG31" s="254"/>
      <c r="IH31" s="254"/>
      <c r="II31" s="254"/>
      <c r="IJ31" s="254"/>
      <c r="IK31" s="254"/>
      <c r="IL31" s="254"/>
      <c r="IM31" s="254"/>
      <c r="IN31" s="254"/>
      <c r="IO31" s="254"/>
      <c r="IP31" s="254"/>
      <c r="IQ31" s="254"/>
      <c r="IR31" s="254"/>
      <c r="IS31" s="254"/>
      <c r="IT31" s="258"/>
      <c r="IU31" s="260"/>
      <c r="IV31" s="253">
        <v>1</v>
      </c>
      <c r="IW31" s="253"/>
      <c r="IX31" s="253">
        <v>1</v>
      </c>
      <c r="IY31" s="253"/>
      <c r="IZ31" s="253">
        <v>1</v>
      </c>
      <c r="JA31" s="253"/>
    </row>
    <row r="32" spans="1:274" ht="31.5" x14ac:dyDescent="0.25">
      <c r="A32" s="232">
        <f>'Położnictwo II st.'!A32</f>
        <v>13</v>
      </c>
      <c r="B32" s="232" t="str">
        <f>IF('Położnictwo II st.'!B32&gt;0,'Położnictwo II st.'!B32," ")</f>
        <v>C</v>
      </c>
      <c r="C32" s="232" t="str">
        <f>IF('Położnictwo II st.'!C32&gt;0,'Położnictwo II st.'!C32," ")</f>
        <v>2025/2027</v>
      </c>
      <c r="D32" s="232" t="str">
        <f>IF('Położnictwo II st.'!D32&gt;0,'Położnictwo II st.'!D32," ")</f>
        <v xml:space="preserve"> </v>
      </c>
      <c r="E32" s="232">
        <f>IF('Położnictwo II st.'!E32&gt;0,'Położnictwo II st.'!E32," ")</f>
        <v>1</v>
      </c>
      <c r="F32" s="232" t="str">
        <f>IF('Położnictwo II st.'!F32&gt;0,'Położnictwo II st.'!F32," ")</f>
        <v>2025/2026</v>
      </c>
      <c r="G32" s="232" t="str">
        <f>IF('Położnictwo II st.'!G32&gt;0,'Położnictwo II st.'!G32," ")</f>
        <v>RPS</v>
      </c>
      <c r="H32" s="232" t="str">
        <f>IF('Położnictwo II st.'!H32&gt;0,'Położnictwo II st.'!H32," ")</f>
        <v>ze standardu</v>
      </c>
      <c r="I32" s="233" t="str">
        <f>IF('Położnictwo II st.'!I32&gt;0,'Położnictwo II st.'!I32," ")</f>
        <v>Badania naukowe w praktyce zawodowej położnej</v>
      </c>
      <c r="J32" s="234">
        <f>'Położnictwo II st.'!L32</f>
        <v>90</v>
      </c>
      <c r="K32" s="235">
        <f>'Położnictwo II st.'!M32</f>
        <v>55</v>
      </c>
      <c r="L32" s="236">
        <f>'Położnictwo II st.'!N32</f>
        <v>35</v>
      </c>
      <c r="M32" s="237">
        <f>'Położnictwo II st.'!AA32+'Położnictwo II st.'!AC32+'Położnictwo II st.'!AX32+'Położnictwo II st.'!AZ32</f>
        <v>5</v>
      </c>
      <c r="N32" s="290">
        <f>'Położnictwo II st.'!O32</f>
        <v>35</v>
      </c>
      <c r="O32" s="238">
        <f>'Położnictwo II st.'!P32</f>
        <v>3</v>
      </c>
      <c r="P32" s="239" t="str">
        <f>'Położnictwo II st.'!U32</f>
        <v>zal</v>
      </c>
      <c r="Q32" s="261">
        <f t="shared" si="0"/>
        <v>6</v>
      </c>
      <c r="R32" s="262">
        <f t="shared" si="1"/>
        <v>5</v>
      </c>
      <c r="S32" s="263">
        <f t="shared" si="2"/>
        <v>2</v>
      </c>
      <c r="T32" s="251"/>
      <c r="U32" s="252"/>
      <c r="V32" s="252"/>
      <c r="W32" s="253"/>
      <c r="X32" s="253"/>
      <c r="Y32" s="253"/>
      <c r="Z32" s="253"/>
      <c r="AA32" s="253"/>
      <c r="AB32" s="253"/>
      <c r="AC32" s="253"/>
      <c r="AD32" s="253"/>
      <c r="AE32" s="253"/>
      <c r="AF32" s="253"/>
      <c r="AG32" s="253"/>
      <c r="AH32" s="253"/>
      <c r="AI32" s="253"/>
      <c r="AJ32" s="253"/>
      <c r="AK32" s="253"/>
      <c r="AL32" s="253"/>
      <c r="AM32" s="253"/>
      <c r="AN32" s="253"/>
      <c r="AO32" s="253"/>
      <c r="AP32" s="253"/>
      <c r="AQ32" s="253"/>
      <c r="AR32" s="253"/>
      <c r="AS32" s="253"/>
      <c r="AT32" s="372"/>
      <c r="AU32" s="255"/>
      <c r="AV32" s="252"/>
      <c r="AW32" s="252"/>
      <c r="AX32" s="252"/>
      <c r="AY32" s="252"/>
      <c r="AZ32" s="252"/>
      <c r="BA32" s="252"/>
      <c r="BB32" s="252"/>
      <c r="BC32" s="252"/>
      <c r="BD32" s="252"/>
      <c r="BE32" s="252"/>
      <c r="BF32" s="252"/>
      <c r="BG32" s="252"/>
      <c r="BH32" s="252"/>
      <c r="BI32" s="252"/>
      <c r="BJ32" s="252"/>
      <c r="BK32" s="252"/>
      <c r="BL32" s="252"/>
      <c r="BM32" s="252"/>
      <c r="BN32" s="252"/>
      <c r="BO32" s="252"/>
      <c r="BP32" s="252"/>
      <c r="BQ32" s="252"/>
      <c r="BR32" s="256"/>
      <c r="BS32" s="257"/>
      <c r="BT32" s="252"/>
      <c r="BU32" s="252"/>
      <c r="BV32" s="252"/>
      <c r="BW32" s="252"/>
      <c r="BX32" s="252"/>
      <c r="BY32" s="252"/>
      <c r="BZ32" s="252"/>
      <c r="CA32" s="252"/>
      <c r="CB32" s="252"/>
      <c r="CC32" s="252"/>
      <c r="CD32" s="252"/>
      <c r="CE32" s="252"/>
      <c r="CF32" s="252"/>
      <c r="CG32" s="252"/>
      <c r="CH32" s="252"/>
      <c r="CI32" s="252"/>
      <c r="CJ32" s="252"/>
      <c r="CK32" s="252"/>
      <c r="CL32" s="252"/>
      <c r="CM32" s="252"/>
      <c r="CN32" s="252"/>
      <c r="CO32" s="252"/>
      <c r="CP32" s="252"/>
      <c r="CQ32" s="252"/>
      <c r="CR32" s="252"/>
      <c r="CS32" s="252"/>
      <c r="CT32" s="252"/>
      <c r="CU32" s="252"/>
      <c r="CV32" s="252"/>
      <c r="CW32" s="252"/>
      <c r="CX32" s="252"/>
      <c r="CY32" s="253"/>
      <c r="CZ32" s="253"/>
      <c r="DA32" s="253"/>
      <c r="DB32" s="253"/>
      <c r="DC32" s="253"/>
      <c r="DD32" s="253"/>
      <c r="DE32" s="253"/>
      <c r="DF32" s="253"/>
      <c r="DG32" s="254"/>
      <c r="DH32" s="253"/>
      <c r="DI32" s="253"/>
      <c r="DJ32" s="253"/>
      <c r="DK32" s="253"/>
      <c r="DL32" s="253"/>
      <c r="DM32" s="253"/>
      <c r="DN32" s="253"/>
      <c r="DO32" s="253"/>
      <c r="DP32" s="253"/>
      <c r="DQ32" s="253"/>
      <c r="DR32" s="253"/>
      <c r="DS32" s="258"/>
      <c r="DT32" s="260">
        <v>1</v>
      </c>
      <c r="DU32" s="253">
        <v>1</v>
      </c>
      <c r="DV32" s="253">
        <v>1</v>
      </c>
      <c r="DW32" s="253">
        <v>1</v>
      </c>
      <c r="DX32" s="253">
        <v>1</v>
      </c>
      <c r="DY32" s="253">
        <v>1</v>
      </c>
      <c r="DZ32" s="253"/>
      <c r="EA32" s="253"/>
      <c r="EB32" s="253"/>
      <c r="EC32" s="253"/>
      <c r="ED32" s="253"/>
      <c r="EE32" s="253"/>
      <c r="EF32" s="253"/>
      <c r="EG32" s="253"/>
      <c r="EH32" s="253"/>
      <c r="EI32" s="253"/>
      <c r="EJ32" s="253"/>
      <c r="EK32" s="253"/>
      <c r="EL32" s="253"/>
      <c r="EM32" s="253"/>
      <c r="EN32" s="254"/>
      <c r="EO32" s="258"/>
      <c r="EP32" s="255"/>
      <c r="EQ32" s="253"/>
      <c r="ER32" s="253"/>
      <c r="ES32" s="253"/>
      <c r="ET32" s="253"/>
      <c r="EU32" s="253"/>
      <c r="EV32" s="253"/>
      <c r="EW32" s="253"/>
      <c r="EX32" s="253"/>
      <c r="EY32" s="253"/>
      <c r="EZ32" s="253"/>
      <c r="FA32" s="253"/>
      <c r="FB32" s="253"/>
      <c r="FC32" s="253"/>
      <c r="FD32" s="253"/>
      <c r="FE32" s="253"/>
      <c r="FF32" s="253"/>
      <c r="FG32" s="253"/>
      <c r="FH32" s="254"/>
      <c r="FI32" s="253"/>
      <c r="FJ32" s="381"/>
      <c r="FK32" s="255"/>
      <c r="FL32" s="253"/>
      <c r="FM32" s="253"/>
      <c r="FN32" s="253"/>
      <c r="FO32" s="253"/>
      <c r="FP32" s="253"/>
      <c r="FQ32" s="253"/>
      <c r="FR32" s="253"/>
      <c r="FS32" s="253"/>
      <c r="FT32" s="253"/>
      <c r="FU32" s="253"/>
      <c r="FV32" s="253"/>
      <c r="FW32" s="253"/>
      <c r="FX32" s="253"/>
      <c r="FY32" s="253"/>
      <c r="FZ32" s="253"/>
      <c r="GA32" s="253"/>
      <c r="GB32" s="253"/>
      <c r="GC32" s="253"/>
      <c r="GD32" s="253"/>
      <c r="GE32" s="253"/>
      <c r="GF32" s="253"/>
      <c r="GG32" s="253"/>
      <c r="GH32" s="253"/>
      <c r="GI32" s="253"/>
      <c r="GJ32" s="260"/>
      <c r="GK32" s="253"/>
      <c r="GL32" s="253"/>
      <c r="GM32" s="253"/>
      <c r="GN32" s="253"/>
      <c r="GO32" s="253"/>
      <c r="GP32" s="253"/>
      <c r="GQ32" s="253"/>
      <c r="GR32" s="253"/>
      <c r="GS32" s="253"/>
      <c r="GT32" s="253"/>
      <c r="GU32" s="253"/>
      <c r="GV32" s="253"/>
      <c r="GW32" s="253"/>
      <c r="GX32" s="253"/>
      <c r="GY32" s="253"/>
      <c r="GZ32" s="253"/>
      <c r="HA32" s="253"/>
      <c r="HB32" s="253"/>
      <c r="HC32" s="253"/>
      <c r="HD32" s="254"/>
      <c r="HE32" s="254"/>
      <c r="HF32" s="254"/>
      <c r="HG32" s="254"/>
      <c r="HH32" s="254"/>
      <c r="HI32" s="254"/>
      <c r="HJ32" s="254"/>
      <c r="HK32" s="254"/>
      <c r="HL32" s="254"/>
      <c r="HM32" s="254"/>
      <c r="HN32" s="254"/>
      <c r="HO32" s="254"/>
      <c r="HP32" s="254"/>
      <c r="HQ32" s="254"/>
      <c r="HR32" s="254"/>
      <c r="HS32" s="254"/>
      <c r="HT32" s="253"/>
      <c r="HU32" s="253"/>
      <c r="HV32" s="253"/>
      <c r="HW32" s="253"/>
      <c r="HX32" s="253"/>
      <c r="HY32" s="253"/>
      <c r="HZ32" s="253"/>
      <c r="IA32" s="253"/>
      <c r="IB32" s="253"/>
      <c r="IC32" s="372"/>
      <c r="ID32" s="259">
        <v>1</v>
      </c>
      <c r="IE32" s="254">
        <v>1</v>
      </c>
      <c r="IF32" s="254">
        <v>1</v>
      </c>
      <c r="IG32" s="254">
        <v>1</v>
      </c>
      <c r="IH32" s="254">
        <v>1</v>
      </c>
      <c r="II32" s="254"/>
      <c r="IJ32" s="254"/>
      <c r="IK32" s="254"/>
      <c r="IL32" s="254"/>
      <c r="IM32" s="254"/>
      <c r="IN32" s="254"/>
      <c r="IO32" s="254"/>
      <c r="IP32" s="254"/>
      <c r="IQ32" s="254"/>
      <c r="IR32" s="254"/>
      <c r="IS32" s="254"/>
      <c r="IT32" s="258"/>
      <c r="IU32" s="260"/>
      <c r="IV32" s="253">
        <v>1</v>
      </c>
      <c r="IW32" s="253">
        <v>1</v>
      </c>
      <c r="IX32" s="253"/>
      <c r="IY32" s="253"/>
      <c r="IZ32" s="253"/>
      <c r="JA32" s="253"/>
    </row>
    <row r="33" spans="1:261" ht="15.75" x14ac:dyDescent="0.25">
      <c r="A33" s="232">
        <f>'Położnictwo II st.'!A33</f>
        <v>14</v>
      </c>
      <c r="B33" s="232" t="str">
        <f>IF('Położnictwo II st.'!B33&gt;0,'Położnictwo II st.'!B33," ")</f>
        <v>C</v>
      </c>
      <c r="C33" s="232" t="str">
        <f>IF('Położnictwo II st.'!C33&gt;0,'Położnictwo II st.'!C33," ")</f>
        <v>2025/2027</v>
      </c>
      <c r="D33" s="232" t="str">
        <f>IF('Położnictwo II st.'!D33&gt;0,'Położnictwo II st.'!D33," ")</f>
        <v xml:space="preserve"> </v>
      </c>
      <c r="E33" s="232">
        <f>IF('Położnictwo II st.'!E33&gt;0,'Położnictwo II st.'!E33," ")</f>
        <v>1</v>
      </c>
      <c r="F33" s="232" t="str">
        <f>IF('Położnictwo II st.'!F33&gt;0,'Położnictwo II st.'!F33," ")</f>
        <v>2025/2026</v>
      </c>
      <c r="G33" s="232" t="str">
        <f>IF('Położnictwo II st.'!G33&gt;0,'Położnictwo II st.'!G33," ")</f>
        <v>RPS</v>
      </c>
      <c r="H33" s="232" t="str">
        <f>IF('Położnictwo II st.'!H33&gt;0,'Położnictwo II st.'!H33," ")</f>
        <v>ze standardu</v>
      </c>
      <c r="I33" s="233" t="str">
        <f>IF('Położnictwo II st.'!I33&gt;0,'Położnictwo II st.'!I33," ")</f>
        <v>Informacja naukowa</v>
      </c>
      <c r="J33" s="234">
        <f>'Położnictwo II st.'!L33</f>
        <v>70</v>
      </c>
      <c r="K33" s="235">
        <f>'Położnictwo II st.'!M33</f>
        <v>40</v>
      </c>
      <c r="L33" s="236">
        <f>'Położnictwo II st.'!N33</f>
        <v>30</v>
      </c>
      <c r="M33" s="237">
        <f>'Położnictwo II st.'!AA33+'Położnictwo II st.'!AC33+'Położnictwo II st.'!AX33+'Położnictwo II st.'!AZ33</f>
        <v>10</v>
      </c>
      <c r="N33" s="290">
        <f>'Położnictwo II st.'!O33</f>
        <v>30</v>
      </c>
      <c r="O33" s="238">
        <f>'Położnictwo II st.'!P33</f>
        <v>2.5</v>
      </c>
      <c r="P33" s="239" t="str">
        <f>'Położnictwo II st.'!U33</f>
        <v>zal</v>
      </c>
      <c r="Q33" s="261">
        <f t="shared" si="0"/>
        <v>2</v>
      </c>
      <c r="R33" s="262">
        <f t="shared" si="1"/>
        <v>2</v>
      </c>
      <c r="S33" s="263">
        <f t="shared" si="2"/>
        <v>2</v>
      </c>
      <c r="T33" s="251"/>
      <c r="U33" s="252"/>
      <c r="V33" s="252"/>
      <c r="W33" s="253"/>
      <c r="X33" s="253"/>
      <c r="Y33" s="253"/>
      <c r="Z33" s="253"/>
      <c r="AA33" s="253"/>
      <c r="AB33" s="253"/>
      <c r="AC33" s="253"/>
      <c r="AD33" s="253"/>
      <c r="AE33" s="253"/>
      <c r="AF33" s="253"/>
      <c r="AG33" s="253"/>
      <c r="AH33" s="253"/>
      <c r="AI33" s="253"/>
      <c r="AJ33" s="253"/>
      <c r="AK33" s="253"/>
      <c r="AL33" s="253"/>
      <c r="AM33" s="253"/>
      <c r="AN33" s="253"/>
      <c r="AO33" s="253"/>
      <c r="AP33" s="253"/>
      <c r="AQ33" s="253"/>
      <c r="AR33" s="253"/>
      <c r="AS33" s="253"/>
      <c r="AT33" s="372"/>
      <c r="AU33" s="255"/>
      <c r="AV33" s="252"/>
      <c r="AW33" s="252"/>
      <c r="AX33" s="252"/>
      <c r="AY33" s="252"/>
      <c r="AZ33" s="252"/>
      <c r="BA33" s="252"/>
      <c r="BB33" s="252"/>
      <c r="BC33" s="252"/>
      <c r="BD33" s="252"/>
      <c r="BE33" s="252"/>
      <c r="BF33" s="252"/>
      <c r="BG33" s="252"/>
      <c r="BH33" s="252"/>
      <c r="BI33" s="252"/>
      <c r="BJ33" s="252"/>
      <c r="BK33" s="252"/>
      <c r="BL33" s="252"/>
      <c r="BM33" s="252"/>
      <c r="BN33" s="252"/>
      <c r="BO33" s="252"/>
      <c r="BP33" s="252"/>
      <c r="BQ33" s="252"/>
      <c r="BR33" s="256"/>
      <c r="BS33" s="257"/>
      <c r="BT33" s="252"/>
      <c r="BU33" s="252"/>
      <c r="BV33" s="252"/>
      <c r="BW33" s="252"/>
      <c r="BX33" s="252"/>
      <c r="BY33" s="252"/>
      <c r="BZ33" s="252"/>
      <c r="CA33" s="252"/>
      <c r="CB33" s="252"/>
      <c r="CC33" s="252"/>
      <c r="CD33" s="252"/>
      <c r="CE33" s="252"/>
      <c r="CF33" s="252"/>
      <c r="CG33" s="252"/>
      <c r="CH33" s="252"/>
      <c r="CI33" s="252"/>
      <c r="CJ33" s="252"/>
      <c r="CK33" s="252"/>
      <c r="CL33" s="252"/>
      <c r="CM33" s="252"/>
      <c r="CN33" s="252"/>
      <c r="CO33" s="252"/>
      <c r="CP33" s="252"/>
      <c r="CQ33" s="252"/>
      <c r="CR33" s="252"/>
      <c r="CS33" s="252"/>
      <c r="CT33" s="252"/>
      <c r="CU33" s="252"/>
      <c r="CV33" s="252"/>
      <c r="CW33" s="252"/>
      <c r="CX33" s="252"/>
      <c r="CY33" s="253"/>
      <c r="CZ33" s="253"/>
      <c r="DA33" s="253"/>
      <c r="DB33" s="253"/>
      <c r="DC33" s="253"/>
      <c r="DD33" s="253"/>
      <c r="DE33" s="253"/>
      <c r="DF33" s="253"/>
      <c r="DG33" s="254"/>
      <c r="DH33" s="253"/>
      <c r="DI33" s="253"/>
      <c r="DJ33" s="253"/>
      <c r="DK33" s="253"/>
      <c r="DL33" s="253"/>
      <c r="DM33" s="253"/>
      <c r="DN33" s="253"/>
      <c r="DO33" s="253"/>
      <c r="DP33" s="253"/>
      <c r="DQ33" s="253"/>
      <c r="DR33" s="253"/>
      <c r="DS33" s="258"/>
      <c r="DT33" s="260"/>
      <c r="DU33" s="253"/>
      <c r="DV33" s="253"/>
      <c r="DW33" s="253"/>
      <c r="DX33" s="253"/>
      <c r="DY33" s="253"/>
      <c r="DZ33" s="253"/>
      <c r="EA33" s="253"/>
      <c r="EB33" s="253">
        <v>1</v>
      </c>
      <c r="EC33" s="253">
        <v>1</v>
      </c>
      <c r="ED33" s="253"/>
      <c r="EE33" s="253"/>
      <c r="EF33" s="253"/>
      <c r="EG33" s="253"/>
      <c r="EH33" s="253"/>
      <c r="EI33" s="253"/>
      <c r="EJ33" s="253"/>
      <c r="EK33" s="253"/>
      <c r="EL33" s="253"/>
      <c r="EM33" s="253"/>
      <c r="EN33" s="254"/>
      <c r="EO33" s="258"/>
      <c r="EP33" s="255"/>
      <c r="EQ33" s="253"/>
      <c r="ER33" s="253"/>
      <c r="ES33" s="253"/>
      <c r="ET33" s="253"/>
      <c r="EU33" s="253"/>
      <c r="EV33" s="253"/>
      <c r="EW33" s="253"/>
      <c r="EX33" s="253"/>
      <c r="EY33" s="253"/>
      <c r="EZ33" s="253"/>
      <c r="FA33" s="253"/>
      <c r="FB33" s="253"/>
      <c r="FC33" s="253"/>
      <c r="FD33" s="253"/>
      <c r="FE33" s="253"/>
      <c r="FF33" s="253"/>
      <c r="FG33" s="253"/>
      <c r="FH33" s="254"/>
      <c r="FI33" s="253"/>
      <c r="FJ33" s="381"/>
      <c r="FK33" s="255"/>
      <c r="FL33" s="253">
        <v>1</v>
      </c>
      <c r="FM33" s="253"/>
      <c r="FN33" s="253"/>
      <c r="FO33" s="253"/>
      <c r="FP33" s="253"/>
      <c r="FQ33" s="253"/>
      <c r="FR33" s="253"/>
      <c r="FS33" s="253"/>
      <c r="FT33" s="253"/>
      <c r="FU33" s="253"/>
      <c r="FV33" s="253"/>
      <c r="FW33" s="253"/>
      <c r="FX33" s="253"/>
      <c r="FY33" s="253"/>
      <c r="FZ33" s="253"/>
      <c r="GA33" s="253"/>
      <c r="GB33" s="253"/>
      <c r="GC33" s="253"/>
      <c r="GD33" s="253"/>
      <c r="GE33" s="253"/>
      <c r="GF33" s="253"/>
      <c r="GG33" s="253"/>
      <c r="GH33" s="253"/>
      <c r="GI33" s="253"/>
      <c r="GJ33" s="260"/>
      <c r="GK33" s="253"/>
      <c r="GL33" s="253"/>
      <c r="GM33" s="253"/>
      <c r="GN33" s="253"/>
      <c r="GO33" s="253"/>
      <c r="GP33" s="253"/>
      <c r="GQ33" s="253"/>
      <c r="GR33" s="253"/>
      <c r="GS33" s="253"/>
      <c r="GT33" s="253"/>
      <c r="GU33" s="253"/>
      <c r="GV33" s="253"/>
      <c r="GW33" s="253"/>
      <c r="GX33" s="253"/>
      <c r="GY33" s="253"/>
      <c r="GZ33" s="253"/>
      <c r="HA33" s="253"/>
      <c r="HB33" s="253"/>
      <c r="HC33" s="253"/>
      <c r="HD33" s="254"/>
      <c r="HE33" s="254"/>
      <c r="HF33" s="254"/>
      <c r="HG33" s="254"/>
      <c r="HH33" s="254"/>
      <c r="HI33" s="254"/>
      <c r="HJ33" s="254"/>
      <c r="HK33" s="254"/>
      <c r="HL33" s="254"/>
      <c r="HM33" s="254"/>
      <c r="HN33" s="254"/>
      <c r="HO33" s="254"/>
      <c r="HP33" s="254"/>
      <c r="HQ33" s="254"/>
      <c r="HR33" s="254"/>
      <c r="HS33" s="254"/>
      <c r="HT33" s="253"/>
      <c r="HU33" s="253"/>
      <c r="HV33" s="253"/>
      <c r="HW33" s="253"/>
      <c r="HX33" s="253"/>
      <c r="HY33" s="253"/>
      <c r="HZ33" s="253"/>
      <c r="IA33" s="253"/>
      <c r="IB33" s="253"/>
      <c r="IC33" s="372"/>
      <c r="ID33" s="259"/>
      <c r="IE33" s="254"/>
      <c r="IF33" s="254"/>
      <c r="IG33" s="254"/>
      <c r="IH33" s="254"/>
      <c r="II33" s="254"/>
      <c r="IJ33" s="254"/>
      <c r="IK33" s="254">
        <v>1</v>
      </c>
      <c r="IL33" s="254"/>
      <c r="IM33" s="254"/>
      <c r="IN33" s="254"/>
      <c r="IO33" s="254"/>
      <c r="IP33" s="254"/>
      <c r="IQ33" s="254"/>
      <c r="IR33" s="254"/>
      <c r="IS33" s="254"/>
      <c r="IT33" s="258"/>
      <c r="IU33" s="260"/>
      <c r="IV33" s="253">
        <v>1</v>
      </c>
      <c r="IW33" s="253">
        <v>1</v>
      </c>
      <c r="IX33" s="253"/>
      <c r="IY33" s="253"/>
      <c r="IZ33" s="253"/>
      <c r="JA33" s="253"/>
    </row>
    <row r="34" spans="1:261" ht="31.5" x14ac:dyDescent="0.25">
      <c r="A34" s="232">
        <f>'Położnictwo II st.'!A34</f>
        <v>15</v>
      </c>
      <c r="B34" s="232" t="str">
        <f>IF('Położnictwo II st.'!B34&gt;0,'Położnictwo II st.'!B34," ")</f>
        <v>C</v>
      </c>
      <c r="C34" s="232" t="str">
        <f>IF('Położnictwo II st.'!C34&gt;0,'Położnictwo II st.'!C34," ")</f>
        <v>2025/2027</v>
      </c>
      <c r="D34" s="232" t="str">
        <f>IF('Położnictwo II st.'!D34&gt;0,'Położnictwo II st.'!D34," ")</f>
        <v xml:space="preserve"> </v>
      </c>
      <c r="E34" s="232">
        <f>IF('Położnictwo II st.'!E34&gt;0,'Położnictwo II st.'!E34," ")</f>
        <v>1</v>
      </c>
      <c r="F34" s="232" t="str">
        <f>IF('Położnictwo II st.'!F34&gt;0,'Położnictwo II st.'!F34," ")</f>
        <v>2025/2026</v>
      </c>
      <c r="G34" s="232" t="str">
        <f>IF('Położnictwo II st.'!G34&gt;0,'Położnictwo II st.'!G34," ")</f>
        <v>RPS</v>
      </c>
      <c r="H34" s="232" t="str">
        <f>IF('Położnictwo II st.'!H34&gt;0,'Położnictwo II st.'!H34," ")</f>
        <v>ze standardu</v>
      </c>
      <c r="I34" s="233" t="str">
        <f>IF('Położnictwo II st.'!I34&gt;0,'Położnictwo II st.'!I34," ")</f>
        <v>Praktyka zawodowa położnej w perspektywie międzynarodowej</v>
      </c>
      <c r="J34" s="234">
        <f>'Położnictwo II st.'!L34</f>
        <v>75</v>
      </c>
      <c r="K34" s="235">
        <f>'Położnictwo II st.'!M34</f>
        <v>45</v>
      </c>
      <c r="L34" s="236">
        <f>'Położnictwo II st.'!N34</f>
        <v>30</v>
      </c>
      <c r="M34" s="237">
        <f>'Położnictwo II st.'!AA34+'Położnictwo II st.'!AC34+'Położnictwo II st.'!AX34+'Położnictwo II st.'!AZ34</f>
        <v>10</v>
      </c>
      <c r="N34" s="290">
        <f>'Położnictwo II st.'!O34</f>
        <v>30</v>
      </c>
      <c r="O34" s="238">
        <f>'Położnictwo II st.'!P34</f>
        <v>2.5</v>
      </c>
      <c r="P34" s="239" t="str">
        <f>'Położnictwo II st.'!U34</f>
        <v>zal</v>
      </c>
      <c r="Q34" s="261">
        <f t="shared" si="0"/>
        <v>0</v>
      </c>
      <c r="R34" s="262">
        <f t="shared" si="1"/>
        <v>3</v>
      </c>
      <c r="S34" s="263">
        <f t="shared" si="2"/>
        <v>2</v>
      </c>
      <c r="T34" s="251"/>
      <c r="U34" s="252"/>
      <c r="V34" s="252"/>
      <c r="W34" s="253"/>
      <c r="X34" s="253"/>
      <c r="Y34" s="253"/>
      <c r="Z34" s="253"/>
      <c r="AA34" s="253"/>
      <c r="AB34" s="253"/>
      <c r="AC34" s="253"/>
      <c r="AD34" s="253"/>
      <c r="AE34" s="253"/>
      <c r="AF34" s="253"/>
      <c r="AG34" s="253"/>
      <c r="AH34" s="253"/>
      <c r="AI34" s="253"/>
      <c r="AJ34" s="253"/>
      <c r="AK34" s="253"/>
      <c r="AL34" s="253"/>
      <c r="AM34" s="253"/>
      <c r="AN34" s="253"/>
      <c r="AO34" s="253"/>
      <c r="AP34" s="253"/>
      <c r="AQ34" s="253"/>
      <c r="AR34" s="253"/>
      <c r="AS34" s="253"/>
      <c r="AT34" s="372"/>
      <c r="AU34" s="255"/>
      <c r="AV34" s="252"/>
      <c r="AW34" s="252"/>
      <c r="AX34" s="252"/>
      <c r="AY34" s="252"/>
      <c r="AZ34" s="252"/>
      <c r="BA34" s="252"/>
      <c r="BB34" s="252"/>
      <c r="BC34" s="252"/>
      <c r="BD34" s="252"/>
      <c r="BE34" s="252"/>
      <c r="BF34" s="252"/>
      <c r="BG34" s="252"/>
      <c r="BH34" s="252"/>
      <c r="BI34" s="252"/>
      <c r="BJ34" s="252"/>
      <c r="BK34" s="252"/>
      <c r="BL34" s="252"/>
      <c r="BM34" s="252"/>
      <c r="BN34" s="252"/>
      <c r="BO34" s="252"/>
      <c r="BP34" s="252"/>
      <c r="BQ34" s="252"/>
      <c r="BR34" s="256"/>
      <c r="BS34" s="257"/>
      <c r="BT34" s="252"/>
      <c r="BU34" s="252"/>
      <c r="BV34" s="252"/>
      <c r="BW34" s="252"/>
      <c r="BX34" s="252"/>
      <c r="BY34" s="252"/>
      <c r="BZ34" s="252"/>
      <c r="CA34" s="252"/>
      <c r="CB34" s="252"/>
      <c r="CC34" s="252"/>
      <c r="CD34" s="252"/>
      <c r="CE34" s="252"/>
      <c r="CF34" s="252"/>
      <c r="CG34" s="252"/>
      <c r="CH34" s="252"/>
      <c r="CI34" s="252"/>
      <c r="CJ34" s="252"/>
      <c r="CK34" s="252"/>
      <c r="CL34" s="252"/>
      <c r="CM34" s="252"/>
      <c r="CN34" s="252"/>
      <c r="CO34" s="252"/>
      <c r="CP34" s="252"/>
      <c r="CQ34" s="252"/>
      <c r="CR34" s="252"/>
      <c r="CS34" s="252"/>
      <c r="CT34" s="252"/>
      <c r="CU34" s="252"/>
      <c r="CV34" s="252"/>
      <c r="CW34" s="252"/>
      <c r="CX34" s="252"/>
      <c r="CY34" s="253"/>
      <c r="CZ34" s="253"/>
      <c r="DA34" s="253"/>
      <c r="DB34" s="253"/>
      <c r="DC34" s="253"/>
      <c r="DD34" s="253"/>
      <c r="DE34" s="253"/>
      <c r="DF34" s="253"/>
      <c r="DG34" s="254"/>
      <c r="DH34" s="253"/>
      <c r="DI34" s="253"/>
      <c r="DJ34" s="253"/>
      <c r="DK34" s="253"/>
      <c r="DL34" s="253"/>
      <c r="DM34" s="253"/>
      <c r="DN34" s="253"/>
      <c r="DO34" s="253"/>
      <c r="DP34" s="253"/>
      <c r="DQ34" s="253"/>
      <c r="DR34" s="253"/>
      <c r="DS34" s="258"/>
      <c r="DT34" s="260"/>
      <c r="DU34" s="253"/>
      <c r="DV34" s="253"/>
      <c r="DW34" s="253"/>
      <c r="DX34" s="253"/>
      <c r="DY34" s="253"/>
      <c r="DZ34" s="253"/>
      <c r="EA34" s="253"/>
      <c r="EB34" s="253"/>
      <c r="EC34" s="253"/>
      <c r="ED34" s="253"/>
      <c r="EE34" s="253"/>
      <c r="EF34" s="253"/>
      <c r="EG34" s="253"/>
      <c r="EH34" s="253"/>
      <c r="EI34" s="253"/>
      <c r="EJ34" s="253"/>
      <c r="EK34" s="253"/>
      <c r="EL34" s="253"/>
      <c r="EM34" s="253"/>
      <c r="EN34" s="254"/>
      <c r="EO34" s="258"/>
      <c r="EP34" s="255"/>
      <c r="EQ34" s="253"/>
      <c r="ER34" s="253"/>
      <c r="ES34" s="253"/>
      <c r="ET34" s="253"/>
      <c r="EU34" s="253"/>
      <c r="EV34" s="253"/>
      <c r="EW34" s="253"/>
      <c r="EX34" s="253"/>
      <c r="EY34" s="253"/>
      <c r="EZ34" s="253"/>
      <c r="FA34" s="253"/>
      <c r="FB34" s="253"/>
      <c r="FC34" s="253"/>
      <c r="FD34" s="253"/>
      <c r="FE34" s="253"/>
      <c r="FF34" s="253"/>
      <c r="FG34" s="253"/>
      <c r="FH34" s="254"/>
      <c r="FI34" s="253"/>
      <c r="FJ34" s="381"/>
      <c r="FK34" s="255"/>
      <c r="FL34" s="253"/>
      <c r="FM34" s="253"/>
      <c r="FN34" s="253"/>
      <c r="FO34" s="253"/>
      <c r="FP34" s="253"/>
      <c r="FQ34" s="253"/>
      <c r="FR34" s="253"/>
      <c r="FS34" s="253"/>
      <c r="FT34" s="253"/>
      <c r="FU34" s="253"/>
      <c r="FV34" s="253"/>
      <c r="FW34" s="253"/>
      <c r="FX34" s="253"/>
      <c r="FY34" s="253"/>
      <c r="FZ34" s="253"/>
      <c r="GA34" s="253"/>
      <c r="GB34" s="253"/>
      <c r="GC34" s="253"/>
      <c r="GD34" s="253"/>
      <c r="GE34" s="253"/>
      <c r="GF34" s="253"/>
      <c r="GG34" s="253"/>
      <c r="GH34" s="253"/>
      <c r="GI34" s="253"/>
      <c r="GJ34" s="260"/>
      <c r="GK34" s="253"/>
      <c r="GL34" s="253"/>
      <c r="GM34" s="253"/>
      <c r="GN34" s="253"/>
      <c r="GO34" s="253"/>
      <c r="GP34" s="253"/>
      <c r="GQ34" s="253"/>
      <c r="GR34" s="253"/>
      <c r="GS34" s="253"/>
      <c r="GT34" s="253"/>
      <c r="GU34" s="253"/>
      <c r="GV34" s="253"/>
      <c r="GW34" s="253"/>
      <c r="GX34" s="253"/>
      <c r="GY34" s="253"/>
      <c r="GZ34" s="253"/>
      <c r="HA34" s="253"/>
      <c r="HB34" s="253"/>
      <c r="HC34" s="253"/>
      <c r="HD34" s="254"/>
      <c r="HE34" s="254"/>
      <c r="HF34" s="254"/>
      <c r="HG34" s="254"/>
      <c r="HH34" s="254"/>
      <c r="HI34" s="254"/>
      <c r="HJ34" s="254"/>
      <c r="HK34" s="254"/>
      <c r="HL34" s="254"/>
      <c r="HM34" s="254"/>
      <c r="HN34" s="254"/>
      <c r="HO34" s="254"/>
      <c r="HP34" s="254"/>
      <c r="HQ34" s="254"/>
      <c r="HR34" s="254"/>
      <c r="HS34" s="254"/>
      <c r="HT34" s="253"/>
      <c r="HU34" s="253"/>
      <c r="HV34" s="253"/>
      <c r="HW34" s="253"/>
      <c r="HX34" s="253"/>
      <c r="HY34" s="253"/>
      <c r="HZ34" s="253"/>
      <c r="IA34" s="253"/>
      <c r="IB34" s="253"/>
      <c r="IC34" s="372"/>
      <c r="ID34" s="259"/>
      <c r="IE34" s="254"/>
      <c r="IF34" s="254"/>
      <c r="IG34" s="254"/>
      <c r="IH34" s="254"/>
      <c r="II34" s="254"/>
      <c r="IJ34" s="254"/>
      <c r="IK34" s="254"/>
      <c r="IL34" s="254"/>
      <c r="IM34" s="254"/>
      <c r="IN34" s="254"/>
      <c r="IO34" s="254"/>
      <c r="IP34" s="254"/>
      <c r="IQ34" s="254"/>
      <c r="IR34" s="254">
        <v>1</v>
      </c>
      <c r="IS34" s="254">
        <v>1</v>
      </c>
      <c r="IT34" s="258">
        <v>1</v>
      </c>
      <c r="IU34" s="260"/>
      <c r="IV34" s="253">
        <v>1</v>
      </c>
      <c r="IW34" s="253">
        <v>1</v>
      </c>
      <c r="IX34" s="253"/>
      <c r="IY34" s="253"/>
      <c r="IZ34" s="253"/>
      <c r="JA34" s="253"/>
    </row>
    <row r="35" spans="1:261" ht="31.5" x14ac:dyDescent="0.25">
      <c r="A35" s="232">
        <f>'Położnictwo II st.'!A35</f>
        <v>16</v>
      </c>
      <c r="B35" s="232" t="str">
        <f>IF('Położnictwo II st.'!B35&gt;0,'Położnictwo II st.'!B35," ")</f>
        <v>C</v>
      </c>
      <c r="C35" s="232" t="str">
        <f>IF('Położnictwo II st.'!C35&gt;0,'Położnictwo II st.'!C35," ")</f>
        <v>2025/2027</v>
      </c>
      <c r="D35" s="232" t="str">
        <f>IF('Położnictwo II st.'!D35&gt;0,'Położnictwo II st.'!D35," ")</f>
        <v xml:space="preserve"> </v>
      </c>
      <c r="E35" s="232">
        <f>IF('Położnictwo II st.'!E35&gt;0,'Położnictwo II st.'!E35," ")</f>
        <v>1</v>
      </c>
      <c r="F35" s="232" t="str">
        <f>IF('Położnictwo II st.'!F35&gt;0,'Położnictwo II st.'!F35," ")</f>
        <v>2025/2026</v>
      </c>
      <c r="G35" s="232" t="str">
        <f>IF('Położnictwo II st.'!G35&gt;0,'Położnictwo II st.'!G35," ")</f>
        <v>RPS</v>
      </c>
      <c r="H35" s="327" t="str">
        <f>IF('Położnictwo II st.'!H35&gt;0,'Położnictwo II st.'!H35," ")</f>
        <v>ze standardu</v>
      </c>
      <c r="I35" s="233" t="str">
        <f>IF('Położnictwo II st.'!I35&gt;0,'Położnictwo II st.'!I35," ")</f>
        <v>Praktyka zawodowa położnej oparta na dowodach naukowych</v>
      </c>
      <c r="J35" s="234">
        <f>'Położnictwo II st.'!L35</f>
        <v>75</v>
      </c>
      <c r="K35" s="235">
        <f>'Położnictwo II st.'!M35</f>
        <v>45</v>
      </c>
      <c r="L35" s="236">
        <f>'Położnictwo II st.'!N35</f>
        <v>30</v>
      </c>
      <c r="M35" s="237">
        <f>'Położnictwo II st.'!AA35+'Położnictwo II st.'!AC35+'Położnictwo II st.'!AX35+'Położnictwo II st.'!AZ35</f>
        <v>10</v>
      </c>
      <c r="N35" s="290">
        <f>'Położnictwo II st.'!O35</f>
        <v>30</v>
      </c>
      <c r="O35" s="238">
        <f>'Położnictwo II st.'!P35</f>
        <v>3</v>
      </c>
      <c r="P35" s="239" t="str">
        <f>'Położnictwo II st.'!U35</f>
        <v>zal</v>
      </c>
      <c r="Q35" s="261">
        <f t="shared" si="0"/>
        <v>3</v>
      </c>
      <c r="R35" s="262">
        <f t="shared" si="1"/>
        <v>7</v>
      </c>
      <c r="S35" s="263">
        <f t="shared" si="2"/>
        <v>2</v>
      </c>
      <c r="T35" s="251"/>
      <c r="U35" s="252"/>
      <c r="V35" s="252"/>
      <c r="W35" s="253"/>
      <c r="X35" s="253"/>
      <c r="Y35" s="253"/>
      <c r="Z35" s="253"/>
      <c r="AA35" s="253"/>
      <c r="AB35" s="253"/>
      <c r="AC35" s="253"/>
      <c r="AD35" s="253"/>
      <c r="AE35" s="253"/>
      <c r="AF35" s="253"/>
      <c r="AG35" s="253"/>
      <c r="AH35" s="253"/>
      <c r="AI35" s="253"/>
      <c r="AJ35" s="253"/>
      <c r="AK35" s="253"/>
      <c r="AL35" s="253"/>
      <c r="AM35" s="253"/>
      <c r="AN35" s="253"/>
      <c r="AO35" s="253"/>
      <c r="AP35" s="253"/>
      <c r="AQ35" s="253"/>
      <c r="AR35" s="253"/>
      <c r="AS35" s="253"/>
      <c r="AT35" s="372"/>
      <c r="AU35" s="255"/>
      <c r="AV35" s="252"/>
      <c r="AW35" s="252"/>
      <c r="AX35" s="252"/>
      <c r="AY35" s="252"/>
      <c r="AZ35" s="252"/>
      <c r="BA35" s="252"/>
      <c r="BB35" s="252"/>
      <c r="BC35" s="252"/>
      <c r="BD35" s="252"/>
      <c r="BE35" s="252"/>
      <c r="BF35" s="252"/>
      <c r="BG35" s="252"/>
      <c r="BH35" s="252"/>
      <c r="BI35" s="252"/>
      <c r="BJ35" s="252"/>
      <c r="BK35" s="252"/>
      <c r="BL35" s="252"/>
      <c r="BM35" s="252"/>
      <c r="BN35" s="252"/>
      <c r="BO35" s="252"/>
      <c r="BP35" s="252"/>
      <c r="BQ35" s="252"/>
      <c r="BR35" s="256"/>
      <c r="BS35" s="257"/>
      <c r="BT35" s="252"/>
      <c r="BU35" s="252"/>
      <c r="BV35" s="252"/>
      <c r="BW35" s="252"/>
      <c r="BX35" s="252"/>
      <c r="BY35" s="252"/>
      <c r="BZ35" s="252"/>
      <c r="CA35" s="252"/>
      <c r="CB35" s="252"/>
      <c r="CC35" s="252"/>
      <c r="CD35" s="252"/>
      <c r="CE35" s="252"/>
      <c r="CF35" s="252"/>
      <c r="CG35" s="252"/>
      <c r="CH35" s="252"/>
      <c r="CI35" s="252"/>
      <c r="CJ35" s="252"/>
      <c r="CK35" s="252"/>
      <c r="CL35" s="252"/>
      <c r="CM35" s="252"/>
      <c r="CN35" s="252"/>
      <c r="CO35" s="252"/>
      <c r="CP35" s="252"/>
      <c r="CQ35" s="252"/>
      <c r="CR35" s="252"/>
      <c r="CS35" s="252"/>
      <c r="CT35" s="252"/>
      <c r="CU35" s="252"/>
      <c r="CV35" s="252"/>
      <c r="CW35" s="252"/>
      <c r="CX35" s="252"/>
      <c r="CY35" s="253"/>
      <c r="CZ35" s="253"/>
      <c r="DA35" s="253"/>
      <c r="DB35" s="253"/>
      <c r="DC35" s="253"/>
      <c r="DD35" s="253"/>
      <c r="DE35" s="253"/>
      <c r="DF35" s="253"/>
      <c r="DG35" s="254"/>
      <c r="DH35" s="253"/>
      <c r="DI35" s="253"/>
      <c r="DJ35" s="253"/>
      <c r="DK35" s="253"/>
      <c r="DL35" s="253"/>
      <c r="DM35" s="253"/>
      <c r="DN35" s="253"/>
      <c r="DO35" s="253"/>
      <c r="DP35" s="253"/>
      <c r="DQ35" s="253"/>
      <c r="DR35" s="253"/>
      <c r="DS35" s="258"/>
      <c r="DT35" s="260"/>
      <c r="DU35" s="253"/>
      <c r="DV35" s="253"/>
      <c r="DW35" s="253"/>
      <c r="DX35" s="253"/>
      <c r="DY35" s="253"/>
      <c r="DZ35" s="253"/>
      <c r="EA35" s="253"/>
      <c r="EB35" s="253"/>
      <c r="EC35" s="253"/>
      <c r="ED35" s="253">
        <v>1</v>
      </c>
      <c r="EE35" s="253">
        <v>1</v>
      </c>
      <c r="EF35" s="253">
        <v>1</v>
      </c>
      <c r="EG35" s="253"/>
      <c r="EH35" s="253"/>
      <c r="EI35" s="253"/>
      <c r="EJ35" s="253"/>
      <c r="EK35" s="253"/>
      <c r="EL35" s="253"/>
      <c r="EM35" s="253"/>
      <c r="EN35" s="254"/>
      <c r="EO35" s="258"/>
      <c r="EP35" s="255"/>
      <c r="EQ35" s="253"/>
      <c r="ER35" s="253"/>
      <c r="ES35" s="253"/>
      <c r="ET35" s="253"/>
      <c r="EU35" s="253"/>
      <c r="EV35" s="253"/>
      <c r="EW35" s="253"/>
      <c r="EX35" s="253"/>
      <c r="EY35" s="253"/>
      <c r="EZ35" s="253"/>
      <c r="FA35" s="253"/>
      <c r="FB35" s="253"/>
      <c r="FC35" s="253"/>
      <c r="FD35" s="253"/>
      <c r="FE35" s="253"/>
      <c r="FF35" s="253"/>
      <c r="FG35" s="253"/>
      <c r="FH35" s="254"/>
      <c r="FI35" s="253"/>
      <c r="FJ35" s="381"/>
      <c r="FK35" s="255"/>
      <c r="FL35" s="253">
        <v>1</v>
      </c>
      <c r="FM35" s="253"/>
      <c r="FN35" s="253"/>
      <c r="FO35" s="253"/>
      <c r="FP35" s="253"/>
      <c r="FQ35" s="253"/>
      <c r="FR35" s="253"/>
      <c r="FS35" s="253"/>
      <c r="FT35" s="253"/>
      <c r="FU35" s="253"/>
      <c r="FV35" s="253"/>
      <c r="FW35" s="253"/>
      <c r="FX35" s="253"/>
      <c r="FY35" s="253"/>
      <c r="FZ35" s="253"/>
      <c r="GA35" s="253"/>
      <c r="GB35" s="253"/>
      <c r="GC35" s="253"/>
      <c r="GD35" s="253"/>
      <c r="GE35" s="253"/>
      <c r="GF35" s="253"/>
      <c r="GG35" s="253"/>
      <c r="GH35" s="253"/>
      <c r="GI35" s="253"/>
      <c r="GJ35" s="260"/>
      <c r="GK35" s="253"/>
      <c r="GL35" s="253"/>
      <c r="GM35" s="253"/>
      <c r="GN35" s="253"/>
      <c r="GO35" s="253"/>
      <c r="GP35" s="253"/>
      <c r="GQ35" s="253"/>
      <c r="GR35" s="253"/>
      <c r="GS35" s="253"/>
      <c r="GT35" s="253"/>
      <c r="GU35" s="253"/>
      <c r="GV35" s="253"/>
      <c r="GW35" s="253"/>
      <c r="GX35" s="253"/>
      <c r="GY35" s="253"/>
      <c r="GZ35" s="253"/>
      <c r="HA35" s="253"/>
      <c r="HB35" s="253"/>
      <c r="HC35" s="253"/>
      <c r="HD35" s="254"/>
      <c r="HE35" s="254"/>
      <c r="HF35" s="254"/>
      <c r="HG35" s="254"/>
      <c r="HH35" s="254"/>
      <c r="HI35" s="254"/>
      <c r="HJ35" s="254"/>
      <c r="HK35" s="254"/>
      <c r="HL35" s="254"/>
      <c r="HM35" s="254"/>
      <c r="HN35" s="254"/>
      <c r="HO35" s="254"/>
      <c r="HP35" s="254"/>
      <c r="HQ35" s="254"/>
      <c r="HR35" s="254"/>
      <c r="HS35" s="254"/>
      <c r="HT35" s="253"/>
      <c r="HU35" s="253"/>
      <c r="HV35" s="253"/>
      <c r="HW35" s="253"/>
      <c r="HX35" s="253"/>
      <c r="HY35" s="253"/>
      <c r="HZ35" s="253"/>
      <c r="IA35" s="253"/>
      <c r="IB35" s="253"/>
      <c r="IC35" s="372"/>
      <c r="ID35" s="259"/>
      <c r="IE35" s="254"/>
      <c r="IF35" s="254"/>
      <c r="IG35" s="254"/>
      <c r="IH35" s="254"/>
      <c r="II35" s="254"/>
      <c r="IJ35" s="254"/>
      <c r="IK35" s="254"/>
      <c r="IL35" s="254">
        <v>1</v>
      </c>
      <c r="IM35" s="254">
        <v>1</v>
      </c>
      <c r="IN35" s="254">
        <v>1</v>
      </c>
      <c r="IO35" s="254">
        <v>1</v>
      </c>
      <c r="IP35" s="254">
        <v>1</v>
      </c>
      <c r="IQ35" s="254">
        <v>1</v>
      </c>
      <c r="IR35" s="254"/>
      <c r="IS35" s="254"/>
      <c r="IT35" s="258"/>
      <c r="IU35" s="260"/>
      <c r="IV35" s="253">
        <v>1</v>
      </c>
      <c r="IW35" s="253">
        <v>1</v>
      </c>
      <c r="IX35" s="253"/>
      <c r="IY35" s="253"/>
      <c r="IZ35" s="253"/>
      <c r="JA35" s="253"/>
    </row>
    <row r="36" spans="1:261" ht="15.75" x14ac:dyDescent="0.25">
      <c r="A36" s="232">
        <f>'Położnictwo II st.'!A36</f>
        <v>17</v>
      </c>
      <c r="B36" s="232" t="str">
        <f>IF('Położnictwo II st.'!B36&gt;0,'Położnictwo II st.'!B36," ")</f>
        <v>C</v>
      </c>
      <c r="C36" s="232" t="str">
        <f>IF('Położnictwo II st.'!C36&gt;0,'Położnictwo II st.'!C36," ")</f>
        <v>2025/2027</v>
      </c>
      <c r="D36" s="232" t="str">
        <f>IF('Położnictwo II st.'!D36&gt;0,'Położnictwo II st.'!D36," ")</f>
        <v xml:space="preserve"> </v>
      </c>
      <c r="E36" s="232">
        <f>IF('Położnictwo II st.'!E36&gt;0,'Położnictwo II st.'!E36," ")</f>
        <v>1</v>
      </c>
      <c r="F36" s="232" t="str">
        <f>IF('Położnictwo II st.'!F36&gt;0,'Położnictwo II st.'!F36," ")</f>
        <v>2024/2025</v>
      </c>
      <c r="G36" s="232" t="str">
        <f>IF('Położnictwo II st.'!G36&gt;0,'Położnictwo II st.'!G36," ")</f>
        <v>RPS</v>
      </c>
      <c r="H36" s="327" t="str">
        <f>IF('Położnictwo II st.'!H36&gt;0,'Położnictwo II st.'!H36," ")</f>
        <v>ze standardu</v>
      </c>
      <c r="I36" s="233" t="str">
        <f>IF('Położnictwo II st.'!I36&gt;0,'Położnictwo II st.'!I36," ")</f>
        <v>Statystyka medyczna</v>
      </c>
      <c r="J36" s="234">
        <f>'Położnictwo II st.'!L36</f>
        <v>50</v>
      </c>
      <c r="K36" s="235">
        <f>'Położnictwo II st.'!M36</f>
        <v>25</v>
      </c>
      <c r="L36" s="236">
        <f>'Położnictwo II st.'!N36</f>
        <v>25</v>
      </c>
      <c r="M36" s="237">
        <f>'Położnictwo II st.'!AA36+'Położnictwo II st.'!AC36+'Położnictwo II st.'!AX36+'Położnictwo II st.'!AZ36</f>
        <v>5</v>
      </c>
      <c r="N36" s="290">
        <f>'Położnictwo II st.'!O36</f>
        <v>25</v>
      </c>
      <c r="O36" s="238">
        <f>'Położnictwo II st.'!P36</f>
        <v>2</v>
      </c>
      <c r="P36" s="239" t="str">
        <f>'Położnictwo II st.'!U36</f>
        <v>zal</v>
      </c>
      <c r="Q36" s="261">
        <f t="shared" si="0"/>
        <v>11</v>
      </c>
      <c r="R36" s="262">
        <f t="shared" si="1"/>
        <v>2</v>
      </c>
      <c r="S36" s="263">
        <f t="shared" si="2"/>
        <v>2</v>
      </c>
      <c r="T36" s="251"/>
      <c r="U36" s="252"/>
      <c r="V36" s="252"/>
      <c r="W36" s="253"/>
      <c r="X36" s="253"/>
      <c r="Y36" s="253"/>
      <c r="Z36" s="253"/>
      <c r="AA36" s="253"/>
      <c r="AB36" s="253"/>
      <c r="AC36" s="253"/>
      <c r="AD36" s="253"/>
      <c r="AE36" s="253"/>
      <c r="AF36" s="253"/>
      <c r="AG36" s="253"/>
      <c r="AH36" s="253"/>
      <c r="AI36" s="253"/>
      <c r="AJ36" s="253"/>
      <c r="AK36" s="253"/>
      <c r="AL36" s="253"/>
      <c r="AM36" s="253"/>
      <c r="AN36" s="253"/>
      <c r="AO36" s="253"/>
      <c r="AP36" s="253"/>
      <c r="AQ36" s="253"/>
      <c r="AR36" s="253"/>
      <c r="AS36" s="253"/>
      <c r="AT36" s="372"/>
      <c r="AU36" s="255"/>
      <c r="AV36" s="252"/>
      <c r="AW36" s="252"/>
      <c r="AX36" s="252"/>
      <c r="AY36" s="252"/>
      <c r="AZ36" s="252"/>
      <c r="BA36" s="252"/>
      <c r="BB36" s="252"/>
      <c r="BC36" s="252"/>
      <c r="BD36" s="252"/>
      <c r="BE36" s="252"/>
      <c r="BF36" s="252"/>
      <c r="BG36" s="252"/>
      <c r="BH36" s="252"/>
      <c r="BI36" s="252"/>
      <c r="BJ36" s="252"/>
      <c r="BK36" s="252"/>
      <c r="BL36" s="252"/>
      <c r="BM36" s="252"/>
      <c r="BN36" s="252"/>
      <c r="BO36" s="252"/>
      <c r="BP36" s="252"/>
      <c r="BQ36" s="252"/>
      <c r="BR36" s="256"/>
      <c r="BS36" s="257"/>
      <c r="BT36" s="252"/>
      <c r="BU36" s="252"/>
      <c r="BV36" s="252"/>
      <c r="BW36" s="252"/>
      <c r="BX36" s="252"/>
      <c r="BY36" s="252"/>
      <c r="BZ36" s="252"/>
      <c r="CA36" s="252"/>
      <c r="CB36" s="252"/>
      <c r="CC36" s="252"/>
      <c r="CD36" s="252"/>
      <c r="CE36" s="252"/>
      <c r="CF36" s="252"/>
      <c r="CG36" s="252"/>
      <c r="CH36" s="252"/>
      <c r="CI36" s="252"/>
      <c r="CJ36" s="252"/>
      <c r="CK36" s="252"/>
      <c r="CL36" s="252"/>
      <c r="CM36" s="252"/>
      <c r="CN36" s="252"/>
      <c r="CO36" s="252"/>
      <c r="CP36" s="252"/>
      <c r="CQ36" s="252"/>
      <c r="CR36" s="252"/>
      <c r="CS36" s="252"/>
      <c r="CT36" s="252"/>
      <c r="CU36" s="252"/>
      <c r="CV36" s="252"/>
      <c r="CW36" s="252"/>
      <c r="CX36" s="252"/>
      <c r="CY36" s="253"/>
      <c r="CZ36" s="253"/>
      <c r="DA36" s="253"/>
      <c r="DB36" s="253"/>
      <c r="DC36" s="253"/>
      <c r="DD36" s="253"/>
      <c r="DE36" s="253"/>
      <c r="DF36" s="253"/>
      <c r="DG36" s="254"/>
      <c r="DH36" s="253"/>
      <c r="DI36" s="253"/>
      <c r="DJ36" s="253"/>
      <c r="DK36" s="253"/>
      <c r="DL36" s="253"/>
      <c r="DM36" s="253"/>
      <c r="DN36" s="253"/>
      <c r="DO36" s="253"/>
      <c r="DP36" s="253"/>
      <c r="DQ36" s="253"/>
      <c r="DR36" s="253"/>
      <c r="DS36" s="258"/>
      <c r="DT36" s="260"/>
      <c r="DU36" s="253"/>
      <c r="DV36" s="253"/>
      <c r="DW36" s="253"/>
      <c r="DX36" s="253"/>
      <c r="DY36" s="253"/>
      <c r="DZ36" s="253">
        <v>1</v>
      </c>
      <c r="EA36" s="253">
        <v>1</v>
      </c>
      <c r="EB36" s="253"/>
      <c r="EC36" s="253"/>
      <c r="ED36" s="253"/>
      <c r="EE36" s="253"/>
      <c r="EF36" s="253"/>
      <c r="EG36" s="253">
        <v>1</v>
      </c>
      <c r="EH36" s="253">
        <v>1</v>
      </c>
      <c r="EI36" s="253">
        <v>1</v>
      </c>
      <c r="EJ36" s="253">
        <v>1</v>
      </c>
      <c r="EK36" s="253">
        <v>1</v>
      </c>
      <c r="EL36" s="253">
        <v>1</v>
      </c>
      <c r="EM36" s="253">
        <v>1</v>
      </c>
      <c r="EN36" s="254">
        <v>1</v>
      </c>
      <c r="EO36" s="258">
        <v>1</v>
      </c>
      <c r="EP36" s="255"/>
      <c r="EQ36" s="253"/>
      <c r="ER36" s="253"/>
      <c r="ES36" s="253"/>
      <c r="ET36" s="253"/>
      <c r="EU36" s="253"/>
      <c r="EV36" s="253"/>
      <c r="EW36" s="253"/>
      <c r="EX36" s="253"/>
      <c r="EY36" s="253"/>
      <c r="EZ36" s="253"/>
      <c r="FA36" s="253"/>
      <c r="FB36" s="253"/>
      <c r="FC36" s="253"/>
      <c r="FD36" s="253"/>
      <c r="FE36" s="253"/>
      <c r="FF36" s="253"/>
      <c r="FG36" s="253"/>
      <c r="FH36" s="254"/>
      <c r="FI36" s="253"/>
      <c r="FJ36" s="381"/>
      <c r="FK36" s="255"/>
      <c r="FL36" s="253"/>
      <c r="FM36" s="253"/>
      <c r="FN36" s="253"/>
      <c r="FO36" s="253"/>
      <c r="FP36" s="253"/>
      <c r="FQ36" s="253"/>
      <c r="FR36" s="253"/>
      <c r="FS36" s="253"/>
      <c r="FT36" s="253"/>
      <c r="FU36" s="253"/>
      <c r="FV36" s="253"/>
      <c r="FW36" s="253"/>
      <c r="FX36" s="253"/>
      <c r="FY36" s="253"/>
      <c r="FZ36" s="253"/>
      <c r="GA36" s="253"/>
      <c r="GB36" s="253"/>
      <c r="GC36" s="253"/>
      <c r="GD36" s="253"/>
      <c r="GE36" s="253"/>
      <c r="GF36" s="253"/>
      <c r="GG36" s="253"/>
      <c r="GH36" s="253"/>
      <c r="GI36" s="253"/>
      <c r="GJ36" s="260"/>
      <c r="GK36" s="253"/>
      <c r="GL36" s="253"/>
      <c r="GM36" s="253"/>
      <c r="GN36" s="253"/>
      <c r="GO36" s="253"/>
      <c r="GP36" s="253"/>
      <c r="GQ36" s="253"/>
      <c r="GR36" s="253"/>
      <c r="GS36" s="253"/>
      <c r="GT36" s="253"/>
      <c r="GU36" s="253"/>
      <c r="GV36" s="253"/>
      <c r="GW36" s="253"/>
      <c r="GX36" s="253"/>
      <c r="GY36" s="253"/>
      <c r="GZ36" s="253"/>
      <c r="HA36" s="253"/>
      <c r="HB36" s="253"/>
      <c r="HC36" s="253"/>
      <c r="HD36" s="254"/>
      <c r="HE36" s="254"/>
      <c r="HF36" s="254"/>
      <c r="HG36" s="254"/>
      <c r="HH36" s="254"/>
      <c r="HI36" s="254"/>
      <c r="HJ36" s="254"/>
      <c r="HK36" s="254"/>
      <c r="HL36" s="254"/>
      <c r="HM36" s="254"/>
      <c r="HN36" s="254"/>
      <c r="HO36" s="254"/>
      <c r="HP36" s="254"/>
      <c r="HQ36" s="254"/>
      <c r="HR36" s="254"/>
      <c r="HS36" s="254"/>
      <c r="HT36" s="253"/>
      <c r="HU36" s="253"/>
      <c r="HV36" s="253"/>
      <c r="HW36" s="253"/>
      <c r="HX36" s="253"/>
      <c r="HY36" s="253"/>
      <c r="HZ36" s="253"/>
      <c r="IA36" s="253"/>
      <c r="IB36" s="253"/>
      <c r="IC36" s="372"/>
      <c r="ID36" s="259"/>
      <c r="IE36" s="254"/>
      <c r="IF36" s="254"/>
      <c r="IG36" s="254"/>
      <c r="IH36" s="254"/>
      <c r="II36" s="254">
        <v>1</v>
      </c>
      <c r="IJ36" s="254">
        <v>1</v>
      </c>
      <c r="IK36" s="254"/>
      <c r="IL36" s="254"/>
      <c r="IM36" s="254"/>
      <c r="IN36" s="254"/>
      <c r="IO36" s="254"/>
      <c r="IP36" s="254"/>
      <c r="IQ36" s="254"/>
      <c r="IR36" s="254"/>
      <c r="IS36" s="254"/>
      <c r="IT36" s="258"/>
      <c r="IU36" s="260"/>
      <c r="IV36" s="253">
        <v>1</v>
      </c>
      <c r="IW36" s="253">
        <v>1</v>
      </c>
      <c r="IX36" s="253"/>
      <c r="IY36" s="253"/>
      <c r="IZ36" s="253"/>
      <c r="JA36" s="253"/>
    </row>
    <row r="37" spans="1:261" ht="15.75" x14ac:dyDescent="0.25">
      <c r="A37" s="232">
        <f>'Położnictwo II st.'!A37</f>
        <v>18</v>
      </c>
      <c r="B37" s="232" t="str">
        <f>IF('Położnictwo II st.'!B37&gt;0,'Położnictwo II st.'!B37," ")</f>
        <v>C</v>
      </c>
      <c r="C37" s="232" t="str">
        <f>IF('Położnictwo II st.'!C37&gt;0,'Położnictwo II st.'!C37," ")</f>
        <v>2025/2027</v>
      </c>
      <c r="D37" s="232" t="str">
        <f>IF('Położnictwo II st.'!D37&gt;0,'Położnictwo II st.'!D37," ")</f>
        <v xml:space="preserve"> </v>
      </c>
      <c r="E37" s="232">
        <f>IF('Położnictwo II st.'!E37&gt;0,'Położnictwo II st.'!E37," ")</f>
        <v>1</v>
      </c>
      <c r="F37" s="232" t="str">
        <f>IF('Położnictwo II st.'!F37&gt;0,'Położnictwo II st.'!F37," ")</f>
        <v>2025/2026</v>
      </c>
      <c r="G37" s="232" t="str">
        <f>IF('Położnictwo II st.'!G37&gt;0,'Położnictwo II st.'!G37," ")</f>
        <v>RPS</v>
      </c>
      <c r="H37" s="232" t="str">
        <f>IF('Położnictwo II st.'!H37&gt;0,'Położnictwo II st.'!H37," ")</f>
        <v>ze standardu</v>
      </c>
      <c r="I37" s="233" t="str">
        <f>IF('Położnictwo II st.'!I37&gt;0,'Położnictwo II st.'!I37," ")</f>
        <v>Seminarium dyplomowe</v>
      </c>
      <c r="J37" s="234">
        <f>'Położnictwo II st.'!L37</f>
        <v>30</v>
      </c>
      <c r="K37" s="235">
        <f>'Położnictwo II st.'!M37</f>
        <v>20</v>
      </c>
      <c r="L37" s="236">
        <f>'Położnictwo II st.'!N37</f>
        <v>10</v>
      </c>
      <c r="M37" s="237">
        <f>'Położnictwo II st.'!AA37+'Położnictwo II st.'!AC37+'Położnictwo II st.'!AX37+'Położnictwo II st.'!AZ37</f>
        <v>10</v>
      </c>
      <c r="N37" s="290">
        <f>'Położnictwo II st.'!O37</f>
        <v>10</v>
      </c>
      <c r="O37" s="238">
        <f>'Położnictwo II st.'!P37</f>
        <v>1</v>
      </c>
      <c r="P37" s="239" t="str">
        <f>'Położnictwo II st.'!U37</f>
        <v>zal</v>
      </c>
      <c r="Q37" s="261">
        <f t="shared" si="0"/>
        <v>2</v>
      </c>
      <c r="R37" s="262">
        <f t="shared" si="1"/>
        <v>2</v>
      </c>
      <c r="S37" s="263">
        <f t="shared" si="2"/>
        <v>2</v>
      </c>
      <c r="T37" s="251"/>
      <c r="U37" s="252"/>
      <c r="V37" s="252"/>
      <c r="W37" s="253"/>
      <c r="X37" s="253"/>
      <c r="Y37" s="253"/>
      <c r="Z37" s="253"/>
      <c r="AA37" s="253"/>
      <c r="AB37" s="253"/>
      <c r="AC37" s="253"/>
      <c r="AD37" s="253"/>
      <c r="AE37" s="253"/>
      <c r="AF37" s="253"/>
      <c r="AG37" s="253"/>
      <c r="AH37" s="253"/>
      <c r="AI37" s="253"/>
      <c r="AJ37" s="253"/>
      <c r="AK37" s="253"/>
      <c r="AL37" s="253"/>
      <c r="AM37" s="253"/>
      <c r="AN37" s="253"/>
      <c r="AO37" s="253"/>
      <c r="AP37" s="253"/>
      <c r="AQ37" s="253"/>
      <c r="AR37" s="253"/>
      <c r="AS37" s="253"/>
      <c r="AT37" s="372"/>
      <c r="AU37" s="255"/>
      <c r="AV37" s="252"/>
      <c r="AW37" s="252"/>
      <c r="AX37" s="252"/>
      <c r="AY37" s="252"/>
      <c r="AZ37" s="252"/>
      <c r="BA37" s="252"/>
      <c r="BB37" s="252"/>
      <c r="BC37" s="252"/>
      <c r="BD37" s="252"/>
      <c r="BE37" s="252"/>
      <c r="BF37" s="252"/>
      <c r="BG37" s="252"/>
      <c r="BH37" s="252"/>
      <c r="BI37" s="252"/>
      <c r="BJ37" s="252"/>
      <c r="BK37" s="252"/>
      <c r="BL37" s="252"/>
      <c r="BM37" s="252"/>
      <c r="BN37" s="252"/>
      <c r="BO37" s="252"/>
      <c r="BP37" s="252"/>
      <c r="BQ37" s="252"/>
      <c r="BR37" s="256"/>
      <c r="BS37" s="257"/>
      <c r="BT37" s="252"/>
      <c r="BU37" s="252"/>
      <c r="BV37" s="252"/>
      <c r="BW37" s="252"/>
      <c r="BX37" s="252"/>
      <c r="BY37" s="252"/>
      <c r="BZ37" s="252"/>
      <c r="CA37" s="252"/>
      <c r="CB37" s="252"/>
      <c r="CC37" s="252"/>
      <c r="CD37" s="252"/>
      <c r="CE37" s="252"/>
      <c r="CF37" s="252"/>
      <c r="CG37" s="252"/>
      <c r="CH37" s="252"/>
      <c r="CI37" s="252"/>
      <c r="CJ37" s="252"/>
      <c r="CK37" s="252"/>
      <c r="CL37" s="252"/>
      <c r="CM37" s="252"/>
      <c r="CN37" s="252"/>
      <c r="CO37" s="252"/>
      <c r="CP37" s="252"/>
      <c r="CQ37" s="252"/>
      <c r="CR37" s="252"/>
      <c r="CS37" s="252"/>
      <c r="CT37" s="252"/>
      <c r="CU37" s="252"/>
      <c r="CV37" s="252"/>
      <c r="CW37" s="252"/>
      <c r="CX37" s="252"/>
      <c r="CY37" s="253"/>
      <c r="CZ37" s="253"/>
      <c r="DA37" s="253"/>
      <c r="DB37" s="253"/>
      <c r="DC37" s="253"/>
      <c r="DD37" s="253"/>
      <c r="DE37" s="253"/>
      <c r="DF37" s="253"/>
      <c r="DG37" s="254"/>
      <c r="DH37" s="253"/>
      <c r="DI37" s="253"/>
      <c r="DJ37" s="253"/>
      <c r="DK37" s="253"/>
      <c r="DL37" s="253"/>
      <c r="DM37" s="253"/>
      <c r="DN37" s="253"/>
      <c r="DO37" s="253"/>
      <c r="DP37" s="253"/>
      <c r="DQ37" s="253"/>
      <c r="DR37" s="253"/>
      <c r="DS37" s="258"/>
      <c r="DT37" s="260"/>
      <c r="DU37" s="253"/>
      <c r="DV37" s="253"/>
      <c r="DW37" s="253"/>
      <c r="DX37" s="253"/>
      <c r="DY37" s="253"/>
      <c r="DZ37" s="253">
        <v>1</v>
      </c>
      <c r="EA37" s="253">
        <v>1</v>
      </c>
      <c r="EB37" s="253"/>
      <c r="EC37" s="253"/>
      <c r="ED37" s="253"/>
      <c r="EE37" s="253"/>
      <c r="EF37" s="253"/>
      <c r="EG37" s="253"/>
      <c r="EH37" s="253"/>
      <c r="EI37" s="253"/>
      <c r="EJ37" s="253"/>
      <c r="EK37" s="253"/>
      <c r="EL37" s="253"/>
      <c r="EM37" s="253"/>
      <c r="EN37" s="254"/>
      <c r="EO37" s="258"/>
      <c r="EP37" s="255"/>
      <c r="EQ37" s="253"/>
      <c r="ER37" s="253"/>
      <c r="ES37" s="253"/>
      <c r="ET37" s="253"/>
      <c r="EU37" s="253"/>
      <c r="EV37" s="253"/>
      <c r="EW37" s="253"/>
      <c r="EX37" s="253"/>
      <c r="EY37" s="253"/>
      <c r="EZ37" s="253"/>
      <c r="FA37" s="253"/>
      <c r="FB37" s="253"/>
      <c r="FC37" s="253"/>
      <c r="FD37" s="253"/>
      <c r="FE37" s="253"/>
      <c r="FF37" s="253"/>
      <c r="FG37" s="253"/>
      <c r="FH37" s="254"/>
      <c r="FI37" s="253"/>
      <c r="FJ37" s="381"/>
      <c r="FK37" s="255"/>
      <c r="FL37" s="253"/>
      <c r="FM37" s="253"/>
      <c r="FN37" s="253"/>
      <c r="FO37" s="253"/>
      <c r="FP37" s="253"/>
      <c r="FQ37" s="253"/>
      <c r="FR37" s="253"/>
      <c r="FS37" s="253"/>
      <c r="FT37" s="253"/>
      <c r="FU37" s="253"/>
      <c r="FV37" s="253"/>
      <c r="FW37" s="253"/>
      <c r="FX37" s="253"/>
      <c r="FY37" s="253"/>
      <c r="FZ37" s="253"/>
      <c r="GA37" s="253"/>
      <c r="GB37" s="253"/>
      <c r="GC37" s="253"/>
      <c r="GD37" s="253"/>
      <c r="GE37" s="253"/>
      <c r="GF37" s="253"/>
      <c r="GG37" s="253"/>
      <c r="GH37" s="253"/>
      <c r="GI37" s="253"/>
      <c r="GJ37" s="260"/>
      <c r="GK37" s="253"/>
      <c r="GL37" s="253"/>
      <c r="GM37" s="253"/>
      <c r="GN37" s="253"/>
      <c r="GO37" s="253"/>
      <c r="GP37" s="253"/>
      <c r="GQ37" s="253"/>
      <c r="GR37" s="253"/>
      <c r="GS37" s="253"/>
      <c r="GT37" s="253"/>
      <c r="GU37" s="253"/>
      <c r="GV37" s="253"/>
      <c r="GW37" s="253"/>
      <c r="GX37" s="253"/>
      <c r="GY37" s="253"/>
      <c r="GZ37" s="253"/>
      <c r="HA37" s="253"/>
      <c r="HB37" s="253"/>
      <c r="HC37" s="253"/>
      <c r="HD37" s="254"/>
      <c r="HE37" s="254"/>
      <c r="HF37" s="254"/>
      <c r="HG37" s="254"/>
      <c r="HH37" s="254"/>
      <c r="HI37" s="254"/>
      <c r="HJ37" s="254"/>
      <c r="HK37" s="254"/>
      <c r="HL37" s="254"/>
      <c r="HM37" s="254"/>
      <c r="HN37" s="254"/>
      <c r="HO37" s="254"/>
      <c r="HP37" s="254"/>
      <c r="HQ37" s="254"/>
      <c r="HR37" s="254"/>
      <c r="HS37" s="254"/>
      <c r="HT37" s="253"/>
      <c r="HU37" s="253"/>
      <c r="HV37" s="253"/>
      <c r="HW37" s="253"/>
      <c r="HX37" s="253"/>
      <c r="HY37" s="253"/>
      <c r="HZ37" s="253"/>
      <c r="IA37" s="253"/>
      <c r="IB37" s="253"/>
      <c r="IC37" s="372"/>
      <c r="ID37" s="259"/>
      <c r="IE37" s="254"/>
      <c r="IF37" s="254"/>
      <c r="IG37" s="254"/>
      <c r="IH37" s="254"/>
      <c r="II37" s="254">
        <v>1</v>
      </c>
      <c r="IJ37" s="254">
        <v>1</v>
      </c>
      <c r="IK37" s="254"/>
      <c r="IL37" s="254"/>
      <c r="IM37" s="254"/>
      <c r="IN37" s="254"/>
      <c r="IO37" s="254"/>
      <c r="IP37" s="254"/>
      <c r="IQ37" s="254"/>
      <c r="IR37" s="254"/>
      <c r="IS37" s="254"/>
      <c r="IT37" s="258"/>
      <c r="IU37" s="260"/>
      <c r="IV37" s="253">
        <v>1</v>
      </c>
      <c r="IW37" s="253">
        <v>1</v>
      </c>
      <c r="IX37" s="253"/>
      <c r="IY37" s="253"/>
      <c r="IZ37" s="253"/>
      <c r="JA37" s="253"/>
    </row>
    <row r="38" spans="1:261" ht="15.75" x14ac:dyDescent="0.25">
      <c r="A38" s="232">
        <f>'Położnictwo II st.'!A38</f>
        <v>19</v>
      </c>
      <c r="B38" s="232" t="str">
        <f>IF('Położnictwo II st.'!B38&gt;0,'Położnictwo II st.'!B38," ")</f>
        <v>B</v>
      </c>
      <c r="C38" s="232" t="str">
        <f>IF('Położnictwo II st.'!C38&gt;0,'Położnictwo II st.'!C38," ")</f>
        <v>2025/2027</v>
      </c>
      <c r="D38" s="232" t="str">
        <f>IF('Położnictwo II st.'!D38&gt;0,'Położnictwo II st.'!D38," ")</f>
        <v xml:space="preserve"> </v>
      </c>
      <c r="E38" s="232">
        <f>IF('Położnictwo II st.'!E38&gt;0,'Położnictwo II st.'!E38," ")</f>
        <v>1</v>
      </c>
      <c r="F38" s="232" t="str">
        <f>IF('Położnictwo II st.'!F38&gt;0,'Położnictwo II st.'!F38," ")</f>
        <v>2025/2026</v>
      </c>
      <c r="G38" s="232" t="str">
        <f>IF('Położnictwo II st.'!G38&gt;0,'Położnictwo II st.'!G38," ")</f>
        <v>RPS</v>
      </c>
      <c r="H38" s="232" t="str">
        <f>IF('Położnictwo II st.'!H38&gt;0,'Położnictwo II st.'!H38," ")</f>
        <v>do dyspozycji uczelni (Autorska oferta uczelni)</v>
      </c>
      <c r="I38" s="233" t="str">
        <f>IF('Położnictwo II st.'!I38&gt;0,'Położnictwo II st.'!I38," ")</f>
        <v>Seksuologia i edukacja seksualna</v>
      </c>
      <c r="J38" s="234">
        <f>'Położnictwo II st.'!L38</f>
        <v>60</v>
      </c>
      <c r="K38" s="235">
        <f>'Położnictwo II st.'!M38</f>
        <v>35</v>
      </c>
      <c r="L38" s="236">
        <f>'Położnictwo II st.'!N38</f>
        <v>25</v>
      </c>
      <c r="M38" s="237">
        <f>'Położnictwo II st.'!AA38+'Położnictwo II st.'!AC38+'Położnictwo II st.'!AX38+'Położnictwo II st.'!AZ38</f>
        <v>15</v>
      </c>
      <c r="N38" s="290">
        <f>'Położnictwo II st.'!O38</f>
        <v>25</v>
      </c>
      <c r="O38" s="238">
        <f>'Położnictwo II st.'!P38</f>
        <v>2</v>
      </c>
      <c r="P38" s="239" t="str">
        <f>'Położnictwo II st.'!U38</f>
        <v>zal</v>
      </c>
      <c r="Q38" s="261">
        <f t="shared" si="0"/>
        <v>0</v>
      </c>
      <c r="R38" s="262">
        <f t="shared" si="1"/>
        <v>0</v>
      </c>
      <c r="S38" s="263">
        <f t="shared" si="2"/>
        <v>6</v>
      </c>
      <c r="T38" s="251"/>
      <c r="U38" s="252"/>
      <c r="V38" s="252"/>
      <c r="W38" s="253"/>
      <c r="X38" s="253"/>
      <c r="Y38" s="253"/>
      <c r="Z38" s="253"/>
      <c r="AA38" s="253"/>
      <c r="AB38" s="253"/>
      <c r="AC38" s="253"/>
      <c r="AD38" s="253"/>
      <c r="AE38" s="253"/>
      <c r="AF38" s="253"/>
      <c r="AG38" s="253"/>
      <c r="AH38" s="253"/>
      <c r="AI38" s="253"/>
      <c r="AJ38" s="253"/>
      <c r="AK38" s="253"/>
      <c r="AL38" s="253"/>
      <c r="AM38" s="253"/>
      <c r="AN38" s="253"/>
      <c r="AO38" s="253"/>
      <c r="AP38" s="253"/>
      <c r="AQ38" s="253"/>
      <c r="AR38" s="253"/>
      <c r="AS38" s="253"/>
      <c r="AT38" s="372"/>
      <c r="AU38" s="255"/>
      <c r="AV38" s="252"/>
      <c r="AW38" s="252"/>
      <c r="AX38" s="252"/>
      <c r="AY38" s="252"/>
      <c r="AZ38" s="252"/>
      <c r="BA38" s="252"/>
      <c r="BB38" s="252"/>
      <c r="BC38" s="252"/>
      <c r="BD38" s="252"/>
      <c r="BE38" s="252"/>
      <c r="BF38" s="252"/>
      <c r="BG38" s="252"/>
      <c r="BH38" s="252"/>
      <c r="BI38" s="252"/>
      <c r="BJ38" s="252"/>
      <c r="BK38" s="252"/>
      <c r="BL38" s="252"/>
      <c r="BM38" s="252"/>
      <c r="BN38" s="252"/>
      <c r="BO38" s="252"/>
      <c r="BP38" s="252"/>
      <c r="BQ38" s="252"/>
      <c r="BR38" s="256"/>
      <c r="BS38" s="257"/>
      <c r="BT38" s="252"/>
      <c r="BU38" s="252"/>
      <c r="BV38" s="252"/>
      <c r="BW38" s="252"/>
      <c r="BX38" s="252"/>
      <c r="BY38" s="252"/>
      <c r="BZ38" s="252"/>
      <c r="CA38" s="252"/>
      <c r="CB38" s="252"/>
      <c r="CC38" s="252"/>
      <c r="CD38" s="252"/>
      <c r="CE38" s="252"/>
      <c r="CF38" s="252"/>
      <c r="CG38" s="252"/>
      <c r="CH38" s="252"/>
      <c r="CI38" s="252"/>
      <c r="CJ38" s="252"/>
      <c r="CK38" s="252"/>
      <c r="CL38" s="252"/>
      <c r="CM38" s="252"/>
      <c r="CN38" s="252"/>
      <c r="CO38" s="252"/>
      <c r="CP38" s="252"/>
      <c r="CQ38" s="252"/>
      <c r="CR38" s="252"/>
      <c r="CS38" s="252"/>
      <c r="CT38" s="252"/>
      <c r="CU38" s="252"/>
      <c r="CV38" s="252"/>
      <c r="CW38" s="252"/>
      <c r="CX38" s="252"/>
      <c r="CY38" s="253"/>
      <c r="CZ38" s="253"/>
      <c r="DA38" s="253"/>
      <c r="DB38" s="253"/>
      <c r="DC38" s="253"/>
      <c r="DD38" s="253"/>
      <c r="DE38" s="253"/>
      <c r="DF38" s="253"/>
      <c r="DG38" s="254"/>
      <c r="DH38" s="253"/>
      <c r="DI38" s="253"/>
      <c r="DJ38" s="253"/>
      <c r="DK38" s="253"/>
      <c r="DL38" s="253"/>
      <c r="DM38" s="253"/>
      <c r="DN38" s="253"/>
      <c r="DO38" s="253"/>
      <c r="DP38" s="253"/>
      <c r="DQ38" s="253"/>
      <c r="DR38" s="253"/>
      <c r="DS38" s="258"/>
      <c r="DT38" s="260"/>
      <c r="DU38" s="253"/>
      <c r="DV38" s="253"/>
      <c r="DW38" s="253"/>
      <c r="DX38" s="253"/>
      <c r="DY38" s="253"/>
      <c r="DZ38" s="253"/>
      <c r="EA38" s="253"/>
      <c r="EB38" s="253"/>
      <c r="EC38" s="253"/>
      <c r="ED38" s="253"/>
      <c r="EE38" s="253"/>
      <c r="EF38" s="253"/>
      <c r="EG38" s="253"/>
      <c r="EH38" s="253"/>
      <c r="EI38" s="253"/>
      <c r="EJ38" s="253"/>
      <c r="EK38" s="253"/>
      <c r="EL38" s="253"/>
      <c r="EM38" s="253"/>
      <c r="EN38" s="254"/>
      <c r="EO38" s="258"/>
      <c r="EP38" s="255"/>
      <c r="EQ38" s="253"/>
      <c r="ER38" s="253"/>
      <c r="ES38" s="253"/>
      <c r="ET38" s="253"/>
      <c r="EU38" s="253"/>
      <c r="EV38" s="253"/>
      <c r="EW38" s="253"/>
      <c r="EX38" s="253"/>
      <c r="EY38" s="253"/>
      <c r="EZ38" s="253"/>
      <c r="FA38" s="253"/>
      <c r="FB38" s="253"/>
      <c r="FC38" s="253"/>
      <c r="FD38" s="253"/>
      <c r="FE38" s="253"/>
      <c r="FF38" s="253"/>
      <c r="FG38" s="253"/>
      <c r="FH38" s="254"/>
      <c r="FI38" s="253"/>
      <c r="FJ38" s="381"/>
      <c r="FK38" s="255"/>
      <c r="FL38" s="253"/>
      <c r="FM38" s="253"/>
      <c r="FN38" s="253"/>
      <c r="FO38" s="253"/>
      <c r="FP38" s="253"/>
      <c r="FQ38" s="253"/>
      <c r="FR38" s="253"/>
      <c r="FS38" s="253"/>
      <c r="FT38" s="253"/>
      <c r="FU38" s="253"/>
      <c r="FV38" s="253"/>
      <c r="FW38" s="253"/>
      <c r="FX38" s="253"/>
      <c r="FY38" s="253"/>
      <c r="FZ38" s="253"/>
      <c r="GA38" s="253"/>
      <c r="GB38" s="253"/>
      <c r="GC38" s="253"/>
      <c r="GD38" s="253"/>
      <c r="GE38" s="253"/>
      <c r="GF38" s="253"/>
      <c r="GG38" s="253"/>
      <c r="GH38" s="253"/>
      <c r="GI38" s="253"/>
      <c r="GJ38" s="260"/>
      <c r="GK38" s="253"/>
      <c r="GL38" s="253"/>
      <c r="GM38" s="253"/>
      <c r="GN38" s="253"/>
      <c r="GO38" s="253"/>
      <c r="GP38" s="253"/>
      <c r="GQ38" s="253"/>
      <c r="GR38" s="253"/>
      <c r="GS38" s="253"/>
      <c r="GT38" s="253"/>
      <c r="GU38" s="253"/>
      <c r="GV38" s="253"/>
      <c r="GW38" s="253"/>
      <c r="GX38" s="253"/>
      <c r="GY38" s="253"/>
      <c r="GZ38" s="253"/>
      <c r="HA38" s="253"/>
      <c r="HB38" s="253"/>
      <c r="HC38" s="253"/>
      <c r="HD38" s="254"/>
      <c r="HE38" s="254"/>
      <c r="HF38" s="254"/>
      <c r="HG38" s="254"/>
      <c r="HH38" s="254"/>
      <c r="HI38" s="254"/>
      <c r="HJ38" s="254"/>
      <c r="HK38" s="254"/>
      <c r="HL38" s="254"/>
      <c r="HM38" s="254"/>
      <c r="HN38" s="254"/>
      <c r="HO38" s="254"/>
      <c r="HP38" s="254"/>
      <c r="HQ38" s="254"/>
      <c r="HR38" s="254"/>
      <c r="HS38" s="254"/>
      <c r="HT38" s="253"/>
      <c r="HU38" s="253"/>
      <c r="HV38" s="253"/>
      <c r="HW38" s="253"/>
      <c r="HX38" s="253"/>
      <c r="HY38" s="253"/>
      <c r="HZ38" s="253"/>
      <c r="IA38" s="253"/>
      <c r="IB38" s="253"/>
      <c r="IC38" s="372"/>
      <c r="ID38" s="259"/>
      <c r="IE38" s="254"/>
      <c r="IF38" s="254"/>
      <c r="IG38" s="254"/>
      <c r="IH38" s="254"/>
      <c r="II38" s="254"/>
      <c r="IJ38" s="254"/>
      <c r="IK38" s="254"/>
      <c r="IL38" s="254"/>
      <c r="IM38" s="254"/>
      <c r="IN38" s="254"/>
      <c r="IO38" s="254"/>
      <c r="IP38" s="254"/>
      <c r="IQ38" s="254"/>
      <c r="IR38" s="254"/>
      <c r="IS38" s="254"/>
      <c r="IT38" s="258"/>
      <c r="IU38" s="260">
        <v>1</v>
      </c>
      <c r="IV38" s="253">
        <v>1</v>
      </c>
      <c r="IW38" s="253">
        <v>1</v>
      </c>
      <c r="IX38" s="253">
        <v>1</v>
      </c>
      <c r="IY38" s="253">
        <v>1</v>
      </c>
      <c r="IZ38" s="253">
        <v>1</v>
      </c>
      <c r="JA38" s="253"/>
    </row>
    <row r="39" spans="1:261" ht="63" x14ac:dyDescent="0.25">
      <c r="A39" s="232">
        <f>'Położnictwo II st.'!A39</f>
        <v>20</v>
      </c>
      <c r="B39" s="232" t="str">
        <f>IF('Położnictwo II st.'!B39&gt;0,'Położnictwo II st.'!B39," ")</f>
        <v>D</v>
      </c>
      <c r="C39" s="232" t="str">
        <f>IF('Położnictwo II st.'!C39&gt;0,'Położnictwo II st.'!C39," ")</f>
        <v>2025/2027</v>
      </c>
      <c r="D39" s="232" t="str">
        <f>IF('Położnictwo II st.'!D39&gt;0,'Położnictwo II st.'!D39," ")</f>
        <v xml:space="preserve"> </v>
      </c>
      <c r="E39" s="232">
        <f>IF('Położnictwo II st.'!E39&gt;0,'Położnictwo II st.'!E39," ")</f>
        <v>1</v>
      </c>
      <c r="F39" s="232" t="str">
        <f>IF('Położnictwo II st.'!F39&gt;0,'Położnictwo II st.'!F39," ")</f>
        <v>2025/2026</v>
      </c>
      <c r="G39" s="232" t="str">
        <f>IF('Położnictwo II st.'!G39&gt;0,'Położnictwo II st.'!G39," ")</f>
        <v>RPS</v>
      </c>
      <c r="H39" s="232" t="str">
        <f>IF('Położnictwo II st.'!H39&gt;0,'Położnictwo II st.'!H39," ")</f>
        <v>ze standardu</v>
      </c>
      <c r="I39" s="233" t="str">
        <f>IF('Położnictwo II st.'!I39&gt;0,'Położnictwo II st.'!I39," ")</f>
        <v>Opieka specjalistyczna nad pacjentką i jej rodziną w ujęciu interdyscyplinarnym oraz edukacja w praktyce zawodowej położnej - praktyka zawodowa</v>
      </c>
      <c r="J39" s="234">
        <f>'Położnictwo II st.'!L39</f>
        <v>90</v>
      </c>
      <c r="K39" s="235">
        <f>'Położnictwo II st.'!M39</f>
        <v>30</v>
      </c>
      <c r="L39" s="236">
        <f>'Położnictwo II st.'!N39</f>
        <v>60</v>
      </c>
      <c r="M39" s="237">
        <f>'Położnictwo II st.'!AA39+'Położnictwo II st.'!AC39+'Położnictwo II st.'!AX39+'Położnictwo II st.'!AZ39</f>
        <v>0</v>
      </c>
      <c r="N39" s="290">
        <f>'Położnictwo II st.'!O39</f>
        <v>60</v>
      </c>
      <c r="O39" s="238">
        <f>'Położnictwo II st.'!P39</f>
        <v>3</v>
      </c>
      <c r="P39" s="239" t="str">
        <f>'Położnictwo II st.'!U39</f>
        <v>zal</v>
      </c>
      <c r="Q39" s="261">
        <f t="shared" si="0"/>
        <v>0</v>
      </c>
      <c r="R39" s="262">
        <f t="shared" si="1"/>
        <v>5</v>
      </c>
      <c r="S39" s="263">
        <f t="shared" si="2"/>
        <v>6</v>
      </c>
      <c r="T39" s="264"/>
      <c r="U39" s="265"/>
      <c r="V39" s="265"/>
      <c r="W39" s="266"/>
      <c r="X39" s="266"/>
      <c r="Y39" s="266"/>
      <c r="Z39" s="266"/>
      <c r="AA39" s="266"/>
      <c r="AB39" s="266"/>
      <c r="AC39" s="266"/>
      <c r="AD39" s="266"/>
      <c r="AE39" s="266"/>
      <c r="AF39" s="266"/>
      <c r="AG39" s="266"/>
      <c r="AH39" s="266"/>
      <c r="AI39" s="266"/>
      <c r="AJ39" s="266"/>
      <c r="AK39" s="266"/>
      <c r="AL39" s="266"/>
      <c r="AM39" s="266"/>
      <c r="AN39" s="266"/>
      <c r="AO39" s="266"/>
      <c r="AP39" s="266"/>
      <c r="AQ39" s="266"/>
      <c r="AR39" s="266"/>
      <c r="AS39" s="266"/>
      <c r="AT39" s="373"/>
      <c r="AU39" s="268"/>
      <c r="AV39" s="265"/>
      <c r="AW39" s="265"/>
      <c r="AX39" s="265"/>
      <c r="AY39" s="265"/>
      <c r="AZ39" s="265"/>
      <c r="BA39" s="265"/>
      <c r="BB39" s="265"/>
      <c r="BC39" s="265"/>
      <c r="BD39" s="265"/>
      <c r="BE39" s="265"/>
      <c r="BF39" s="265"/>
      <c r="BG39" s="265"/>
      <c r="BH39" s="265"/>
      <c r="BI39" s="265"/>
      <c r="BJ39" s="265"/>
      <c r="BK39" s="265"/>
      <c r="BL39" s="265"/>
      <c r="BM39" s="265"/>
      <c r="BN39" s="265"/>
      <c r="BO39" s="265"/>
      <c r="BP39" s="265"/>
      <c r="BQ39" s="265"/>
      <c r="BR39" s="59"/>
      <c r="BS39" s="269"/>
      <c r="BT39" s="265"/>
      <c r="BU39" s="265"/>
      <c r="BV39" s="265"/>
      <c r="BW39" s="265"/>
      <c r="BX39" s="265"/>
      <c r="BY39" s="265"/>
      <c r="BZ39" s="265"/>
      <c r="CA39" s="265"/>
      <c r="CB39" s="265"/>
      <c r="CC39" s="265"/>
      <c r="CD39" s="265"/>
      <c r="CE39" s="265"/>
      <c r="CF39" s="265"/>
      <c r="CG39" s="265"/>
      <c r="CH39" s="265"/>
      <c r="CI39" s="265"/>
      <c r="CJ39" s="265"/>
      <c r="CK39" s="265"/>
      <c r="CL39" s="265"/>
      <c r="CM39" s="265"/>
      <c r="CN39" s="265"/>
      <c r="CO39" s="265"/>
      <c r="CP39" s="265"/>
      <c r="CQ39" s="265"/>
      <c r="CR39" s="265"/>
      <c r="CS39" s="265"/>
      <c r="CT39" s="265"/>
      <c r="CU39" s="265"/>
      <c r="CV39" s="265"/>
      <c r="CW39" s="265"/>
      <c r="CX39" s="265"/>
      <c r="CY39" s="253"/>
      <c r="CZ39" s="253"/>
      <c r="DA39" s="253"/>
      <c r="DB39" s="253"/>
      <c r="DC39" s="253"/>
      <c r="DD39" s="253"/>
      <c r="DE39" s="253"/>
      <c r="DF39" s="253"/>
      <c r="DG39" s="254"/>
      <c r="DH39" s="253"/>
      <c r="DI39" s="253"/>
      <c r="DJ39" s="253"/>
      <c r="DK39" s="253"/>
      <c r="DL39" s="253"/>
      <c r="DM39" s="253"/>
      <c r="DN39" s="253"/>
      <c r="DO39" s="253"/>
      <c r="DP39" s="253"/>
      <c r="DQ39" s="253"/>
      <c r="DR39" s="253"/>
      <c r="DS39" s="258"/>
      <c r="DT39" s="272"/>
      <c r="DU39" s="266"/>
      <c r="DV39" s="266"/>
      <c r="DW39" s="266"/>
      <c r="DX39" s="266"/>
      <c r="DY39" s="266"/>
      <c r="DZ39" s="266"/>
      <c r="EA39" s="266"/>
      <c r="EB39" s="266"/>
      <c r="EC39" s="266"/>
      <c r="ED39" s="266"/>
      <c r="EE39" s="266"/>
      <c r="EF39" s="266"/>
      <c r="EG39" s="266"/>
      <c r="EH39" s="266"/>
      <c r="EI39" s="266"/>
      <c r="EJ39" s="266"/>
      <c r="EK39" s="266"/>
      <c r="EL39" s="266"/>
      <c r="EM39" s="266"/>
      <c r="EN39" s="267"/>
      <c r="EO39" s="270"/>
      <c r="EP39" s="268"/>
      <c r="EQ39" s="266"/>
      <c r="ER39" s="266"/>
      <c r="ES39" s="266"/>
      <c r="ET39" s="266"/>
      <c r="EU39" s="266"/>
      <c r="EV39" s="266"/>
      <c r="EW39" s="266"/>
      <c r="EX39" s="266"/>
      <c r="EY39" s="266"/>
      <c r="EZ39" s="266"/>
      <c r="FA39" s="266"/>
      <c r="FB39" s="266"/>
      <c r="FC39" s="266"/>
      <c r="FD39" s="266"/>
      <c r="FE39" s="266"/>
      <c r="FF39" s="266"/>
      <c r="FG39" s="266"/>
      <c r="FH39" s="267"/>
      <c r="FI39" s="253"/>
      <c r="FJ39" s="381"/>
      <c r="FK39" s="268"/>
      <c r="FL39" s="266"/>
      <c r="FM39" s="266"/>
      <c r="FN39" s="266"/>
      <c r="FO39" s="266"/>
      <c r="FP39" s="266"/>
      <c r="FQ39" s="266"/>
      <c r="FR39" s="266"/>
      <c r="FS39" s="266"/>
      <c r="FT39" s="266"/>
      <c r="FU39" s="266"/>
      <c r="FV39" s="266"/>
      <c r="FW39" s="266"/>
      <c r="FX39" s="266"/>
      <c r="FY39" s="266"/>
      <c r="FZ39" s="266"/>
      <c r="GA39" s="266"/>
      <c r="GB39" s="266"/>
      <c r="GC39" s="266"/>
      <c r="GD39" s="266"/>
      <c r="GE39" s="266"/>
      <c r="GF39" s="266"/>
      <c r="GG39" s="266"/>
      <c r="GH39" s="266"/>
      <c r="GI39" s="266"/>
      <c r="GJ39" s="272"/>
      <c r="GK39" s="266"/>
      <c r="GL39" s="266"/>
      <c r="GM39" s="266"/>
      <c r="GN39" s="266"/>
      <c r="GO39" s="266"/>
      <c r="GP39" s="266"/>
      <c r="GQ39" s="266"/>
      <c r="GR39" s="266"/>
      <c r="GS39" s="266"/>
      <c r="GT39" s="266"/>
      <c r="GU39" s="266"/>
      <c r="GV39" s="266"/>
      <c r="GW39" s="266"/>
      <c r="GX39" s="266"/>
      <c r="GY39" s="266"/>
      <c r="GZ39" s="266"/>
      <c r="HA39" s="266"/>
      <c r="HB39" s="266">
        <v>1</v>
      </c>
      <c r="HC39" s="266">
        <v>1</v>
      </c>
      <c r="HD39" s="267">
        <v>1</v>
      </c>
      <c r="HE39" s="267">
        <v>1</v>
      </c>
      <c r="HF39" s="267">
        <v>1</v>
      </c>
      <c r="HG39" s="267"/>
      <c r="HH39" s="267"/>
      <c r="HI39" s="267"/>
      <c r="HJ39" s="267"/>
      <c r="HK39" s="267"/>
      <c r="HL39" s="267"/>
      <c r="HM39" s="267"/>
      <c r="HN39" s="267"/>
      <c r="HO39" s="267"/>
      <c r="HP39" s="267"/>
      <c r="HQ39" s="267"/>
      <c r="HR39" s="267"/>
      <c r="HS39" s="267"/>
      <c r="HT39" s="253"/>
      <c r="HU39" s="253"/>
      <c r="HV39" s="253"/>
      <c r="HW39" s="253"/>
      <c r="HX39" s="253"/>
      <c r="HY39" s="253"/>
      <c r="HZ39" s="253"/>
      <c r="IA39" s="253"/>
      <c r="IB39" s="253"/>
      <c r="IC39" s="373"/>
      <c r="ID39" s="271"/>
      <c r="IE39" s="267"/>
      <c r="IF39" s="267"/>
      <c r="IG39" s="267"/>
      <c r="IH39" s="267"/>
      <c r="II39" s="267"/>
      <c r="IJ39" s="267"/>
      <c r="IK39" s="267"/>
      <c r="IL39" s="267"/>
      <c r="IM39" s="267"/>
      <c r="IN39" s="267"/>
      <c r="IO39" s="267"/>
      <c r="IP39" s="267"/>
      <c r="IQ39" s="267"/>
      <c r="IR39" s="267"/>
      <c r="IS39" s="267"/>
      <c r="IT39" s="270"/>
      <c r="IU39" s="272">
        <v>1</v>
      </c>
      <c r="IV39" s="266">
        <v>1</v>
      </c>
      <c r="IW39" s="266">
        <v>1</v>
      </c>
      <c r="IX39" s="266">
        <v>1</v>
      </c>
      <c r="IY39" s="266">
        <v>1</v>
      </c>
      <c r="IZ39" s="266">
        <v>1</v>
      </c>
      <c r="JA39" s="266"/>
    </row>
    <row r="40" spans="1:261" ht="32.25" thickBot="1" x14ac:dyDescent="0.3">
      <c r="A40" s="232">
        <f>'Położnictwo II st.'!A40</f>
        <v>21</v>
      </c>
      <c r="B40" s="232" t="str">
        <f>IF('Położnictwo II st.'!B40&gt;0,'Położnictwo II st.'!B40," ")</f>
        <v>D</v>
      </c>
      <c r="C40" s="232" t="str">
        <f>IF('Położnictwo II st.'!C40&gt;0,'Położnictwo II st.'!C40," ")</f>
        <v>2025/2027</v>
      </c>
      <c r="D40" s="232" t="str">
        <f>IF('Położnictwo II st.'!D40&gt;0,'Położnictwo II st.'!D40," ")</f>
        <v xml:space="preserve"> </v>
      </c>
      <c r="E40" s="232">
        <f>IF('Położnictwo II st.'!E40&gt;0,'Położnictwo II st.'!E40," ")</f>
        <v>1</v>
      </c>
      <c r="F40" s="232" t="str">
        <f>IF('Położnictwo II st.'!F40&gt;0,'Położnictwo II st.'!F40," ")</f>
        <v>2025/2026</v>
      </c>
      <c r="G40" s="232" t="str">
        <f>IF('Położnictwo II st.'!G40&gt;0,'Położnictwo II st.'!G40," ")</f>
        <v>RPS</v>
      </c>
      <c r="H40" s="232" t="str">
        <f>IF('Położnictwo II st.'!H40&gt;0,'Położnictwo II st.'!H40," ")</f>
        <v>ze standardu</v>
      </c>
      <c r="I40" s="233" t="str">
        <f>IF('Położnictwo II st.'!I40&gt;0,'Położnictwo II st.'!I40," ")</f>
        <v>Diagnostyka ultrasonograficzna w położnictwie i ginekologii - praktyka zawodowa</v>
      </c>
      <c r="J40" s="234">
        <f>'Położnictwo II st.'!L40</f>
        <v>90</v>
      </c>
      <c r="K40" s="235">
        <f>'Położnictwo II st.'!M40</f>
        <v>30</v>
      </c>
      <c r="L40" s="236">
        <f>'Położnictwo II st.'!N40</f>
        <v>60</v>
      </c>
      <c r="M40" s="237">
        <f>'Położnictwo II st.'!AA40+'Położnictwo II st.'!AC40+'Położnictwo II st.'!AX40+'Położnictwo II st.'!AZ40</f>
        <v>0</v>
      </c>
      <c r="N40" s="290">
        <f>'Położnictwo II st.'!O40</f>
        <v>60</v>
      </c>
      <c r="O40" s="238">
        <f>'Położnictwo II st.'!P40</f>
        <v>3</v>
      </c>
      <c r="P40" s="239" t="str">
        <f>'Położnictwo II st.'!U40</f>
        <v>zal</v>
      </c>
      <c r="Q40" s="261">
        <f t="shared" si="0"/>
        <v>0</v>
      </c>
      <c r="R40" s="262">
        <f t="shared" si="1"/>
        <v>12</v>
      </c>
      <c r="S40" s="263">
        <f t="shared" si="2"/>
        <v>6</v>
      </c>
      <c r="T40" s="255"/>
      <c r="U40" s="253"/>
      <c r="V40" s="253"/>
      <c r="W40" s="253"/>
      <c r="X40" s="253"/>
      <c r="Y40" s="253"/>
      <c r="Z40" s="253"/>
      <c r="AA40" s="253"/>
      <c r="AB40" s="253"/>
      <c r="AC40" s="253"/>
      <c r="AD40" s="253"/>
      <c r="AE40" s="253"/>
      <c r="AF40" s="253"/>
      <c r="AG40" s="253"/>
      <c r="AH40" s="253"/>
      <c r="AI40" s="253"/>
      <c r="AJ40" s="253"/>
      <c r="AK40" s="253"/>
      <c r="AL40" s="253"/>
      <c r="AM40" s="253"/>
      <c r="AN40" s="253"/>
      <c r="AO40" s="253"/>
      <c r="AP40" s="253"/>
      <c r="AQ40" s="253"/>
      <c r="AR40" s="253"/>
      <c r="AS40" s="253"/>
      <c r="AT40" s="372"/>
      <c r="AU40" s="255"/>
      <c r="AV40" s="253"/>
      <c r="AW40" s="253"/>
      <c r="AX40" s="253"/>
      <c r="AY40" s="253"/>
      <c r="AZ40" s="253"/>
      <c r="BA40" s="253"/>
      <c r="BB40" s="253"/>
      <c r="BC40" s="253"/>
      <c r="BD40" s="253"/>
      <c r="BE40" s="253"/>
      <c r="BF40" s="253"/>
      <c r="BG40" s="253"/>
      <c r="BH40" s="253"/>
      <c r="BI40" s="253"/>
      <c r="BJ40" s="253"/>
      <c r="BK40" s="253"/>
      <c r="BL40" s="253"/>
      <c r="BM40" s="253"/>
      <c r="BN40" s="253"/>
      <c r="BO40" s="253"/>
      <c r="BP40" s="253"/>
      <c r="BQ40" s="253"/>
      <c r="BR40" s="253"/>
      <c r="BS40" s="253"/>
      <c r="BT40" s="253"/>
      <c r="BU40" s="253"/>
      <c r="BV40" s="253"/>
      <c r="BW40" s="253"/>
      <c r="BX40" s="253"/>
      <c r="BY40" s="253"/>
      <c r="BZ40" s="253"/>
      <c r="CA40" s="253"/>
      <c r="CB40" s="253"/>
      <c r="CC40" s="253"/>
      <c r="CD40" s="253"/>
      <c r="CE40" s="253"/>
      <c r="CF40" s="253"/>
      <c r="CG40" s="253"/>
      <c r="CH40" s="253"/>
      <c r="CI40" s="253"/>
      <c r="CJ40" s="253"/>
      <c r="CK40" s="253"/>
      <c r="CL40" s="253"/>
      <c r="CM40" s="253"/>
      <c r="CN40" s="253"/>
      <c r="CO40" s="253"/>
      <c r="CP40" s="253"/>
      <c r="CQ40" s="253"/>
      <c r="CR40" s="253"/>
      <c r="CS40" s="253"/>
      <c r="CT40" s="253"/>
      <c r="CU40" s="253"/>
      <c r="CV40" s="253"/>
      <c r="CW40" s="253"/>
      <c r="CX40" s="253"/>
      <c r="CY40" s="253"/>
      <c r="CZ40" s="253"/>
      <c r="DA40" s="253"/>
      <c r="DB40" s="253"/>
      <c r="DC40" s="253"/>
      <c r="DD40" s="253"/>
      <c r="DE40" s="253"/>
      <c r="DF40" s="253"/>
      <c r="DG40" s="254"/>
      <c r="DH40" s="374"/>
      <c r="DI40" s="374"/>
      <c r="DJ40" s="374"/>
      <c r="DK40" s="374"/>
      <c r="DL40" s="374"/>
      <c r="DM40" s="374"/>
      <c r="DN40" s="374"/>
      <c r="DO40" s="374"/>
      <c r="DP40" s="374"/>
      <c r="DQ40" s="374"/>
      <c r="DR40" s="374"/>
      <c r="DS40" s="379"/>
      <c r="DT40" s="260"/>
      <c r="DU40" s="253"/>
      <c r="DV40" s="253"/>
      <c r="DW40" s="253"/>
      <c r="DX40" s="253"/>
      <c r="DY40" s="253"/>
      <c r="DZ40" s="253"/>
      <c r="EA40" s="253"/>
      <c r="EB40" s="253"/>
      <c r="EC40" s="253"/>
      <c r="ED40" s="253"/>
      <c r="EE40" s="253"/>
      <c r="EF40" s="253"/>
      <c r="EG40" s="253"/>
      <c r="EH40" s="253"/>
      <c r="EI40" s="253"/>
      <c r="EJ40" s="253"/>
      <c r="EK40" s="253"/>
      <c r="EL40" s="253"/>
      <c r="EM40" s="253"/>
      <c r="EN40" s="254"/>
      <c r="EO40" s="258"/>
      <c r="EP40" s="255"/>
      <c r="EQ40" s="253"/>
      <c r="ER40" s="253"/>
      <c r="ES40" s="253"/>
      <c r="ET40" s="253"/>
      <c r="EU40" s="253"/>
      <c r="EV40" s="253"/>
      <c r="EW40" s="253"/>
      <c r="EX40" s="253"/>
      <c r="EY40" s="253"/>
      <c r="EZ40" s="253"/>
      <c r="FA40" s="253"/>
      <c r="FB40" s="253"/>
      <c r="FC40" s="253"/>
      <c r="FD40" s="253"/>
      <c r="FE40" s="253"/>
      <c r="FF40" s="253"/>
      <c r="FG40" s="253"/>
      <c r="FH40" s="375"/>
      <c r="FI40" s="374"/>
      <c r="FJ40" s="372"/>
      <c r="FK40" s="255"/>
      <c r="FL40" s="253"/>
      <c r="FM40" s="253"/>
      <c r="FN40" s="253"/>
      <c r="FO40" s="253"/>
      <c r="FP40" s="253"/>
      <c r="FQ40" s="253"/>
      <c r="FR40" s="253"/>
      <c r="FS40" s="253"/>
      <c r="FT40" s="253"/>
      <c r="FU40" s="253"/>
      <c r="FV40" s="253"/>
      <c r="FW40" s="253">
        <v>1</v>
      </c>
      <c r="FX40" s="253">
        <v>1</v>
      </c>
      <c r="FY40" s="253">
        <v>1</v>
      </c>
      <c r="FZ40" s="253">
        <v>1</v>
      </c>
      <c r="GA40" s="253">
        <v>1</v>
      </c>
      <c r="GB40" s="253">
        <v>1</v>
      </c>
      <c r="GC40" s="253">
        <v>1</v>
      </c>
      <c r="GD40" s="253">
        <v>1</v>
      </c>
      <c r="GE40" s="253">
        <v>1</v>
      </c>
      <c r="GF40" s="253">
        <v>1</v>
      </c>
      <c r="GG40" s="253">
        <v>1</v>
      </c>
      <c r="GH40" s="253">
        <v>1</v>
      </c>
      <c r="GI40" s="253"/>
      <c r="GJ40" s="260"/>
      <c r="GK40" s="253"/>
      <c r="GL40" s="253"/>
      <c r="GM40" s="253"/>
      <c r="GN40" s="253"/>
      <c r="GO40" s="253"/>
      <c r="GP40" s="253"/>
      <c r="GQ40" s="253"/>
      <c r="GR40" s="253"/>
      <c r="GS40" s="253"/>
      <c r="GT40" s="253"/>
      <c r="GU40" s="253"/>
      <c r="GV40" s="253"/>
      <c r="GW40" s="253"/>
      <c r="GX40" s="253"/>
      <c r="GY40" s="253"/>
      <c r="GZ40" s="253"/>
      <c r="HA40" s="253"/>
      <c r="HB40" s="253"/>
      <c r="HC40" s="253"/>
      <c r="HD40" s="253"/>
      <c r="HE40" s="253"/>
      <c r="HF40" s="253"/>
      <c r="HG40" s="253"/>
      <c r="HH40" s="253"/>
      <c r="HI40" s="253"/>
      <c r="HJ40" s="253"/>
      <c r="HK40" s="253"/>
      <c r="HL40" s="253"/>
      <c r="HM40" s="253"/>
      <c r="HN40" s="253"/>
      <c r="HO40" s="253"/>
      <c r="HP40" s="253"/>
      <c r="HQ40" s="253"/>
      <c r="HR40" s="253"/>
      <c r="HS40" s="254"/>
      <c r="HT40" s="253"/>
      <c r="HU40" s="253"/>
      <c r="HV40" s="253"/>
      <c r="HW40" s="253"/>
      <c r="HX40" s="253"/>
      <c r="HY40" s="253"/>
      <c r="HZ40" s="253"/>
      <c r="IA40" s="253"/>
      <c r="IB40" s="253"/>
      <c r="IC40" s="372"/>
      <c r="ID40" s="255"/>
      <c r="IE40" s="253"/>
      <c r="IF40" s="253"/>
      <c r="IG40" s="253"/>
      <c r="IH40" s="253"/>
      <c r="II40" s="253"/>
      <c r="IJ40" s="253"/>
      <c r="IK40" s="253"/>
      <c r="IL40" s="253"/>
      <c r="IM40" s="253"/>
      <c r="IN40" s="253"/>
      <c r="IO40" s="253"/>
      <c r="IP40" s="253"/>
      <c r="IQ40" s="253"/>
      <c r="IR40" s="253"/>
      <c r="IS40" s="254"/>
      <c r="IT40" s="258"/>
      <c r="IU40" s="260">
        <v>1</v>
      </c>
      <c r="IV40" s="253">
        <v>1</v>
      </c>
      <c r="IW40" s="253">
        <v>1</v>
      </c>
      <c r="IX40" s="253">
        <v>1</v>
      </c>
      <c r="IY40" s="253">
        <v>1</v>
      </c>
      <c r="IZ40" s="253">
        <v>1</v>
      </c>
      <c r="JA40" s="253"/>
    </row>
    <row r="41" spans="1:261" ht="16.5" thickBot="1" x14ac:dyDescent="0.3">
      <c r="A41" s="288">
        <f>'Położnictwo II st.'!A41</f>
        <v>0</v>
      </c>
      <c r="B41" s="274" t="str">
        <f>IF('Położnictwo II st.'!B41&gt;0,'Położnictwo II st.'!B41," ")</f>
        <v xml:space="preserve"> </v>
      </c>
      <c r="C41" s="273" t="str">
        <f>IF('Położnictwo II st.'!C41&gt;0,'Położnictwo II st.'!C41," ")</f>
        <v xml:space="preserve"> </v>
      </c>
      <c r="D41" s="273" t="str">
        <f>IF('Położnictwo II st.'!D41&gt;0,'Położnictwo II st.'!D41," ")</f>
        <v xml:space="preserve"> </v>
      </c>
      <c r="E41" s="274" t="str">
        <f>IF('Położnictwo II st.'!E41&gt;0,'Położnictwo II st.'!E41," ")</f>
        <v xml:space="preserve"> </v>
      </c>
      <c r="F41" s="275" t="str">
        <f>IF('Położnictwo II st.'!F41&gt;0,'Położnictwo II st.'!F41," ")</f>
        <v xml:space="preserve"> </v>
      </c>
      <c r="G41" s="275" t="str">
        <f>IF('Położnictwo II st.'!G41&gt;0,'Położnictwo II st.'!G41," ")</f>
        <v xml:space="preserve"> </v>
      </c>
      <c r="H41" s="276" t="str">
        <f>IF('Położnictwo II st.'!H41&gt;0,'Położnictwo II st.'!H41," ")</f>
        <v xml:space="preserve"> </v>
      </c>
      <c r="I41" s="277" t="str">
        <f>IF('Położnictwo II st.'!I41&gt;0,'Położnictwo II st.'!I41," ")</f>
        <v>sumy dla 1 roku</v>
      </c>
      <c r="J41" s="273">
        <f>'Położnictwo II st.'!L41</f>
        <v>1780</v>
      </c>
      <c r="K41" s="273">
        <f>'Położnictwo II st.'!M41</f>
        <v>1040</v>
      </c>
      <c r="L41" s="273">
        <f>'Położnictwo II st.'!N41</f>
        <v>805</v>
      </c>
      <c r="M41" s="273">
        <f>'Położnictwo II st.'!AA41+'Położnictwo II st.'!AC41+'Położnictwo II st.'!AX41+'Położnictwo II st.'!AZ41</f>
        <v>259</v>
      </c>
      <c r="N41" s="273">
        <f>'Położnictwo II st.'!O41</f>
        <v>805</v>
      </c>
      <c r="O41" s="273">
        <f>'Położnictwo II st.'!P41</f>
        <v>60</v>
      </c>
      <c r="P41" s="273">
        <f>'Położnictwo II st.'!U41</f>
        <v>0</v>
      </c>
      <c r="Q41" s="273">
        <f t="shared" ref="Q41:CB41" si="3">SUM(Q20:Q40)</f>
        <v>85</v>
      </c>
      <c r="R41" s="273">
        <f t="shared" si="3"/>
        <v>88</v>
      </c>
      <c r="S41" s="273">
        <f t="shared" si="3"/>
        <v>83</v>
      </c>
      <c r="T41" s="276">
        <f t="shared" si="3"/>
        <v>1</v>
      </c>
      <c r="U41" s="276">
        <f t="shared" si="3"/>
        <v>1</v>
      </c>
      <c r="V41" s="276">
        <f t="shared" si="3"/>
        <v>1</v>
      </c>
      <c r="W41" s="276">
        <f t="shared" si="3"/>
        <v>1</v>
      </c>
      <c r="X41" s="276">
        <f t="shared" si="3"/>
        <v>1</v>
      </c>
      <c r="Y41" s="276">
        <f t="shared" si="3"/>
        <v>0</v>
      </c>
      <c r="Z41" s="276">
        <f t="shared" si="3"/>
        <v>0</v>
      </c>
      <c r="AA41" s="276">
        <f t="shared" si="3"/>
        <v>0</v>
      </c>
      <c r="AB41" s="276">
        <f t="shared" si="3"/>
        <v>0</v>
      </c>
      <c r="AC41" s="276">
        <f t="shared" si="3"/>
        <v>0</v>
      </c>
      <c r="AD41" s="276">
        <f t="shared" si="3"/>
        <v>0</v>
      </c>
      <c r="AE41" s="276">
        <f t="shared" si="3"/>
        <v>0</v>
      </c>
      <c r="AF41" s="276">
        <f t="shared" si="3"/>
        <v>0</v>
      </c>
      <c r="AG41" s="276">
        <f t="shared" si="3"/>
        <v>0</v>
      </c>
      <c r="AH41" s="276">
        <f t="shared" si="3"/>
        <v>0</v>
      </c>
      <c r="AI41" s="276">
        <f t="shared" si="3"/>
        <v>0</v>
      </c>
      <c r="AJ41" s="276">
        <f t="shared" si="3"/>
        <v>0</v>
      </c>
      <c r="AK41" s="276">
        <f t="shared" si="3"/>
        <v>0</v>
      </c>
      <c r="AL41" s="276">
        <f t="shared" si="3"/>
        <v>0</v>
      </c>
      <c r="AM41" s="276">
        <f t="shared" si="3"/>
        <v>0</v>
      </c>
      <c r="AN41" s="276">
        <f t="shared" si="3"/>
        <v>1</v>
      </c>
      <c r="AO41" s="276">
        <f t="shared" si="3"/>
        <v>1</v>
      </c>
      <c r="AP41" s="276">
        <f t="shared" si="3"/>
        <v>1</v>
      </c>
      <c r="AQ41" s="276">
        <f t="shared" si="3"/>
        <v>0</v>
      </c>
      <c r="AR41" s="276">
        <f t="shared" si="3"/>
        <v>0</v>
      </c>
      <c r="AS41" s="276">
        <f t="shared" si="3"/>
        <v>0</v>
      </c>
      <c r="AT41" s="276">
        <f t="shared" si="3"/>
        <v>0</v>
      </c>
      <c r="AU41" s="278">
        <f t="shared" si="3"/>
        <v>1</v>
      </c>
      <c r="AV41" s="279">
        <f t="shared" si="3"/>
        <v>1</v>
      </c>
      <c r="AW41" s="279">
        <f t="shared" si="3"/>
        <v>1</v>
      </c>
      <c r="AX41" s="279">
        <f t="shared" si="3"/>
        <v>1</v>
      </c>
      <c r="AY41" s="279">
        <f t="shared" si="3"/>
        <v>1</v>
      </c>
      <c r="AZ41" s="279">
        <f t="shared" si="3"/>
        <v>1</v>
      </c>
      <c r="BA41" s="279">
        <f t="shared" si="3"/>
        <v>1</v>
      </c>
      <c r="BB41" s="279">
        <f t="shared" si="3"/>
        <v>1</v>
      </c>
      <c r="BC41" s="279">
        <f t="shared" si="3"/>
        <v>1</v>
      </c>
      <c r="BD41" s="279">
        <f t="shared" si="3"/>
        <v>1</v>
      </c>
      <c r="BE41" s="279">
        <f t="shared" si="3"/>
        <v>1</v>
      </c>
      <c r="BF41" s="279">
        <f t="shared" si="3"/>
        <v>1</v>
      </c>
      <c r="BG41" s="279">
        <f t="shared" si="3"/>
        <v>1</v>
      </c>
      <c r="BH41" s="279">
        <f t="shared" si="3"/>
        <v>1</v>
      </c>
      <c r="BI41" s="279">
        <f t="shared" si="3"/>
        <v>1</v>
      </c>
      <c r="BJ41" s="279">
        <f t="shared" si="3"/>
        <v>1</v>
      </c>
      <c r="BK41" s="279">
        <f t="shared" si="3"/>
        <v>1</v>
      </c>
      <c r="BL41" s="279">
        <f t="shared" si="3"/>
        <v>1</v>
      </c>
      <c r="BM41" s="279">
        <f t="shared" si="3"/>
        <v>1</v>
      </c>
      <c r="BN41" s="279">
        <f t="shared" si="3"/>
        <v>1</v>
      </c>
      <c r="BO41" s="279">
        <f t="shared" si="3"/>
        <v>1</v>
      </c>
      <c r="BP41" s="279">
        <f t="shared" si="3"/>
        <v>1</v>
      </c>
      <c r="BQ41" s="279">
        <f t="shared" si="3"/>
        <v>1</v>
      </c>
      <c r="BR41" s="279">
        <f t="shared" si="3"/>
        <v>1</v>
      </c>
      <c r="BS41" s="279">
        <f t="shared" si="3"/>
        <v>1</v>
      </c>
      <c r="BT41" s="279">
        <f t="shared" si="3"/>
        <v>1</v>
      </c>
      <c r="BU41" s="279">
        <f t="shared" si="3"/>
        <v>1</v>
      </c>
      <c r="BV41" s="279">
        <f t="shared" si="3"/>
        <v>1</v>
      </c>
      <c r="BW41" s="279">
        <f t="shared" si="3"/>
        <v>1</v>
      </c>
      <c r="BX41" s="279">
        <f t="shared" si="3"/>
        <v>1</v>
      </c>
      <c r="BY41" s="279">
        <f t="shared" si="3"/>
        <v>1</v>
      </c>
      <c r="BZ41" s="279">
        <f t="shared" si="3"/>
        <v>1</v>
      </c>
      <c r="CA41" s="279">
        <f t="shared" si="3"/>
        <v>1</v>
      </c>
      <c r="CB41" s="279">
        <f t="shared" si="3"/>
        <v>1</v>
      </c>
      <c r="CC41" s="279">
        <f t="shared" ref="CC41:EN41" si="4">SUM(CC20:CC40)</f>
        <v>1</v>
      </c>
      <c r="CD41" s="279">
        <f t="shared" si="4"/>
        <v>1</v>
      </c>
      <c r="CE41" s="279">
        <f t="shared" si="4"/>
        <v>1</v>
      </c>
      <c r="CF41" s="279">
        <f t="shared" si="4"/>
        <v>1</v>
      </c>
      <c r="CG41" s="279">
        <f t="shared" si="4"/>
        <v>1</v>
      </c>
      <c r="CH41" s="279">
        <f t="shared" si="4"/>
        <v>1</v>
      </c>
      <c r="CI41" s="279">
        <f t="shared" si="4"/>
        <v>1</v>
      </c>
      <c r="CJ41" s="279">
        <f t="shared" si="4"/>
        <v>1</v>
      </c>
      <c r="CK41" s="279">
        <f t="shared" si="4"/>
        <v>1</v>
      </c>
      <c r="CL41" s="279">
        <f t="shared" si="4"/>
        <v>1</v>
      </c>
      <c r="CM41" s="279">
        <f t="shared" si="4"/>
        <v>1</v>
      </c>
      <c r="CN41" s="279">
        <f t="shared" si="4"/>
        <v>1</v>
      </c>
      <c r="CO41" s="279">
        <f t="shared" si="4"/>
        <v>1</v>
      </c>
      <c r="CP41" s="279">
        <f t="shared" si="4"/>
        <v>1</v>
      </c>
      <c r="CQ41" s="279">
        <f t="shared" si="4"/>
        <v>0</v>
      </c>
      <c r="CR41" s="279">
        <f t="shared" si="4"/>
        <v>0</v>
      </c>
      <c r="CS41" s="279">
        <f t="shared" si="4"/>
        <v>0</v>
      </c>
      <c r="CT41" s="279">
        <f t="shared" si="4"/>
        <v>0</v>
      </c>
      <c r="CU41" s="279">
        <f t="shared" si="4"/>
        <v>1</v>
      </c>
      <c r="CV41" s="279">
        <f t="shared" si="4"/>
        <v>1</v>
      </c>
      <c r="CW41" s="279">
        <f t="shared" si="4"/>
        <v>1</v>
      </c>
      <c r="CX41" s="279">
        <f t="shared" si="4"/>
        <v>0</v>
      </c>
      <c r="CY41" s="279">
        <f t="shared" si="4"/>
        <v>0</v>
      </c>
      <c r="CZ41" s="279">
        <f t="shared" si="4"/>
        <v>0</v>
      </c>
      <c r="DA41" s="279">
        <f t="shared" si="4"/>
        <v>1</v>
      </c>
      <c r="DB41" s="279">
        <f t="shared" si="4"/>
        <v>1</v>
      </c>
      <c r="DC41" s="279">
        <f t="shared" si="4"/>
        <v>0</v>
      </c>
      <c r="DD41" s="279">
        <f t="shared" si="4"/>
        <v>0</v>
      </c>
      <c r="DE41" s="279">
        <f t="shared" si="4"/>
        <v>0</v>
      </c>
      <c r="DF41" s="279">
        <f t="shared" si="4"/>
        <v>0</v>
      </c>
      <c r="DG41" s="279">
        <f t="shared" si="4"/>
        <v>0</v>
      </c>
      <c r="DH41" s="377">
        <f t="shared" si="4"/>
        <v>0</v>
      </c>
      <c r="DI41" s="376">
        <f t="shared" si="4"/>
        <v>0</v>
      </c>
      <c r="DJ41" s="376">
        <f t="shared" si="4"/>
        <v>0</v>
      </c>
      <c r="DK41" s="376">
        <f t="shared" si="4"/>
        <v>0</v>
      </c>
      <c r="DL41" s="376">
        <f t="shared" si="4"/>
        <v>0</v>
      </c>
      <c r="DM41" s="376">
        <f t="shared" si="4"/>
        <v>0</v>
      </c>
      <c r="DN41" s="376">
        <f t="shared" si="4"/>
        <v>0</v>
      </c>
      <c r="DO41" s="376">
        <f t="shared" si="4"/>
        <v>0</v>
      </c>
      <c r="DP41" s="376">
        <f t="shared" si="4"/>
        <v>0</v>
      </c>
      <c r="DQ41" s="376">
        <f t="shared" si="4"/>
        <v>0</v>
      </c>
      <c r="DR41" s="376">
        <f t="shared" si="4"/>
        <v>0</v>
      </c>
      <c r="DS41" s="378">
        <f t="shared" si="4"/>
        <v>0</v>
      </c>
      <c r="DT41" s="279">
        <f t="shared" si="4"/>
        <v>1</v>
      </c>
      <c r="DU41" s="279">
        <f t="shared" si="4"/>
        <v>1</v>
      </c>
      <c r="DV41" s="279">
        <f t="shared" si="4"/>
        <v>1</v>
      </c>
      <c r="DW41" s="279">
        <f t="shared" si="4"/>
        <v>1</v>
      </c>
      <c r="DX41" s="279">
        <f t="shared" si="4"/>
        <v>1</v>
      </c>
      <c r="DY41" s="279">
        <f t="shared" si="4"/>
        <v>1</v>
      </c>
      <c r="DZ41" s="279">
        <f t="shared" si="4"/>
        <v>2</v>
      </c>
      <c r="EA41" s="279">
        <f t="shared" si="4"/>
        <v>2</v>
      </c>
      <c r="EB41" s="279">
        <f t="shared" si="4"/>
        <v>1</v>
      </c>
      <c r="EC41" s="279">
        <f t="shared" si="4"/>
        <v>1</v>
      </c>
      <c r="ED41" s="279">
        <f t="shared" si="4"/>
        <v>1</v>
      </c>
      <c r="EE41" s="279">
        <f t="shared" si="4"/>
        <v>1</v>
      </c>
      <c r="EF41" s="279">
        <f t="shared" si="4"/>
        <v>1</v>
      </c>
      <c r="EG41" s="279">
        <f t="shared" si="4"/>
        <v>1</v>
      </c>
      <c r="EH41" s="279">
        <f t="shared" si="4"/>
        <v>1</v>
      </c>
      <c r="EI41" s="279">
        <f t="shared" si="4"/>
        <v>1</v>
      </c>
      <c r="EJ41" s="279">
        <f t="shared" si="4"/>
        <v>1</v>
      </c>
      <c r="EK41" s="279">
        <f t="shared" si="4"/>
        <v>1</v>
      </c>
      <c r="EL41" s="279">
        <f t="shared" si="4"/>
        <v>1</v>
      </c>
      <c r="EM41" s="279">
        <f t="shared" si="4"/>
        <v>1</v>
      </c>
      <c r="EN41" s="279">
        <f t="shared" si="4"/>
        <v>1</v>
      </c>
      <c r="EO41" s="279">
        <f t="shared" ref="EO41:GZ41" si="5">SUM(EO20:EO40)</f>
        <v>1</v>
      </c>
      <c r="EP41" s="278">
        <f t="shared" si="5"/>
        <v>0</v>
      </c>
      <c r="EQ41" s="279">
        <f t="shared" si="5"/>
        <v>0</v>
      </c>
      <c r="ER41" s="279">
        <f t="shared" si="5"/>
        <v>0</v>
      </c>
      <c r="ES41" s="279">
        <f t="shared" si="5"/>
        <v>0</v>
      </c>
      <c r="ET41" s="279">
        <f t="shared" si="5"/>
        <v>0</v>
      </c>
      <c r="EU41" s="279">
        <f t="shared" si="5"/>
        <v>0</v>
      </c>
      <c r="EV41" s="279">
        <f t="shared" si="5"/>
        <v>0</v>
      </c>
      <c r="EW41" s="279">
        <f t="shared" si="5"/>
        <v>0</v>
      </c>
      <c r="EX41" s="279">
        <f t="shared" si="5"/>
        <v>0</v>
      </c>
      <c r="EY41" s="279">
        <f t="shared" si="5"/>
        <v>0</v>
      </c>
      <c r="EZ41" s="279">
        <f t="shared" si="5"/>
        <v>0</v>
      </c>
      <c r="FA41" s="279">
        <f t="shared" si="5"/>
        <v>1</v>
      </c>
      <c r="FB41" s="279">
        <f t="shared" si="5"/>
        <v>1</v>
      </c>
      <c r="FC41" s="279">
        <f t="shared" si="5"/>
        <v>1</v>
      </c>
      <c r="FD41" s="279">
        <f t="shared" si="5"/>
        <v>0</v>
      </c>
      <c r="FE41" s="279">
        <f t="shared" si="5"/>
        <v>0</v>
      </c>
      <c r="FF41" s="279">
        <f t="shared" si="5"/>
        <v>0</v>
      </c>
      <c r="FG41" s="279">
        <f t="shared" si="5"/>
        <v>0</v>
      </c>
      <c r="FH41" s="279">
        <f t="shared" si="5"/>
        <v>0</v>
      </c>
      <c r="FI41" s="276">
        <f t="shared" si="5"/>
        <v>1</v>
      </c>
      <c r="FJ41" s="280">
        <f t="shared" si="5"/>
        <v>0</v>
      </c>
      <c r="FK41" s="278">
        <f t="shared" si="5"/>
        <v>1</v>
      </c>
      <c r="FL41" s="279">
        <f t="shared" si="5"/>
        <v>3</v>
      </c>
      <c r="FM41" s="279">
        <f t="shared" si="5"/>
        <v>1</v>
      </c>
      <c r="FN41" s="279">
        <f t="shared" si="5"/>
        <v>1</v>
      </c>
      <c r="FO41" s="279">
        <f t="shared" si="5"/>
        <v>1</v>
      </c>
      <c r="FP41" s="279">
        <f t="shared" si="5"/>
        <v>0</v>
      </c>
      <c r="FQ41" s="279">
        <f t="shared" si="5"/>
        <v>0</v>
      </c>
      <c r="FR41" s="279">
        <f t="shared" si="5"/>
        <v>0</v>
      </c>
      <c r="FS41" s="279">
        <f t="shared" si="5"/>
        <v>0</v>
      </c>
      <c r="FT41" s="279">
        <f t="shared" si="5"/>
        <v>0</v>
      </c>
      <c r="FU41" s="279">
        <f t="shared" si="5"/>
        <v>0</v>
      </c>
      <c r="FV41" s="279">
        <f t="shared" si="5"/>
        <v>0</v>
      </c>
      <c r="FW41" s="279">
        <f t="shared" si="5"/>
        <v>2</v>
      </c>
      <c r="FX41" s="279">
        <f t="shared" si="5"/>
        <v>2</v>
      </c>
      <c r="FY41" s="279">
        <f t="shared" si="5"/>
        <v>2</v>
      </c>
      <c r="FZ41" s="279">
        <f t="shared" si="5"/>
        <v>2</v>
      </c>
      <c r="GA41" s="279">
        <f t="shared" si="5"/>
        <v>2</v>
      </c>
      <c r="GB41" s="279">
        <f t="shared" si="5"/>
        <v>2</v>
      </c>
      <c r="GC41" s="279">
        <f t="shared" si="5"/>
        <v>2</v>
      </c>
      <c r="GD41" s="279">
        <f t="shared" si="5"/>
        <v>2</v>
      </c>
      <c r="GE41" s="279">
        <f t="shared" si="5"/>
        <v>2</v>
      </c>
      <c r="GF41" s="279">
        <f t="shared" si="5"/>
        <v>2</v>
      </c>
      <c r="GG41" s="279">
        <f t="shared" si="5"/>
        <v>2</v>
      </c>
      <c r="GH41" s="279">
        <f t="shared" si="5"/>
        <v>2</v>
      </c>
      <c r="GI41" s="279">
        <f t="shared" si="5"/>
        <v>1</v>
      </c>
      <c r="GJ41" s="279">
        <f t="shared" si="5"/>
        <v>1</v>
      </c>
      <c r="GK41" s="279">
        <f t="shared" si="5"/>
        <v>1</v>
      </c>
      <c r="GL41" s="279">
        <f t="shared" si="5"/>
        <v>1</v>
      </c>
      <c r="GM41" s="279">
        <f t="shared" si="5"/>
        <v>1</v>
      </c>
      <c r="GN41" s="279">
        <f t="shared" si="5"/>
        <v>1</v>
      </c>
      <c r="GO41" s="279">
        <f t="shared" si="5"/>
        <v>1</v>
      </c>
      <c r="GP41" s="279">
        <f t="shared" si="5"/>
        <v>1</v>
      </c>
      <c r="GQ41" s="279">
        <f t="shared" si="5"/>
        <v>1</v>
      </c>
      <c r="GR41" s="279">
        <f t="shared" si="5"/>
        <v>1</v>
      </c>
      <c r="GS41" s="279">
        <f t="shared" si="5"/>
        <v>1</v>
      </c>
      <c r="GT41" s="279">
        <f t="shared" si="5"/>
        <v>1</v>
      </c>
      <c r="GU41" s="279">
        <f t="shared" si="5"/>
        <v>2</v>
      </c>
      <c r="GV41" s="279">
        <f t="shared" si="5"/>
        <v>1</v>
      </c>
      <c r="GW41" s="279">
        <f t="shared" si="5"/>
        <v>1</v>
      </c>
      <c r="GX41" s="279">
        <f t="shared" si="5"/>
        <v>1</v>
      </c>
      <c r="GY41" s="279">
        <f t="shared" si="5"/>
        <v>1</v>
      </c>
      <c r="GZ41" s="279">
        <f t="shared" si="5"/>
        <v>1</v>
      </c>
      <c r="HA41" s="279">
        <f t="shared" ref="HA41:JA41" si="6">SUM(HA20:HA40)</f>
        <v>1</v>
      </c>
      <c r="HB41" s="279">
        <f t="shared" si="6"/>
        <v>2</v>
      </c>
      <c r="HC41" s="279">
        <f t="shared" si="6"/>
        <v>2</v>
      </c>
      <c r="HD41" s="279">
        <f t="shared" si="6"/>
        <v>2</v>
      </c>
      <c r="HE41" s="279">
        <f t="shared" si="6"/>
        <v>2</v>
      </c>
      <c r="HF41" s="279">
        <f t="shared" si="6"/>
        <v>2</v>
      </c>
      <c r="HG41" s="279">
        <f t="shared" si="6"/>
        <v>0</v>
      </c>
      <c r="HH41" s="279">
        <f t="shared" si="6"/>
        <v>0</v>
      </c>
      <c r="HI41" s="279">
        <f t="shared" si="6"/>
        <v>0</v>
      </c>
      <c r="HJ41" s="279">
        <f t="shared" si="6"/>
        <v>1</v>
      </c>
      <c r="HK41" s="279">
        <f t="shared" si="6"/>
        <v>1</v>
      </c>
      <c r="HL41" s="279">
        <f t="shared" si="6"/>
        <v>0</v>
      </c>
      <c r="HM41" s="279">
        <f t="shared" si="6"/>
        <v>0</v>
      </c>
      <c r="HN41" s="279">
        <f t="shared" si="6"/>
        <v>0</v>
      </c>
      <c r="HO41" s="279">
        <f t="shared" si="6"/>
        <v>1</v>
      </c>
      <c r="HP41" s="279">
        <f t="shared" si="6"/>
        <v>1</v>
      </c>
      <c r="HQ41" s="279">
        <f t="shared" si="6"/>
        <v>0</v>
      </c>
      <c r="HR41" s="279">
        <f t="shared" si="6"/>
        <v>0</v>
      </c>
      <c r="HS41" s="276">
        <f t="shared" si="6"/>
        <v>0</v>
      </c>
      <c r="HT41" s="276">
        <f t="shared" si="6"/>
        <v>0</v>
      </c>
      <c r="HU41" s="276">
        <f t="shared" si="6"/>
        <v>0</v>
      </c>
      <c r="HV41" s="276">
        <f t="shared" si="6"/>
        <v>0</v>
      </c>
      <c r="HW41" s="276">
        <f t="shared" si="6"/>
        <v>0</v>
      </c>
      <c r="HX41" s="276">
        <f t="shared" si="6"/>
        <v>0</v>
      </c>
      <c r="HY41" s="276">
        <f t="shared" si="6"/>
        <v>0</v>
      </c>
      <c r="HZ41" s="276">
        <f t="shared" si="6"/>
        <v>0</v>
      </c>
      <c r="IA41" s="276">
        <f t="shared" si="6"/>
        <v>0</v>
      </c>
      <c r="IB41" s="276">
        <f t="shared" si="6"/>
        <v>0</v>
      </c>
      <c r="IC41" s="276">
        <f t="shared" si="6"/>
        <v>0</v>
      </c>
      <c r="ID41" s="278">
        <f t="shared" si="6"/>
        <v>1</v>
      </c>
      <c r="IE41" s="279">
        <f t="shared" si="6"/>
        <v>1</v>
      </c>
      <c r="IF41" s="279">
        <f t="shared" si="6"/>
        <v>1</v>
      </c>
      <c r="IG41" s="279">
        <f t="shared" si="6"/>
        <v>1</v>
      </c>
      <c r="IH41" s="279">
        <f t="shared" si="6"/>
        <v>1</v>
      </c>
      <c r="II41" s="279">
        <f t="shared" si="6"/>
        <v>2</v>
      </c>
      <c r="IJ41" s="279">
        <f t="shared" si="6"/>
        <v>2</v>
      </c>
      <c r="IK41" s="279">
        <f t="shared" si="6"/>
        <v>1</v>
      </c>
      <c r="IL41" s="279">
        <f t="shared" si="6"/>
        <v>1</v>
      </c>
      <c r="IM41" s="279">
        <f t="shared" si="6"/>
        <v>1</v>
      </c>
      <c r="IN41" s="279">
        <f t="shared" si="6"/>
        <v>1</v>
      </c>
      <c r="IO41" s="279">
        <f t="shared" si="6"/>
        <v>1</v>
      </c>
      <c r="IP41" s="279">
        <f t="shared" si="6"/>
        <v>1</v>
      </c>
      <c r="IQ41" s="279">
        <f t="shared" si="6"/>
        <v>1</v>
      </c>
      <c r="IR41" s="279">
        <f t="shared" si="6"/>
        <v>1</v>
      </c>
      <c r="IS41" s="279">
        <f t="shared" si="6"/>
        <v>1</v>
      </c>
      <c r="IT41" s="280">
        <f t="shared" si="6"/>
        <v>1</v>
      </c>
      <c r="IU41" s="279">
        <f t="shared" si="6"/>
        <v>9</v>
      </c>
      <c r="IV41" s="279">
        <f t="shared" si="6"/>
        <v>19</v>
      </c>
      <c r="IW41" s="279">
        <f t="shared" si="6"/>
        <v>18</v>
      </c>
      <c r="IX41" s="279">
        <f t="shared" si="6"/>
        <v>13</v>
      </c>
      <c r="IY41" s="279">
        <f t="shared" si="6"/>
        <v>11</v>
      </c>
      <c r="IZ41" s="279">
        <f t="shared" si="6"/>
        <v>12</v>
      </c>
      <c r="JA41" s="279">
        <f t="shared" si="6"/>
        <v>1</v>
      </c>
    </row>
    <row r="42" spans="1:261" ht="31.5" x14ac:dyDescent="0.25">
      <c r="A42" s="281">
        <f>'Położnictwo II st.'!A42</f>
        <v>22</v>
      </c>
      <c r="B42" s="281" t="str">
        <f>IF('Położnictwo II st.'!B42&gt;0,'Położnictwo II st.'!B42," ")</f>
        <v>A</v>
      </c>
      <c r="C42" s="281" t="str">
        <f>IF('Położnictwo II st.'!C42&gt;0,'Położnictwo II st.'!C42," ")</f>
        <v>2025/2027</v>
      </c>
      <c r="D42" s="281" t="str">
        <f>IF('Położnictwo II st.'!D42&gt;0,'Położnictwo II st.'!D42," ")</f>
        <v xml:space="preserve"> </v>
      </c>
      <c r="E42" s="281">
        <f>IF('Położnictwo II st.'!E42&gt;0,'Położnictwo II st.'!E42," ")</f>
        <v>2</v>
      </c>
      <c r="F42" s="281" t="str">
        <f>IF('Położnictwo II st.'!F42&gt;0,'Położnictwo II st.'!F42," ")</f>
        <v>2026/2027</v>
      </c>
      <c r="G42" s="281" t="str">
        <f>IF('Położnictwo II st.'!G42&gt;0,'Położnictwo II st.'!G42," ")</f>
        <v>RPS</v>
      </c>
      <c r="H42" s="281" t="str">
        <f>IF('Położnictwo II st.'!H42&gt;0,'Położnictwo II st.'!H42," ")</f>
        <v>ze standardu</v>
      </c>
      <c r="I42" s="282" t="str">
        <f>IF('Położnictwo II st.'!I42&gt;0,'Położnictwo II st.'!I42," ")</f>
        <v>Wielokulturowość w praktyce zawodowej położnej</v>
      </c>
      <c r="J42" s="234">
        <f>'Położnictwo II st.'!L42</f>
        <v>60</v>
      </c>
      <c r="K42" s="235">
        <f>'Położnictwo II st.'!M42</f>
        <v>35</v>
      </c>
      <c r="L42" s="236">
        <f>'Położnictwo II st.'!N42</f>
        <v>25</v>
      </c>
      <c r="M42" s="237">
        <f>'Położnictwo II st.'!AA42+'Położnictwo II st.'!AC42+'Położnictwo II st.'!AX42+'Położnictwo II st.'!AZ42</f>
        <v>10</v>
      </c>
      <c r="N42" s="290">
        <f>'Położnictwo II st.'!O42</f>
        <v>25</v>
      </c>
      <c r="O42" s="238">
        <f>'Położnictwo II st.'!P42</f>
        <v>2</v>
      </c>
      <c r="P42" s="239" t="str">
        <f>'Położnictwo II st.'!U42</f>
        <v>zal</v>
      </c>
      <c r="Q42" s="283">
        <f t="shared" ref="Q42:Q62" si="7">SUM(T42:EO42)</f>
        <v>18</v>
      </c>
      <c r="R42" s="241">
        <f t="shared" ref="R42:R62" si="8">SUM(EP42:IT42)</f>
        <v>6</v>
      </c>
      <c r="S42" s="242">
        <f t="shared" ref="S42:S62" si="9">SUM(IU42:JA42)</f>
        <v>6</v>
      </c>
      <c r="T42" s="251"/>
      <c r="U42" s="245"/>
      <c r="V42" s="245"/>
      <c r="W42" s="245"/>
      <c r="X42" s="245"/>
      <c r="Y42" s="245">
        <v>1</v>
      </c>
      <c r="Z42" s="245">
        <v>1</v>
      </c>
      <c r="AA42" s="245">
        <v>1</v>
      </c>
      <c r="AB42" s="245">
        <v>1</v>
      </c>
      <c r="AC42" s="245">
        <v>1</v>
      </c>
      <c r="AD42" s="245">
        <v>1</v>
      </c>
      <c r="AE42" s="245">
        <v>1</v>
      </c>
      <c r="AF42" s="245">
        <v>1</v>
      </c>
      <c r="AG42" s="245">
        <v>1</v>
      </c>
      <c r="AH42" s="245">
        <v>1</v>
      </c>
      <c r="AI42" s="245">
        <v>1</v>
      </c>
      <c r="AJ42" s="245">
        <v>1</v>
      </c>
      <c r="AK42" s="245">
        <v>1</v>
      </c>
      <c r="AL42" s="245">
        <v>1</v>
      </c>
      <c r="AM42" s="245">
        <v>1</v>
      </c>
      <c r="AN42" s="245"/>
      <c r="AO42" s="245"/>
      <c r="AP42" s="245"/>
      <c r="AQ42" s="245">
        <v>1</v>
      </c>
      <c r="AR42" s="245">
        <v>1</v>
      </c>
      <c r="AS42" s="245">
        <v>1</v>
      </c>
      <c r="AT42" s="247"/>
      <c r="AU42" s="243"/>
      <c r="AV42" s="244"/>
      <c r="AW42" s="244"/>
      <c r="AX42" s="244"/>
      <c r="AY42" s="244"/>
      <c r="AZ42" s="244"/>
      <c r="BA42" s="244"/>
      <c r="BB42" s="244"/>
      <c r="BC42" s="244"/>
      <c r="BD42" s="244"/>
      <c r="BE42" s="244"/>
      <c r="BF42" s="244"/>
      <c r="BG42" s="244"/>
      <c r="BH42" s="244"/>
      <c r="BI42" s="244"/>
      <c r="BJ42" s="244"/>
      <c r="BK42" s="244"/>
      <c r="BL42" s="244"/>
      <c r="BM42" s="244"/>
      <c r="BN42" s="244"/>
      <c r="BO42" s="244"/>
      <c r="BP42" s="244"/>
      <c r="BQ42" s="244"/>
      <c r="BR42" s="247"/>
      <c r="BS42" s="245"/>
      <c r="BT42" s="244"/>
      <c r="BU42" s="244"/>
      <c r="BV42" s="244"/>
      <c r="BW42" s="244"/>
      <c r="BX42" s="244"/>
      <c r="BY42" s="244"/>
      <c r="BZ42" s="244"/>
      <c r="CA42" s="244"/>
      <c r="CB42" s="244"/>
      <c r="CC42" s="244"/>
      <c r="CD42" s="244"/>
      <c r="CE42" s="244"/>
      <c r="CF42" s="244"/>
      <c r="CG42" s="244"/>
      <c r="CH42" s="244"/>
      <c r="CI42" s="244"/>
      <c r="CJ42" s="244"/>
      <c r="CK42" s="244"/>
      <c r="CL42" s="244"/>
      <c r="CM42" s="244"/>
      <c r="CN42" s="244"/>
      <c r="CO42" s="244"/>
      <c r="CP42" s="244"/>
      <c r="CQ42" s="244"/>
      <c r="CR42" s="244"/>
      <c r="CS42" s="244"/>
      <c r="CT42" s="244"/>
      <c r="CU42" s="244"/>
      <c r="CV42" s="244"/>
      <c r="CW42" s="244"/>
      <c r="CX42" s="244"/>
      <c r="CY42" s="245"/>
      <c r="CZ42" s="245"/>
      <c r="DA42" s="245"/>
      <c r="DB42" s="245"/>
      <c r="DC42" s="245"/>
      <c r="DD42" s="245"/>
      <c r="DE42" s="245"/>
      <c r="DF42" s="245"/>
      <c r="DG42" s="247"/>
      <c r="DH42" s="245"/>
      <c r="DI42" s="245"/>
      <c r="DJ42" s="245"/>
      <c r="DK42" s="245"/>
      <c r="DL42" s="245"/>
      <c r="DM42" s="245"/>
      <c r="DN42" s="245"/>
      <c r="DO42" s="245"/>
      <c r="DP42" s="245"/>
      <c r="DQ42" s="245"/>
      <c r="DR42" s="245"/>
      <c r="DS42" s="249"/>
      <c r="DT42" s="244"/>
      <c r="DU42" s="245"/>
      <c r="DV42" s="245"/>
      <c r="DW42" s="245"/>
      <c r="DX42" s="245"/>
      <c r="DY42" s="245"/>
      <c r="DZ42" s="245"/>
      <c r="EA42" s="245"/>
      <c r="EB42" s="245"/>
      <c r="EC42" s="245"/>
      <c r="ED42" s="245"/>
      <c r="EE42" s="245"/>
      <c r="EF42" s="245"/>
      <c r="EG42" s="245"/>
      <c r="EH42" s="245"/>
      <c r="EI42" s="245"/>
      <c r="EJ42" s="245"/>
      <c r="EK42" s="245"/>
      <c r="EL42" s="245"/>
      <c r="EM42" s="245"/>
      <c r="EN42" s="246"/>
      <c r="EO42" s="249"/>
      <c r="EP42" s="243"/>
      <c r="EQ42" s="245"/>
      <c r="ER42" s="245"/>
      <c r="ES42" s="245"/>
      <c r="ET42" s="245"/>
      <c r="EU42" s="245"/>
      <c r="EV42" s="245"/>
      <c r="EW42" s="245"/>
      <c r="EX42" s="245"/>
      <c r="EY42" s="245"/>
      <c r="EZ42" s="245"/>
      <c r="FA42" s="245"/>
      <c r="FB42" s="245"/>
      <c r="FC42" s="245">
        <v>1</v>
      </c>
      <c r="FD42" s="245">
        <v>1</v>
      </c>
      <c r="FE42" s="245">
        <v>1</v>
      </c>
      <c r="FF42" s="245">
        <v>1</v>
      </c>
      <c r="FG42" s="245">
        <v>1</v>
      </c>
      <c r="FH42" s="246">
        <v>1</v>
      </c>
      <c r="FI42" s="245"/>
      <c r="FJ42" s="247"/>
      <c r="FK42" s="243"/>
      <c r="FL42" s="245"/>
      <c r="FM42" s="245"/>
      <c r="FN42" s="245"/>
      <c r="FO42" s="245"/>
      <c r="FP42" s="245"/>
      <c r="FQ42" s="245"/>
      <c r="FR42" s="245"/>
      <c r="FS42" s="245"/>
      <c r="FT42" s="245"/>
      <c r="FU42" s="245"/>
      <c r="FV42" s="245"/>
      <c r="FW42" s="245"/>
      <c r="FX42" s="245"/>
      <c r="FY42" s="245"/>
      <c r="FZ42" s="245"/>
      <c r="GA42" s="245"/>
      <c r="GB42" s="245"/>
      <c r="GC42" s="245"/>
      <c r="GD42" s="245"/>
      <c r="GE42" s="245"/>
      <c r="GF42" s="245"/>
      <c r="GG42" s="245"/>
      <c r="GH42" s="245"/>
      <c r="GI42" s="245"/>
      <c r="GJ42" s="244"/>
      <c r="GK42" s="245"/>
      <c r="GL42" s="245"/>
      <c r="GM42" s="245"/>
      <c r="GN42" s="245"/>
      <c r="GO42" s="245"/>
      <c r="GP42" s="245"/>
      <c r="GQ42" s="245"/>
      <c r="GR42" s="245"/>
      <c r="GS42" s="245"/>
      <c r="GT42" s="245"/>
      <c r="GU42" s="245"/>
      <c r="GV42" s="245"/>
      <c r="GW42" s="245"/>
      <c r="GX42" s="245"/>
      <c r="GY42" s="245"/>
      <c r="GZ42" s="245"/>
      <c r="HA42" s="245"/>
      <c r="HB42" s="245"/>
      <c r="HC42" s="245"/>
      <c r="HD42" s="246"/>
      <c r="HE42" s="246"/>
      <c r="HF42" s="246"/>
      <c r="HG42" s="246"/>
      <c r="HH42" s="246"/>
      <c r="HI42" s="246"/>
      <c r="HJ42" s="246"/>
      <c r="HK42" s="246"/>
      <c r="HL42" s="246"/>
      <c r="HM42" s="246"/>
      <c r="HN42" s="246"/>
      <c r="HO42" s="246"/>
      <c r="HP42" s="246"/>
      <c r="HQ42" s="246"/>
      <c r="HR42" s="246"/>
      <c r="HS42" s="246"/>
      <c r="HT42" s="257"/>
      <c r="HU42" s="257"/>
      <c r="HV42" s="257"/>
      <c r="HW42" s="257"/>
      <c r="HX42" s="257"/>
      <c r="HY42" s="257"/>
      <c r="HZ42" s="257"/>
      <c r="IA42" s="257"/>
      <c r="IB42" s="257"/>
      <c r="IC42" s="247"/>
      <c r="ID42" s="250"/>
      <c r="IE42" s="246"/>
      <c r="IF42" s="246"/>
      <c r="IG42" s="246"/>
      <c r="IH42" s="246"/>
      <c r="II42" s="246"/>
      <c r="IJ42" s="246"/>
      <c r="IK42" s="246"/>
      <c r="IL42" s="246"/>
      <c r="IM42" s="246"/>
      <c r="IN42" s="246"/>
      <c r="IO42" s="246"/>
      <c r="IP42" s="246"/>
      <c r="IQ42" s="246"/>
      <c r="IR42" s="246"/>
      <c r="IS42" s="246"/>
      <c r="IT42" s="249"/>
      <c r="IU42" s="252">
        <v>1</v>
      </c>
      <c r="IV42" s="257">
        <v>1</v>
      </c>
      <c r="IW42" s="257">
        <v>1</v>
      </c>
      <c r="IX42" s="257">
        <v>1</v>
      </c>
      <c r="IY42" s="257">
        <v>1</v>
      </c>
      <c r="IZ42" s="257">
        <v>1</v>
      </c>
      <c r="JA42" s="257"/>
    </row>
    <row r="43" spans="1:261" ht="15.75" x14ac:dyDescent="0.25">
      <c r="A43" s="281">
        <f>'Położnictwo II st.'!A43</f>
        <v>23</v>
      </c>
      <c r="B43" s="281" t="str">
        <f>IF('Położnictwo II st.'!B43&gt;0,'Położnictwo II st.'!B43," ")</f>
        <v>A</v>
      </c>
      <c r="C43" s="281" t="str">
        <f>IF('Położnictwo II st.'!C43&gt;0,'Położnictwo II st.'!C43," ")</f>
        <v>2025/2027</v>
      </c>
      <c r="D43" s="281" t="str">
        <f>IF('Położnictwo II st.'!D43&gt;0,'Położnictwo II st.'!D43," ")</f>
        <v xml:space="preserve"> </v>
      </c>
      <c r="E43" s="281">
        <f>IF('Położnictwo II st.'!E43&gt;0,'Położnictwo II st.'!E43," ")</f>
        <v>2</v>
      </c>
      <c r="F43" s="281" t="str">
        <f>IF('Położnictwo II st.'!F43&gt;0,'Położnictwo II st.'!F43," ")</f>
        <v>2026/2027</v>
      </c>
      <c r="G43" s="281" t="str">
        <f>IF('Położnictwo II st.'!G43&gt;0,'Położnictwo II st.'!G43," ")</f>
        <v>RPS</v>
      </c>
      <c r="H43" s="281" t="str">
        <f>IF('Położnictwo II st.'!H43&gt;0,'Położnictwo II st.'!H43," ")</f>
        <v>ze standardu</v>
      </c>
      <c r="I43" s="282" t="str">
        <f>IF('Położnictwo II st.'!I43&gt;0,'Położnictwo II st.'!I43," ")</f>
        <v>Zarządzanie w praktyce zawodowej położnej</v>
      </c>
      <c r="J43" s="234">
        <f>'Położnictwo II st.'!L43</f>
        <v>120</v>
      </c>
      <c r="K43" s="235">
        <f>'Położnictwo II st.'!M43</f>
        <v>85</v>
      </c>
      <c r="L43" s="236">
        <f>'Położnictwo II st.'!N43</f>
        <v>35</v>
      </c>
      <c r="M43" s="237">
        <f>'Położnictwo II st.'!AA43+'Położnictwo II st.'!AC43+'Położnictwo II st.'!AX43+'Położnictwo II st.'!AZ43</f>
        <v>20</v>
      </c>
      <c r="N43" s="290">
        <f>'Położnictwo II st.'!O43</f>
        <v>35</v>
      </c>
      <c r="O43" s="238">
        <f>'Położnictwo II st.'!P43</f>
        <v>4</v>
      </c>
      <c r="P43" s="239" t="str">
        <f>'Położnictwo II st.'!U43</f>
        <v>egz</v>
      </c>
      <c r="Q43" s="261">
        <f t="shared" si="7"/>
        <v>0</v>
      </c>
      <c r="R43" s="262">
        <f t="shared" si="8"/>
        <v>7</v>
      </c>
      <c r="S43" s="263">
        <f t="shared" si="9"/>
        <v>6</v>
      </c>
      <c r="T43" s="255"/>
      <c r="U43" s="253"/>
      <c r="V43" s="253"/>
      <c r="W43" s="253"/>
      <c r="X43" s="253"/>
      <c r="Y43" s="253"/>
      <c r="Z43" s="253"/>
      <c r="AA43" s="253"/>
      <c r="AB43" s="253"/>
      <c r="AC43" s="253"/>
      <c r="AD43" s="253"/>
      <c r="AE43" s="253"/>
      <c r="AF43" s="253"/>
      <c r="AG43" s="253"/>
      <c r="AH43" s="253"/>
      <c r="AI43" s="253"/>
      <c r="AJ43" s="253"/>
      <c r="AK43" s="253"/>
      <c r="AL43" s="253"/>
      <c r="AM43" s="253"/>
      <c r="AN43" s="253"/>
      <c r="AO43" s="253"/>
      <c r="AP43" s="253"/>
      <c r="AQ43" s="253"/>
      <c r="AR43" s="253"/>
      <c r="AS43" s="253"/>
      <c r="AT43" s="256"/>
      <c r="AU43" s="251"/>
      <c r="AV43" s="252"/>
      <c r="AW43" s="252"/>
      <c r="AX43" s="252"/>
      <c r="AY43" s="252"/>
      <c r="AZ43" s="252"/>
      <c r="BA43" s="252"/>
      <c r="BB43" s="252"/>
      <c r="BC43" s="252"/>
      <c r="BD43" s="252"/>
      <c r="BE43" s="252"/>
      <c r="BF43" s="252"/>
      <c r="BG43" s="252"/>
      <c r="BH43" s="252"/>
      <c r="BI43" s="252"/>
      <c r="BJ43" s="252"/>
      <c r="BK43" s="252"/>
      <c r="BL43" s="252"/>
      <c r="BM43" s="252"/>
      <c r="BN43" s="252"/>
      <c r="BO43" s="252"/>
      <c r="BP43" s="252"/>
      <c r="BQ43" s="252"/>
      <c r="BR43" s="256"/>
      <c r="BS43" s="257"/>
      <c r="BT43" s="252"/>
      <c r="BU43" s="252"/>
      <c r="BV43" s="252"/>
      <c r="BW43" s="252"/>
      <c r="BX43" s="252"/>
      <c r="BY43" s="252"/>
      <c r="BZ43" s="252"/>
      <c r="CA43" s="252"/>
      <c r="CB43" s="252"/>
      <c r="CC43" s="252"/>
      <c r="CD43" s="252"/>
      <c r="CE43" s="252"/>
      <c r="CF43" s="252"/>
      <c r="CG43" s="252"/>
      <c r="CH43" s="252"/>
      <c r="CI43" s="252"/>
      <c r="CJ43" s="252"/>
      <c r="CK43" s="252"/>
      <c r="CL43" s="252"/>
      <c r="CM43" s="252"/>
      <c r="CN43" s="252"/>
      <c r="CO43" s="252"/>
      <c r="CP43" s="252"/>
      <c r="CQ43" s="252"/>
      <c r="CR43" s="252"/>
      <c r="CS43" s="252"/>
      <c r="CT43" s="252"/>
      <c r="CU43" s="252"/>
      <c r="CV43" s="252"/>
      <c r="CW43" s="252"/>
      <c r="CX43" s="252"/>
      <c r="CY43" s="253"/>
      <c r="CZ43" s="253"/>
      <c r="DA43" s="253"/>
      <c r="DB43" s="253"/>
      <c r="DC43" s="253"/>
      <c r="DD43" s="253"/>
      <c r="DE43" s="253"/>
      <c r="DF43" s="253"/>
      <c r="DG43" s="256"/>
      <c r="DH43" s="253"/>
      <c r="DI43" s="253"/>
      <c r="DJ43" s="253"/>
      <c r="DK43" s="253"/>
      <c r="DL43" s="253"/>
      <c r="DM43" s="253"/>
      <c r="DN43" s="253"/>
      <c r="DO43" s="253"/>
      <c r="DP43" s="253"/>
      <c r="DQ43" s="253"/>
      <c r="DR43" s="253"/>
      <c r="DS43" s="258"/>
      <c r="DT43" s="260"/>
      <c r="DU43" s="253"/>
      <c r="DV43" s="253"/>
      <c r="DW43" s="253"/>
      <c r="DX43" s="253"/>
      <c r="DY43" s="253"/>
      <c r="DZ43" s="253"/>
      <c r="EA43" s="253"/>
      <c r="EB43" s="253"/>
      <c r="EC43" s="253"/>
      <c r="ED43" s="253"/>
      <c r="EE43" s="253"/>
      <c r="EF43" s="253"/>
      <c r="EG43" s="253"/>
      <c r="EH43" s="253"/>
      <c r="EI43" s="253"/>
      <c r="EJ43" s="253"/>
      <c r="EK43" s="253"/>
      <c r="EL43" s="253"/>
      <c r="EM43" s="253"/>
      <c r="EN43" s="254"/>
      <c r="EO43" s="258"/>
      <c r="EP43" s="255"/>
      <c r="EQ43" s="253"/>
      <c r="ER43" s="253"/>
      <c r="ES43" s="253">
        <v>1</v>
      </c>
      <c r="ET43" s="253">
        <v>1</v>
      </c>
      <c r="EU43" s="253">
        <v>1</v>
      </c>
      <c r="EV43" s="253">
        <v>1</v>
      </c>
      <c r="EW43" s="253">
        <v>1</v>
      </c>
      <c r="EX43" s="253">
        <v>1</v>
      </c>
      <c r="EY43" s="253">
        <v>1</v>
      </c>
      <c r="EZ43" s="253"/>
      <c r="FA43" s="253"/>
      <c r="FB43" s="253"/>
      <c r="FC43" s="253"/>
      <c r="FD43" s="253"/>
      <c r="FE43" s="253"/>
      <c r="FF43" s="253"/>
      <c r="FG43" s="253"/>
      <c r="FH43" s="254"/>
      <c r="FI43" s="253"/>
      <c r="FJ43" s="372"/>
      <c r="FK43" s="255"/>
      <c r="FL43" s="253"/>
      <c r="FM43" s="253"/>
      <c r="FN43" s="253"/>
      <c r="FO43" s="253"/>
      <c r="FP43" s="253"/>
      <c r="FQ43" s="253"/>
      <c r="FR43" s="253"/>
      <c r="FS43" s="253"/>
      <c r="FT43" s="253"/>
      <c r="FU43" s="253"/>
      <c r="FV43" s="253"/>
      <c r="FW43" s="253"/>
      <c r="FX43" s="253"/>
      <c r="FY43" s="253"/>
      <c r="FZ43" s="253"/>
      <c r="GA43" s="253"/>
      <c r="GB43" s="253"/>
      <c r="GC43" s="253"/>
      <c r="GD43" s="253"/>
      <c r="GE43" s="253"/>
      <c r="GF43" s="253"/>
      <c r="GG43" s="253"/>
      <c r="GH43" s="253"/>
      <c r="GI43" s="253"/>
      <c r="GJ43" s="260"/>
      <c r="GK43" s="253"/>
      <c r="GL43" s="253"/>
      <c r="GM43" s="253"/>
      <c r="GN43" s="253"/>
      <c r="GO43" s="253"/>
      <c r="GP43" s="253"/>
      <c r="GQ43" s="253"/>
      <c r="GR43" s="253"/>
      <c r="GS43" s="253"/>
      <c r="GT43" s="253"/>
      <c r="GU43" s="253"/>
      <c r="GV43" s="253"/>
      <c r="GW43" s="253"/>
      <c r="GX43" s="253"/>
      <c r="GY43" s="253"/>
      <c r="GZ43" s="253"/>
      <c r="HA43" s="253"/>
      <c r="HB43" s="253"/>
      <c r="HC43" s="253"/>
      <c r="HD43" s="254"/>
      <c r="HE43" s="254"/>
      <c r="HF43" s="254"/>
      <c r="HG43" s="254"/>
      <c r="HH43" s="254"/>
      <c r="HI43" s="254"/>
      <c r="HJ43" s="254"/>
      <c r="HK43" s="254"/>
      <c r="HL43" s="254"/>
      <c r="HM43" s="254"/>
      <c r="HN43" s="254"/>
      <c r="HO43" s="254"/>
      <c r="HP43" s="254"/>
      <c r="HQ43" s="254"/>
      <c r="HR43" s="254"/>
      <c r="HS43" s="254"/>
      <c r="HT43" s="253"/>
      <c r="HU43" s="253"/>
      <c r="HV43" s="253"/>
      <c r="HW43" s="253"/>
      <c r="HX43" s="253"/>
      <c r="HY43" s="253"/>
      <c r="HZ43" s="253"/>
      <c r="IA43" s="253"/>
      <c r="IB43" s="253"/>
      <c r="IC43" s="372"/>
      <c r="ID43" s="259"/>
      <c r="IE43" s="254"/>
      <c r="IF43" s="254"/>
      <c r="IG43" s="254"/>
      <c r="IH43" s="254"/>
      <c r="II43" s="254"/>
      <c r="IJ43" s="254"/>
      <c r="IK43" s="254"/>
      <c r="IL43" s="254"/>
      <c r="IM43" s="254"/>
      <c r="IN43" s="254"/>
      <c r="IO43" s="254"/>
      <c r="IP43" s="254"/>
      <c r="IQ43" s="254"/>
      <c r="IR43" s="254"/>
      <c r="IS43" s="254"/>
      <c r="IT43" s="258"/>
      <c r="IU43" s="260">
        <v>1</v>
      </c>
      <c r="IV43" s="253">
        <v>1</v>
      </c>
      <c r="IW43" s="253">
        <v>1</v>
      </c>
      <c r="IX43" s="253">
        <v>1</v>
      </c>
      <c r="IY43" s="253">
        <v>1</v>
      </c>
      <c r="IZ43" s="253"/>
      <c r="JA43" s="253">
        <v>1</v>
      </c>
    </row>
    <row r="44" spans="1:261" ht="15.75" x14ac:dyDescent="0.25">
      <c r="A44" s="281"/>
      <c r="B44" s="281" t="str">
        <f>IF('Położnictwo II st.'!B44&gt;0,'Położnictwo II st.'!B44," ")</f>
        <v>A</v>
      </c>
      <c r="C44" s="281" t="str">
        <f>IF('Położnictwo II st.'!C44&gt;0,'Położnictwo II st.'!C44," ")</f>
        <v>2025/2027</v>
      </c>
      <c r="D44" s="281" t="str">
        <f>IF('Położnictwo II st.'!D44&gt;0,'Położnictwo II st.'!D44," ")</f>
        <v xml:space="preserve"> </v>
      </c>
      <c r="E44" s="281">
        <f>IF('Położnictwo II st.'!E44&gt;0,'Położnictwo II st.'!E44," ")</f>
        <v>2</v>
      </c>
      <c r="F44" s="281" t="str">
        <f>IF('Położnictwo II st.'!F44&gt;0,'Położnictwo II st.'!F44," ")</f>
        <v>2026/2027</v>
      </c>
      <c r="G44" s="281" t="str">
        <f>IF('Położnictwo II st.'!G44&gt;0,'Położnictwo II st.'!G44," ")</f>
        <v>RPS</v>
      </c>
      <c r="H44" s="281" t="str">
        <f>IF('Położnictwo II st.'!H44&gt;0,'Położnictwo II st.'!H44," ")</f>
        <v>ze standardu</v>
      </c>
      <c r="I44" s="282" t="str">
        <f>IF('Położnictwo II st.'!I44&gt;0,'Położnictwo II st.'!I44," ")</f>
        <v>Język angielski</v>
      </c>
      <c r="J44" s="234">
        <f>'Położnictwo II st.'!L44</f>
        <v>60</v>
      </c>
      <c r="K44" s="235">
        <f>'Położnictwo II st.'!M44</f>
        <v>30</v>
      </c>
      <c r="L44" s="236">
        <f>'Położnictwo II st.'!N44</f>
        <v>30</v>
      </c>
      <c r="M44" s="237">
        <f>'Położnictwo II st.'!AA44+'Położnictwo II st.'!AC44+'Położnictwo II st.'!AX44+'Położnictwo II st.'!AZ44</f>
        <v>0</v>
      </c>
      <c r="N44" s="290">
        <f>'Położnictwo II st.'!O44</f>
        <v>30</v>
      </c>
      <c r="O44" s="238">
        <f>'Położnictwo II st.'!P44</f>
        <v>2</v>
      </c>
      <c r="P44" s="239" t="str">
        <f>'Położnictwo II st.'!U44</f>
        <v>egz</v>
      </c>
      <c r="Q44" s="261">
        <f t="shared" si="7"/>
        <v>0</v>
      </c>
      <c r="R44" s="262">
        <f t="shared" si="8"/>
        <v>1</v>
      </c>
      <c r="S44" s="263">
        <f t="shared" si="9"/>
        <v>1</v>
      </c>
      <c r="T44" s="255"/>
      <c r="U44" s="253"/>
      <c r="V44" s="253"/>
      <c r="W44" s="253"/>
      <c r="X44" s="253"/>
      <c r="Y44" s="253"/>
      <c r="Z44" s="253"/>
      <c r="AA44" s="253"/>
      <c r="AB44" s="253"/>
      <c r="AC44" s="253"/>
      <c r="AD44" s="253"/>
      <c r="AE44" s="253"/>
      <c r="AF44" s="253"/>
      <c r="AG44" s="253"/>
      <c r="AH44" s="253"/>
      <c r="AI44" s="253"/>
      <c r="AJ44" s="253"/>
      <c r="AK44" s="253"/>
      <c r="AL44" s="253"/>
      <c r="AM44" s="253"/>
      <c r="AN44" s="253"/>
      <c r="AO44" s="253"/>
      <c r="AP44" s="253"/>
      <c r="AQ44" s="253"/>
      <c r="AR44" s="253"/>
      <c r="AS44" s="253"/>
      <c r="AT44" s="256"/>
      <c r="AU44" s="251"/>
      <c r="AV44" s="252"/>
      <c r="AW44" s="252"/>
      <c r="AX44" s="252"/>
      <c r="AY44" s="252"/>
      <c r="AZ44" s="252"/>
      <c r="BA44" s="252"/>
      <c r="BB44" s="252"/>
      <c r="BC44" s="252"/>
      <c r="BD44" s="252"/>
      <c r="BE44" s="252"/>
      <c r="BF44" s="252"/>
      <c r="BG44" s="252"/>
      <c r="BH44" s="252"/>
      <c r="BI44" s="252"/>
      <c r="BJ44" s="252"/>
      <c r="BK44" s="252"/>
      <c r="BL44" s="252"/>
      <c r="BM44" s="252"/>
      <c r="BN44" s="252"/>
      <c r="BO44" s="252"/>
      <c r="BP44" s="252"/>
      <c r="BQ44" s="252"/>
      <c r="BR44" s="256"/>
      <c r="BS44" s="257"/>
      <c r="BT44" s="252"/>
      <c r="BU44" s="252"/>
      <c r="BV44" s="252"/>
      <c r="BW44" s="252"/>
      <c r="BX44" s="252"/>
      <c r="BY44" s="252"/>
      <c r="BZ44" s="252"/>
      <c r="CA44" s="252"/>
      <c r="CB44" s="252"/>
      <c r="CC44" s="252"/>
      <c r="CD44" s="252"/>
      <c r="CE44" s="252"/>
      <c r="CF44" s="252"/>
      <c r="CG44" s="252"/>
      <c r="CH44" s="252"/>
      <c r="CI44" s="252"/>
      <c r="CJ44" s="252"/>
      <c r="CK44" s="252"/>
      <c r="CL44" s="252"/>
      <c r="CM44" s="252"/>
      <c r="CN44" s="252"/>
      <c r="CO44" s="252"/>
      <c r="CP44" s="252"/>
      <c r="CQ44" s="252"/>
      <c r="CR44" s="252"/>
      <c r="CS44" s="252"/>
      <c r="CT44" s="252"/>
      <c r="CU44" s="252"/>
      <c r="CV44" s="252"/>
      <c r="CW44" s="252"/>
      <c r="CX44" s="252"/>
      <c r="CY44" s="253"/>
      <c r="CZ44" s="253"/>
      <c r="DA44" s="253"/>
      <c r="DB44" s="253"/>
      <c r="DC44" s="253"/>
      <c r="DD44" s="253"/>
      <c r="DE44" s="253"/>
      <c r="DF44" s="253"/>
      <c r="DG44" s="256"/>
      <c r="DH44" s="253"/>
      <c r="DI44" s="253"/>
      <c r="DJ44" s="253"/>
      <c r="DK44" s="253"/>
      <c r="DL44" s="253"/>
      <c r="DM44" s="253"/>
      <c r="DN44" s="253"/>
      <c r="DO44" s="253"/>
      <c r="DP44" s="253"/>
      <c r="DQ44" s="253"/>
      <c r="DR44" s="253"/>
      <c r="DS44" s="258"/>
      <c r="DT44" s="260"/>
      <c r="DU44" s="253"/>
      <c r="DV44" s="253"/>
      <c r="DW44" s="253"/>
      <c r="DX44" s="253"/>
      <c r="DY44" s="253"/>
      <c r="DZ44" s="253"/>
      <c r="EA44" s="253"/>
      <c r="EB44" s="253"/>
      <c r="EC44" s="253"/>
      <c r="ED44" s="253"/>
      <c r="EE44" s="253"/>
      <c r="EF44" s="253"/>
      <c r="EG44" s="253"/>
      <c r="EH44" s="253"/>
      <c r="EI44" s="253"/>
      <c r="EJ44" s="253"/>
      <c r="EK44" s="253"/>
      <c r="EL44" s="253"/>
      <c r="EM44" s="253"/>
      <c r="EN44" s="254"/>
      <c r="EO44" s="258"/>
      <c r="EP44" s="255"/>
      <c r="EQ44" s="253"/>
      <c r="ER44" s="253"/>
      <c r="ES44" s="253"/>
      <c r="ET44" s="253"/>
      <c r="EU44" s="253"/>
      <c r="EV44" s="253"/>
      <c r="EW44" s="253"/>
      <c r="EX44" s="253"/>
      <c r="EY44" s="253"/>
      <c r="EZ44" s="253"/>
      <c r="FA44" s="253"/>
      <c r="FB44" s="253"/>
      <c r="FC44" s="253"/>
      <c r="FD44" s="253"/>
      <c r="FE44" s="253"/>
      <c r="FF44" s="253"/>
      <c r="FG44" s="253"/>
      <c r="FH44" s="254"/>
      <c r="FI44" s="253">
        <v>1</v>
      </c>
      <c r="FJ44" s="372"/>
      <c r="FK44" s="255"/>
      <c r="FL44" s="253"/>
      <c r="FM44" s="253"/>
      <c r="FN44" s="253"/>
      <c r="FO44" s="253"/>
      <c r="FP44" s="253"/>
      <c r="FQ44" s="253"/>
      <c r="FR44" s="253"/>
      <c r="FS44" s="253"/>
      <c r="FT44" s="253"/>
      <c r="FU44" s="253"/>
      <c r="FV44" s="253"/>
      <c r="FW44" s="253"/>
      <c r="FX44" s="253"/>
      <c r="FY44" s="253"/>
      <c r="FZ44" s="253"/>
      <c r="GA44" s="253"/>
      <c r="GB44" s="253"/>
      <c r="GC44" s="253"/>
      <c r="GD44" s="253"/>
      <c r="GE44" s="253"/>
      <c r="GF44" s="253"/>
      <c r="GG44" s="253"/>
      <c r="GH44" s="253"/>
      <c r="GI44" s="253"/>
      <c r="GJ44" s="260"/>
      <c r="GK44" s="253"/>
      <c r="GL44" s="253"/>
      <c r="GM44" s="253"/>
      <c r="GN44" s="253"/>
      <c r="GO44" s="253"/>
      <c r="GP44" s="253"/>
      <c r="GQ44" s="253"/>
      <c r="GR44" s="253"/>
      <c r="GS44" s="253"/>
      <c r="GT44" s="253"/>
      <c r="GU44" s="253"/>
      <c r="GV44" s="253"/>
      <c r="GW44" s="253"/>
      <c r="GX44" s="253"/>
      <c r="GY44" s="253"/>
      <c r="GZ44" s="253"/>
      <c r="HA44" s="253"/>
      <c r="HB44" s="253"/>
      <c r="HC44" s="253"/>
      <c r="HD44" s="254"/>
      <c r="HE44" s="254"/>
      <c r="HF44" s="254"/>
      <c r="HG44" s="254"/>
      <c r="HH44" s="254"/>
      <c r="HI44" s="254"/>
      <c r="HJ44" s="254"/>
      <c r="HK44" s="254"/>
      <c r="HL44" s="254"/>
      <c r="HM44" s="254"/>
      <c r="HN44" s="254"/>
      <c r="HO44" s="254"/>
      <c r="HP44" s="254"/>
      <c r="HQ44" s="254"/>
      <c r="HR44" s="254"/>
      <c r="HS44" s="254"/>
      <c r="HT44" s="253"/>
      <c r="HU44" s="253"/>
      <c r="HV44" s="253"/>
      <c r="HW44" s="253"/>
      <c r="HX44" s="253"/>
      <c r="HY44" s="253"/>
      <c r="HZ44" s="253"/>
      <c r="IA44" s="253"/>
      <c r="IB44" s="253"/>
      <c r="IC44" s="372"/>
      <c r="ID44" s="259"/>
      <c r="IE44" s="254"/>
      <c r="IF44" s="254"/>
      <c r="IG44" s="254"/>
      <c r="IH44" s="254"/>
      <c r="II44" s="254"/>
      <c r="IJ44" s="254"/>
      <c r="IK44" s="254"/>
      <c r="IL44" s="254"/>
      <c r="IM44" s="254"/>
      <c r="IN44" s="254"/>
      <c r="IO44" s="254"/>
      <c r="IP44" s="254"/>
      <c r="IQ44" s="254"/>
      <c r="IR44" s="254"/>
      <c r="IS44" s="254"/>
      <c r="IT44" s="258"/>
      <c r="IU44" s="260"/>
      <c r="IV44" s="253"/>
      <c r="IW44" s="253">
        <v>1</v>
      </c>
      <c r="IX44" s="253"/>
      <c r="IY44" s="253"/>
      <c r="IZ44" s="253"/>
      <c r="JA44" s="253"/>
    </row>
    <row r="45" spans="1:261" ht="31.5" x14ac:dyDescent="0.25">
      <c r="A45" s="281">
        <f>'Położnictwo II st.'!A45</f>
        <v>25</v>
      </c>
      <c r="B45" s="281" t="str">
        <f>IF('Położnictwo II st.'!B45&gt;0,'Położnictwo II st.'!B45," ")</f>
        <v>B</v>
      </c>
      <c r="C45" s="281" t="str">
        <f>IF('Położnictwo II st.'!C45&gt;0,'Położnictwo II st.'!C45," ")</f>
        <v>2025/2027</v>
      </c>
      <c r="D45" s="281" t="str">
        <f>IF('Położnictwo II st.'!D45&gt;0,'Położnictwo II st.'!D45," ")</f>
        <v xml:space="preserve"> </v>
      </c>
      <c r="E45" s="281">
        <f>IF('Położnictwo II st.'!E45&gt;0,'Położnictwo II st.'!E45," ")</f>
        <v>2</v>
      </c>
      <c r="F45" s="281" t="str">
        <f>IF('Położnictwo II st.'!F45&gt;0,'Położnictwo II st.'!F45," ")</f>
        <v>2026/2027</v>
      </c>
      <c r="G45" s="281" t="str">
        <f>IF('Położnictwo II st.'!G45&gt;0,'Położnictwo II st.'!G45," ")</f>
        <v>RPS</v>
      </c>
      <c r="H45" s="281" t="str">
        <f>IF('Położnictwo II st.'!H45&gt;0,'Położnictwo II st.'!H45," ")</f>
        <v>ze standardu</v>
      </c>
      <c r="I45" s="282" t="str">
        <f>IF('Położnictwo II st.'!I45&gt;0,'Położnictwo II st.'!I45," ")</f>
        <v>Farmakologia i ordynowanie produktów leczniczych</v>
      </c>
      <c r="J45" s="234">
        <f>'Położnictwo II st.'!L45</f>
        <v>90</v>
      </c>
      <c r="K45" s="235">
        <f>'Położnictwo II st.'!M45</f>
        <v>45</v>
      </c>
      <c r="L45" s="236">
        <f>'Położnictwo II st.'!N45</f>
        <v>45</v>
      </c>
      <c r="M45" s="237">
        <f>'Położnictwo II st.'!AA45+'Położnictwo II st.'!AC45+'Położnictwo II st.'!AX45+'Położnictwo II st.'!AZ45</f>
        <v>15</v>
      </c>
      <c r="N45" s="290">
        <f>'Położnictwo II st.'!O45</f>
        <v>45</v>
      </c>
      <c r="O45" s="238">
        <f>'Położnictwo II st.'!P45</f>
        <v>3</v>
      </c>
      <c r="P45" s="239" t="str">
        <f>'Położnictwo II st.'!U45</f>
        <v>zal</v>
      </c>
      <c r="Q45" s="261">
        <f t="shared" si="7"/>
        <v>0</v>
      </c>
      <c r="R45" s="262">
        <f t="shared" si="8"/>
        <v>10</v>
      </c>
      <c r="S45" s="263">
        <f t="shared" si="9"/>
        <v>2</v>
      </c>
      <c r="T45" s="255"/>
      <c r="U45" s="253"/>
      <c r="V45" s="253"/>
      <c r="W45" s="253"/>
      <c r="X45" s="253"/>
      <c r="Y45" s="253"/>
      <c r="Z45" s="253"/>
      <c r="AA45" s="253"/>
      <c r="AB45" s="253"/>
      <c r="AC45" s="253"/>
      <c r="AD45" s="253"/>
      <c r="AE45" s="253"/>
      <c r="AF45" s="253"/>
      <c r="AG45" s="253"/>
      <c r="AH45" s="253"/>
      <c r="AI45" s="253"/>
      <c r="AJ45" s="253"/>
      <c r="AK45" s="253"/>
      <c r="AL45" s="253"/>
      <c r="AM45" s="253"/>
      <c r="AN45" s="253"/>
      <c r="AO45" s="253"/>
      <c r="AP45" s="253"/>
      <c r="AQ45" s="253"/>
      <c r="AR45" s="253"/>
      <c r="AS45" s="253"/>
      <c r="AT45" s="256"/>
      <c r="AU45" s="251"/>
      <c r="AV45" s="252"/>
      <c r="AW45" s="252"/>
      <c r="AX45" s="252"/>
      <c r="AY45" s="252"/>
      <c r="AZ45" s="252"/>
      <c r="BA45" s="252"/>
      <c r="BB45" s="252"/>
      <c r="BC45" s="252"/>
      <c r="BD45" s="252"/>
      <c r="BE45" s="252"/>
      <c r="BF45" s="252"/>
      <c r="BG45" s="252"/>
      <c r="BH45" s="252"/>
      <c r="BI45" s="252"/>
      <c r="BJ45" s="252"/>
      <c r="BK45" s="252"/>
      <c r="BL45" s="252"/>
      <c r="BM45" s="252"/>
      <c r="BN45" s="252"/>
      <c r="BO45" s="252"/>
      <c r="BP45" s="252"/>
      <c r="BQ45" s="252"/>
      <c r="BR45" s="256"/>
      <c r="BS45" s="257"/>
      <c r="BT45" s="252"/>
      <c r="BU45" s="252"/>
      <c r="BV45" s="252"/>
      <c r="BW45" s="252"/>
      <c r="BX45" s="252"/>
      <c r="BY45" s="252"/>
      <c r="BZ45" s="252"/>
      <c r="CA45" s="252"/>
      <c r="CB45" s="252"/>
      <c r="CC45" s="252"/>
      <c r="CD45" s="252"/>
      <c r="CE45" s="252"/>
      <c r="CF45" s="252"/>
      <c r="CG45" s="252"/>
      <c r="CH45" s="252"/>
      <c r="CI45" s="252"/>
      <c r="CJ45" s="252"/>
      <c r="CK45" s="252"/>
      <c r="CL45" s="252"/>
      <c r="CM45" s="252"/>
      <c r="CN45" s="252"/>
      <c r="CO45" s="252"/>
      <c r="CP45" s="252"/>
      <c r="CQ45" s="252"/>
      <c r="CR45" s="252"/>
      <c r="CS45" s="252"/>
      <c r="CT45" s="252"/>
      <c r="CU45" s="252"/>
      <c r="CV45" s="252"/>
      <c r="CW45" s="252"/>
      <c r="CX45" s="252"/>
      <c r="CY45" s="253"/>
      <c r="CZ45" s="253"/>
      <c r="DA45" s="253"/>
      <c r="DB45" s="253"/>
      <c r="DC45" s="253"/>
      <c r="DD45" s="253"/>
      <c r="DE45" s="253"/>
      <c r="DF45" s="253"/>
      <c r="DG45" s="256"/>
      <c r="DH45" s="253"/>
      <c r="DI45" s="253"/>
      <c r="DJ45" s="253"/>
      <c r="DK45" s="253"/>
      <c r="DL45" s="253"/>
      <c r="DM45" s="253"/>
      <c r="DN45" s="253"/>
      <c r="DO45" s="253"/>
      <c r="DP45" s="253"/>
      <c r="DQ45" s="253"/>
      <c r="DR45" s="253"/>
      <c r="DS45" s="258"/>
      <c r="DT45" s="260"/>
      <c r="DU45" s="253"/>
      <c r="DV45" s="253"/>
      <c r="DW45" s="253"/>
      <c r="DX45" s="253"/>
      <c r="DY45" s="253"/>
      <c r="DZ45" s="253"/>
      <c r="EA45" s="253"/>
      <c r="EB45" s="253"/>
      <c r="EC45" s="253"/>
      <c r="ED45" s="253"/>
      <c r="EE45" s="253"/>
      <c r="EF45" s="253"/>
      <c r="EG45" s="253"/>
      <c r="EH45" s="253"/>
      <c r="EI45" s="253"/>
      <c r="EJ45" s="253"/>
      <c r="EK45" s="253"/>
      <c r="EL45" s="253"/>
      <c r="EM45" s="253"/>
      <c r="EN45" s="254"/>
      <c r="EO45" s="258"/>
      <c r="EP45" s="255">
        <v>1</v>
      </c>
      <c r="EQ45" s="253">
        <v>1</v>
      </c>
      <c r="ER45" s="253">
        <v>1</v>
      </c>
      <c r="ES45" s="253"/>
      <c r="ET45" s="253"/>
      <c r="EU45" s="253"/>
      <c r="EV45" s="253"/>
      <c r="EW45" s="253"/>
      <c r="EX45" s="253"/>
      <c r="EY45" s="253"/>
      <c r="EZ45" s="253"/>
      <c r="FA45" s="253"/>
      <c r="FB45" s="253"/>
      <c r="FC45" s="253"/>
      <c r="FD45" s="253"/>
      <c r="FE45" s="253"/>
      <c r="FF45" s="253"/>
      <c r="FG45" s="253"/>
      <c r="FH45" s="254"/>
      <c r="FI45" s="253"/>
      <c r="FJ45" s="372"/>
      <c r="FK45" s="255"/>
      <c r="FL45" s="253"/>
      <c r="FM45" s="253"/>
      <c r="FN45" s="253"/>
      <c r="FO45" s="253"/>
      <c r="FP45" s="253">
        <v>1</v>
      </c>
      <c r="FQ45" s="253">
        <v>1</v>
      </c>
      <c r="FR45" s="253">
        <v>1</v>
      </c>
      <c r="FS45" s="253">
        <v>1</v>
      </c>
      <c r="FT45" s="253">
        <v>1</v>
      </c>
      <c r="FU45" s="253">
        <v>1</v>
      </c>
      <c r="FV45" s="253">
        <v>1</v>
      </c>
      <c r="FW45" s="253"/>
      <c r="FX45" s="253"/>
      <c r="FY45" s="253"/>
      <c r="FZ45" s="253"/>
      <c r="GA45" s="253"/>
      <c r="GB45" s="253"/>
      <c r="GC45" s="253"/>
      <c r="GD45" s="253"/>
      <c r="GE45" s="253"/>
      <c r="GF45" s="253"/>
      <c r="GG45" s="253"/>
      <c r="GH45" s="253"/>
      <c r="GI45" s="253"/>
      <c r="GJ45" s="260"/>
      <c r="GK45" s="253"/>
      <c r="GL45" s="253"/>
      <c r="GM45" s="253"/>
      <c r="GN45" s="253"/>
      <c r="GO45" s="253"/>
      <c r="GP45" s="253"/>
      <c r="GQ45" s="253"/>
      <c r="GR45" s="253"/>
      <c r="GS45" s="253"/>
      <c r="GT45" s="253"/>
      <c r="GU45" s="253"/>
      <c r="GV45" s="253"/>
      <c r="GW45" s="253"/>
      <c r="GX45" s="253"/>
      <c r="GY45" s="253"/>
      <c r="GZ45" s="253"/>
      <c r="HA45" s="253"/>
      <c r="HB45" s="253"/>
      <c r="HC45" s="253"/>
      <c r="HD45" s="254"/>
      <c r="HE45" s="254"/>
      <c r="HF45" s="254"/>
      <c r="HG45" s="254"/>
      <c r="HH45" s="254"/>
      <c r="HI45" s="254"/>
      <c r="HJ45" s="254"/>
      <c r="HK45" s="254"/>
      <c r="HL45" s="254"/>
      <c r="HM45" s="254"/>
      <c r="HN45" s="254"/>
      <c r="HO45" s="254"/>
      <c r="HP45" s="254"/>
      <c r="HQ45" s="254"/>
      <c r="HR45" s="254"/>
      <c r="HS45" s="254"/>
      <c r="HT45" s="253"/>
      <c r="HU45" s="253"/>
      <c r="HV45" s="253"/>
      <c r="HW45" s="253"/>
      <c r="HX45" s="253"/>
      <c r="HY45" s="253"/>
      <c r="HZ45" s="253"/>
      <c r="IA45" s="253"/>
      <c r="IB45" s="253"/>
      <c r="IC45" s="372"/>
      <c r="ID45" s="259"/>
      <c r="IE45" s="254"/>
      <c r="IF45" s="254"/>
      <c r="IG45" s="254"/>
      <c r="IH45" s="254"/>
      <c r="II45" s="254"/>
      <c r="IJ45" s="254"/>
      <c r="IK45" s="254"/>
      <c r="IL45" s="254"/>
      <c r="IM45" s="254"/>
      <c r="IN45" s="254"/>
      <c r="IO45" s="254"/>
      <c r="IP45" s="254"/>
      <c r="IQ45" s="254"/>
      <c r="IR45" s="254"/>
      <c r="IS45" s="254"/>
      <c r="IT45" s="258"/>
      <c r="IU45" s="260"/>
      <c r="IV45" s="253">
        <v>1</v>
      </c>
      <c r="IW45" s="253"/>
      <c r="IX45" s="253"/>
      <c r="IY45" s="253"/>
      <c r="IZ45" s="253"/>
      <c r="JA45" s="253">
        <v>1</v>
      </c>
    </row>
    <row r="46" spans="1:261" ht="31.5" x14ac:dyDescent="0.25">
      <c r="A46" s="281">
        <f>'Położnictwo II st.'!A46</f>
        <v>26</v>
      </c>
      <c r="B46" s="281" t="str">
        <f>IF('Położnictwo II st.'!B46&gt;0,'Położnictwo II st.'!B46," ")</f>
        <v>B</v>
      </c>
      <c r="C46" s="281" t="str">
        <f>IF('Położnictwo II st.'!C46&gt;0,'Położnictwo II st.'!C46," ")</f>
        <v>2025/2027</v>
      </c>
      <c r="D46" s="281" t="str">
        <f>IF('Położnictwo II st.'!D46&gt;0,'Położnictwo II st.'!D46," ")</f>
        <v xml:space="preserve"> </v>
      </c>
      <c r="E46" s="281">
        <f>IF('Położnictwo II st.'!E46&gt;0,'Położnictwo II st.'!E46," ")</f>
        <v>2</v>
      </c>
      <c r="F46" s="281" t="str">
        <f>IF('Położnictwo II st.'!F46&gt;0,'Położnictwo II st.'!F46," ")</f>
        <v>2026/2027</v>
      </c>
      <c r="G46" s="281" t="str">
        <f>IF('Położnictwo II st.'!G46&gt;0,'Położnictwo II st.'!G46," ")</f>
        <v>RPS</v>
      </c>
      <c r="H46" s="281" t="str">
        <f>IF('Położnictwo II st.'!H46&gt;0,'Położnictwo II st.'!H46," ")</f>
        <v>ze standardu</v>
      </c>
      <c r="I46" s="282" t="str">
        <f>IF('Położnictwo II st.'!I46&gt;0,'Położnictwo II st.'!I46," ")</f>
        <v>Edukacja  w praktyce zawodowej położnej - edukacja i wsparcie kobiety w okresie laktacji</v>
      </c>
      <c r="J46" s="234">
        <f>'Położnictwo II st.'!L46</f>
        <v>150</v>
      </c>
      <c r="K46" s="235">
        <f>'Położnictwo II st.'!M46</f>
        <v>95</v>
      </c>
      <c r="L46" s="236">
        <f>'Położnictwo II st.'!N46</f>
        <v>55</v>
      </c>
      <c r="M46" s="237">
        <f>'Położnictwo II st.'!AA46+'Położnictwo II st.'!AC46+'Położnictwo II st.'!AX46+'Położnictwo II st.'!AZ46</f>
        <v>20</v>
      </c>
      <c r="N46" s="290">
        <f>'Położnictwo II st.'!O46</f>
        <v>55</v>
      </c>
      <c r="O46" s="238">
        <f>'Położnictwo II st.'!P46</f>
        <v>5</v>
      </c>
      <c r="P46" s="239" t="str">
        <f>'Położnictwo II st.'!U46</f>
        <v>zal</v>
      </c>
      <c r="Q46" s="261">
        <f t="shared" si="7"/>
        <v>7</v>
      </c>
      <c r="R46" s="262">
        <f t="shared" si="8"/>
        <v>3</v>
      </c>
      <c r="S46" s="263">
        <f t="shared" si="9"/>
        <v>6</v>
      </c>
      <c r="T46" s="255"/>
      <c r="U46" s="253"/>
      <c r="V46" s="253"/>
      <c r="W46" s="253"/>
      <c r="X46" s="253"/>
      <c r="Y46" s="253"/>
      <c r="Z46" s="253"/>
      <c r="AA46" s="253"/>
      <c r="AB46" s="253"/>
      <c r="AC46" s="253"/>
      <c r="AD46" s="253"/>
      <c r="AE46" s="253"/>
      <c r="AF46" s="253"/>
      <c r="AG46" s="253"/>
      <c r="AH46" s="253"/>
      <c r="AI46" s="253"/>
      <c r="AJ46" s="253"/>
      <c r="AK46" s="253"/>
      <c r="AL46" s="253"/>
      <c r="AM46" s="253"/>
      <c r="AN46" s="253"/>
      <c r="AO46" s="253"/>
      <c r="AP46" s="253"/>
      <c r="AQ46" s="253"/>
      <c r="AR46" s="253"/>
      <c r="AS46" s="253"/>
      <c r="AT46" s="256"/>
      <c r="AU46" s="251"/>
      <c r="AV46" s="252"/>
      <c r="AW46" s="252"/>
      <c r="AX46" s="252"/>
      <c r="AY46" s="252"/>
      <c r="AZ46" s="252"/>
      <c r="BA46" s="252"/>
      <c r="BB46" s="252"/>
      <c r="BC46" s="252"/>
      <c r="BD46" s="252"/>
      <c r="BE46" s="252"/>
      <c r="BF46" s="252"/>
      <c r="BG46" s="252"/>
      <c r="BH46" s="252"/>
      <c r="BI46" s="252"/>
      <c r="BJ46" s="252"/>
      <c r="BK46" s="252"/>
      <c r="BL46" s="252"/>
      <c r="BM46" s="252"/>
      <c r="BN46" s="252"/>
      <c r="BO46" s="252"/>
      <c r="BP46" s="252"/>
      <c r="BQ46" s="252"/>
      <c r="BR46" s="256"/>
      <c r="BS46" s="257"/>
      <c r="BT46" s="252"/>
      <c r="BU46" s="252"/>
      <c r="BV46" s="252"/>
      <c r="BW46" s="252"/>
      <c r="BX46" s="252"/>
      <c r="BY46" s="252"/>
      <c r="BZ46" s="252"/>
      <c r="CA46" s="252"/>
      <c r="CB46" s="252"/>
      <c r="CC46" s="252"/>
      <c r="CD46" s="252"/>
      <c r="CE46" s="252"/>
      <c r="CF46" s="252"/>
      <c r="CG46" s="252"/>
      <c r="CH46" s="252"/>
      <c r="CI46" s="252"/>
      <c r="CJ46" s="252"/>
      <c r="CK46" s="252"/>
      <c r="CL46" s="252"/>
      <c r="CM46" s="252"/>
      <c r="CN46" s="252"/>
      <c r="CO46" s="252"/>
      <c r="CP46" s="252"/>
      <c r="CQ46" s="252">
        <v>1</v>
      </c>
      <c r="CR46" s="252">
        <v>1</v>
      </c>
      <c r="CS46" s="252">
        <v>1</v>
      </c>
      <c r="CT46" s="252">
        <v>1</v>
      </c>
      <c r="CU46" s="252"/>
      <c r="CV46" s="252"/>
      <c r="CW46" s="252"/>
      <c r="CX46" s="252">
        <v>1</v>
      </c>
      <c r="CY46" s="253">
        <v>1</v>
      </c>
      <c r="CZ46" s="253">
        <v>1</v>
      </c>
      <c r="DA46" s="253"/>
      <c r="DB46" s="253"/>
      <c r="DC46" s="253"/>
      <c r="DD46" s="253"/>
      <c r="DE46" s="253"/>
      <c r="DF46" s="253"/>
      <c r="DG46" s="256"/>
      <c r="DH46" s="253"/>
      <c r="DI46" s="253"/>
      <c r="DJ46" s="253"/>
      <c r="DK46" s="253"/>
      <c r="DL46" s="253"/>
      <c r="DM46" s="253"/>
      <c r="DN46" s="253"/>
      <c r="DO46" s="253"/>
      <c r="DP46" s="253"/>
      <c r="DQ46" s="253"/>
      <c r="DR46" s="253"/>
      <c r="DS46" s="258"/>
      <c r="DT46" s="260"/>
      <c r="DU46" s="253"/>
      <c r="DV46" s="253"/>
      <c r="DW46" s="253"/>
      <c r="DX46" s="253"/>
      <c r="DY46" s="253"/>
      <c r="DZ46" s="253"/>
      <c r="EA46" s="253"/>
      <c r="EB46" s="253"/>
      <c r="EC46" s="253"/>
      <c r="ED46" s="253"/>
      <c r="EE46" s="253"/>
      <c r="EF46" s="253"/>
      <c r="EG46" s="253"/>
      <c r="EH46" s="253"/>
      <c r="EI46" s="253"/>
      <c r="EJ46" s="253"/>
      <c r="EK46" s="253"/>
      <c r="EL46" s="253"/>
      <c r="EM46" s="253"/>
      <c r="EN46" s="254"/>
      <c r="EO46" s="258"/>
      <c r="EP46" s="255"/>
      <c r="EQ46" s="253"/>
      <c r="ER46" s="253"/>
      <c r="ES46" s="253"/>
      <c r="ET46" s="253"/>
      <c r="EU46" s="253"/>
      <c r="EV46" s="253"/>
      <c r="EW46" s="253"/>
      <c r="EX46" s="253"/>
      <c r="EY46" s="253"/>
      <c r="EZ46" s="253"/>
      <c r="FA46" s="253"/>
      <c r="FB46" s="253"/>
      <c r="FC46" s="253"/>
      <c r="FD46" s="253"/>
      <c r="FE46" s="253"/>
      <c r="FF46" s="253"/>
      <c r="FG46" s="253"/>
      <c r="FH46" s="254"/>
      <c r="FI46" s="253"/>
      <c r="FJ46" s="372"/>
      <c r="FK46" s="255"/>
      <c r="FL46" s="253"/>
      <c r="FM46" s="253"/>
      <c r="FN46" s="253"/>
      <c r="FO46" s="253"/>
      <c r="FP46" s="253"/>
      <c r="FQ46" s="253"/>
      <c r="FR46" s="253"/>
      <c r="FS46" s="253"/>
      <c r="FT46" s="253"/>
      <c r="FU46" s="253"/>
      <c r="FV46" s="253"/>
      <c r="FW46" s="253"/>
      <c r="FX46" s="253"/>
      <c r="FY46" s="253"/>
      <c r="FZ46" s="253"/>
      <c r="GA46" s="253"/>
      <c r="GB46" s="253"/>
      <c r="GC46" s="253"/>
      <c r="GD46" s="253"/>
      <c r="GE46" s="253"/>
      <c r="GF46" s="253"/>
      <c r="GG46" s="253"/>
      <c r="GH46" s="253"/>
      <c r="GI46" s="253"/>
      <c r="GJ46" s="260"/>
      <c r="GK46" s="253"/>
      <c r="GL46" s="253"/>
      <c r="GM46" s="253"/>
      <c r="GN46" s="253"/>
      <c r="GO46" s="253"/>
      <c r="GP46" s="253"/>
      <c r="GQ46" s="253"/>
      <c r="GR46" s="253"/>
      <c r="GS46" s="253"/>
      <c r="GT46" s="253"/>
      <c r="GU46" s="253"/>
      <c r="GV46" s="253"/>
      <c r="GW46" s="253"/>
      <c r="GX46" s="253"/>
      <c r="GY46" s="253"/>
      <c r="GZ46" s="253"/>
      <c r="HA46" s="253"/>
      <c r="HB46" s="253"/>
      <c r="HC46" s="253"/>
      <c r="HD46" s="254"/>
      <c r="HE46" s="254"/>
      <c r="HF46" s="254"/>
      <c r="HG46" s="254">
        <v>1</v>
      </c>
      <c r="HH46" s="254">
        <v>1</v>
      </c>
      <c r="HI46" s="254">
        <v>1</v>
      </c>
      <c r="HJ46" s="254"/>
      <c r="HK46" s="254"/>
      <c r="HL46" s="254"/>
      <c r="HM46" s="254"/>
      <c r="HN46" s="254"/>
      <c r="HO46" s="254"/>
      <c r="HP46" s="254"/>
      <c r="HQ46" s="254"/>
      <c r="HR46" s="254"/>
      <c r="HS46" s="254"/>
      <c r="HT46" s="253"/>
      <c r="HU46" s="253"/>
      <c r="HV46" s="253"/>
      <c r="HW46" s="253"/>
      <c r="HX46" s="253"/>
      <c r="HY46" s="253"/>
      <c r="HZ46" s="253"/>
      <c r="IA46" s="253"/>
      <c r="IB46" s="253"/>
      <c r="IC46" s="372"/>
      <c r="ID46" s="259"/>
      <c r="IE46" s="254"/>
      <c r="IF46" s="254"/>
      <c r="IG46" s="254"/>
      <c r="IH46" s="254"/>
      <c r="II46" s="254"/>
      <c r="IJ46" s="254"/>
      <c r="IK46" s="254"/>
      <c r="IL46" s="254"/>
      <c r="IM46" s="254"/>
      <c r="IN46" s="254"/>
      <c r="IO46" s="254"/>
      <c r="IP46" s="254"/>
      <c r="IQ46" s="254"/>
      <c r="IR46" s="254"/>
      <c r="IS46" s="254"/>
      <c r="IT46" s="258"/>
      <c r="IU46" s="260">
        <v>1</v>
      </c>
      <c r="IV46" s="253">
        <v>1</v>
      </c>
      <c r="IW46" s="253">
        <v>1</v>
      </c>
      <c r="IX46" s="253">
        <v>1</v>
      </c>
      <c r="IY46" s="253">
        <v>1</v>
      </c>
      <c r="IZ46" s="253">
        <v>1</v>
      </c>
      <c r="JA46" s="253"/>
    </row>
    <row r="47" spans="1:261" ht="31.5" x14ac:dyDescent="0.25">
      <c r="A47" s="281">
        <f>'Położnictwo II st.'!A47</f>
        <v>27</v>
      </c>
      <c r="B47" s="281" t="str">
        <f>IF('Położnictwo II st.'!B47&gt;0,'Położnictwo II st.'!B47," ")</f>
        <v>B</v>
      </c>
      <c r="C47" s="281" t="str">
        <f>IF('Położnictwo II st.'!C47&gt;0,'Położnictwo II st.'!C47," ")</f>
        <v>2025/2027</v>
      </c>
      <c r="D47" s="281" t="str">
        <f>IF('Położnictwo II st.'!D47&gt;0,'Położnictwo II st.'!D47," ")</f>
        <v xml:space="preserve"> </v>
      </c>
      <c r="E47" s="281">
        <f>IF('Położnictwo II st.'!E47&gt;0,'Położnictwo II st.'!E47," ")</f>
        <v>2</v>
      </c>
      <c r="F47" s="281" t="str">
        <f>IF('Położnictwo II st.'!F47&gt;0,'Położnictwo II st.'!F47," ")</f>
        <v>2026/2027</v>
      </c>
      <c r="G47" s="281" t="str">
        <f>IF('Położnictwo II st.'!G47&gt;0,'Położnictwo II st.'!G47," ")</f>
        <v>RPS</v>
      </c>
      <c r="H47" s="281" t="str">
        <f>IF('Położnictwo II st.'!H47&gt;0,'Położnictwo II st.'!H47," ")</f>
        <v>ze standardu</v>
      </c>
      <c r="I47" s="282" t="str">
        <f>IF('Położnictwo II st.'!I47&gt;0,'Położnictwo II st.'!I47," ")</f>
        <v>Edukacja w praktyce zawodowej położnej - edukacja uroginekologiczna</v>
      </c>
      <c r="J47" s="234">
        <f>'Położnictwo II st.'!L47</f>
        <v>60</v>
      </c>
      <c r="K47" s="235">
        <f>'Położnictwo II st.'!M47</f>
        <v>30</v>
      </c>
      <c r="L47" s="236">
        <f>'Położnictwo II st.'!N47</f>
        <v>30</v>
      </c>
      <c r="M47" s="237">
        <f>'Położnictwo II st.'!AA47+'Położnictwo II st.'!AC47+'Położnictwo II st.'!AX47+'Położnictwo II st.'!AZ47</f>
        <v>10</v>
      </c>
      <c r="N47" s="290">
        <f>'Położnictwo II st.'!O47</f>
        <v>30</v>
      </c>
      <c r="O47" s="238">
        <f>'Położnictwo II st.'!P47</f>
        <v>2</v>
      </c>
      <c r="P47" s="239" t="str">
        <f>'Położnictwo II st.'!U47</f>
        <v>egz</v>
      </c>
      <c r="Q47" s="261">
        <f t="shared" si="7"/>
        <v>0</v>
      </c>
      <c r="R47" s="262">
        <f t="shared" si="8"/>
        <v>3</v>
      </c>
      <c r="S47" s="263">
        <f t="shared" si="9"/>
        <v>6</v>
      </c>
      <c r="T47" s="255"/>
      <c r="U47" s="253"/>
      <c r="V47" s="253"/>
      <c r="W47" s="253"/>
      <c r="X47" s="253"/>
      <c r="Y47" s="253"/>
      <c r="Z47" s="253"/>
      <c r="AA47" s="253"/>
      <c r="AB47" s="253"/>
      <c r="AC47" s="253"/>
      <c r="AD47" s="253"/>
      <c r="AE47" s="253"/>
      <c r="AF47" s="253"/>
      <c r="AG47" s="253"/>
      <c r="AH47" s="253"/>
      <c r="AI47" s="253"/>
      <c r="AJ47" s="253"/>
      <c r="AK47" s="253"/>
      <c r="AL47" s="253"/>
      <c r="AM47" s="253"/>
      <c r="AN47" s="253"/>
      <c r="AO47" s="253"/>
      <c r="AP47" s="253"/>
      <c r="AQ47" s="253"/>
      <c r="AR47" s="253"/>
      <c r="AS47" s="253"/>
      <c r="AT47" s="256"/>
      <c r="AU47" s="251"/>
      <c r="AV47" s="252"/>
      <c r="AW47" s="252"/>
      <c r="AX47" s="252"/>
      <c r="AY47" s="252"/>
      <c r="AZ47" s="252"/>
      <c r="BA47" s="252"/>
      <c r="BB47" s="252"/>
      <c r="BC47" s="252"/>
      <c r="BD47" s="252"/>
      <c r="BE47" s="252"/>
      <c r="BF47" s="252"/>
      <c r="BG47" s="252"/>
      <c r="BH47" s="252"/>
      <c r="BI47" s="252"/>
      <c r="BJ47" s="252"/>
      <c r="BK47" s="252"/>
      <c r="BL47" s="252"/>
      <c r="BM47" s="252"/>
      <c r="BN47" s="252"/>
      <c r="BO47" s="252"/>
      <c r="BP47" s="252"/>
      <c r="BQ47" s="252"/>
      <c r="BR47" s="256"/>
      <c r="BS47" s="257"/>
      <c r="BT47" s="252"/>
      <c r="BU47" s="252"/>
      <c r="BV47" s="252"/>
      <c r="BW47" s="252"/>
      <c r="BX47" s="252"/>
      <c r="BY47" s="252"/>
      <c r="BZ47" s="252"/>
      <c r="CA47" s="252"/>
      <c r="CB47" s="252"/>
      <c r="CC47" s="252"/>
      <c r="CD47" s="252"/>
      <c r="CE47" s="252"/>
      <c r="CF47" s="252"/>
      <c r="CG47" s="252"/>
      <c r="CH47" s="252"/>
      <c r="CI47" s="252"/>
      <c r="CJ47" s="252"/>
      <c r="CK47" s="252"/>
      <c r="CL47" s="252"/>
      <c r="CM47" s="252"/>
      <c r="CN47" s="252"/>
      <c r="CO47" s="252"/>
      <c r="CP47" s="252"/>
      <c r="CQ47" s="252"/>
      <c r="CR47" s="252"/>
      <c r="CS47" s="252"/>
      <c r="CT47" s="252"/>
      <c r="CU47" s="252"/>
      <c r="CV47" s="252"/>
      <c r="CW47" s="252"/>
      <c r="CX47" s="252"/>
      <c r="CY47" s="253"/>
      <c r="CZ47" s="253"/>
      <c r="DA47" s="253"/>
      <c r="DB47" s="253"/>
      <c r="DC47" s="253"/>
      <c r="DD47" s="253"/>
      <c r="DE47" s="253"/>
      <c r="DF47" s="253"/>
      <c r="DG47" s="256"/>
      <c r="DH47" s="253"/>
      <c r="DI47" s="253"/>
      <c r="DJ47" s="253"/>
      <c r="DK47" s="253"/>
      <c r="DL47" s="253"/>
      <c r="DM47" s="253"/>
      <c r="DN47" s="253"/>
      <c r="DO47" s="253"/>
      <c r="DP47" s="253"/>
      <c r="DQ47" s="253"/>
      <c r="DR47" s="253"/>
      <c r="DS47" s="258"/>
      <c r="DT47" s="260"/>
      <c r="DU47" s="253"/>
      <c r="DV47" s="253"/>
      <c r="DW47" s="253"/>
      <c r="DX47" s="253"/>
      <c r="DY47" s="253"/>
      <c r="DZ47" s="253"/>
      <c r="EA47" s="253"/>
      <c r="EB47" s="253"/>
      <c r="EC47" s="253"/>
      <c r="ED47" s="253"/>
      <c r="EE47" s="253"/>
      <c r="EF47" s="253"/>
      <c r="EG47" s="253"/>
      <c r="EH47" s="253"/>
      <c r="EI47" s="253"/>
      <c r="EJ47" s="253"/>
      <c r="EK47" s="253"/>
      <c r="EL47" s="253"/>
      <c r="EM47" s="253"/>
      <c r="EN47" s="254"/>
      <c r="EO47" s="258"/>
      <c r="EP47" s="255"/>
      <c r="EQ47" s="253"/>
      <c r="ER47" s="253"/>
      <c r="ES47" s="253"/>
      <c r="ET47" s="253"/>
      <c r="EU47" s="253"/>
      <c r="EV47" s="253"/>
      <c r="EW47" s="253"/>
      <c r="EX47" s="253"/>
      <c r="EY47" s="253"/>
      <c r="EZ47" s="253"/>
      <c r="FA47" s="253"/>
      <c r="FB47" s="253"/>
      <c r="FC47" s="253"/>
      <c r="FD47" s="253"/>
      <c r="FE47" s="253"/>
      <c r="FF47" s="253"/>
      <c r="FG47" s="253"/>
      <c r="FH47" s="254"/>
      <c r="FI47" s="253"/>
      <c r="FJ47" s="372"/>
      <c r="FK47" s="255"/>
      <c r="FL47" s="253"/>
      <c r="FM47" s="253"/>
      <c r="FN47" s="253"/>
      <c r="FO47" s="253"/>
      <c r="FP47" s="253"/>
      <c r="FQ47" s="253"/>
      <c r="FR47" s="253"/>
      <c r="FS47" s="253"/>
      <c r="FT47" s="253"/>
      <c r="FU47" s="253"/>
      <c r="FV47" s="253"/>
      <c r="FW47" s="253"/>
      <c r="FX47" s="253"/>
      <c r="FY47" s="253"/>
      <c r="FZ47" s="253"/>
      <c r="GA47" s="253"/>
      <c r="GB47" s="253"/>
      <c r="GC47" s="253"/>
      <c r="GD47" s="253"/>
      <c r="GE47" s="253"/>
      <c r="GF47" s="253"/>
      <c r="GG47" s="253"/>
      <c r="GH47" s="253"/>
      <c r="GI47" s="253"/>
      <c r="GJ47" s="260"/>
      <c r="GK47" s="253"/>
      <c r="GL47" s="253"/>
      <c r="GM47" s="253"/>
      <c r="GN47" s="253"/>
      <c r="GO47" s="253"/>
      <c r="GP47" s="253"/>
      <c r="GQ47" s="253"/>
      <c r="GR47" s="253"/>
      <c r="GS47" s="253"/>
      <c r="GT47" s="253"/>
      <c r="GU47" s="253"/>
      <c r="GV47" s="253"/>
      <c r="GW47" s="253"/>
      <c r="GX47" s="253"/>
      <c r="GY47" s="253"/>
      <c r="GZ47" s="253"/>
      <c r="HA47" s="253"/>
      <c r="HB47" s="253"/>
      <c r="HC47" s="253"/>
      <c r="HD47" s="254"/>
      <c r="HE47" s="254"/>
      <c r="HF47" s="254"/>
      <c r="HG47" s="254"/>
      <c r="HH47" s="254"/>
      <c r="HI47" s="254"/>
      <c r="HJ47" s="254"/>
      <c r="HK47" s="254"/>
      <c r="HL47" s="254">
        <v>1</v>
      </c>
      <c r="HM47" s="254">
        <v>1</v>
      </c>
      <c r="HN47" s="254">
        <v>1</v>
      </c>
      <c r="HO47" s="254"/>
      <c r="HP47" s="254"/>
      <c r="HQ47" s="254"/>
      <c r="HR47" s="254"/>
      <c r="HS47" s="254"/>
      <c r="HT47" s="253"/>
      <c r="HU47" s="253"/>
      <c r="HV47" s="253"/>
      <c r="HW47" s="253"/>
      <c r="HX47" s="253"/>
      <c r="HY47" s="253"/>
      <c r="HZ47" s="253"/>
      <c r="IA47" s="253"/>
      <c r="IB47" s="253"/>
      <c r="IC47" s="372"/>
      <c r="ID47" s="259"/>
      <c r="IE47" s="254"/>
      <c r="IF47" s="254"/>
      <c r="IG47" s="254"/>
      <c r="IH47" s="254"/>
      <c r="II47" s="254"/>
      <c r="IJ47" s="254"/>
      <c r="IK47" s="254"/>
      <c r="IL47" s="254"/>
      <c r="IM47" s="254"/>
      <c r="IN47" s="254"/>
      <c r="IO47" s="254"/>
      <c r="IP47" s="254"/>
      <c r="IQ47" s="254"/>
      <c r="IR47" s="254"/>
      <c r="IS47" s="254"/>
      <c r="IT47" s="258"/>
      <c r="IU47" s="260">
        <v>1</v>
      </c>
      <c r="IV47" s="253">
        <v>1</v>
      </c>
      <c r="IW47" s="253">
        <v>1</v>
      </c>
      <c r="IX47" s="253">
        <v>1</v>
      </c>
      <c r="IY47" s="253">
        <v>1</v>
      </c>
      <c r="IZ47" s="253">
        <v>1</v>
      </c>
      <c r="JA47" s="253"/>
    </row>
    <row r="48" spans="1:261" ht="15.75" x14ac:dyDescent="0.25">
      <c r="A48" s="281">
        <f>'Położnictwo II st.'!A48</f>
        <v>28</v>
      </c>
      <c r="B48" s="281" t="str">
        <f>IF('Położnictwo II st.'!B48&gt;0,'Położnictwo II st.'!B48," ")</f>
        <v>B</v>
      </c>
      <c r="C48" s="281" t="str">
        <f>IF('Położnictwo II st.'!C48&gt;0,'Położnictwo II st.'!C48," ")</f>
        <v>2025/2027</v>
      </c>
      <c r="D48" s="281" t="str">
        <f>IF('Położnictwo II st.'!D48&gt;0,'Położnictwo II st.'!D48," ")</f>
        <v xml:space="preserve"> </v>
      </c>
      <c r="E48" s="281">
        <f>IF('Położnictwo II st.'!E48&gt;0,'Położnictwo II st.'!E48," ")</f>
        <v>2</v>
      </c>
      <c r="F48" s="281" t="str">
        <f>IF('Położnictwo II st.'!F48&gt;0,'Położnictwo II st.'!F48," ")</f>
        <v>2026/2027</v>
      </c>
      <c r="G48" s="281" t="str">
        <f>IF('Położnictwo II st.'!G48&gt;0,'Położnictwo II st.'!G48," ")</f>
        <v>RPS</v>
      </c>
      <c r="H48" s="281" t="str">
        <f>IF('Położnictwo II st.'!H48&gt;0,'Położnictwo II st.'!H48," ")</f>
        <v>ze standardu</v>
      </c>
      <c r="I48" s="282" t="str">
        <f>IF('Położnictwo II st.'!I48&gt;0,'Położnictwo II st.'!I48," ")</f>
        <v>Koordynowana opieka zdrowotna</v>
      </c>
      <c r="J48" s="234">
        <f>'Położnictwo II st.'!L48</f>
        <v>90</v>
      </c>
      <c r="K48" s="235">
        <f>'Położnictwo II st.'!M48</f>
        <v>60</v>
      </c>
      <c r="L48" s="236">
        <f>'Położnictwo II st.'!N48</f>
        <v>30</v>
      </c>
      <c r="M48" s="237">
        <f>'Położnictwo II st.'!AA48+'Położnictwo II st.'!AC48+'Położnictwo II st.'!AX48+'Położnictwo II st.'!AZ48</f>
        <v>15</v>
      </c>
      <c r="N48" s="290">
        <f>'Położnictwo II st.'!O48</f>
        <v>30</v>
      </c>
      <c r="O48" s="238">
        <f>'Położnictwo II st.'!P48</f>
        <v>3</v>
      </c>
      <c r="P48" s="239" t="str">
        <f>'Położnictwo II st.'!U48</f>
        <v>zal</v>
      </c>
      <c r="Q48" s="261">
        <f t="shared" si="7"/>
        <v>5</v>
      </c>
      <c r="R48" s="262">
        <f t="shared" si="8"/>
        <v>3</v>
      </c>
      <c r="S48" s="263">
        <f t="shared" si="9"/>
        <v>6</v>
      </c>
      <c r="T48" s="255"/>
      <c r="U48" s="253"/>
      <c r="V48" s="253"/>
      <c r="W48" s="253"/>
      <c r="X48" s="253"/>
      <c r="Y48" s="253"/>
      <c r="Z48" s="253"/>
      <c r="AA48" s="253"/>
      <c r="AB48" s="253"/>
      <c r="AC48" s="253"/>
      <c r="AD48" s="253"/>
      <c r="AE48" s="253"/>
      <c r="AF48" s="253"/>
      <c r="AG48" s="253"/>
      <c r="AH48" s="253"/>
      <c r="AI48" s="253"/>
      <c r="AJ48" s="253"/>
      <c r="AK48" s="253"/>
      <c r="AL48" s="253"/>
      <c r="AM48" s="253"/>
      <c r="AN48" s="253"/>
      <c r="AO48" s="253"/>
      <c r="AP48" s="253"/>
      <c r="AQ48" s="253"/>
      <c r="AR48" s="253"/>
      <c r="AS48" s="253"/>
      <c r="AT48" s="256"/>
      <c r="AU48" s="251"/>
      <c r="AV48" s="252"/>
      <c r="AW48" s="252"/>
      <c r="AX48" s="252"/>
      <c r="AY48" s="252"/>
      <c r="AZ48" s="252"/>
      <c r="BA48" s="252"/>
      <c r="BB48" s="252"/>
      <c r="BC48" s="252"/>
      <c r="BD48" s="252"/>
      <c r="BE48" s="252"/>
      <c r="BF48" s="252"/>
      <c r="BG48" s="252"/>
      <c r="BH48" s="252"/>
      <c r="BI48" s="252"/>
      <c r="BJ48" s="252"/>
      <c r="BK48" s="252"/>
      <c r="BL48" s="252"/>
      <c r="BM48" s="252"/>
      <c r="BN48" s="252"/>
      <c r="BO48" s="252"/>
      <c r="BP48" s="252"/>
      <c r="BQ48" s="252"/>
      <c r="BR48" s="256"/>
      <c r="BS48" s="257"/>
      <c r="BT48" s="252"/>
      <c r="BU48" s="252"/>
      <c r="BV48" s="252"/>
      <c r="BW48" s="252"/>
      <c r="BX48" s="252"/>
      <c r="BY48" s="252"/>
      <c r="BZ48" s="252"/>
      <c r="CA48" s="252"/>
      <c r="CB48" s="252"/>
      <c r="CC48" s="252"/>
      <c r="CD48" s="252"/>
      <c r="CE48" s="252"/>
      <c r="CF48" s="252"/>
      <c r="CG48" s="252"/>
      <c r="CH48" s="252"/>
      <c r="CI48" s="252"/>
      <c r="CJ48" s="252"/>
      <c r="CK48" s="252"/>
      <c r="CL48" s="252"/>
      <c r="CM48" s="252"/>
      <c r="CN48" s="252"/>
      <c r="CO48" s="252"/>
      <c r="CP48" s="252"/>
      <c r="CQ48" s="252"/>
      <c r="CR48" s="252"/>
      <c r="CS48" s="252"/>
      <c r="CT48" s="252"/>
      <c r="CU48" s="252"/>
      <c r="CV48" s="252"/>
      <c r="CW48" s="252"/>
      <c r="CX48" s="252"/>
      <c r="CY48" s="253"/>
      <c r="CZ48" s="253"/>
      <c r="DA48" s="253"/>
      <c r="DB48" s="253"/>
      <c r="DC48" s="253">
        <v>1</v>
      </c>
      <c r="DD48" s="253">
        <v>1</v>
      </c>
      <c r="DE48" s="253">
        <v>1</v>
      </c>
      <c r="DF48" s="253">
        <v>1</v>
      </c>
      <c r="DG48" s="256">
        <v>1</v>
      </c>
      <c r="DH48" s="253"/>
      <c r="DI48" s="253"/>
      <c r="DJ48" s="253"/>
      <c r="DK48" s="253"/>
      <c r="DL48" s="253"/>
      <c r="DM48" s="253"/>
      <c r="DN48" s="253"/>
      <c r="DO48" s="253"/>
      <c r="DP48" s="253"/>
      <c r="DQ48" s="253"/>
      <c r="DR48" s="253"/>
      <c r="DS48" s="258"/>
      <c r="DT48" s="260"/>
      <c r="DU48" s="253"/>
      <c r="DV48" s="253"/>
      <c r="DW48" s="253"/>
      <c r="DX48" s="253"/>
      <c r="DY48" s="253"/>
      <c r="DZ48" s="253"/>
      <c r="EA48" s="253"/>
      <c r="EB48" s="253"/>
      <c r="EC48" s="253"/>
      <c r="ED48" s="253"/>
      <c r="EE48" s="253"/>
      <c r="EF48" s="253"/>
      <c r="EG48" s="253"/>
      <c r="EH48" s="253"/>
      <c r="EI48" s="253"/>
      <c r="EJ48" s="253"/>
      <c r="EK48" s="253"/>
      <c r="EL48" s="253"/>
      <c r="EM48" s="253"/>
      <c r="EN48" s="254"/>
      <c r="EO48" s="258"/>
      <c r="EP48" s="255"/>
      <c r="EQ48" s="253"/>
      <c r="ER48" s="253"/>
      <c r="ES48" s="253"/>
      <c r="ET48" s="253"/>
      <c r="EU48" s="253"/>
      <c r="EV48" s="253"/>
      <c r="EW48" s="253"/>
      <c r="EX48" s="253"/>
      <c r="EY48" s="253"/>
      <c r="EZ48" s="253"/>
      <c r="FA48" s="253"/>
      <c r="FB48" s="253"/>
      <c r="FC48" s="253"/>
      <c r="FD48" s="253"/>
      <c r="FE48" s="253"/>
      <c r="FF48" s="253"/>
      <c r="FG48" s="253"/>
      <c r="FH48" s="254"/>
      <c r="FI48" s="253"/>
      <c r="FJ48" s="372"/>
      <c r="FK48" s="255"/>
      <c r="FL48" s="253"/>
      <c r="FM48" s="253"/>
      <c r="FN48" s="253"/>
      <c r="FO48" s="253"/>
      <c r="FP48" s="253"/>
      <c r="FQ48" s="253"/>
      <c r="FR48" s="253"/>
      <c r="FS48" s="253"/>
      <c r="FT48" s="253"/>
      <c r="FU48" s="253"/>
      <c r="FV48" s="253"/>
      <c r="FW48" s="253"/>
      <c r="FX48" s="253"/>
      <c r="FY48" s="253"/>
      <c r="FZ48" s="253"/>
      <c r="GA48" s="253"/>
      <c r="GB48" s="253"/>
      <c r="GC48" s="253"/>
      <c r="GD48" s="253"/>
      <c r="GE48" s="253"/>
      <c r="GF48" s="253"/>
      <c r="GG48" s="253"/>
      <c r="GH48" s="253"/>
      <c r="GI48" s="253"/>
      <c r="GJ48" s="260"/>
      <c r="GK48" s="253"/>
      <c r="GL48" s="253"/>
      <c r="GM48" s="253"/>
      <c r="GN48" s="253"/>
      <c r="GO48" s="253"/>
      <c r="GP48" s="253"/>
      <c r="GQ48" s="253"/>
      <c r="GR48" s="253"/>
      <c r="GS48" s="253"/>
      <c r="GT48" s="253"/>
      <c r="GU48" s="253"/>
      <c r="GV48" s="253"/>
      <c r="GW48" s="253"/>
      <c r="GX48" s="253"/>
      <c r="GY48" s="253"/>
      <c r="GZ48" s="253"/>
      <c r="HA48" s="253"/>
      <c r="HB48" s="253"/>
      <c r="HC48" s="253"/>
      <c r="HD48" s="254"/>
      <c r="HE48" s="254"/>
      <c r="HF48" s="254"/>
      <c r="HG48" s="254"/>
      <c r="HH48" s="254"/>
      <c r="HI48" s="254"/>
      <c r="HJ48" s="254"/>
      <c r="HK48" s="254"/>
      <c r="HL48" s="254"/>
      <c r="HM48" s="254"/>
      <c r="HN48" s="254"/>
      <c r="HO48" s="254"/>
      <c r="HP48" s="254"/>
      <c r="HQ48" s="254">
        <v>1</v>
      </c>
      <c r="HR48" s="254">
        <v>1</v>
      </c>
      <c r="HS48" s="254">
        <v>1</v>
      </c>
      <c r="HT48" s="253"/>
      <c r="HU48" s="253"/>
      <c r="HV48" s="253"/>
      <c r="HW48" s="253"/>
      <c r="HX48" s="253"/>
      <c r="HY48" s="253"/>
      <c r="HZ48" s="253"/>
      <c r="IA48" s="253"/>
      <c r="IB48" s="253"/>
      <c r="IC48" s="372"/>
      <c r="ID48" s="259"/>
      <c r="IE48" s="254"/>
      <c r="IF48" s="254"/>
      <c r="IG48" s="254"/>
      <c r="IH48" s="254"/>
      <c r="II48" s="254"/>
      <c r="IJ48" s="254"/>
      <c r="IK48" s="254"/>
      <c r="IL48" s="254"/>
      <c r="IM48" s="254"/>
      <c r="IN48" s="254"/>
      <c r="IO48" s="254"/>
      <c r="IP48" s="254"/>
      <c r="IQ48" s="254"/>
      <c r="IR48" s="254"/>
      <c r="IS48" s="254"/>
      <c r="IT48" s="258"/>
      <c r="IU48" s="260">
        <v>1</v>
      </c>
      <c r="IV48" s="253">
        <v>1</v>
      </c>
      <c r="IW48" s="253">
        <v>1</v>
      </c>
      <c r="IX48" s="253">
        <v>1</v>
      </c>
      <c r="IY48" s="253">
        <v>1</v>
      </c>
      <c r="IZ48" s="253">
        <v>1</v>
      </c>
      <c r="JA48" s="253"/>
    </row>
    <row r="49" spans="1:261" ht="15.75" x14ac:dyDescent="0.25">
      <c r="A49" s="281">
        <f>'Położnictwo II st.'!A49</f>
        <v>29</v>
      </c>
      <c r="B49" s="281" t="str">
        <f>IF('Położnictwo II st.'!B49&gt;0,'Położnictwo II st.'!B49," ")</f>
        <v>C</v>
      </c>
      <c r="C49" s="281" t="str">
        <f>IF('Położnictwo II st.'!C49&gt;0,'Położnictwo II st.'!C49," ")</f>
        <v>2025/2027</v>
      </c>
      <c r="D49" s="281" t="str">
        <f>IF('Położnictwo II st.'!D49&gt;0,'Położnictwo II st.'!D49," ")</f>
        <v xml:space="preserve"> </v>
      </c>
      <c r="E49" s="281">
        <f>IF('Położnictwo II st.'!E49&gt;0,'Położnictwo II st.'!E49," ")</f>
        <v>2</v>
      </c>
      <c r="F49" s="281" t="str">
        <f>IF('Położnictwo II st.'!F49&gt;0,'Położnictwo II st.'!F49," ")</f>
        <v>2026/2027</v>
      </c>
      <c r="G49" s="281" t="str">
        <f>IF('Położnictwo II st.'!G49&gt;0,'Położnictwo II st.'!G49," ")</f>
        <v>RPS</v>
      </c>
      <c r="H49" s="281" t="str">
        <f>IF('Położnictwo II st.'!H49&gt;0,'Położnictwo II st.'!H49," ")</f>
        <v>ze standardu</v>
      </c>
      <c r="I49" s="282" t="str">
        <f>IF('Położnictwo II st.'!I49&gt;0,'Położnictwo II st.'!I49," ")</f>
        <v>Seminarium dyplomowe</v>
      </c>
      <c r="J49" s="234">
        <f>'Położnictwo II st.'!L49</f>
        <v>30</v>
      </c>
      <c r="K49" s="235">
        <f>'Położnictwo II st.'!M49</f>
        <v>20</v>
      </c>
      <c r="L49" s="236">
        <f>'Położnictwo II st.'!N49</f>
        <v>10</v>
      </c>
      <c r="M49" s="237">
        <f>'Położnictwo II st.'!AA49+'Położnictwo II st.'!AC49+'Położnictwo II st.'!AX49+'Położnictwo II st.'!AZ49</f>
        <v>10</v>
      </c>
      <c r="N49" s="290">
        <f>'Położnictwo II st.'!O49</f>
        <v>10</v>
      </c>
      <c r="O49" s="238">
        <f>'Położnictwo II st.'!P49</f>
        <v>1</v>
      </c>
      <c r="P49" s="239" t="str">
        <f>'Położnictwo II st.'!U49</f>
        <v>zal</v>
      </c>
      <c r="Q49" s="261">
        <f t="shared" si="7"/>
        <v>0</v>
      </c>
      <c r="R49" s="262">
        <f t="shared" si="8"/>
        <v>0</v>
      </c>
      <c r="S49" s="263">
        <f t="shared" si="9"/>
        <v>2</v>
      </c>
      <c r="T49" s="255"/>
      <c r="U49" s="253"/>
      <c r="V49" s="253"/>
      <c r="W49" s="253"/>
      <c r="X49" s="253"/>
      <c r="Y49" s="253"/>
      <c r="Z49" s="253"/>
      <c r="AA49" s="253"/>
      <c r="AB49" s="253"/>
      <c r="AC49" s="253"/>
      <c r="AD49" s="253"/>
      <c r="AE49" s="253"/>
      <c r="AF49" s="253"/>
      <c r="AG49" s="253"/>
      <c r="AH49" s="253"/>
      <c r="AI49" s="253"/>
      <c r="AJ49" s="253"/>
      <c r="AK49" s="253"/>
      <c r="AL49" s="253"/>
      <c r="AM49" s="253"/>
      <c r="AN49" s="253"/>
      <c r="AO49" s="253"/>
      <c r="AP49" s="253"/>
      <c r="AQ49" s="253"/>
      <c r="AR49" s="253"/>
      <c r="AS49" s="253"/>
      <c r="AT49" s="256"/>
      <c r="AU49" s="251"/>
      <c r="AV49" s="252"/>
      <c r="AW49" s="252"/>
      <c r="AX49" s="252"/>
      <c r="AY49" s="252"/>
      <c r="AZ49" s="252"/>
      <c r="BA49" s="252"/>
      <c r="BB49" s="252"/>
      <c r="BC49" s="252"/>
      <c r="BD49" s="252"/>
      <c r="BE49" s="252"/>
      <c r="BF49" s="252"/>
      <c r="BG49" s="252"/>
      <c r="BH49" s="252"/>
      <c r="BI49" s="252"/>
      <c r="BJ49" s="252"/>
      <c r="BK49" s="252"/>
      <c r="BL49" s="252"/>
      <c r="BM49" s="252"/>
      <c r="BN49" s="252"/>
      <c r="BO49" s="252"/>
      <c r="BP49" s="252"/>
      <c r="BQ49" s="252"/>
      <c r="BR49" s="256"/>
      <c r="BS49" s="257"/>
      <c r="BT49" s="252"/>
      <c r="BU49" s="252"/>
      <c r="BV49" s="252"/>
      <c r="BW49" s="252"/>
      <c r="BX49" s="252"/>
      <c r="BY49" s="252"/>
      <c r="BZ49" s="252"/>
      <c r="CA49" s="252"/>
      <c r="CB49" s="252"/>
      <c r="CC49" s="252"/>
      <c r="CD49" s="252"/>
      <c r="CE49" s="252"/>
      <c r="CF49" s="252"/>
      <c r="CG49" s="252"/>
      <c r="CH49" s="252"/>
      <c r="CI49" s="252"/>
      <c r="CJ49" s="252"/>
      <c r="CK49" s="252"/>
      <c r="CL49" s="252"/>
      <c r="CM49" s="252"/>
      <c r="CN49" s="252"/>
      <c r="CO49" s="252"/>
      <c r="CP49" s="252"/>
      <c r="CQ49" s="252"/>
      <c r="CR49" s="252"/>
      <c r="CS49" s="252"/>
      <c r="CT49" s="252"/>
      <c r="CU49" s="252"/>
      <c r="CV49" s="252"/>
      <c r="CW49" s="252"/>
      <c r="CX49" s="252"/>
      <c r="CY49" s="253"/>
      <c r="CZ49" s="253"/>
      <c r="DA49" s="253"/>
      <c r="DB49" s="253"/>
      <c r="DC49" s="253"/>
      <c r="DD49" s="253"/>
      <c r="DE49" s="253"/>
      <c r="DF49" s="253"/>
      <c r="DG49" s="256"/>
      <c r="DH49" s="253"/>
      <c r="DI49" s="253"/>
      <c r="DJ49" s="253"/>
      <c r="DK49" s="253"/>
      <c r="DL49" s="253"/>
      <c r="DM49" s="253"/>
      <c r="DN49" s="253"/>
      <c r="DO49" s="253"/>
      <c r="DP49" s="253"/>
      <c r="DQ49" s="253"/>
      <c r="DR49" s="253"/>
      <c r="DS49" s="258"/>
      <c r="DT49" s="260"/>
      <c r="DU49" s="253"/>
      <c r="DV49" s="253"/>
      <c r="DW49" s="253"/>
      <c r="DX49" s="253"/>
      <c r="DY49" s="253"/>
      <c r="DZ49" s="253"/>
      <c r="EA49" s="253"/>
      <c r="EB49" s="253"/>
      <c r="EC49" s="253"/>
      <c r="ED49" s="253"/>
      <c r="EE49" s="253"/>
      <c r="EF49" s="253"/>
      <c r="EG49" s="253"/>
      <c r="EH49" s="253"/>
      <c r="EI49" s="253"/>
      <c r="EJ49" s="253"/>
      <c r="EK49" s="253"/>
      <c r="EL49" s="253"/>
      <c r="EM49" s="253"/>
      <c r="EN49" s="254"/>
      <c r="EO49" s="258"/>
      <c r="EP49" s="255"/>
      <c r="EQ49" s="253"/>
      <c r="ER49" s="253"/>
      <c r="ES49" s="253"/>
      <c r="ET49" s="253"/>
      <c r="EU49" s="253"/>
      <c r="EV49" s="253"/>
      <c r="EW49" s="253"/>
      <c r="EX49" s="253"/>
      <c r="EY49" s="253"/>
      <c r="EZ49" s="253"/>
      <c r="FA49" s="253"/>
      <c r="FB49" s="253"/>
      <c r="FC49" s="253"/>
      <c r="FD49" s="253"/>
      <c r="FE49" s="253"/>
      <c r="FF49" s="253"/>
      <c r="FG49" s="253"/>
      <c r="FH49" s="254"/>
      <c r="FI49" s="253"/>
      <c r="FJ49" s="372"/>
      <c r="FK49" s="255"/>
      <c r="FL49" s="253"/>
      <c r="FM49" s="253"/>
      <c r="FN49" s="253"/>
      <c r="FO49" s="253"/>
      <c r="FP49" s="253"/>
      <c r="FQ49" s="253"/>
      <c r="FR49" s="253"/>
      <c r="FS49" s="253"/>
      <c r="FT49" s="253"/>
      <c r="FU49" s="253"/>
      <c r="FV49" s="253"/>
      <c r="FW49" s="253"/>
      <c r="FX49" s="253"/>
      <c r="FY49" s="253"/>
      <c r="FZ49" s="253"/>
      <c r="GA49" s="253"/>
      <c r="GB49" s="253"/>
      <c r="GC49" s="253"/>
      <c r="GD49" s="253"/>
      <c r="GE49" s="253"/>
      <c r="GF49" s="253"/>
      <c r="GG49" s="253"/>
      <c r="GH49" s="253"/>
      <c r="GI49" s="253"/>
      <c r="GJ49" s="260"/>
      <c r="GK49" s="253"/>
      <c r="GL49" s="253"/>
      <c r="GM49" s="253"/>
      <c r="GN49" s="253"/>
      <c r="GO49" s="253"/>
      <c r="GP49" s="253"/>
      <c r="GQ49" s="253"/>
      <c r="GR49" s="253"/>
      <c r="GS49" s="253"/>
      <c r="GT49" s="253"/>
      <c r="GU49" s="253"/>
      <c r="GV49" s="253"/>
      <c r="GW49" s="253"/>
      <c r="GX49" s="253"/>
      <c r="GY49" s="253"/>
      <c r="GZ49" s="253"/>
      <c r="HA49" s="253"/>
      <c r="HB49" s="253"/>
      <c r="HC49" s="253"/>
      <c r="HD49" s="254"/>
      <c r="HE49" s="254"/>
      <c r="HF49" s="254"/>
      <c r="HG49" s="254"/>
      <c r="HH49" s="254"/>
      <c r="HI49" s="254"/>
      <c r="HJ49" s="254"/>
      <c r="HK49" s="254"/>
      <c r="HL49" s="254"/>
      <c r="HM49" s="254"/>
      <c r="HN49" s="254"/>
      <c r="HO49" s="254"/>
      <c r="HP49" s="254"/>
      <c r="HQ49" s="254"/>
      <c r="HR49" s="254"/>
      <c r="HS49" s="254"/>
      <c r="HT49" s="253"/>
      <c r="HU49" s="253"/>
      <c r="HV49" s="253"/>
      <c r="HW49" s="253"/>
      <c r="HX49" s="253"/>
      <c r="HY49" s="253"/>
      <c r="HZ49" s="253"/>
      <c r="IA49" s="253"/>
      <c r="IB49" s="253"/>
      <c r="IC49" s="372"/>
      <c r="ID49" s="259"/>
      <c r="IE49" s="254"/>
      <c r="IF49" s="254"/>
      <c r="IG49" s="254"/>
      <c r="IH49" s="254"/>
      <c r="II49" s="254"/>
      <c r="IJ49" s="254"/>
      <c r="IK49" s="254"/>
      <c r="IL49" s="254"/>
      <c r="IM49" s="254"/>
      <c r="IN49" s="254"/>
      <c r="IO49" s="254"/>
      <c r="IP49" s="254"/>
      <c r="IQ49" s="254"/>
      <c r="IR49" s="254"/>
      <c r="IS49" s="254"/>
      <c r="IT49" s="258"/>
      <c r="IU49" s="260"/>
      <c r="IV49" s="253">
        <v>1</v>
      </c>
      <c r="IW49" s="253">
        <v>1</v>
      </c>
      <c r="IX49" s="253"/>
      <c r="IY49" s="253"/>
      <c r="IZ49" s="253"/>
      <c r="JA49" s="253"/>
    </row>
    <row r="50" spans="1:261" ht="15.75" x14ac:dyDescent="0.25">
      <c r="A50" s="281">
        <f>'Położnictwo II st.'!A50</f>
        <v>30</v>
      </c>
      <c r="B50" s="281" t="str">
        <f>IF('Położnictwo II st.'!B50&gt;0,'Położnictwo II st.'!B50," ")</f>
        <v>B</v>
      </c>
      <c r="C50" s="281" t="str">
        <f>IF('Położnictwo II st.'!C50&gt;0,'Położnictwo II st.'!C50," ")</f>
        <v>2025/2027</v>
      </c>
      <c r="D50" s="281" t="str">
        <f>IF('Położnictwo II st.'!D50&gt;0,'Położnictwo II st.'!D50," ")</f>
        <v>A</v>
      </c>
      <c r="E50" s="281">
        <f>IF('Położnictwo II st.'!E50&gt;0,'Położnictwo II st.'!E50," ")</f>
        <v>2</v>
      </c>
      <c r="F50" s="281" t="str">
        <f>IF('Położnictwo II st.'!F50&gt;0,'Położnictwo II st.'!F50," ")</f>
        <v>2026/2027</v>
      </c>
      <c r="G50" s="281" t="str">
        <f>IF('Położnictwo II st.'!G50&gt;0,'Położnictwo II st.'!G50," ")</f>
        <v>POW</v>
      </c>
      <c r="H50" s="281" t="str">
        <f>IF('Położnictwo II st.'!H50&gt;0,'Położnictwo II st.'!H50," ")</f>
        <v>do dyspozycji uczelni (Autorska oferta uczelni)</v>
      </c>
      <c r="I50" s="282" t="str">
        <f>IF('Położnictwo II st.'!I50&gt;0,'Położnictwo II st.'!I50," ")</f>
        <v>Intensywny nadzór neonatologiczny</v>
      </c>
      <c r="J50" s="234">
        <f>'Położnictwo II st.'!L50</f>
        <v>60</v>
      </c>
      <c r="K50" s="235">
        <f>'Położnictwo II st.'!M50</f>
        <v>30</v>
      </c>
      <c r="L50" s="236">
        <f>'Położnictwo II st.'!N50</f>
        <v>30</v>
      </c>
      <c r="M50" s="237">
        <f>'Położnictwo II st.'!AA50+'Położnictwo II st.'!AC50+'Położnictwo II st.'!AX50+'Położnictwo II st.'!AZ50</f>
        <v>10</v>
      </c>
      <c r="N50" s="290">
        <f>'Położnictwo II st.'!O50</f>
        <v>30</v>
      </c>
      <c r="O50" s="238">
        <f>'Położnictwo II st.'!P50</f>
        <v>2</v>
      </c>
      <c r="P50" s="239" t="str">
        <f>'Położnictwo II st.'!U50</f>
        <v>zal</v>
      </c>
      <c r="Q50" s="261">
        <f t="shared" si="7"/>
        <v>0</v>
      </c>
      <c r="R50" s="262">
        <f t="shared" si="8"/>
        <v>0</v>
      </c>
      <c r="S50" s="263">
        <f t="shared" si="9"/>
        <v>6</v>
      </c>
      <c r="T50" s="255"/>
      <c r="U50" s="253"/>
      <c r="V50" s="253"/>
      <c r="W50" s="253"/>
      <c r="X50" s="253"/>
      <c r="Y50" s="253"/>
      <c r="Z50" s="253"/>
      <c r="AA50" s="253"/>
      <c r="AB50" s="253"/>
      <c r="AC50" s="253"/>
      <c r="AD50" s="253"/>
      <c r="AE50" s="253"/>
      <c r="AF50" s="253"/>
      <c r="AG50" s="253"/>
      <c r="AH50" s="253"/>
      <c r="AI50" s="253"/>
      <c r="AJ50" s="253"/>
      <c r="AK50" s="253"/>
      <c r="AL50" s="253"/>
      <c r="AM50" s="253"/>
      <c r="AN50" s="253"/>
      <c r="AO50" s="253"/>
      <c r="AP50" s="253"/>
      <c r="AQ50" s="253"/>
      <c r="AR50" s="253"/>
      <c r="AS50" s="253"/>
      <c r="AT50" s="256"/>
      <c r="AU50" s="251"/>
      <c r="AV50" s="252"/>
      <c r="AW50" s="252"/>
      <c r="AX50" s="252"/>
      <c r="AY50" s="252"/>
      <c r="AZ50" s="252"/>
      <c r="BA50" s="252"/>
      <c r="BB50" s="252"/>
      <c r="BC50" s="252"/>
      <c r="BD50" s="252"/>
      <c r="BE50" s="252"/>
      <c r="BF50" s="252"/>
      <c r="BG50" s="252"/>
      <c r="BH50" s="252"/>
      <c r="BI50" s="252"/>
      <c r="BJ50" s="252"/>
      <c r="BK50" s="252"/>
      <c r="BL50" s="252"/>
      <c r="BM50" s="252"/>
      <c r="BN50" s="252"/>
      <c r="BO50" s="252"/>
      <c r="BP50" s="252"/>
      <c r="BQ50" s="252"/>
      <c r="BR50" s="256"/>
      <c r="BS50" s="257"/>
      <c r="BT50" s="252"/>
      <c r="BU50" s="252"/>
      <c r="BV50" s="252"/>
      <c r="BW50" s="252"/>
      <c r="BX50" s="252"/>
      <c r="BY50" s="252"/>
      <c r="BZ50" s="252"/>
      <c r="CA50" s="252"/>
      <c r="CB50" s="252"/>
      <c r="CC50" s="252"/>
      <c r="CD50" s="252"/>
      <c r="CE50" s="252"/>
      <c r="CF50" s="252"/>
      <c r="CG50" s="252"/>
      <c r="CH50" s="252"/>
      <c r="CI50" s="252"/>
      <c r="CJ50" s="252"/>
      <c r="CK50" s="252"/>
      <c r="CL50" s="252"/>
      <c r="CM50" s="252"/>
      <c r="CN50" s="252"/>
      <c r="CO50" s="252"/>
      <c r="CP50" s="252"/>
      <c r="CQ50" s="252"/>
      <c r="CR50" s="252"/>
      <c r="CS50" s="252"/>
      <c r="CT50" s="252"/>
      <c r="CU50" s="252"/>
      <c r="CV50" s="252"/>
      <c r="CW50" s="252"/>
      <c r="CX50" s="252"/>
      <c r="CY50" s="253"/>
      <c r="CZ50" s="253"/>
      <c r="DA50" s="253"/>
      <c r="DB50" s="253"/>
      <c r="DC50" s="253"/>
      <c r="DD50" s="253"/>
      <c r="DE50" s="253"/>
      <c r="DF50" s="253"/>
      <c r="DG50" s="256"/>
      <c r="DH50" s="253"/>
      <c r="DI50" s="253"/>
      <c r="DJ50" s="253"/>
      <c r="DK50" s="253"/>
      <c r="DL50" s="253"/>
      <c r="DM50" s="253"/>
      <c r="DN50" s="253"/>
      <c r="DO50" s="253"/>
      <c r="DP50" s="253"/>
      <c r="DQ50" s="253"/>
      <c r="DR50" s="253"/>
      <c r="DS50" s="258"/>
      <c r="DT50" s="260"/>
      <c r="DU50" s="253"/>
      <c r="DV50" s="253"/>
      <c r="DW50" s="253"/>
      <c r="DX50" s="253"/>
      <c r="DY50" s="253"/>
      <c r="DZ50" s="253"/>
      <c r="EA50" s="253"/>
      <c r="EB50" s="253"/>
      <c r="EC50" s="253"/>
      <c r="ED50" s="253"/>
      <c r="EE50" s="253"/>
      <c r="EF50" s="253"/>
      <c r="EG50" s="253"/>
      <c r="EH50" s="253"/>
      <c r="EI50" s="253"/>
      <c r="EJ50" s="253"/>
      <c r="EK50" s="253"/>
      <c r="EL50" s="253"/>
      <c r="EM50" s="253"/>
      <c r="EN50" s="254"/>
      <c r="EO50" s="258"/>
      <c r="EP50" s="255"/>
      <c r="EQ50" s="253"/>
      <c r="ER50" s="253"/>
      <c r="ES50" s="253"/>
      <c r="ET50" s="253"/>
      <c r="EU50" s="253"/>
      <c r="EV50" s="253"/>
      <c r="EW50" s="253"/>
      <c r="EX50" s="253"/>
      <c r="EY50" s="253"/>
      <c r="EZ50" s="253"/>
      <c r="FA50" s="253"/>
      <c r="FB50" s="253"/>
      <c r="FC50" s="253"/>
      <c r="FD50" s="253"/>
      <c r="FE50" s="253"/>
      <c r="FF50" s="253"/>
      <c r="FG50" s="253"/>
      <c r="FH50" s="254"/>
      <c r="FI50" s="253"/>
      <c r="FJ50" s="372"/>
      <c r="FK50" s="255"/>
      <c r="FL50" s="253"/>
      <c r="FM50" s="253"/>
      <c r="FN50" s="253"/>
      <c r="FO50" s="253"/>
      <c r="FP50" s="253"/>
      <c r="FQ50" s="253"/>
      <c r="FR50" s="253"/>
      <c r="FS50" s="253"/>
      <c r="FT50" s="253"/>
      <c r="FU50" s="253"/>
      <c r="FV50" s="253"/>
      <c r="FW50" s="253"/>
      <c r="FX50" s="253"/>
      <c r="FY50" s="253"/>
      <c r="FZ50" s="253"/>
      <c r="GA50" s="253"/>
      <c r="GB50" s="253"/>
      <c r="GC50" s="253"/>
      <c r="GD50" s="253"/>
      <c r="GE50" s="253"/>
      <c r="GF50" s="253"/>
      <c r="GG50" s="253"/>
      <c r="GH50" s="253"/>
      <c r="GI50" s="253"/>
      <c r="GJ50" s="260"/>
      <c r="GK50" s="253"/>
      <c r="GL50" s="253"/>
      <c r="GM50" s="253"/>
      <c r="GN50" s="253"/>
      <c r="GO50" s="253"/>
      <c r="GP50" s="253"/>
      <c r="GQ50" s="253"/>
      <c r="GR50" s="253"/>
      <c r="GS50" s="253"/>
      <c r="GT50" s="253"/>
      <c r="GU50" s="253"/>
      <c r="GV50" s="253"/>
      <c r="GW50" s="253"/>
      <c r="GX50" s="253"/>
      <c r="GY50" s="253"/>
      <c r="GZ50" s="253"/>
      <c r="HA50" s="253"/>
      <c r="HB50" s="253"/>
      <c r="HC50" s="253"/>
      <c r="HD50" s="254"/>
      <c r="HE50" s="254"/>
      <c r="HF50" s="254"/>
      <c r="HG50" s="254"/>
      <c r="HH50" s="254"/>
      <c r="HI50" s="254"/>
      <c r="HJ50" s="254"/>
      <c r="HK50" s="254"/>
      <c r="HL50" s="254"/>
      <c r="HM50" s="254"/>
      <c r="HN50" s="254"/>
      <c r="HO50" s="254"/>
      <c r="HP50" s="254"/>
      <c r="HQ50" s="254"/>
      <c r="HR50" s="254"/>
      <c r="HS50" s="254"/>
      <c r="HT50" s="253"/>
      <c r="HU50" s="253"/>
      <c r="HV50" s="253"/>
      <c r="HW50" s="253"/>
      <c r="HX50" s="253"/>
      <c r="HY50" s="253"/>
      <c r="HZ50" s="253"/>
      <c r="IA50" s="253"/>
      <c r="IB50" s="253"/>
      <c r="IC50" s="372"/>
      <c r="ID50" s="259"/>
      <c r="IE50" s="254"/>
      <c r="IF50" s="254"/>
      <c r="IG50" s="254"/>
      <c r="IH50" s="254"/>
      <c r="II50" s="254"/>
      <c r="IJ50" s="254"/>
      <c r="IK50" s="254"/>
      <c r="IL50" s="254"/>
      <c r="IM50" s="254"/>
      <c r="IN50" s="254"/>
      <c r="IO50" s="254"/>
      <c r="IP50" s="254"/>
      <c r="IQ50" s="254"/>
      <c r="IR50" s="254"/>
      <c r="IS50" s="254"/>
      <c r="IT50" s="258"/>
      <c r="IU50" s="260">
        <v>1</v>
      </c>
      <c r="IV50" s="253">
        <v>1</v>
      </c>
      <c r="IW50" s="253">
        <v>1</v>
      </c>
      <c r="IX50" s="253">
        <v>1</v>
      </c>
      <c r="IY50" s="253">
        <v>1</v>
      </c>
      <c r="IZ50" s="253">
        <v>1</v>
      </c>
      <c r="JA50" s="253"/>
    </row>
    <row r="51" spans="1:261" ht="15.75" x14ac:dyDescent="0.25">
      <c r="A51" s="281">
        <f>'Położnictwo II st.'!A51</f>
        <v>31</v>
      </c>
      <c r="B51" s="281" t="str">
        <f>IF('Położnictwo II st.'!B51&gt;0,'Położnictwo II st.'!B51," ")</f>
        <v>B</v>
      </c>
      <c r="C51" s="281" t="str">
        <f>IF('Położnictwo II st.'!C51&gt;0,'Położnictwo II st.'!C51," ")</f>
        <v>2025/2027</v>
      </c>
      <c r="D51" s="281" t="str">
        <f>IF('Położnictwo II st.'!D51&gt;0,'Położnictwo II st.'!D51," ")</f>
        <v>B</v>
      </c>
      <c r="E51" s="281">
        <f>IF('Położnictwo II st.'!E51&gt;0,'Położnictwo II st.'!E51," ")</f>
        <v>2</v>
      </c>
      <c r="F51" s="281" t="str">
        <f>IF('Położnictwo II st.'!F51&gt;0,'Położnictwo II st.'!F51," ")</f>
        <v>2026/2027</v>
      </c>
      <c r="G51" s="281" t="str">
        <f>IF('Położnictwo II st.'!G51&gt;0,'Położnictwo II st.'!G51," ")</f>
        <v>POW</v>
      </c>
      <c r="H51" s="281" t="str">
        <f>IF('Położnictwo II st.'!H51&gt;0,'Położnictwo II st.'!H51," ")</f>
        <v>do dyspozycji uczelni (Autorska oferta uczelni)</v>
      </c>
      <c r="I51" s="328" t="str">
        <f>IF('Położnictwo II st.'!I51&gt;0,'Położnictwo II st.'!I51," ")</f>
        <v>Stany naglące w neonatologii</v>
      </c>
      <c r="J51" s="234">
        <f>'Położnictwo II st.'!L51</f>
        <v>60</v>
      </c>
      <c r="K51" s="235">
        <f>'Położnictwo II st.'!M51</f>
        <v>30</v>
      </c>
      <c r="L51" s="236">
        <f>'Położnictwo II st.'!N51</f>
        <v>30</v>
      </c>
      <c r="M51" s="237">
        <f>'Położnictwo II st.'!AA51+'Położnictwo II st.'!AC51+'Położnictwo II st.'!AX51+'Położnictwo II st.'!AZ51</f>
        <v>10</v>
      </c>
      <c r="N51" s="290">
        <f>'Położnictwo II st.'!O51</f>
        <v>30</v>
      </c>
      <c r="O51" s="238">
        <f>'Położnictwo II st.'!P51</f>
        <v>2</v>
      </c>
      <c r="P51" s="239" t="str">
        <f>'Położnictwo II st.'!U51</f>
        <v>zal</v>
      </c>
      <c r="Q51" s="261">
        <f t="shared" ref="Q51" si="10">SUM(T51:EO51)</f>
        <v>0</v>
      </c>
      <c r="R51" s="262">
        <f t="shared" si="8"/>
        <v>0</v>
      </c>
      <c r="S51" s="263">
        <f t="shared" ref="S51" si="11">SUM(IU51:JA51)</f>
        <v>6</v>
      </c>
      <c r="T51" s="255"/>
      <c r="U51" s="253"/>
      <c r="V51" s="253"/>
      <c r="W51" s="253"/>
      <c r="X51" s="253"/>
      <c r="Y51" s="253"/>
      <c r="Z51" s="253"/>
      <c r="AA51" s="253"/>
      <c r="AB51" s="253"/>
      <c r="AC51" s="253"/>
      <c r="AD51" s="253"/>
      <c r="AE51" s="253"/>
      <c r="AF51" s="253"/>
      <c r="AG51" s="253"/>
      <c r="AH51" s="253"/>
      <c r="AI51" s="253"/>
      <c r="AJ51" s="253"/>
      <c r="AK51" s="253"/>
      <c r="AL51" s="253"/>
      <c r="AM51" s="253"/>
      <c r="AN51" s="253"/>
      <c r="AO51" s="253"/>
      <c r="AP51" s="253"/>
      <c r="AQ51" s="253"/>
      <c r="AR51" s="253"/>
      <c r="AS51" s="253"/>
      <c r="AT51" s="256"/>
      <c r="AU51" s="251"/>
      <c r="AV51" s="252"/>
      <c r="AW51" s="252"/>
      <c r="AX51" s="252"/>
      <c r="AY51" s="252"/>
      <c r="AZ51" s="252"/>
      <c r="BA51" s="252"/>
      <c r="BB51" s="252"/>
      <c r="BC51" s="252"/>
      <c r="BD51" s="252"/>
      <c r="BE51" s="252"/>
      <c r="BF51" s="252"/>
      <c r="BG51" s="252"/>
      <c r="BH51" s="252"/>
      <c r="BI51" s="252"/>
      <c r="BJ51" s="252"/>
      <c r="BK51" s="252"/>
      <c r="BL51" s="252"/>
      <c r="BM51" s="252"/>
      <c r="BN51" s="252"/>
      <c r="BO51" s="252"/>
      <c r="BP51" s="252"/>
      <c r="BQ51" s="252"/>
      <c r="BR51" s="256"/>
      <c r="BS51" s="257"/>
      <c r="BT51" s="252"/>
      <c r="BU51" s="252"/>
      <c r="BV51" s="252"/>
      <c r="BW51" s="252"/>
      <c r="BX51" s="252"/>
      <c r="BY51" s="252"/>
      <c r="BZ51" s="252"/>
      <c r="CA51" s="252"/>
      <c r="CB51" s="252"/>
      <c r="CC51" s="252"/>
      <c r="CD51" s="252"/>
      <c r="CE51" s="252"/>
      <c r="CF51" s="252"/>
      <c r="CG51" s="252"/>
      <c r="CH51" s="252"/>
      <c r="CI51" s="252"/>
      <c r="CJ51" s="252"/>
      <c r="CK51" s="252"/>
      <c r="CL51" s="252"/>
      <c r="CM51" s="252"/>
      <c r="CN51" s="252"/>
      <c r="CO51" s="252"/>
      <c r="CP51" s="252"/>
      <c r="CQ51" s="252"/>
      <c r="CR51" s="252"/>
      <c r="CS51" s="252"/>
      <c r="CT51" s="252"/>
      <c r="CU51" s="252"/>
      <c r="CV51" s="252"/>
      <c r="CW51" s="252"/>
      <c r="CX51" s="252"/>
      <c r="CY51" s="253"/>
      <c r="CZ51" s="253"/>
      <c r="DA51" s="253"/>
      <c r="DB51" s="253"/>
      <c r="DC51" s="253"/>
      <c r="DD51" s="253"/>
      <c r="DE51" s="253"/>
      <c r="DF51" s="253"/>
      <c r="DG51" s="256"/>
      <c r="DH51" s="253"/>
      <c r="DI51" s="253"/>
      <c r="DJ51" s="253"/>
      <c r="DK51" s="253"/>
      <c r="DL51" s="253"/>
      <c r="DM51" s="253"/>
      <c r="DN51" s="253"/>
      <c r="DO51" s="253"/>
      <c r="DP51" s="253"/>
      <c r="DQ51" s="253"/>
      <c r="DR51" s="253"/>
      <c r="DS51" s="258"/>
      <c r="DT51" s="260"/>
      <c r="DU51" s="253"/>
      <c r="DV51" s="253"/>
      <c r="DW51" s="253"/>
      <c r="DX51" s="253"/>
      <c r="DY51" s="253"/>
      <c r="DZ51" s="253"/>
      <c r="EA51" s="253"/>
      <c r="EB51" s="253"/>
      <c r="EC51" s="253"/>
      <c r="ED51" s="253"/>
      <c r="EE51" s="253"/>
      <c r="EF51" s="253"/>
      <c r="EG51" s="253"/>
      <c r="EH51" s="253"/>
      <c r="EI51" s="253"/>
      <c r="EJ51" s="253"/>
      <c r="EK51" s="253"/>
      <c r="EL51" s="253"/>
      <c r="EM51" s="253"/>
      <c r="EN51" s="254"/>
      <c r="EO51" s="258"/>
      <c r="EP51" s="255"/>
      <c r="EQ51" s="253"/>
      <c r="ER51" s="253"/>
      <c r="ES51" s="253"/>
      <c r="ET51" s="253"/>
      <c r="EU51" s="253"/>
      <c r="EV51" s="253"/>
      <c r="EW51" s="253"/>
      <c r="EX51" s="253"/>
      <c r="EY51" s="253"/>
      <c r="EZ51" s="253"/>
      <c r="FA51" s="253"/>
      <c r="FB51" s="253"/>
      <c r="FC51" s="253"/>
      <c r="FD51" s="253"/>
      <c r="FE51" s="253"/>
      <c r="FF51" s="253"/>
      <c r="FG51" s="253"/>
      <c r="FH51" s="254"/>
      <c r="FI51" s="253"/>
      <c r="FJ51" s="372"/>
      <c r="FK51" s="255"/>
      <c r="FL51" s="253"/>
      <c r="FM51" s="253"/>
      <c r="FN51" s="253"/>
      <c r="FO51" s="253"/>
      <c r="FP51" s="253"/>
      <c r="FQ51" s="253"/>
      <c r="FR51" s="253"/>
      <c r="FS51" s="253"/>
      <c r="FT51" s="253"/>
      <c r="FU51" s="253"/>
      <c r="FV51" s="253"/>
      <c r="FW51" s="253"/>
      <c r="FX51" s="253"/>
      <c r="FY51" s="253"/>
      <c r="FZ51" s="253"/>
      <c r="GA51" s="253"/>
      <c r="GB51" s="253"/>
      <c r="GC51" s="253"/>
      <c r="GD51" s="253"/>
      <c r="GE51" s="253"/>
      <c r="GF51" s="253"/>
      <c r="GG51" s="253"/>
      <c r="GH51" s="253"/>
      <c r="GI51" s="253"/>
      <c r="GJ51" s="260"/>
      <c r="GK51" s="253"/>
      <c r="GL51" s="253"/>
      <c r="GM51" s="253"/>
      <c r="GN51" s="253"/>
      <c r="GO51" s="253"/>
      <c r="GP51" s="253"/>
      <c r="GQ51" s="253"/>
      <c r="GR51" s="253"/>
      <c r="GS51" s="253"/>
      <c r="GT51" s="253"/>
      <c r="GU51" s="253"/>
      <c r="GV51" s="253"/>
      <c r="GW51" s="253"/>
      <c r="GX51" s="253"/>
      <c r="GY51" s="253"/>
      <c r="GZ51" s="253"/>
      <c r="HA51" s="253"/>
      <c r="HB51" s="253"/>
      <c r="HC51" s="253"/>
      <c r="HD51" s="254"/>
      <c r="HE51" s="254"/>
      <c r="HF51" s="254"/>
      <c r="HG51" s="254"/>
      <c r="HH51" s="254"/>
      <c r="HI51" s="254"/>
      <c r="HJ51" s="254"/>
      <c r="HK51" s="254"/>
      <c r="HL51" s="254"/>
      <c r="HM51" s="254"/>
      <c r="HN51" s="254"/>
      <c r="HO51" s="254"/>
      <c r="HP51" s="254"/>
      <c r="HQ51" s="254"/>
      <c r="HR51" s="254"/>
      <c r="HS51" s="254"/>
      <c r="HT51" s="253"/>
      <c r="HU51" s="253"/>
      <c r="HV51" s="253"/>
      <c r="HW51" s="253"/>
      <c r="HX51" s="253"/>
      <c r="HY51" s="253"/>
      <c r="HZ51" s="253"/>
      <c r="IA51" s="253"/>
      <c r="IB51" s="253"/>
      <c r="IC51" s="372"/>
      <c r="ID51" s="259"/>
      <c r="IE51" s="254"/>
      <c r="IF51" s="254"/>
      <c r="IG51" s="254"/>
      <c r="IH51" s="254"/>
      <c r="II51" s="254"/>
      <c r="IJ51" s="254"/>
      <c r="IK51" s="254"/>
      <c r="IL51" s="254"/>
      <c r="IM51" s="254"/>
      <c r="IN51" s="254"/>
      <c r="IO51" s="254"/>
      <c r="IP51" s="254"/>
      <c r="IQ51" s="254"/>
      <c r="IR51" s="254"/>
      <c r="IS51" s="254"/>
      <c r="IT51" s="258"/>
      <c r="IU51" s="260">
        <v>1</v>
      </c>
      <c r="IV51" s="253">
        <v>1</v>
      </c>
      <c r="IW51" s="253">
        <v>1</v>
      </c>
      <c r="IX51" s="253">
        <v>1</v>
      </c>
      <c r="IY51" s="253">
        <v>1</v>
      </c>
      <c r="IZ51" s="253">
        <v>1</v>
      </c>
      <c r="JA51" s="253"/>
    </row>
    <row r="52" spans="1:261" ht="31.5" x14ac:dyDescent="0.25">
      <c r="A52" s="281">
        <f>'Położnictwo II st.'!A52</f>
        <v>32</v>
      </c>
      <c r="B52" s="281" t="str">
        <f>IF('Położnictwo II st.'!B52&gt;0,'Położnictwo II st.'!B52," ")</f>
        <v>B</v>
      </c>
      <c r="C52" s="281" t="str">
        <f>IF('Położnictwo II st.'!C52&gt;0,'Położnictwo II st.'!C52," ")</f>
        <v>2025/2027</v>
      </c>
      <c r="D52" s="281" t="str">
        <f>IF('Położnictwo II st.'!D52&gt;0,'Położnictwo II st.'!D52," ")</f>
        <v xml:space="preserve"> </v>
      </c>
      <c r="E52" s="281">
        <f>IF('Położnictwo II st.'!E52&gt;0,'Położnictwo II st.'!E52," ")</f>
        <v>2</v>
      </c>
      <c r="F52" s="281" t="str">
        <f>IF('Położnictwo II st.'!F52&gt;0,'Położnictwo II st.'!F52," ")</f>
        <v>2026/2027</v>
      </c>
      <c r="G52" s="281" t="str">
        <f>IF('Położnictwo II st.'!G52&gt;0,'Położnictwo II st.'!G52," ")</f>
        <v>RPS</v>
      </c>
      <c r="H52" s="281" t="str">
        <f>IF('Położnictwo II st.'!H52&gt;0,'Położnictwo II st.'!H52," ")</f>
        <v>do dyspozycji uczelni (Autorska oferta uczelni)</v>
      </c>
      <c r="I52" s="282" t="str">
        <f>IF('Położnictwo II st.'!I52&gt;0,'Położnictwo II st.'!I52," ")</f>
        <v>Stany nagłe w położnictwie i ginekologii - w ujęciu interprofesjonalnym</v>
      </c>
      <c r="J52" s="234">
        <f>'Położnictwo II st.'!L52</f>
        <v>105</v>
      </c>
      <c r="K52" s="235">
        <f>'Położnictwo II st.'!M52</f>
        <v>70</v>
      </c>
      <c r="L52" s="236">
        <f>'Położnictwo II st.'!N52</f>
        <v>35</v>
      </c>
      <c r="M52" s="237">
        <f>'Położnictwo II st.'!AA52+'Położnictwo II st.'!AC52+'Położnictwo II st.'!AX52+'Położnictwo II st.'!AZ52</f>
        <v>5</v>
      </c>
      <c r="N52" s="290">
        <f>'Położnictwo II st.'!O52</f>
        <v>35</v>
      </c>
      <c r="O52" s="238">
        <f>'Położnictwo II st.'!P52</f>
        <v>3.5</v>
      </c>
      <c r="P52" s="239" t="str">
        <f>'Położnictwo II st.'!U52</f>
        <v>zal</v>
      </c>
      <c r="Q52" s="261">
        <f t="shared" si="7"/>
        <v>0</v>
      </c>
      <c r="R52" s="262">
        <f t="shared" si="8"/>
        <v>0</v>
      </c>
      <c r="S52" s="263">
        <f t="shared" si="9"/>
        <v>6</v>
      </c>
      <c r="T52" s="255"/>
      <c r="U52" s="253"/>
      <c r="V52" s="253"/>
      <c r="W52" s="253"/>
      <c r="X52" s="253"/>
      <c r="Y52" s="253"/>
      <c r="Z52" s="253"/>
      <c r="AA52" s="253"/>
      <c r="AB52" s="253"/>
      <c r="AC52" s="253"/>
      <c r="AD52" s="253"/>
      <c r="AE52" s="253"/>
      <c r="AF52" s="253"/>
      <c r="AG52" s="253"/>
      <c r="AH52" s="253"/>
      <c r="AI52" s="253"/>
      <c r="AJ52" s="253"/>
      <c r="AK52" s="253"/>
      <c r="AL52" s="253"/>
      <c r="AM52" s="253"/>
      <c r="AN52" s="253"/>
      <c r="AO52" s="253"/>
      <c r="AP52" s="253"/>
      <c r="AQ52" s="253"/>
      <c r="AR52" s="253"/>
      <c r="AS52" s="253"/>
      <c r="AT52" s="256"/>
      <c r="AU52" s="251"/>
      <c r="AV52" s="252"/>
      <c r="AW52" s="252"/>
      <c r="AX52" s="252"/>
      <c r="AY52" s="252"/>
      <c r="AZ52" s="252"/>
      <c r="BA52" s="252"/>
      <c r="BB52" s="252"/>
      <c r="BC52" s="252"/>
      <c r="BD52" s="252"/>
      <c r="BE52" s="252"/>
      <c r="BF52" s="252"/>
      <c r="BG52" s="252"/>
      <c r="BH52" s="252"/>
      <c r="BI52" s="252"/>
      <c r="BJ52" s="252"/>
      <c r="BK52" s="252"/>
      <c r="BL52" s="252"/>
      <c r="BM52" s="252"/>
      <c r="BN52" s="252"/>
      <c r="BO52" s="252"/>
      <c r="BP52" s="252"/>
      <c r="BQ52" s="252"/>
      <c r="BR52" s="256"/>
      <c r="BS52" s="257"/>
      <c r="BT52" s="252"/>
      <c r="BU52" s="252"/>
      <c r="BV52" s="252"/>
      <c r="BW52" s="252"/>
      <c r="BX52" s="252"/>
      <c r="BY52" s="252"/>
      <c r="BZ52" s="252"/>
      <c r="CA52" s="252"/>
      <c r="CB52" s="252"/>
      <c r="CC52" s="252"/>
      <c r="CD52" s="252"/>
      <c r="CE52" s="252"/>
      <c r="CF52" s="252"/>
      <c r="CG52" s="252"/>
      <c r="CH52" s="252"/>
      <c r="CI52" s="252"/>
      <c r="CJ52" s="252"/>
      <c r="CK52" s="252"/>
      <c r="CL52" s="252"/>
      <c r="CM52" s="252"/>
      <c r="CN52" s="252"/>
      <c r="CO52" s="252"/>
      <c r="CP52" s="252"/>
      <c r="CQ52" s="252"/>
      <c r="CR52" s="252"/>
      <c r="CS52" s="252"/>
      <c r="CT52" s="252"/>
      <c r="CU52" s="252"/>
      <c r="CV52" s="252"/>
      <c r="CW52" s="252"/>
      <c r="CX52" s="252"/>
      <c r="CY52" s="253"/>
      <c r="CZ52" s="253"/>
      <c r="DA52" s="253"/>
      <c r="DB52" s="253"/>
      <c r="DC52" s="253"/>
      <c r="DD52" s="253"/>
      <c r="DE52" s="253"/>
      <c r="DF52" s="253"/>
      <c r="DG52" s="256"/>
      <c r="DH52" s="253"/>
      <c r="DI52" s="253"/>
      <c r="DJ52" s="253"/>
      <c r="DK52" s="253"/>
      <c r="DL52" s="253"/>
      <c r="DM52" s="253"/>
      <c r="DN52" s="253"/>
      <c r="DO52" s="253"/>
      <c r="DP52" s="253"/>
      <c r="DQ52" s="253"/>
      <c r="DR52" s="253"/>
      <c r="DS52" s="258"/>
      <c r="DT52" s="260"/>
      <c r="DU52" s="253"/>
      <c r="DV52" s="253"/>
      <c r="DW52" s="253"/>
      <c r="DX52" s="253"/>
      <c r="DY52" s="253"/>
      <c r="DZ52" s="253"/>
      <c r="EA52" s="253"/>
      <c r="EB52" s="253"/>
      <c r="EC52" s="253"/>
      <c r="ED52" s="253"/>
      <c r="EE52" s="253"/>
      <c r="EF52" s="253"/>
      <c r="EG52" s="253"/>
      <c r="EH52" s="253"/>
      <c r="EI52" s="253"/>
      <c r="EJ52" s="253"/>
      <c r="EK52" s="253"/>
      <c r="EL52" s="253"/>
      <c r="EM52" s="253"/>
      <c r="EN52" s="254"/>
      <c r="EO52" s="258"/>
      <c r="EP52" s="255"/>
      <c r="EQ52" s="253"/>
      <c r="ER52" s="253"/>
      <c r="ES52" s="253"/>
      <c r="ET52" s="253"/>
      <c r="EU52" s="253"/>
      <c r="EV52" s="253"/>
      <c r="EW52" s="253"/>
      <c r="EX52" s="253"/>
      <c r="EY52" s="253"/>
      <c r="EZ52" s="253"/>
      <c r="FA52" s="253"/>
      <c r="FB52" s="253"/>
      <c r="FC52" s="253"/>
      <c r="FD52" s="253"/>
      <c r="FE52" s="253"/>
      <c r="FF52" s="253"/>
      <c r="FG52" s="253"/>
      <c r="FH52" s="254"/>
      <c r="FI52" s="253"/>
      <c r="FJ52" s="372"/>
      <c r="FK52" s="255"/>
      <c r="FL52" s="253"/>
      <c r="FM52" s="253"/>
      <c r="FN52" s="253"/>
      <c r="FO52" s="253"/>
      <c r="FP52" s="253"/>
      <c r="FQ52" s="253"/>
      <c r="FR52" s="253"/>
      <c r="FS52" s="253"/>
      <c r="FT52" s="253"/>
      <c r="FU52" s="253"/>
      <c r="FV52" s="253"/>
      <c r="FW52" s="253"/>
      <c r="FX52" s="253"/>
      <c r="FY52" s="253"/>
      <c r="FZ52" s="253"/>
      <c r="GA52" s="253"/>
      <c r="GB52" s="253"/>
      <c r="GC52" s="253"/>
      <c r="GD52" s="253"/>
      <c r="GE52" s="253"/>
      <c r="GF52" s="253"/>
      <c r="GG52" s="253"/>
      <c r="GH52" s="253"/>
      <c r="GI52" s="253"/>
      <c r="GJ52" s="260"/>
      <c r="GK52" s="253"/>
      <c r="GL52" s="253"/>
      <c r="GM52" s="253"/>
      <c r="GN52" s="253"/>
      <c r="GO52" s="253"/>
      <c r="GP52" s="253"/>
      <c r="GQ52" s="253"/>
      <c r="GR52" s="253"/>
      <c r="GS52" s="253"/>
      <c r="GT52" s="253"/>
      <c r="GU52" s="253"/>
      <c r="GV52" s="253"/>
      <c r="GW52" s="253"/>
      <c r="GX52" s="253"/>
      <c r="GY52" s="253"/>
      <c r="GZ52" s="253"/>
      <c r="HA52" s="253"/>
      <c r="HB52" s="253"/>
      <c r="HC52" s="253"/>
      <c r="HD52" s="254"/>
      <c r="HE52" s="254"/>
      <c r="HF52" s="254"/>
      <c r="HG52" s="254"/>
      <c r="HH52" s="254"/>
      <c r="HI52" s="254"/>
      <c r="HJ52" s="254"/>
      <c r="HK52" s="254"/>
      <c r="HL52" s="254"/>
      <c r="HM52" s="254"/>
      <c r="HN52" s="254"/>
      <c r="HO52" s="254"/>
      <c r="HP52" s="254"/>
      <c r="HQ52" s="254"/>
      <c r="HR52" s="254"/>
      <c r="HS52" s="254"/>
      <c r="HT52" s="253"/>
      <c r="HU52" s="253"/>
      <c r="HV52" s="253"/>
      <c r="HW52" s="253"/>
      <c r="HX52" s="253"/>
      <c r="HY52" s="253"/>
      <c r="HZ52" s="253"/>
      <c r="IA52" s="253"/>
      <c r="IB52" s="253"/>
      <c r="IC52" s="372"/>
      <c r="ID52" s="259"/>
      <c r="IE52" s="254"/>
      <c r="IF52" s="254"/>
      <c r="IG52" s="254"/>
      <c r="IH52" s="254"/>
      <c r="II52" s="254"/>
      <c r="IJ52" s="254"/>
      <c r="IK52" s="254"/>
      <c r="IL52" s="254"/>
      <c r="IM52" s="254"/>
      <c r="IN52" s="254"/>
      <c r="IO52" s="254"/>
      <c r="IP52" s="254"/>
      <c r="IQ52" s="254"/>
      <c r="IR52" s="254"/>
      <c r="IS52" s="254"/>
      <c r="IT52" s="258"/>
      <c r="IU52" s="260">
        <v>1</v>
      </c>
      <c r="IV52" s="253">
        <v>1</v>
      </c>
      <c r="IW52" s="253">
        <v>1</v>
      </c>
      <c r="IX52" s="253">
        <v>1</v>
      </c>
      <c r="IY52" s="253">
        <v>1</v>
      </c>
      <c r="IZ52" s="253">
        <v>1</v>
      </c>
      <c r="JA52" s="253"/>
    </row>
    <row r="53" spans="1:261" ht="47.25" x14ac:dyDescent="0.25">
      <c r="A53" s="281">
        <f>'Położnictwo II st.'!A53</f>
        <v>33</v>
      </c>
      <c r="B53" s="281" t="str">
        <f>IF('Położnictwo II st.'!B53&gt;0,'Położnictwo II st.'!B53," ")</f>
        <v>A</v>
      </c>
      <c r="C53" s="281" t="str">
        <f>IF('Położnictwo II st.'!C53&gt;0,'Położnictwo II st.'!C53," ")</f>
        <v>2025/2027</v>
      </c>
      <c r="D53" s="281" t="str">
        <f>IF('Położnictwo II st.'!D53&gt;0,'Położnictwo II st.'!D53," ")</f>
        <v xml:space="preserve"> </v>
      </c>
      <c r="E53" s="281">
        <f>IF('Położnictwo II st.'!E53&gt;0,'Położnictwo II st.'!E53," ")</f>
        <v>2</v>
      </c>
      <c r="F53" s="281" t="str">
        <f>IF('Położnictwo II st.'!F53&gt;0,'Położnictwo II st.'!F53," ")</f>
        <v>2026/2027</v>
      </c>
      <c r="G53" s="281" t="str">
        <f>IF('Położnictwo II st.'!G53&gt;0,'Położnictwo II st.'!G53," ")</f>
        <v>RPS</v>
      </c>
      <c r="H53" s="281" t="str">
        <f>IF('Położnictwo II st.'!H53&gt;0,'Położnictwo II st.'!H53," ")</f>
        <v>do dyspozycji uczelni (Autorska oferta uczelni)</v>
      </c>
      <c r="I53" s="282" t="str">
        <f>IF('Położnictwo II st.'!I53&gt;0,'Położnictwo II st.'!I53," ")</f>
        <v xml:space="preserve">Nowoczesna komunikacja i edukacja z wykorzystaniem nowoczesnych narzędzi social media </v>
      </c>
      <c r="J53" s="234">
        <f>'Położnictwo II st.'!L53</f>
        <v>45</v>
      </c>
      <c r="K53" s="235">
        <f>'Położnictwo II st.'!M53</f>
        <v>25</v>
      </c>
      <c r="L53" s="236">
        <f>'Położnictwo II st.'!N53</f>
        <v>20</v>
      </c>
      <c r="M53" s="237">
        <f>'Położnictwo II st.'!AA53+'Położnictwo II st.'!AC53+'Położnictwo II st.'!AX53+'Położnictwo II st.'!AZ53</f>
        <v>5</v>
      </c>
      <c r="N53" s="290">
        <f>'Położnictwo II st.'!O53</f>
        <v>20</v>
      </c>
      <c r="O53" s="238">
        <f>'Położnictwo II st.'!P53</f>
        <v>1.5</v>
      </c>
      <c r="P53" s="239" t="str">
        <f>'Położnictwo II st.'!U53</f>
        <v>zal</v>
      </c>
      <c r="Q53" s="261">
        <f t="shared" si="7"/>
        <v>3</v>
      </c>
      <c r="R53" s="262">
        <f t="shared" si="8"/>
        <v>1</v>
      </c>
      <c r="S53" s="263">
        <f t="shared" si="9"/>
        <v>3</v>
      </c>
      <c r="T53" s="255"/>
      <c r="U53" s="253"/>
      <c r="V53" s="253"/>
      <c r="W53" s="253"/>
      <c r="X53" s="253"/>
      <c r="Y53" s="253"/>
      <c r="Z53" s="253"/>
      <c r="AA53" s="253"/>
      <c r="AB53" s="253"/>
      <c r="AC53" s="253"/>
      <c r="AD53" s="253"/>
      <c r="AE53" s="253">
        <v>1</v>
      </c>
      <c r="AF53" s="253"/>
      <c r="AG53" s="253"/>
      <c r="AH53" s="253"/>
      <c r="AI53" s="253"/>
      <c r="AJ53" s="253">
        <v>1</v>
      </c>
      <c r="AK53" s="253"/>
      <c r="AL53" s="253"/>
      <c r="AM53" s="253"/>
      <c r="AN53" s="253"/>
      <c r="AO53" s="253">
        <v>1</v>
      </c>
      <c r="AP53" s="253"/>
      <c r="AQ53" s="253"/>
      <c r="AR53" s="253"/>
      <c r="AS53" s="253"/>
      <c r="AT53" s="256"/>
      <c r="AU53" s="251"/>
      <c r="AV53" s="252"/>
      <c r="AW53" s="252"/>
      <c r="AX53" s="252"/>
      <c r="AY53" s="252"/>
      <c r="AZ53" s="252"/>
      <c r="BA53" s="252"/>
      <c r="BB53" s="252"/>
      <c r="BC53" s="252"/>
      <c r="BD53" s="252"/>
      <c r="BE53" s="252"/>
      <c r="BF53" s="252"/>
      <c r="BG53" s="252"/>
      <c r="BH53" s="252"/>
      <c r="BI53" s="252"/>
      <c r="BJ53" s="252"/>
      <c r="BK53" s="252"/>
      <c r="BL53" s="252"/>
      <c r="BM53" s="252"/>
      <c r="BN53" s="252"/>
      <c r="BO53" s="252"/>
      <c r="BP53" s="252"/>
      <c r="BQ53" s="252"/>
      <c r="BR53" s="256"/>
      <c r="BS53" s="257"/>
      <c r="BT53" s="252"/>
      <c r="BU53" s="252"/>
      <c r="BV53" s="252"/>
      <c r="BW53" s="252"/>
      <c r="BX53" s="252"/>
      <c r="BY53" s="252"/>
      <c r="BZ53" s="252"/>
      <c r="CA53" s="252"/>
      <c r="CB53" s="252"/>
      <c r="CC53" s="252"/>
      <c r="CD53" s="252"/>
      <c r="CE53" s="252"/>
      <c r="CF53" s="252"/>
      <c r="CG53" s="252"/>
      <c r="CH53" s="252"/>
      <c r="CI53" s="252"/>
      <c r="CJ53" s="252"/>
      <c r="CK53" s="252"/>
      <c r="CL53" s="252"/>
      <c r="CM53" s="252"/>
      <c r="CN53" s="252"/>
      <c r="CO53" s="252"/>
      <c r="CP53" s="252"/>
      <c r="CQ53" s="252"/>
      <c r="CR53" s="252"/>
      <c r="CS53" s="252"/>
      <c r="CT53" s="252"/>
      <c r="CU53" s="252"/>
      <c r="CV53" s="252"/>
      <c r="CW53" s="252"/>
      <c r="CX53" s="252"/>
      <c r="CY53" s="253"/>
      <c r="CZ53" s="253"/>
      <c r="DA53" s="253"/>
      <c r="DB53" s="253"/>
      <c r="DC53" s="253"/>
      <c r="DD53" s="253"/>
      <c r="DE53" s="253"/>
      <c r="DF53" s="253"/>
      <c r="DG53" s="256"/>
      <c r="DH53" s="253"/>
      <c r="DI53" s="253"/>
      <c r="DJ53" s="253"/>
      <c r="DK53" s="253"/>
      <c r="DL53" s="253"/>
      <c r="DM53" s="253"/>
      <c r="DN53" s="253"/>
      <c r="DO53" s="253"/>
      <c r="DP53" s="253"/>
      <c r="DQ53" s="253"/>
      <c r="DR53" s="253"/>
      <c r="DS53" s="258"/>
      <c r="DT53" s="260"/>
      <c r="DU53" s="253"/>
      <c r="DV53" s="253"/>
      <c r="DW53" s="253"/>
      <c r="DX53" s="253"/>
      <c r="DY53" s="253"/>
      <c r="DZ53" s="253"/>
      <c r="EA53" s="253"/>
      <c r="EB53" s="253"/>
      <c r="EC53" s="253"/>
      <c r="ED53" s="253"/>
      <c r="EE53" s="253"/>
      <c r="EF53" s="253"/>
      <c r="EG53" s="253"/>
      <c r="EH53" s="253"/>
      <c r="EI53" s="253"/>
      <c r="EJ53" s="253"/>
      <c r="EK53" s="253"/>
      <c r="EL53" s="253"/>
      <c r="EM53" s="253"/>
      <c r="EN53" s="254"/>
      <c r="EO53" s="258"/>
      <c r="EP53" s="255"/>
      <c r="EQ53" s="253"/>
      <c r="ER53" s="253"/>
      <c r="ES53" s="253"/>
      <c r="ET53" s="253"/>
      <c r="EU53" s="253"/>
      <c r="EV53" s="253"/>
      <c r="EW53" s="253"/>
      <c r="EX53" s="253"/>
      <c r="EY53" s="253">
        <v>1</v>
      </c>
      <c r="EZ53" s="253"/>
      <c r="FA53" s="253"/>
      <c r="FB53" s="253"/>
      <c r="FC53" s="253"/>
      <c r="FD53" s="253"/>
      <c r="FE53" s="253"/>
      <c r="FF53" s="253"/>
      <c r="FG53" s="253"/>
      <c r="FH53" s="254"/>
      <c r="FI53" s="253"/>
      <c r="FJ53" s="372"/>
      <c r="FK53" s="255"/>
      <c r="FL53" s="253"/>
      <c r="FM53" s="253"/>
      <c r="FN53" s="253"/>
      <c r="FO53" s="253"/>
      <c r="FP53" s="253"/>
      <c r="FQ53" s="253"/>
      <c r="FR53" s="253"/>
      <c r="FS53" s="253"/>
      <c r="FT53" s="253"/>
      <c r="FU53" s="253"/>
      <c r="FV53" s="253"/>
      <c r="FW53" s="253"/>
      <c r="FX53" s="253"/>
      <c r="FY53" s="253"/>
      <c r="FZ53" s="253"/>
      <c r="GA53" s="253"/>
      <c r="GB53" s="253"/>
      <c r="GC53" s="253"/>
      <c r="GD53" s="253"/>
      <c r="GE53" s="253"/>
      <c r="GF53" s="253"/>
      <c r="GG53" s="253"/>
      <c r="GH53" s="253"/>
      <c r="GI53" s="253"/>
      <c r="GJ53" s="260"/>
      <c r="GK53" s="253"/>
      <c r="GL53" s="253"/>
      <c r="GM53" s="253"/>
      <c r="GN53" s="253"/>
      <c r="GO53" s="253"/>
      <c r="GP53" s="253"/>
      <c r="GQ53" s="253"/>
      <c r="GR53" s="253"/>
      <c r="GS53" s="253"/>
      <c r="GT53" s="253"/>
      <c r="GU53" s="253"/>
      <c r="GV53" s="253"/>
      <c r="GW53" s="253"/>
      <c r="GX53" s="253"/>
      <c r="GY53" s="253"/>
      <c r="GZ53" s="253"/>
      <c r="HA53" s="253"/>
      <c r="HB53" s="253"/>
      <c r="HC53" s="253"/>
      <c r="HD53" s="254"/>
      <c r="HE53" s="254"/>
      <c r="HF53" s="254"/>
      <c r="HG53" s="254"/>
      <c r="HH53" s="254"/>
      <c r="HI53" s="254"/>
      <c r="HJ53" s="254"/>
      <c r="HK53" s="254"/>
      <c r="HL53" s="254"/>
      <c r="HM53" s="254"/>
      <c r="HN53" s="254"/>
      <c r="HO53" s="254"/>
      <c r="HP53" s="254"/>
      <c r="HQ53" s="254"/>
      <c r="HR53" s="254"/>
      <c r="HS53" s="254"/>
      <c r="HT53" s="253"/>
      <c r="HU53" s="253"/>
      <c r="HV53" s="253"/>
      <c r="HW53" s="253"/>
      <c r="HX53" s="253"/>
      <c r="HY53" s="253"/>
      <c r="HZ53" s="253"/>
      <c r="IA53" s="253"/>
      <c r="IB53" s="253"/>
      <c r="IC53" s="372"/>
      <c r="ID53" s="259"/>
      <c r="IE53" s="254"/>
      <c r="IF53" s="254"/>
      <c r="IG53" s="254"/>
      <c r="IH53" s="254"/>
      <c r="II53" s="254"/>
      <c r="IJ53" s="254"/>
      <c r="IK53" s="254"/>
      <c r="IL53" s="254"/>
      <c r="IM53" s="254"/>
      <c r="IN53" s="254"/>
      <c r="IO53" s="254"/>
      <c r="IP53" s="254"/>
      <c r="IQ53" s="254"/>
      <c r="IR53" s="254"/>
      <c r="IS53" s="254"/>
      <c r="IT53" s="258"/>
      <c r="IU53" s="260"/>
      <c r="IV53" s="253">
        <v>1</v>
      </c>
      <c r="IW53" s="253">
        <v>1</v>
      </c>
      <c r="IX53" s="253"/>
      <c r="IY53" s="253"/>
      <c r="IZ53" s="253">
        <v>1</v>
      </c>
      <c r="JA53" s="253"/>
    </row>
    <row r="54" spans="1:261" ht="15.75" x14ac:dyDescent="0.25">
      <c r="A54" s="281">
        <f>'Położnictwo II st.'!A54</f>
        <v>34</v>
      </c>
      <c r="B54" s="281" t="str">
        <f>IF('Położnictwo II st.'!B54&gt;0,'Położnictwo II st.'!B54," ")</f>
        <v>B</v>
      </c>
      <c r="C54" s="281" t="str">
        <f>IF('Położnictwo II st.'!C54&gt;0,'Położnictwo II st.'!C54," ")</f>
        <v>2025/2027</v>
      </c>
      <c r="D54" s="281" t="str">
        <f>IF('Położnictwo II st.'!D54&gt;0,'Położnictwo II st.'!D54," ")</f>
        <v>A</v>
      </c>
      <c r="E54" s="281">
        <f>IF('Położnictwo II st.'!E54&gt;0,'Położnictwo II st.'!E54," ")</f>
        <v>2</v>
      </c>
      <c r="F54" s="281" t="str">
        <f>IF('Położnictwo II st.'!F54&gt;0,'Położnictwo II st.'!F54," ")</f>
        <v>2026/2027</v>
      </c>
      <c r="G54" s="281" t="str">
        <f>IF('Położnictwo II st.'!G54&gt;0,'Położnictwo II st.'!G54," ")</f>
        <v>POW</v>
      </c>
      <c r="H54" s="281" t="str">
        <f>IF('Położnictwo II st.'!H54&gt;0,'Położnictwo II st.'!H54," ")</f>
        <v>do dyspozycji uczelni (Autorska oferta uczelni)</v>
      </c>
      <c r="I54" s="282" t="str">
        <f>IF('Położnictwo II st.'!I54&gt;0,'Położnictwo II st.'!I54," ")</f>
        <v xml:space="preserve">Opieka paliatywna w perinatologii </v>
      </c>
      <c r="J54" s="234">
        <f>'Położnictwo II st.'!L54</f>
        <v>60</v>
      </c>
      <c r="K54" s="235">
        <f>'Położnictwo II st.'!M54</f>
        <v>30</v>
      </c>
      <c r="L54" s="236">
        <f>'Położnictwo II st.'!N54</f>
        <v>30</v>
      </c>
      <c r="M54" s="237">
        <f>'Położnictwo II st.'!AA54+'Położnictwo II st.'!AC54+'Położnictwo II st.'!AX54+'Położnictwo II st.'!AZ54</f>
        <v>15</v>
      </c>
      <c r="N54" s="290">
        <f>'Położnictwo II st.'!O54</f>
        <v>30</v>
      </c>
      <c r="O54" s="238">
        <f>'Położnictwo II st.'!P54</f>
        <v>2</v>
      </c>
      <c r="P54" s="239" t="str">
        <f>'Położnictwo II st.'!U54</f>
        <v>zal</v>
      </c>
      <c r="Q54" s="261">
        <f t="shared" si="7"/>
        <v>0</v>
      </c>
      <c r="R54" s="262">
        <f t="shared" si="8"/>
        <v>0</v>
      </c>
      <c r="S54" s="263">
        <f t="shared" si="9"/>
        <v>6</v>
      </c>
      <c r="T54" s="255"/>
      <c r="U54" s="253"/>
      <c r="V54" s="253"/>
      <c r="W54" s="253"/>
      <c r="X54" s="253"/>
      <c r="Y54" s="253"/>
      <c r="Z54" s="253"/>
      <c r="AA54" s="253"/>
      <c r="AB54" s="253"/>
      <c r="AC54" s="253"/>
      <c r="AD54" s="253"/>
      <c r="AE54" s="253"/>
      <c r="AF54" s="253"/>
      <c r="AG54" s="253"/>
      <c r="AH54" s="253"/>
      <c r="AI54" s="253"/>
      <c r="AJ54" s="253"/>
      <c r="AK54" s="253"/>
      <c r="AL54" s="253"/>
      <c r="AM54" s="253"/>
      <c r="AN54" s="253"/>
      <c r="AO54" s="253"/>
      <c r="AP54" s="253"/>
      <c r="AQ54" s="253"/>
      <c r="AR54" s="253"/>
      <c r="AS54" s="253"/>
      <c r="AT54" s="256"/>
      <c r="AU54" s="251"/>
      <c r="AV54" s="252"/>
      <c r="AW54" s="252"/>
      <c r="AX54" s="252"/>
      <c r="AY54" s="252"/>
      <c r="AZ54" s="252"/>
      <c r="BA54" s="252"/>
      <c r="BB54" s="252"/>
      <c r="BC54" s="252"/>
      <c r="BD54" s="252"/>
      <c r="BE54" s="252"/>
      <c r="BF54" s="252"/>
      <c r="BG54" s="252"/>
      <c r="BH54" s="252"/>
      <c r="BI54" s="252"/>
      <c r="BJ54" s="252"/>
      <c r="BK54" s="252"/>
      <c r="BL54" s="252"/>
      <c r="BM54" s="252"/>
      <c r="BN54" s="252"/>
      <c r="BO54" s="252"/>
      <c r="BP54" s="252"/>
      <c r="BQ54" s="252"/>
      <c r="BR54" s="256"/>
      <c r="BS54" s="257"/>
      <c r="BT54" s="252"/>
      <c r="BU54" s="252"/>
      <c r="BV54" s="252"/>
      <c r="BW54" s="252"/>
      <c r="BX54" s="252"/>
      <c r="BY54" s="252"/>
      <c r="BZ54" s="252"/>
      <c r="CA54" s="252"/>
      <c r="CB54" s="252"/>
      <c r="CC54" s="252"/>
      <c r="CD54" s="252"/>
      <c r="CE54" s="252"/>
      <c r="CF54" s="252"/>
      <c r="CG54" s="252"/>
      <c r="CH54" s="252"/>
      <c r="CI54" s="252"/>
      <c r="CJ54" s="252"/>
      <c r="CK54" s="252"/>
      <c r="CL54" s="252"/>
      <c r="CM54" s="252"/>
      <c r="CN54" s="252"/>
      <c r="CO54" s="252"/>
      <c r="CP54" s="252"/>
      <c r="CQ54" s="252"/>
      <c r="CR54" s="252"/>
      <c r="CS54" s="252"/>
      <c r="CT54" s="252"/>
      <c r="CU54" s="252"/>
      <c r="CV54" s="252"/>
      <c r="CW54" s="252"/>
      <c r="CX54" s="252"/>
      <c r="CY54" s="253"/>
      <c r="CZ54" s="253"/>
      <c r="DA54" s="253"/>
      <c r="DB54" s="253"/>
      <c r="DC54" s="253"/>
      <c r="DD54" s="253"/>
      <c r="DE54" s="253"/>
      <c r="DF54" s="253"/>
      <c r="DG54" s="256"/>
      <c r="DH54" s="253"/>
      <c r="DI54" s="253"/>
      <c r="DJ54" s="253"/>
      <c r="DK54" s="253"/>
      <c r="DL54" s="253"/>
      <c r="DM54" s="253"/>
      <c r="DN54" s="253"/>
      <c r="DO54" s="253"/>
      <c r="DP54" s="253"/>
      <c r="DQ54" s="253"/>
      <c r="DR54" s="253"/>
      <c r="DS54" s="258"/>
      <c r="DT54" s="260"/>
      <c r="DU54" s="253"/>
      <c r="DV54" s="253"/>
      <c r="DW54" s="253"/>
      <c r="DX54" s="253"/>
      <c r="DY54" s="253"/>
      <c r="DZ54" s="253"/>
      <c r="EA54" s="253"/>
      <c r="EB54" s="253"/>
      <c r="EC54" s="253"/>
      <c r="ED54" s="253"/>
      <c r="EE54" s="253"/>
      <c r="EF54" s="253"/>
      <c r="EG54" s="253"/>
      <c r="EH54" s="253"/>
      <c r="EI54" s="253"/>
      <c r="EJ54" s="253"/>
      <c r="EK54" s="253"/>
      <c r="EL54" s="253"/>
      <c r="EM54" s="253"/>
      <c r="EN54" s="254"/>
      <c r="EO54" s="258"/>
      <c r="EP54" s="255"/>
      <c r="EQ54" s="253"/>
      <c r="ER54" s="253"/>
      <c r="ES54" s="253"/>
      <c r="ET54" s="253"/>
      <c r="EU54" s="253"/>
      <c r="EV54" s="253"/>
      <c r="EW54" s="253"/>
      <c r="EX54" s="253"/>
      <c r="EY54" s="253"/>
      <c r="EZ54" s="253"/>
      <c r="FA54" s="253"/>
      <c r="FB54" s="253"/>
      <c r="FC54" s="253"/>
      <c r="FD54" s="253"/>
      <c r="FE54" s="253"/>
      <c r="FF54" s="253"/>
      <c r="FG54" s="253"/>
      <c r="FH54" s="254"/>
      <c r="FI54" s="253"/>
      <c r="FJ54" s="372"/>
      <c r="FK54" s="255"/>
      <c r="FL54" s="253"/>
      <c r="FM54" s="253"/>
      <c r="FN54" s="253"/>
      <c r="FO54" s="253"/>
      <c r="FP54" s="253"/>
      <c r="FQ54" s="253"/>
      <c r="FR54" s="253"/>
      <c r="FS54" s="253"/>
      <c r="FT54" s="253"/>
      <c r="FU54" s="253"/>
      <c r="FV54" s="253"/>
      <c r="FW54" s="253"/>
      <c r="FX54" s="253"/>
      <c r="FY54" s="253"/>
      <c r="FZ54" s="253"/>
      <c r="GA54" s="253"/>
      <c r="GB54" s="253"/>
      <c r="GC54" s="253"/>
      <c r="GD54" s="253"/>
      <c r="GE54" s="253"/>
      <c r="GF54" s="253"/>
      <c r="GG54" s="253"/>
      <c r="GH54" s="253"/>
      <c r="GI54" s="253"/>
      <c r="GJ54" s="260"/>
      <c r="GK54" s="253"/>
      <c r="GL54" s="253"/>
      <c r="GM54" s="253"/>
      <c r="GN54" s="253"/>
      <c r="GO54" s="253"/>
      <c r="GP54" s="253"/>
      <c r="GQ54" s="253"/>
      <c r="GR54" s="253"/>
      <c r="GS54" s="253"/>
      <c r="GT54" s="253"/>
      <c r="GU54" s="253"/>
      <c r="GV54" s="253"/>
      <c r="GW54" s="253"/>
      <c r="GX54" s="253"/>
      <c r="GY54" s="253"/>
      <c r="GZ54" s="253"/>
      <c r="HA54" s="253"/>
      <c r="HB54" s="253"/>
      <c r="HC54" s="253"/>
      <c r="HD54" s="254"/>
      <c r="HE54" s="254"/>
      <c r="HF54" s="254"/>
      <c r="HG54" s="254"/>
      <c r="HH54" s="254"/>
      <c r="HI54" s="254"/>
      <c r="HJ54" s="254"/>
      <c r="HK54" s="254"/>
      <c r="HL54" s="254"/>
      <c r="HM54" s="254"/>
      <c r="HN54" s="254"/>
      <c r="HO54" s="254"/>
      <c r="HP54" s="254"/>
      <c r="HQ54" s="254"/>
      <c r="HR54" s="254"/>
      <c r="HS54" s="254"/>
      <c r="HT54" s="253"/>
      <c r="HU54" s="253"/>
      <c r="HV54" s="253"/>
      <c r="HW54" s="253"/>
      <c r="HX54" s="253"/>
      <c r="HY54" s="253"/>
      <c r="HZ54" s="253"/>
      <c r="IA54" s="253"/>
      <c r="IB54" s="253"/>
      <c r="IC54" s="372"/>
      <c r="ID54" s="259"/>
      <c r="IE54" s="254"/>
      <c r="IF54" s="254"/>
      <c r="IG54" s="254"/>
      <c r="IH54" s="254"/>
      <c r="II54" s="254"/>
      <c r="IJ54" s="254"/>
      <c r="IK54" s="254"/>
      <c r="IL54" s="254"/>
      <c r="IM54" s="254"/>
      <c r="IN54" s="254"/>
      <c r="IO54" s="254"/>
      <c r="IP54" s="254"/>
      <c r="IQ54" s="254"/>
      <c r="IR54" s="254"/>
      <c r="IS54" s="254"/>
      <c r="IT54" s="258"/>
      <c r="IU54" s="260">
        <v>1</v>
      </c>
      <c r="IV54" s="253">
        <v>1</v>
      </c>
      <c r="IW54" s="253">
        <v>1</v>
      </c>
      <c r="IX54" s="253">
        <v>1</v>
      </c>
      <c r="IY54" s="253">
        <v>1</v>
      </c>
      <c r="IZ54" s="253">
        <v>1</v>
      </c>
      <c r="JA54" s="253"/>
    </row>
    <row r="55" spans="1:261" ht="15.75" x14ac:dyDescent="0.25">
      <c r="A55" s="281">
        <f>'Położnictwo II st.'!A55</f>
        <v>35</v>
      </c>
      <c r="B55" s="281" t="str">
        <f>IF('Położnictwo II st.'!B55&gt;0,'Położnictwo II st.'!B55," ")</f>
        <v>B</v>
      </c>
      <c r="C55" s="281" t="str">
        <f>IF('Położnictwo II st.'!C55&gt;0,'Położnictwo II st.'!C55," ")</f>
        <v>2025/2027</v>
      </c>
      <c r="D55" s="281" t="str">
        <f>IF('Położnictwo II st.'!D55&gt;0,'Położnictwo II st.'!D55," ")</f>
        <v>B</v>
      </c>
      <c r="E55" s="281">
        <f>IF('Położnictwo II st.'!E55&gt;0,'Położnictwo II st.'!E55," ")</f>
        <v>2</v>
      </c>
      <c r="F55" s="281" t="str">
        <f>IF('Położnictwo II st.'!F55&gt;0,'Położnictwo II st.'!F55," ")</f>
        <v>2026/2027</v>
      </c>
      <c r="G55" s="281" t="str">
        <f>IF('Położnictwo II st.'!G55&gt;0,'Położnictwo II st.'!G55," ")</f>
        <v>POW</v>
      </c>
      <c r="H55" s="281" t="str">
        <f>IF('Położnictwo II st.'!H55&gt;0,'Położnictwo II st.'!H55," ")</f>
        <v>do dyspozycji uczelni (Autorska oferta uczelni)</v>
      </c>
      <c r="I55" s="282" t="str">
        <f>IF('Położnictwo II st.'!I55&gt;0,'Położnictwo II st.'!I55," ")</f>
        <v>Opieka hospicyjna w medycynie perinatalnej</v>
      </c>
      <c r="J55" s="234">
        <f>'Położnictwo II st.'!L55</f>
        <v>60</v>
      </c>
      <c r="K55" s="235">
        <f>'Położnictwo II st.'!M55</f>
        <v>30</v>
      </c>
      <c r="L55" s="236">
        <f>'Położnictwo II st.'!N55</f>
        <v>30</v>
      </c>
      <c r="M55" s="237">
        <f>'Położnictwo II st.'!AA55+'Położnictwo II st.'!AC55+'Położnictwo II st.'!AX55+'Położnictwo II st.'!AZ55</f>
        <v>15</v>
      </c>
      <c r="N55" s="290">
        <f>'Położnictwo II st.'!O55</f>
        <v>30</v>
      </c>
      <c r="O55" s="238">
        <f>'Położnictwo II st.'!P55</f>
        <v>2</v>
      </c>
      <c r="P55" s="239" t="str">
        <f>'Położnictwo II st.'!U55</f>
        <v>zal</v>
      </c>
      <c r="Q55" s="261">
        <f t="shared" ref="Q55" si="12">SUM(T55:EO55)</f>
        <v>0</v>
      </c>
      <c r="R55" s="262">
        <f t="shared" si="8"/>
        <v>0</v>
      </c>
      <c r="S55" s="263">
        <f t="shared" ref="S55" si="13">SUM(IU55:JA55)</f>
        <v>6</v>
      </c>
      <c r="T55" s="255"/>
      <c r="U55" s="253"/>
      <c r="V55" s="253"/>
      <c r="W55" s="253"/>
      <c r="X55" s="253"/>
      <c r="Y55" s="253"/>
      <c r="Z55" s="253"/>
      <c r="AA55" s="253"/>
      <c r="AB55" s="253"/>
      <c r="AC55" s="253"/>
      <c r="AD55" s="253"/>
      <c r="AE55" s="253"/>
      <c r="AF55" s="253"/>
      <c r="AG55" s="253"/>
      <c r="AH55" s="253"/>
      <c r="AI55" s="253"/>
      <c r="AJ55" s="253"/>
      <c r="AK55" s="253"/>
      <c r="AL55" s="253"/>
      <c r="AM55" s="253"/>
      <c r="AN55" s="253"/>
      <c r="AO55" s="253"/>
      <c r="AP55" s="253"/>
      <c r="AQ55" s="253"/>
      <c r="AR55" s="253"/>
      <c r="AS55" s="253"/>
      <c r="AT55" s="256"/>
      <c r="AU55" s="251"/>
      <c r="AV55" s="252"/>
      <c r="AW55" s="252"/>
      <c r="AX55" s="252"/>
      <c r="AY55" s="252"/>
      <c r="AZ55" s="252"/>
      <c r="BA55" s="252"/>
      <c r="BB55" s="252"/>
      <c r="BC55" s="252"/>
      <c r="BD55" s="252"/>
      <c r="BE55" s="252"/>
      <c r="BF55" s="252"/>
      <c r="BG55" s="252"/>
      <c r="BH55" s="252"/>
      <c r="BI55" s="252"/>
      <c r="BJ55" s="252"/>
      <c r="BK55" s="252"/>
      <c r="BL55" s="252"/>
      <c r="BM55" s="252"/>
      <c r="BN55" s="252"/>
      <c r="BO55" s="252"/>
      <c r="BP55" s="252"/>
      <c r="BQ55" s="252"/>
      <c r="BR55" s="256"/>
      <c r="BS55" s="257"/>
      <c r="BT55" s="252"/>
      <c r="BU55" s="252"/>
      <c r="BV55" s="252"/>
      <c r="BW55" s="252"/>
      <c r="BX55" s="252"/>
      <c r="BY55" s="252"/>
      <c r="BZ55" s="252"/>
      <c r="CA55" s="252"/>
      <c r="CB55" s="252"/>
      <c r="CC55" s="252"/>
      <c r="CD55" s="252"/>
      <c r="CE55" s="252"/>
      <c r="CF55" s="252"/>
      <c r="CG55" s="252"/>
      <c r="CH55" s="252"/>
      <c r="CI55" s="252"/>
      <c r="CJ55" s="252"/>
      <c r="CK55" s="252"/>
      <c r="CL55" s="252"/>
      <c r="CM55" s="252"/>
      <c r="CN55" s="252"/>
      <c r="CO55" s="252"/>
      <c r="CP55" s="252"/>
      <c r="CQ55" s="252"/>
      <c r="CR55" s="252"/>
      <c r="CS55" s="252"/>
      <c r="CT55" s="252"/>
      <c r="CU55" s="252"/>
      <c r="CV55" s="252"/>
      <c r="CW55" s="252"/>
      <c r="CX55" s="252"/>
      <c r="CY55" s="253"/>
      <c r="CZ55" s="253"/>
      <c r="DA55" s="253"/>
      <c r="DB55" s="253"/>
      <c r="DC55" s="253"/>
      <c r="DD55" s="253"/>
      <c r="DE55" s="253"/>
      <c r="DF55" s="253"/>
      <c r="DG55" s="256"/>
      <c r="DH55" s="253"/>
      <c r="DI55" s="253"/>
      <c r="DJ55" s="253"/>
      <c r="DK55" s="253"/>
      <c r="DL55" s="253"/>
      <c r="DM55" s="253"/>
      <c r="DN55" s="253"/>
      <c r="DO55" s="253"/>
      <c r="DP55" s="253"/>
      <c r="DQ55" s="253"/>
      <c r="DR55" s="253"/>
      <c r="DS55" s="258"/>
      <c r="DT55" s="260"/>
      <c r="DU55" s="253"/>
      <c r="DV55" s="253"/>
      <c r="DW55" s="253"/>
      <c r="DX55" s="253"/>
      <c r="DY55" s="253"/>
      <c r="DZ55" s="253"/>
      <c r="EA55" s="253"/>
      <c r="EB55" s="253"/>
      <c r="EC55" s="253"/>
      <c r="ED55" s="253"/>
      <c r="EE55" s="253"/>
      <c r="EF55" s="253"/>
      <c r="EG55" s="253"/>
      <c r="EH55" s="253"/>
      <c r="EI55" s="253"/>
      <c r="EJ55" s="253"/>
      <c r="EK55" s="253"/>
      <c r="EL55" s="253"/>
      <c r="EM55" s="253"/>
      <c r="EN55" s="254"/>
      <c r="EO55" s="258"/>
      <c r="EP55" s="255"/>
      <c r="EQ55" s="253"/>
      <c r="ER55" s="253"/>
      <c r="ES55" s="253"/>
      <c r="ET55" s="253"/>
      <c r="EU55" s="253"/>
      <c r="EV55" s="253"/>
      <c r="EW55" s="253"/>
      <c r="EX55" s="253"/>
      <c r="EY55" s="253"/>
      <c r="EZ55" s="253"/>
      <c r="FA55" s="253"/>
      <c r="FB55" s="253"/>
      <c r="FC55" s="253"/>
      <c r="FD55" s="253"/>
      <c r="FE55" s="253"/>
      <c r="FF55" s="253"/>
      <c r="FG55" s="253"/>
      <c r="FH55" s="254"/>
      <c r="FI55" s="253"/>
      <c r="FJ55" s="372"/>
      <c r="FK55" s="255"/>
      <c r="FL55" s="253"/>
      <c r="FM55" s="253"/>
      <c r="FN55" s="253"/>
      <c r="FO55" s="253"/>
      <c r="FP55" s="253"/>
      <c r="FQ55" s="253"/>
      <c r="FR55" s="253"/>
      <c r="FS55" s="253"/>
      <c r="FT55" s="253"/>
      <c r="FU55" s="253"/>
      <c r="FV55" s="253"/>
      <c r="FW55" s="253"/>
      <c r="FX55" s="253"/>
      <c r="FY55" s="253"/>
      <c r="FZ55" s="253"/>
      <c r="GA55" s="253"/>
      <c r="GB55" s="253"/>
      <c r="GC55" s="253"/>
      <c r="GD55" s="253"/>
      <c r="GE55" s="253"/>
      <c r="GF55" s="253"/>
      <c r="GG55" s="253"/>
      <c r="GH55" s="253"/>
      <c r="GI55" s="253"/>
      <c r="GJ55" s="260"/>
      <c r="GK55" s="253"/>
      <c r="GL55" s="253"/>
      <c r="GM55" s="253"/>
      <c r="GN55" s="253"/>
      <c r="GO55" s="253"/>
      <c r="GP55" s="253"/>
      <c r="GQ55" s="253"/>
      <c r="GR55" s="253"/>
      <c r="GS55" s="253"/>
      <c r="GT55" s="253"/>
      <c r="GU55" s="253"/>
      <c r="GV55" s="253"/>
      <c r="GW55" s="253"/>
      <c r="GX55" s="253"/>
      <c r="GY55" s="253"/>
      <c r="GZ55" s="253"/>
      <c r="HA55" s="253"/>
      <c r="HB55" s="253"/>
      <c r="HC55" s="253"/>
      <c r="HD55" s="254"/>
      <c r="HE55" s="254"/>
      <c r="HF55" s="254"/>
      <c r="HG55" s="254"/>
      <c r="HH55" s="254"/>
      <c r="HI55" s="254"/>
      <c r="HJ55" s="254"/>
      <c r="HK55" s="254"/>
      <c r="HL55" s="254"/>
      <c r="HM55" s="254"/>
      <c r="HN55" s="254"/>
      <c r="HO55" s="254"/>
      <c r="HP55" s="254"/>
      <c r="HQ55" s="254"/>
      <c r="HR55" s="254"/>
      <c r="HS55" s="254"/>
      <c r="HT55" s="253"/>
      <c r="HU55" s="253"/>
      <c r="HV55" s="253"/>
      <c r="HW55" s="253"/>
      <c r="HX55" s="253"/>
      <c r="HY55" s="253"/>
      <c r="HZ55" s="253"/>
      <c r="IA55" s="253"/>
      <c r="IB55" s="253"/>
      <c r="IC55" s="372"/>
      <c r="ID55" s="259"/>
      <c r="IE55" s="254"/>
      <c r="IF55" s="254"/>
      <c r="IG55" s="254"/>
      <c r="IH55" s="254"/>
      <c r="II55" s="254"/>
      <c r="IJ55" s="254"/>
      <c r="IK55" s="254"/>
      <c r="IL55" s="254"/>
      <c r="IM55" s="254"/>
      <c r="IN55" s="254"/>
      <c r="IO55" s="254"/>
      <c r="IP55" s="254"/>
      <c r="IQ55" s="254"/>
      <c r="IR55" s="254"/>
      <c r="IS55" s="254"/>
      <c r="IT55" s="258"/>
      <c r="IU55" s="260">
        <v>1</v>
      </c>
      <c r="IV55" s="253">
        <v>1</v>
      </c>
      <c r="IW55" s="253">
        <v>1</v>
      </c>
      <c r="IX55" s="253">
        <v>1</v>
      </c>
      <c r="IY55" s="253">
        <v>1</v>
      </c>
      <c r="IZ55" s="253">
        <v>1</v>
      </c>
      <c r="JA55" s="253"/>
    </row>
    <row r="56" spans="1:261" ht="31.5" x14ac:dyDescent="0.25">
      <c r="A56" s="281">
        <f>'Położnictwo II st.'!A56</f>
        <v>36</v>
      </c>
      <c r="B56" s="281" t="str">
        <f>IF('Położnictwo II st.'!B56&gt;0,'Położnictwo II st.'!B56," ")</f>
        <v>A</v>
      </c>
      <c r="C56" s="281" t="str">
        <f>IF('Położnictwo II st.'!C56&gt;0,'Położnictwo II st.'!C56," ")</f>
        <v>2025/2027</v>
      </c>
      <c r="D56" s="281" t="str">
        <f>IF('Położnictwo II st.'!D56&gt;0,'Położnictwo II st.'!D56," ")</f>
        <v>A</v>
      </c>
      <c r="E56" s="281">
        <f>IF('Położnictwo II st.'!E56&gt;0,'Położnictwo II st.'!E56," ")</f>
        <v>2</v>
      </c>
      <c r="F56" s="281" t="str">
        <f>IF('Położnictwo II st.'!F56&gt;0,'Położnictwo II st.'!F56," ")</f>
        <v>2026/2027</v>
      </c>
      <c r="G56" s="281" t="str">
        <f>IF('Położnictwo II st.'!G56&gt;0,'Położnictwo II st.'!G56," ")</f>
        <v>POW</v>
      </c>
      <c r="H56" s="281" t="str">
        <f>IF('Położnictwo II st.'!H56&gt;0,'Położnictwo II st.'!H56," ")</f>
        <v>do dyspozycji uczelni (Autorska oferta uczelni)</v>
      </c>
      <c r="I56" s="282" t="str">
        <f>IF('Położnictwo II st.'!I56&gt;0,'Położnictwo II st.'!I56," ")</f>
        <v>Skuteczna komunikacja w warunkach podwyższonego stresu</v>
      </c>
      <c r="J56" s="234">
        <f>'Położnictwo II st.'!L56</f>
        <v>60</v>
      </c>
      <c r="K56" s="235">
        <f>'Położnictwo II st.'!M56</f>
        <v>35</v>
      </c>
      <c r="L56" s="236">
        <f>'Położnictwo II st.'!N56</f>
        <v>25</v>
      </c>
      <c r="M56" s="237">
        <f>'Położnictwo II st.'!AA56+'Położnictwo II st.'!AC56+'Położnictwo II st.'!AX56+'Położnictwo II st.'!AZ56</f>
        <v>5</v>
      </c>
      <c r="N56" s="290">
        <f>'Położnictwo II st.'!O56</f>
        <v>25</v>
      </c>
      <c r="O56" s="238">
        <f>'Położnictwo II st.'!P56</f>
        <v>2</v>
      </c>
      <c r="P56" s="239" t="str">
        <f>'Położnictwo II st.'!U56</f>
        <v>zal</v>
      </c>
      <c r="Q56" s="261">
        <f t="shared" si="7"/>
        <v>0</v>
      </c>
      <c r="R56" s="262">
        <f t="shared" si="8"/>
        <v>0</v>
      </c>
      <c r="S56" s="263">
        <f t="shared" si="9"/>
        <v>5</v>
      </c>
      <c r="T56" s="255"/>
      <c r="U56" s="253"/>
      <c r="V56" s="253"/>
      <c r="W56" s="253"/>
      <c r="X56" s="253"/>
      <c r="Y56" s="253"/>
      <c r="Z56" s="253"/>
      <c r="AA56" s="253"/>
      <c r="AB56" s="253"/>
      <c r="AC56" s="253"/>
      <c r="AD56" s="253"/>
      <c r="AE56" s="253"/>
      <c r="AF56" s="253"/>
      <c r="AG56" s="253"/>
      <c r="AH56" s="253"/>
      <c r="AI56" s="253"/>
      <c r="AJ56" s="253"/>
      <c r="AK56" s="253"/>
      <c r="AL56" s="253"/>
      <c r="AM56" s="253"/>
      <c r="AN56" s="253"/>
      <c r="AO56" s="253"/>
      <c r="AP56" s="253"/>
      <c r="AQ56" s="253"/>
      <c r="AR56" s="253"/>
      <c r="AS56" s="253"/>
      <c r="AT56" s="256"/>
      <c r="AU56" s="251"/>
      <c r="AV56" s="252"/>
      <c r="AW56" s="252"/>
      <c r="AX56" s="252"/>
      <c r="AY56" s="252"/>
      <c r="AZ56" s="252"/>
      <c r="BA56" s="252"/>
      <c r="BB56" s="252"/>
      <c r="BC56" s="252"/>
      <c r="BD56" s="252"/>
      <c r="BE56" s="252"/>
      <c r="BF56" s="252"/>
      <c r="BG56" s="252"/>
      <c r="BH56" s="252"/>
      <c r="BI56" s="252"/>
      <c r="BJ56" s="252"/>
      <c r="BK56" s="252"/>
      <c r="BL56" s="252"/>
      <c r="BM56" s="252"/>
      <c r="BN56" s="252"/>
      <c r="BO56" s="252"/>
      <c r="BP56" s="252"/>
      <c r="BQ56" s="252"/>
      <c r="BR56" s="256"/>
      <c r="BS56" s="257"/>
      <c r="BT56" s="252"/>
      <c r="BU56" s="252"/>
      <c r="BV56" s="252"/>
      <c r="BW56" s="252"/>
      <c r="BX56" s="252"/>
      <c r="BY56" s="252"/>
      <c r="BZ56" s="252"/>
      <c r="CA56" s="252"/>
      <c r="CB56" s="252"/>
      <c r="CC56" s="252"/>
      <c r="CD56" s="252"/>
      <c r="CE56" s="252"/>
      <c r="CF56" s="252"/>
      <c r="CG56" s="252"/>
      <c r="CH56" s="252"/>
      <c r="CI56" s="252"/>
      <c r="CJ56" s="252"/>
      <c r="CK56" s="252"/>
      <c r="CL56" s="252"/>
      <c r="CM56" s="252"/>
      <c r="CN56" s="252"/>
      <c r="CO56" s="252"/>
      <c r="CP56" s="252"/>
      <c r="CQ56" s="252"/>
      <c r="CR56" s="252"/>
      <c r="CS56" s="252"/>
      <c r="CT56" s="252"/>
      <c r="CU56" s="252"/>
      <c r="CV56" s="252"/>
      <c r="CW56" s="252"/>
      <c r="CX56" s="252"/>
      <c r="CY56" s="253"/>
      <c r="CZ56" s="253"/>
      <c r="DA56" s="253"/>
      <c r="DB56" s="253"/>
      <c r="DC56" s="253"/>
      <c r="DD56" s="253"/>
      <c r="DE56" s="253"/>
      <c r="DF56" s="253"/>
      <c r="DG56" s="256"/>
      <c r="DH56" s="253"/>
      <c r="DI56" s="253"/>
      <c r="DJ56" s="253"/>
      <c r="DK56" s="253"/>
      <c r="DL56" s="253"/>
      <c r="DM56" s="253"/>
      <c r="DN56" s="253"/>
      <c r="DO56" s="253"/>
      <c r="DP56" s="253"/>
      <c r="DQ56" s="253"/>
      <c r="DR56" s="253"/>
      <c r="DS56" s="258"/>
      <c r="DT56" s="260"/>
      <c r="DU56" s="253"/>
      <c r="DV56" s="253"/>
      <c r="DW56" s="253"/>
      <c r="DX56" s="253"/>
      <c r="DY56" s="253"/>
      <c r="DZ56" s="253"/>
      <c r="EA56" s="253"/>
      <c r="EB56" s="253"/>
      <c r="EC56" s="253"/>
      <c r="ED56" s="253"/>
      <c r="EE56" s="253"/>
      <c r="EF56" s="253"/>
      <c r="EG56" s="253"/>
      <c r="EH56" s="253"/>
      <c r="EI56" s="253"/>
      <c r="EJ56" s="253"/>
      <c r="EK56" s="253"/>
      <c r="EL56" s="253"/>
      <c r="EM56" s="253"/>
      <c r="EN56" s="254"/>
      <c r="EO56" s="258"/>
      <c r="EP56" s="255"/>
      <c r="EQ56" s="253"/>
      <c r="ER56" s="253"/>
      <c r="ES56" s="253"/>
      <c r="ET56" s="253"/>
      <c r="EU56" s="253"/>
      <c r="EV56" s="253"/>
      <c r="EW56" s="253"/>
      <c r="EX56" s="253"/>
      <c r="EY56" s="253"/>
      <c r="EZ56" s="253"/>
      <c r="FA56" s="253"/>
      <c r="FB56" s="253"/>
      <c r="FC56" s="253"/>
      <c r="FD56" s="253"/>
      <c r="FE56" s="253"/>
      <c r="FF56" s="253"/>
      <c r="FG56" s="253"/>
      <c r="FH56" s="254"/>
      <c r="FI56" s="253"/>
      <c r="FJ56" s="372"/>
      <c r="FK56" s="255"/>
      <c r="FL56" s="253"/>
      <c r="FM56" s="253"/>
      <c r="FN56" s="253"/>
      <c r="FO56" s="253"/>
      <c r="FP56" s="253"/>
      <c r="FQ56" s="253"/>
      <c r="FR56" s="253"/>
      <c r="FS56" s="253"/>
      <c r="FT56" s="253"/>
      <c r="FU56" s="253"/>
      <c r="FV56" s="253"/>
      <c r="FW56" s="253"/>
      <c r="FX56" s="253"/>
      <c r="FY56" s="253"/>
      <c r="FZ56" s="253"/>
      <c r="GA56" s="253"/>
      <c r="GB56" s="253"/>
      <c r="GC56" s="253"/>
      <c r="GD56" s="253"/>
      <c r="GE56" s="253"/>
      <c r="GF56" s="253"/>
      <c r="GG56" s="253"/>
      <c r="GH56" s="253"/>
      <c r="GI56" s="253"/>
      <c r="GJ56" s="260"/>
      <c r="GK56" s="253"/>
      <c r="GL56" s="253"/>
      <c r="GM56" s="253"/>
      <c r="GN56" s="253"/>
      <c r="GO56" s="253"/>
      <c r="GP56" s="253"/>
      <c r="GQ56" s="253"/>
      <c r="GR56" s="253"/>
      <c r="GS56" s="253"/>
      <c r="GT56" s="253"/>
      <c r="GU56" s="253"/>
      <c r="GV56" s="253"/>
      <c r="GW56" s="253"/>
      <c r="GX56" s="253"/>
      <c r="GY56" s="253"/>
      <c r="GZ56" s="253"/>
      <c r="HA56" s="253"/>
      <c r="HB56" s="253"/>
      <c r="HC56" s="253"/>
      <c r="HD56" s="254"/>
      <c r="HE56" s="254"/>
      <c r="HF56" s="254"/>
      <c r="HG56" s="254"/>
      <c r="HH56" s="254"/>
      <c r="HI56" s="254"/>
      <c r="HJ56" s="254"/>
      <c r="HK56" s="254"/>
      <c r="HL56" s="254"/>
      <c r="HM56" s="254"/>
      <c r="HN56" s="254"/>
      <c r="HO56" s="254"/>
      <c r="HP56" s="254"/>
      <c r="HQ56" s="254"/>
      <c r="HR56" s="254"/>
      <c r="HS56" s="254"/>
      <c r="HT56" s="253"/>
      <c r="HU56" s="253"/>
      <c r="HV56" s="253"/>
      <c r="HW56" s="253"/>
      <c r="HX56" s="253"/>
      <c r="HY56" s="253"/>
      <c r="HZ56" s="253"/>
      <c r="IA56" s="253"/>
      <c r="IB56" s="253"/>
      <c r="IC56" s="372"/>
      <c r="ID56" s="259"/>
      <c r="IE56" s="254"/>
      <c r="IF56" s="254"/>
      <c r="IG56" s="254"/>
      <c r="IH56" s="254"/>
      <c r="II56" s="254"/>
      <c r="IJ56" s="254"/>
      <c r="IK56" s="254"/>
      <c r="IL56" s="254"/>
      <c r="IM56" s="254"/>
      <c r="IN56" s="254"/>
      <c r="IO56" s="254"/>
      <c r="IP56" s="254"/>
      <c r="IQ56" s="254"/>
      <c r="IR56" s="254"/>
      <c r="IS56" s="254"/>
      <c r="IT56" s="258"/>
      <c r="IU56" s="260">
        <v>1</v>
      </c>
      <c r="IV56" s="253"/>
      <c r="IW56" s="253">
        <v>1</v>
      </c>
      <c r="IX56" s="253">
        <v>1</v>
      </c>
      <c r="IY56" s="253">
        <v>1</v>
      </c>
      <c r="IZ56" s="253">
        <v>1</v>
      </c>
      <c r="JA56" s="253"/>
    </row>
    <row r="57" spans="1:261" ht="31.5" x14ac:dyDescent="0.25">
      <c r="A57" s="281">
        <f>'Położnictwo II st.'!A57</f>
        <v>37</v>
      </c>
      <c r="B57" s="281" t="str">
        <f>IF('Położnictwo II st.'!B57&gt;0,'Położnictwo II st.'!B57," ")</f>
        <v>A</v>
      </c>
      <c r="C57" s="281" t="str">
        <f>IF('Położnictwo II st.'!C57&gt;0,'Położnictwo II st.'!C57," ")</f>
        <v>2025/2027</v>
      </c>
      <c r="D57" s="281" t="str">
        <f>IF('Położnictwo II st.'!D57&gt;0,'Położnictwo II st.'!D57," ")</f>
        <v>B</v>
      </c>
      <c r="E57" s="281">
        <f>IF('Położnictwo II st.'!E57&gt;0,'Położnictwo II st.'!E57," ")</f>
        <v>2</v>
      </c>
      <c r="F57" s="281" t="str">
        <f>IF('Położnictwo II st.'!F57&gt;0,'Położnictwo II st.'!F57," ")</f>
        <v>2026/2027</v>
      </c>
      <c r="G57" s="281" t="str">
        <f>IF('Położnictwo II st.'!G57&gt;0,'Położnictwo II st.'!G57," ")</f>
        <v>POW</v>
      </c>
      <c r="H57" s="281" t="str">
        <f>IF('Położnictwo II st.'!H57&gt;0,'Położnictwo II st.'!H57," ")</f>
        <v>do dyspozycji uczelni (Autorska oferta uczelni)</v>
      </c>
      <c r="I57" s="282" t="str">
        <f>IF('Położnictwo II st.'!I57&gt;0,'Położnictwo II st.'!I57," ")</f>
        <v>Komunikacja w sytuacji trudnej w praktyce zawodowej położnej</v>
      </c>
      <c r="J57" s="234">
        <f>'Położnictwo II st.'!L57</f>
        <v>60</v>
      </c>
      <c r="K57" s="235">
        <f>'Położnictwo II st.'!M57</f>
        <v>35</v>
      </c>
      <c r="L57" s="236">
        <f>'Położnictwo II st.'!N57</f>
        <v>25</v>
      </c>
      <c r="M57" s="237">
        <f>'Położnictwo II st.'!AA57+'Położnictwo II st.'!AC57+'Położnictwo II st.'!AX57+'Położnictwo II st.'!AZ57</f>
        <v>5</v>
      </c>
      <c r="N57" s="290">
        <f>'Położnictwo II st.'!O57</f>
        <v>25</v>
      </c>
      <c r="O57" s="238">
        <f>'Położnictwo II st.'!P57</f>
        <v>2</v>
      </c>
      <c r="P57" s="239" t="str">
        <f>'Położnictwo II st.'!U57</f>
        <v>zal</v>
      </c>
      <c r="Q57" s="261">
        <f t="shared" ref="Q57" si="14">SUM(T57:EO57)</f>
        <v>0</v>
      </c>
      <c r="R57" s="262">
        <f t="shared" si="8"/>
        <v>0</v>
      </c>
      <c r="S57" s="263">
        <f t="shared" ref="S57" si="15">SUM(IU57:JA57)</f>
        <v>5</v>
      </c>
      <c r="T57" s="255"/>
      <c r="U57" s="253"/>
      <c r="V57" s="253"/>
      <c r="W57" s="253"/>
      <c r="X57" s="253"/>
      <c r="Y57" s="253"/>
      <c r="Z57" s="253"/>
      <c r="AA57" s="253"/>
      <c r="AB57" s="253"/>
      <c r="AC57" s="253"/>
      <c r="AD57" s="253"/>
      <c r="AE57" s="253"/>
      <c r="AF57" s="253"/>
      <c r="AG57" s="253"/>
      <c r="AH57" s="253"/>
      <c r="AI57" s="253"/>
      <c r="AJ57" s="253"/>
      <c r="AK57" s="253"/>
      <c r="AL57" s="253"/>
      <c r="AM57" s="253"/>
      <c r="AN57" s="253"/>
      <c r="AO57" s="253"/>
      <c r="AP57" s="253"/>
      <c r="AQ57" s="253"/>
      <c r="AR57" s="253"/>
      <c r="AS57" s="253"/>
      <c r="AT57" s="256"/>
      <c r="AU57" s="251"/>
      <c r="AV57" s="252"/>
      <c r="AW57" s="252"/>
      <c r="AX57" s="252"/>
      <c r="AY57" s="252"/>
      <c r="AZ57" s="252"/>
      <c r="BA57" s="252"/>
      <c r="BB57" s="252"/>
      <c r="BC57" s="252"/>
      <c r="BD57" s="252"/>
      <c r="BE57" s="252"/>
      <c r="BF57" s="252"/>
      <c r="BG57" s="252"/>
      <c r="BH57" s="252"/>
      <c r="BI57" s="252"/>
      <c r="BJ57" s="252"/>
      <c r="BK57" s="252"/>
      <c r="BL57" s="252"/>
      <c r="BM57" s="252"/>
      <c r="BN57" s="252"/>
      <c r="BO57" s="252"/>
      <c r="BP57" s="252"/>
      <c r="BQ57" s="252"/>
      <c r="BR57" s="256"/>
      <c r="BS57" s="257"/>
      <c r="BT57" s="252"/>
      <c r="BU57" s="252"/>
      <c r="BV57" s="252"/>
      <c r="BW57" s="252"/>
      <c r="BX57" s="252"/>
      <c r="BY57" s="252"/>
      <c r="BZ57" s="252"/>
      <c r="CA57" s="252"/>
      <c r="CB57" s="252"/>
      <c r="CC57" s="252"/>
      <c r="CD57" s="252"/>
      <c r="CE57" s="252"/>
      <c r="CF57" s="252"/>
      <c r="CG57" s="252"/>
      <c r="CH57" s="252"/>
      <c r="CI57" s="252"/>
      <c r="CJ57" s="252"/>
      <c r="CK57" s="252"/>
      <c r="CL57" s="252"/>
      <c r="CM57" s="252"/>
      <c r="CN57" s="252"/>
      <c r="CO57" s="252"/>
      <c r="CP57" s="252"/>
      <c r="CQ57" s="252"/>
      <c r="CR57" s="252"/>
      <c r="CS57" s="252"/>
      <c r="CT57" s="252"/>
      <c r="CU57" s="252"/>
      <c r="CV57" s="252"/>
      <c r="CW57" s="252"/>
      <c r="CX57" s="252"/>
      <c r="CY57" s="253"/>
      <c r="CZ57" s="253"/>
      <c r="DA57" s="253"/>
      <c r="DB57" s="253"/>
      <c r="DC57" s="253"/>
      <c r="DD57" s="253"/>
      <c r="DE57" s="253"/>
      <c r="DF57" s="253"/>
      <c r="DG57" s="256"/>
      <c r="DH57" s="253"/>
      <c r="DI57" s="253"/>
      <c r="DJ57" s="253"/>
      <c r="DK57" s="253"/>
      <c r="DL57" s="253"/>
      <c r="DM57" s="253"/>
      <c r="DN57" s="253"/>
      <c r="DO57" s="253"/>
      <c r="DP57" s="253"/>
      <c r="DQ57" s="253"/>
      <c r="DR57" s="253"/>
      <c r="DS57" s="258"/>
      <c r="DT57" s="260"/>
      <c r="DU57" s="253"/>
      <c r="DV57" s="253"/>
      <c r="DW57" s="253"/>
      <c r="DX57" s="253"/>
      <c r="DY57" s="253"/>
      <c r="DZ57" s="253"/>
      <c r="EA57" s="253"/>
      <c r="EB57" s="253"/>
      <c r="EC57" s="253"/>
      <c r="ED57" s="253"/>
      <c r="EE57" s="253"/>
      <c r="EF57" s="253"/>
      <c r="EG57" s="253"/>
      <c r="EH57" s="253"/>
      <c r="EI57" s="253"/>
      <c r="EJ57" s="253"/>
      <c r="EK57" s="253"/>
      <c r="EL57" s="253"/>
      <c r="EM57" s="253"/>
      <c r="EN57" s="254"/>
      <c r="EO57" s="258"/>
      <c r="EP57" s="255"/>
      <c r="EQ57" s="253"/>
      <c r="ER57" s="253"/>
      <c r="ES57" s="253"/>
      <c r="ET57" s="253"/>
      <c r="EU57" s="253"/>
      <c r="EV57" s="253"/>
      <c r="EW57" s="253"/>
      <c r="EX57" s="253"/>
      <c r="EY57" s="253"/>
      <c r="EZ57" s="253"/>
      <c r="FA57" s="253"/>
      <c r="FB57" s="253"/>
      <c r="FC57" s="253"/>
      <c r="FD57" s="253"/>
      <c r="FE57" s="253"/>
      <c r="FF57" s="253"/>
      <c r="FG57" s="253"/>
      <c r="FH57" s="254"/>
      <c r="FI57" s="253"/>
      <c r="FJ57" s="372"/>
      <c r="FK57" s="255"/>
      <c r="FL57" s="253"/>
      <c r="FM57" s="253"/>
      <c r="FN57" s="253"/>
      <c r="FO57" s="253"/>
      <c r="FP57" s="253"/>
      <c r="FQ57" s="253"/>
      <c r="FR57" s="253"/>
      <c r="FS57" s="253"/>
      <c r="FT57" s="253"/>
      <c r="FU57" s="253"/>
      <c r="FV57" s="253"/>
      <c r="FW57" s="253"/>
      <c r="FX57" s="253"/>
      <c r="FY57" s="253"/>
      <c r="FZ57" s="253"/>
      <c r="GA57" s="253"/>
      <c r="GB57" s="253"/>
      <c r="GC57" s="253"/>
      <c r="GD57" s="253"/>
      <c r="GE57" s="253"/>
      <c r="GF57" s="253"/>
      <c r="GG57" s="253"/>
      <c r="GH57" s="253"/>
      <c r="GI57" s="253"/>
      <c r="GJ57" s="260"/>
      <c r="GK57" s="253"/>
      <c r="GL57" s="253"/>
      <c r="GM57" s="253"/>
      <c r="GN57" s="253"/>
      <c r="GO57" s="253"/>
      <c r="GP57" s="253"/>
      <c r="GQ57" s="253"/>
      <c r="GR57" s="253"/>
      <c r="GS57" s="253"/>
      <c r="GT57" s="253"/>
      <c r="GU57" s="253"/>
      <c r="GV57" s="253"/>
      <c r="GW57" s="253"/>
      <c r="GX57" s="253"/>
      <c r="GY57" s="253"/>
      <c r="GZ57" s="253"/>
      <c r="HA57" s="253"/>
      <c r="HB57" s="253"/>
      <c r="HC57" s="253"/>
      <c r="HD57" s="254"/>
      <c r="HE57" s="254"/>
      <c r="HF57" s="254"/>
      <c r="HG57" s="254"/>
      <c r="HH57" s="254"/>
      <c r="HI57" s="254"/>
      <c r="HJ57" s="254"/>
      <c r="HK57" s="254"/>
      <c r="HL57" s="254"/>
      <c r="HM57" s="254"/>
      <c r="HN57" s="254"/>
      <c r="HO57" s="254"/>
      <c r="HP57" s="254"/>
      <c r="HQ57" s="254"/>
      <c r="HR57" s="254"/>
      <c r="HS57" s="254"/>
      <c r="HT57" s="253"/>
      <c r="HU57" s="253"/>
      <c r="HV57" s="253"/>
      <c r="HW57" s="253"/>
      <c r="HX57" s="253"/>
      <c r="HY57" s="253"/>
      <c r="HZ57" s="253"/>
      <c r="IA57" s="253"/>
      <c r="IB57" s="253"/>
      <c r="IC57" s="372"/>
      <c r="ID57" s="259"/>
      <c r="IE57" s="254"/>
      <c r="IF57" s="254"/>
      <c r="IG57" s="254"/>
      <c r="IH57" s="254"/>
      <c r="II57" s="254"/>
      <c r="IJ57" s="254"/>
      <c r="IK57" s="254"/>
      <c r="IL57" s="254"/>
      <c r="IM57" s="254"/>
      <c r="IN57" s="254"/>
      <c r="IO57" s="254"/>
      <c r="IP57" s="254"/>
      <c r="IQ57" s="254"/>
      <c r="IR57" s="254"/>
      <c r="IS57" s="254"/>
      <c r="IT57" s="258"/>
      <c r="IU57" s="260">
        <v>1</v>
      </c>
      <c r="IV57" s="253"/>
      <c r="IW57" s="253">
        <v>1</v>
      </c>
      <c r="IX57" s="253">
        <v>1</v>
      </c>
      <c r="IY57" s="253">
        <v>1</v>
      </c>
      <c r="IZ57" s="253">
        <v>1</v>
      </c>
      <c r="JA57" s="253"/>
    </row>
    <row r="58" spans="1:261" ht="31.5" x14ac:dyDescent="0.25">
      <c r="A58" s="281">
        <f>'Położnictwo II st.'!A59</f>
        <v>39</v>
      </c>
      <c r="B58" s="281" t="str">
        <f>IF('Położnictwo II st.'!B59&gt;0,'Położnictwo II st.'!B59," ")</f>
        <v>D</v>
      </c>
      <c r="C58" s="281" t="str">
        <f>IF('Położnictwo II st.'!C59&gt;0,'Położnictwo II st.'!C59," ")</f>
        <v>2025/2027</v>
      </c>
      <c r="D58" s="281" t="str">
        <f>IF('Położnictwo II st.'!D59&gt;0,'Położnictwo II st.'!D59," ")</f>
        <v xml:space="preserve"> </v>
      </c>
      <c r="E58" s="281">
        <f>IF('Położnictwo II st.'!E59&gt;0,'Położnictwo II st.'!E59," ")</f>
        <v>2</v>
      </c>
      <c r="F58" s="281" t="str">
        <f>IF('Położnictwo II st.'!F59&gt;0,'Położnictwo II st.'!F59," ")</f>
        <v>2026/2027</v>
      </c>
      <c r="G58" s="281" t="str">
        <f>IF('Położnictwo II st.'!G59&gt;0,'Położnictwo II st.'!G59," ")</f>
        <v>RPS</v>
      </c>
      <c r="H58" s="281" t="str">
        <f>IF('Położnictwo II st.'!H59&gt;0,'Położnictwo II st.'!H59," ")</f>
        <v>ze standardu</v>
      </c>
      <c r="I58" s="282" t="str">
        <f>IF('Położnictwo II st.'!I59&gt;0,'Położnictwo II st.'!I59," ")</f>
        <v>Zarządzanie w położnictwie - praktyka zawodowa</v>
      </c>
      <c r="J58" s="234">
        <f>'Położnictwo II st.'!L59</f>
        <v>30</v>
      </c>
      <c r="K58" s="235">
        <f>'Położnictwo II st.'!M59</f>
        <v>10</v>
      </c>
      <c r="L58" s="236">
        <f>'Położnictwo II st.'!N59</f>
        <v>20</v>
      </c>
      <c r="M58" s="237">
        <f>'Położnictwo II st.'!AA59+'Położnictwo II st.'!AC59+'Położnictwo II st.'!AX59+'Położnictwo II st.'!AZ59</f>
        <v>0</v>
      </c>
      <c r="N58" s="290">
        <f>'Położnictwo II st.'!O59</f>
        <v>20</v>
      </c>
      <c r="O58" s="238">
        <f>'Położnictwo II st.'!P59</f>
        <v>1</v>
      </c>
      <c r="P58" s="239" t="str">
        <f>'Położnictwo II st.'!U59</f>
        <v>zal</v>
      </c>
      <c r="Q58" s="261">
        <f t="shared" si="7"/>
        <v>0</v>
      </c>
      <c r="R58" s="262">
        <f t="shared" si="8"/>
        <v>3</v>
      </c>
      <c r="S58" s="263">
        <f t="shared" si="9"/>
        <v>6</v>
      </c>
      <c r="T58" s="255"/>
      <c r="U58" s="253"/>
      <c r="V58" s="253"/>
      <c r="W58" s="253"/>
      <c r="X58" s="253"/>
      <c r="Y58" s="253"/>
      <c r="Z58" s="253"/>
      <c r="AA58" s="253"/>
      <c r="AB58" s="253"/>
      <c r="AC58" s="253"/>
      <c r="AD58" s="253"/>
      <c r="AE58" s="253"/>
      <c r="AF58" s="253"/>
      <c r="AG58" s="253"/>
      <c r="AH58" s="253"/>
      <c r="AI58" s="253"/>
      <c r="AJ58" s="253"/>
      <c r="AK58" s="253"/>
      <c r="AL58" s="253"/>
      <c r="AM58" s="253"/>
      <c r="AN58" s="253"/>
      <c r="AO58" s="253"/>
      <c r="AP58" s="253"/>
      <c r="AQ58" s="253"/>
      <c r="AR58" s="253"/>
      <c r="AS58" s="253"/>
      <c r="AT58" s="256"/>
      <c r="AU58" s="251"/>
      <c r="AV58" s="252"/>
      <c r="AW58" s="252"/>
      <c r="AX58" s="252"/>
      <c r="AY58" s="252"/>
      <c r="AZ58" s="252"/>
      <c r="BA58" s="252"/>
      <c r="BB58" s="252"/>
      <c r="BC58" s="252"/>
      <c r="BD58" s="252"/>
      <c r="BE58" s="252"/>
      <c r="BF58" s="252"/>
      <c r="BG58" s="252"/>
      <c r="BH58" s="252"/>
      <c r="BI58" s="252"/>
      <c r="BJ58" s="252"/>
      <c r="BK58" s="252"/>
      <c r="BL58" s="252"/>
      <c r="BM58" s="252"/>
      <c r="BN58" s="252"/>
      <c r="BO58" s="252"/>
      <c r="BP58" s="252"/>
      <c r="BQ58" s="252"/>
      <c r="BR58" s="256"/>
      <c r="BS58" s="257"/>
      <c r="BT58" s="252"/>
      <c r="BU58" s="252"/>
      <c r="BV58" s="252"/>
      <c r="BW58" s="252"/>
      <c r="BX58" s="252"/>
      <c r="BY58" s="252"/>
      <c r="BZ58" s="252"/>
      <c r="CA58" s="252"/>
      <c r="CB58" s="252"/>
      <c r="CC58" s="252"/>
      <c r="CD58" s="252"/>
      <c r="CE58" s="252"/>
      <c r="CF58" s="252"/>
      <c r="CG58" s="252"/>
      <c r="CH58" s="252"/>
      <c r="CI58" s="252"/>
      <c r="CJ58" s="252"/>
      <c r="CK58" s="252"/>
      <c r="CL58" s="252"/>
      <c r="CM58" s="252"/>
      <c r="CN58" s="252"/>
      <c r="CO58" s="252"/>
      <c r="CP58" s="252"/>
      <c r="CQ58" s="252"/>
      <c r="CR58" s="252"/>
      <c r="CS58" s="252"/>
      <c r="CT58" s="252"/>
      <c r="CU58" s="252"/>
      <c r="CV58" s="252"/>
      <c r="CW58" s="252"/>
      <c r="CX58" s="252"/>
      <c r="CY58" s="253"/>
      <c r="CZ58" s="253"/>
      <c r="DA58" s="253"/>
      <c r="DB58" s="253"/>
      <c r="DC58" s="253"/>
      <c r="DD58" s="253"/>
      <c r="DE58" s="253"/>
      <c r="DF58" s="253"/>
      <c r="DG58" s="256"/>
      <c r="DH58" s="253"/>
      <c r="DI58" s="253"/>
      <c r="DJ58" s="253"/>
      <c r="DK58" s="253"/>
      <c r="DL58" s="253"/>
      <c r="DM58" s="253"/>
      <c r="DN58" s="253"/>
      <c r="DO58" s="253"/>
      <c r="DP58" s="253"/>
      <c r="DQ58" s="253"/>
      <c r="DR58" s="253"/>
      <c r="DS58" s="258"/>
      <c r="DT58" s="260"/>
      <c r="DU58" s="253"/>
      <c r="DV58" s="253"/>
      <c r="DW58" s="253"/>
      <c r="DX58" s="253"/>
      <c r="DY58" s="253"/>
      <c r="DZ58" s="253"/>
      <c r="EA58" s="253"/>
      <c r="EB58" s="253"/>
      <c r="EC58" s="253"/>
      <c r="ED58" s="253"/>
      <c r="EE58" s="253"/>
      <c r="EF58" s="253"/>
      <c r="EG58" s="253"/>
      <c r="EH58" s="253"/>
      <c r="EI58" s="253"/>
      <c r="EJ58" s="253"/>
      <c r="EK58" s="253"/>
      <c r="EL58" s="253"/>
      <c r="EM58" s="253"/>
      <c r="EN58" s="254"/>
      <c r="EO58" s="258"/>
      <c r="EP58" s="255"/>
      <c r="EQ58" s="253"/>
      <c r="ER58" s="253"/>
      <c r="ES58" s="253"/>
      <c r="ET58" s="253">
        <v>1</v>
      </c>
      <c r="EU58" s="253"/>
      <c r="EV58" s="253"/>
      <c r="EW58" s="253">
        <v>1</v>
      </c>
      <c r="EX58" s="253"/>
      <c r="EY58" s="253">
        <v>1</v>
      </c>
      <c r="EZ58" s="253"/>
      <c r="FA58" s="253"/>
      <c r="FB58" s="253"/>
      <c r="FC58" s="253"/>
      <c r="FD58" s="253"/>
      <c r="FE58" s="253"/>
      <c r="FF58" s="253"/>
      <c r="FG58" s="253"/>
      <c r="FH58" s="254"/>
      <c r="FI58" s="253"/>
      <c r="FJ58" s="372"/>
      <c r="FK58" s="255"/>
      <c r="FL58" s="253"/>
      <c r="FM58" s="253"/>
      <c r="FN58" s="253"/>
      <c r="FO58" s="253"/>
      <c r="FP58" s="253"/>
      <c r="FQ58" s="253"/>
      <c r="FR58" s="253"/>
      <c r="FS58" s="253"/>
      <c r="FT58" s="253"/>
      <c r="FU58" s="253"/>
      <c r="FV58" s="253"/>
      <c r="FW58" s="253"/>
      <c r="FX58" s="253"/>
      <c r="FY58" s="253"/>
      <c r="FZ58" s="253"/>
      <c r="GA58" s="253"/>
      <c r="GB58" s="253"/>
      <c r="GC58" s="253"/>
      <c r="GD58" s="253"/>
      <c r="GE58" s="253"/>
      <c r="GF58" s="253"/>
      <c r="GG58" s="253"/>
      <c r="GH58" s="253"/>
      <c r="GI58" s="253"/>
      <c r="GJ58" s="260"/>
      <c r="GK58" s="253"/>
      <c r="GL58" s="253"/>
      <c r="GM58" s="253"/>
      <c r="GN58" s="253"/>
      <c r="GO58" s="253"/>
      <c r="GP58" s="253"/>
      <c r="GQ58" s="253"/>
      <c r="GR58" s="253"/>
      <c r="GS58" s="253"/>
      <c r="GT58" s="253"/>
      <c r="GU58" s="253"/>
      <c r="GV58" s="253"/>
      <c r="GW58" s="253"/>
      <c r="GX58" s="253"/>
      <c r="GY58" s="253"/>
      <c r="GZ58" s="253"/>
      <c r="HA58" s="253"/>
      <c r="HB58" s="253"/>
      <c r="HC58" s="253"/>
      <c r="HD58" s="254"/>
      <c r="HE58" s="254"/>
      <c r="HF58" s="254"/>
      <c r="HG58" s="254"/>
      <c r="HH58" s="254"/>
      <c r="HI58" s="254"/>
      <c r="HJ58" s="254"/>
      <c r="HK58" s="254"/>
      <c r="HL58" s="254"/>
      <c r="HM58" s="254"/>
      <c r="HN58" s="254"/>
      <c r="HO58" s="254"/>
      <c r="HP58" s="254"/>
      <c r="HQ58" s="254"/>
      <c r="HR58" s="254"/>
      <c r="HS58" s="254"/>
      <c r="HT58" s="253"/>
      <c r="HU58" s="253"/>
      <c r="HV58" s="253"/>
      <c r="HW58" s="253"/>
      <c r="HX58" s="253"/>
      <c r="HY58" s="253"/>
      <c r="HZ58" s="253"/>
      <c r="IA58" s="253"/>
      <c r="IB58" s="253"/>
      <c r="IC58" s="372"/>
      <c r="ID58" s="259"/>
      <c r="IE58" s="254"/>
      <c r="IF58" s="254"/>
      <c r="IG58" s="254"/>
      <c r="IH58" s="254"/>
      <c r="II58" s="254"/>
      <c r="IJ58" s="254"/>
      <c r="IK58" s="254"/>
      <c r="IL58" s="254"/>
      <c r="IM58" s="254"/>
      <c r="IN58" s="254"/>
      <c r="IO58" s="254"/>
      <c r="IP58" s="254"/>
      <c r="IQ58" s="254"/>
      <c r="IR58" s="254"/>
      <c r="IS58" s="254"/>
      <c r="IT58" s="258"/>
      <c r="IU58" s="260">
        <v>1</v>
      </c>
      <c r="IV58" s="253">
        <v>1</v>
      </c>
      <c r="IW58" s="253">
        <v>1</v>
      </c>
      <c r="IX58" s="253">
        <v>1</v>
      </c>
      <c r="IY58" s="253">
        <v>1</v>
      </c>
      <c r="IZ58" s="253"/>
      <c r="JA58" s="253">
        <v>1</v>
      </c>
    </row>
    <row r="59" spans="1:261" ht="31.5" x14ac:dyDescent="0.25">
      <c r="A59" s="281">
        <v>1</v>
      </c>
      <c r="B59" s="281" t="str">
        <f>IF('Położnictwo II st.'!B60&gt;0,'Położnictwo II st.'!B60," ")</f>
        <v>D</v>
      </c>
      <c r="C59" s="281" t="str">
        <f>IF('Położnictwo II st.'!C60&gt;0,'Położnictwo II st.'!C60," ")</f>
        <v>2025/2027</v>
      </c>
      <c r="D59" s="281" t="str">
        <f>IF('Położnictwo II st.'!D60&gt;0,'Położnictwo II st.'!D60," ")</f>
        <v xml:space="preserve"> </v>
      </c>
      <c r="E59" s="281">
        <f>IF('Położnictwo II st.'!E60&gt;0,'Położnictwo II st.'!E60," ")</f>
        <v>2</v>
      </c>
      <c r="F59" s="281" t="str">
        <f>IF('Położnictwo II st.'!F60&gt;0,'Położnictwo II st.'!F60," ")</f>
        <v>2026/2027</v>
      </c>
      <c r="G59" s="281" t="str">
        <f>IF('Położnictwo II st.'!G60&gt;0,'Położnictwo II st.'!G60," ")</f>
        <v>RPS</v>
      </c>
      <c r="H59" s="281" t="str">
        <f>IF('Położnictwo II st.'!H60&gt;0,'Położnictwo II st.'!H60," ")</f>
        <v>ze standardu</v>
      </c>
      <c r="I59" s="282" t="str">
        <f>IF('Położnictwo II st.'!I60&gt;0,'Położnictwo II st.'!I60," ")</f>
        <v>Ordynowanie leków i wystawianie recept - praktyka zawodowa</v>
      </c>
      <c r="J59" s="234">
        <f>'Położnictwo II st.'!L60</f>
        <v>30</v>
      </c>
      <c r="K59" s="235">
        <f>'Położnictwo II st.'!M60</f>
        <v>10</v>
      </c>
      <c r="L59" s="236">
        <f>'Położnictwo II st.'!N60</f>
        <v>20</v>
      </c>
      <c r="M59" s="237">
        <f>'Położnictwo II st.'!AA60+'Położnictwo II st.'!AC60+'Położnictwo II st.'!AX60+'Położnictwo II st.'!AZ60</f>
        <v>0</v>
      </c>
      <c r="N59" s="290">
        <f>'Położnictwo II st.'!O60</f>
        <v>20</v>
      </c>
      <c r="O59" s="238">
        <f>'Położnictwo II st.'!P60</f>
        <v>1</v>
      </c>
      <c r="P59" s="239" t="str">
        <f>'Położnictwo II st.'!U60</f>
        <v>zal</v>
      </c>
      <c r="Q59" s="261">
        <f t="shared" si="7"/>
        <v>0</v>
      </c>
      <c r="R59" s="262">
        <f t="shared" si="8"/>
        <v>5</v>
      </c>
      <c r="S59" s="263">
        <f t="shared" si="9"/>
        <v>2</v>
      </c>
      <c r="T59" s="255"/>
      <c r="U59" s="253"/>
      <c r="V59" s="253"/>
      <c r="W59" s="253"/>
      <c r="X59" s="253"/>
      <c r="Y59" s="253"/>
      <c r="Z59" s="253"/>
      <c r="AA59" s="253"/>
      <c r="AB59" s="253"/>
      <c r="AC59" s="253"/>
      <c r="AD59" s="253"/>
      <c r="AE59" s="253"/>
      <c r="AF59" s="253"/>
      <c r="AG59" s="253"/>
      <c r="AH59" s="253"/>
      <c r="AI59" s="253"/>
      <c r="AJ59" s="253"/>
      <c r="AK59" s="253"/>
      <c r="AL59" s="253"/>
      <c r="AM59" s="253"/>
      <c r="AN59" s="253"/>
      <c r="AO59" s="253"/>
      <c r="AP59" s="253"/>
      <c r="AQ59" s="253"/>
      <c r="AR59" s="253"/>
      <c r="AS59" s="253"/>
      <c r="AT59" s="256"/>
      <c r="AU59" s="251"/>
      <c r="AV59" s="252"/>
      <c r="AW59" s="252"/>
      <c r="AX59" s="252"/>
      <c r="AY59" s="252"/>
      <c r="AZ59" s="252"/>
      <c r="BA59" s="252"/>
      <c r="BB59" s="252"/>
      <c r="BC59" s="252"/>
      <c r="BD59" s="252"/>
      <c r="BE59" s="252"/>
      <c r="BF59" s="252"/>
      <c r="BG59" s="252"/>
      <c r="BH59" s="252"/>
      <c r="BI59" s="252"/>
      <c r="BJ59" s="252"/>
      <c r="BK59" s="252"/>
      <c r="BL59" s="252"/>
      <c r="BM59" s="252"/>
      <c r="BN59" s="252"/>
      <c r="BO59" s="252"/>
      <c r="BP59" s="252"/>
      <c r="BQ59" s="252"/>
      <c r="BR59" s="256"/>
      <c r="BS59" s="257"/>
      <c r="BT59" s="252"/>
      <c r="BU59" s="252"/>
      <c r="BV59" s="252"/>
      <c r="BW59" s="252"/>
      <c r="BX59" s="252"/>
      <c r="BY59" s="252"/>
      <c r="BZ59" s="252"/>
      <c r="CA59" s="252"/>
      <c r="CB59" s="252"/>
      <c r="CC59" s="252"/>
      <c r="CD59" s="252"/>
      <c r="CE59" s="252"/>
      <c r="CF59" s="252"/>
      <c r="CG59" s="252"/>
      <c r="CH59" s="252"/>
      <c r="CI59" s="252"/>
      <c r="CJ59" s="252"/>
      <c r="CK59" s="252"/>
      <c r="CL59" s="252"/>
      <c r="CM59" s="252"/>
      <c r="CN59" s="252"/>
      <c r="CO59" s="252"/>
      <c r="CP59" s="252"/>
      <c r="CQ59" s="252"/>
      <c r="CR59" s="252"/>
      <c r="CS59" s="252"/>
      <c r="CT59" s="252"/>
      <c r="CU59" s="252"/>
      <c r="CV59" s="252"/>
      <c r="CW59" s="252"/>
      <c r="CX59" s="252"/>
      <c r="CY59" s="253"/>
      <c r="CZ59" s="253"/>
      <c r="DA59" s="253"/>
      <c r="DB59" s="253"/>
      <c r="DC59" s="253"/>
      <c r="DD59" s="253"/>
      <c r="DE59" s="253"/>
      <c r="DF59" s="253"/>
      <c r="DG59" s="256"/>
      <c r="DH59" s="253"/>
      <c r="DI59" s="253"/>
      <c r="DJ59" s="253"/>
      <c r="DK59" s="253"/>
      <c r="DL59" s="253"/>
      <c r="DM59" s="253"/>
      <c r="DN59" s="253"/>
      <c r="DO59" s="253"/>
      <c r="DP59" s="253"/>
      <c r="DQ59" s="253"/>
      <c r="DR59" s="253"/>
      <c r="DS59" s="258"/>
      <c r="DT59" s="260"/>
      <c r="DU59" s="253"/>
      <c r="DV59" s="253"/>
      <c r="DW59" s="253"/>
      <c r="DX59" s="253"/>
      <c r="DY59" s="253"/>
      <c r="DZ59" s="253"/>
      <c r="EA59" s="253"/>
      <c r="EB59" s="253"/>
      <c r="EC59" s="253"/>
      <c r="ED59" s="253"/>
      <c r="EE59" s="253"/>
      <c r="EF59" s="253"/>
      <c r="EG59" s="253"/>
      <c r="EH59" s="253"/>
      <c r="EI59" s="253"/>
      <c r="EJ59" s="253"/>
      <c r="EK59" s="253"/>
      <c r="EL59" s="253"/>
      <c r="EM59" s="253"/>
      <c r="EN59" s="254"/>
      <c r="EO59" s="258"/>
      <c r="EP59" s="255"/>
      <c r="EQ59" s="253"/>
      <c r="ER59" s="253"/>
      <c r="ES59" s="253"/>
      <c r="ET59" s="253"/>
      <c r="EU59" s="253"/>
      <c r="EV59" s="253"/>
      <c r="EW59" s="253"/>
      <c r="EX59" s="253"/>
      <c r="EY59" s="253"/>
      <c r="EZ59" s="253"/>
      <c r="FA59" s="253"/>
      <c r="FB59" s="253"/>
      <c r="FC59" s="253"/>
      <c r="FD59" s="253"/>
      <c r="FE59" s="253"/>
      <c r="FF59" s="253"/>
      <c r="FG59" s="253"/>
      <c r="FH59" s="254"/>
      <c r="FI59" s="253"/>
      <c r="FJ59" s="372"/>
      <c r="FK59" s="255">
        <v>1</v>
      </c>
      <c r="FL59" s="253">
        <v>1</v>
      </c>
      <c r="FM59" s="253">
        <v>1</v>
      </c>
      <c r="FN59" s="253">
        <v>1</v>
      </c>
      <c r="FO59" s="253">
        <v>1</v>
      </c>
      <c r="FP59" s="253"/>
      <c r="FQ59" s="253"/>
      <c r="FR59" s="253"/>
      <c r="FS59" s="253"/>
      <c r="FT59" s="253"/>
      <c r="FU59" s="253"/>
      <c r="FV59" s="253"/>
      <c r="FW59" s="253"/>
      <c r="FX59" s="253"/>
      <c r="FY59" s="253"/>
      <c r="FZ59" s="253"/>
      <c r="GA59" s="253"/>
      <c r="GB59" s="253"/>
      <c r="GC59" s="253"/>
      <c r="GD59" s="253"/>
      <c r="GE59" s="253"/>
      <c r="GF59" s="253"/>
      <c r="GG59" s="253"/>
      <c r="GH59" s="253"/>
      <c r="GI59" s="253"/>
      <c r="GJ59" s="260"/>
      <c r="GK59" s="253"/>
      <c r="GL59" s="253"/>
      <c r="GM59" s="253"/>
      <c r="GN59" s="253"/>
      <c r="GO59" s="253"/>
      <c r="GP59" s="253"/>
      <c r="GQ59" s="253"/>
      <c r="GR59" s="253"/>
      <c r="GS59" s="253"/>
      <c r="GT59" s="253"/>
      <c r="GU59" s="253"/>
      <c r="GV59" s="253"/>
      <c r="GW59" s="253"/>
      <c r="GX59" s="253"/>
      <c r="GY59" s="253"/>
      <c r="GZ59" s="253"/>
      <c r="HA59" s="253"/>
      <c r="HB59" s="253"/>
      <c r="HC59" s="253"/>
      <c r="HD59" s="254"/>
      <c r="HE59" s="254"/>
      <c r="HF59" s="254"/>
      <c r="HG59" s="254"/>
      <c r="HH59" s="254"/>
      <c r="HI59" s="254"/>
      <c r="HJ59" s="254"/>
      <c r="HK59" s="254"/>
      <c r="HL59" s="254"/>
      <c r="HM59" s="254"/>
      <c r="HN59" s="254"/>
      <c r="HO59" s="254"/>
      <c r="HP59" s="254"/>
      <c r="HQ59" s="254"/>
      <c r="HR59" s="254"/>
      <c r="HS59" s="254"/>
      <c r="HT59" s="253"/>
      <c r="HU59" s="253"/>
      <c r="HV59" s="253"/>
      <c r="HW59" s="253"/>
      <c r="HX59" s="253"/>
      <c r="HY59" s="253"/>
      <c r="HZ59" s="253"/>
      <c r="IA59" s="253"/>
      <c r="IB59" s="253"/>
      <c r="IC59" s="372"/>
      <c r="ID59" s="259"/>
      <c r="IE59" s="254"/>
      <c r="IF59" s="254"/>
      <c r="IG59" s="254"/>
      <c r="IH59" s="254"/>
      <c r="II59" s="254"/>
      <c r="IJ59" s="254"/>
      <c r="IK59" s="254"/>
      <c r="IL59" s="254"/>
      <c r="IM59" s="254"/>
      <c r="IN59" s="254"/>
      <c r="IO59" s="254"/>
      <c r="IP59" s="254"/>
      <c r="IQ59" s="254"/>
      <c r="IR59" s="254"/>
      <c r="IS59" s="254"/>
      <c r="IT59" s="258"/>
      <c r="IU59" s="260"/>
      <c r="IV59" s="253">
        <v>1</v>
      </c>
      <c r="IW59" s="253"/>
      <c r="IX59" s="253"/>
      <c r="IY59" s="253"/>
      <c r="IZ59" s="253"/>
      <c r="JA59" s="253">
        <v>1</v>
      </c>
    </row>
    <row r="60" spans="1:261" ht="63" x14ac:dyDescent="0.25">
      <c r="A60" s="281">
        <f>'Położnictwo II st.'!A61</f>
        <v>41</v>
      </c>
      <c r="B60" s="281" t="str">
        <f>IF('Położnictwo II st.'!B61&gt;0,'Położnictwo II st.'!B61," ")</f>
        <v>D</v>
      </c>
      <c r="C60" s="281" t="str">
        <f>IF('Położnictwo II st.'!C61&gt;0,'Położnictwo II st.'!C61," ")</f>
        <v>2025/2027</v>
      </c>
      <c r="D60" s="281" t="str">
        <f>IF('Położnictwo II st.'!D61&gt;0,'Położnictwo II st.'!D61," ")</f>
        <v xml:space="preserve"> </v>
      </c>
      <c r="E60" s="281">
        <f>IF('Położnictwo II st.'!E61&gt;0,'Położnictwo II st.'!E61," ")</f>
        <v>2</v>
      </c>
      <c r="F60" s="281" t="str">
        <f>IF('Położnictwo II st.'!F61&gt;0,'Położnictwo II st.'!F61," ")</f>
        <v>2026/2027</v>
      </c>
      <c r="G60" s="281" t="str">
        <f>IF('Położnictwo II st.'!G61&gt;0,'Położnictwo II st.'!G61," ")</f>
        <v>RPS</v>
      </c>
      <c r="H60" s="281" t="str">
        <f>IF('Położnictwo II st.'!H61&gt;0,'Położnictwo II st.'!H61," ")</f>
        <v>ze standardu</v>
      </c>
      <c r="I60" s="282" t="str">
        <f>IF('Położnictwo II st.'!I61&gt;0,'Położnictwo II st.'!I61," ")</f>
        <v>Opieka specjalistyczna nad pacjentką i jej rodziną w ujęciu interdyscyplinarnym oraz edukacja w praktyce zawodowej położnej - praktyka zawodowa</v>
      </c>
      <c r="J60" s="234">
        <f>'Położnictwo II st.'!L61</f>
        <v>60</v>
      </c>
      <c r="K60" s="235">
        <f>'Położnictwo II st.'!M61</f>
        <v>20</v>
      </c>
      <c r="L60" s="236">
        <f>'Położnictwo II st.'!N61</f>
        <v>40</v>
      </c>
      <c r="M60" s="237">
        <f>'Położnictwo II st.'!AA61+'Położnictwo II st.'!AC61+'Położnictwo II st.'!AX61+'Położnictwo II st.'!AZ61</f>
        <v>0</v>
      </c>
      <c r="N60" s="290">
        <f>'Położnictwo II st.'!O61</f>
        <v>40</v>
      </c>
      <c r="O60" s="238">
        <f>'Położnictwo II st.'!P61</f>
        <v>2</v>
      </c>
      <c r="P60" s="239" t="str">
        <f>'Położnictwo II st.'!U61</f>
        <v>zal</v>
      </c>
      <c r="Q60" s="261">
        <f t="shared" si="7"/>
        <v>0</v>
      </c>
      <c r="R60" s="262">
        <f t="shared" si="8"/>
        <v>5</v>
      </c>
      <c r="S60" s="263">
        <f t="shared" si="9"/>
        <v>6</v>
      </c>
      <c r="T60" s="255"/>
      <c r="U60" s="253"/>
      <c r="V60" s="253"/>
      <c r="W60" s="253"/>
      <c r="X60" s="253"/>
      <c r="Y60" s="253"/>
      <c r="Z60" s="253"/>
      <c r="AA60" s="253"/>
      <c r="AB60" s="253"/>
      <c r="AC60" s="253"/>
      <c r="AD60" s="253"/>
      <c r="AE60" s="253"/>
      <c r="AF60" s="253"/>
      <c r="AG60" s="253"/>
      <c r="AH60" s="253"/>
      <c r="AI60" s="253"/>
      <c r="AJ60" s="253"/>
      <c r="AK60" s="253"/>
      <c r="AL60" s="253"/>
      <c r="AM60" s="253"/>
      <c r="AN60" s="253"/>
      <c r="AO60" s="253"/>
      <c r="AP60" s="253"/>
      <c r="AQ60" s="253"/>
      <c r="AR60" s="253"/>
      <c r="AS60" s="253"/>
      <c r="AT60" s="256"/>
      <c r="AU60" s="251"/>
      <c r="AV60" s="252"/>
      <c r="AW60" s="252"/>
      <c r="AX60" s="252"/>
      <c r="AY60" s="252"/>
      <c r="AZ60" s="252"/>
      <c r="BA60" s="252"/>
      <c r="BB60" s="252"/>
      <c r="BC60" s="252"/>
      <c r="BD60" s="252"/>
      <c r="BE60" s="252"/>
      <c r="BF60" s="252"/>
      <c r="BG60" s="252"/>
      <c r="BH60" s="252"/>
      <c r="BI60" s="252"/>
      <c r="BJ60" s="252"/>
      <c r="BK60" s="252"/>
      <c r="BL60" s="252"/>
      <c r="BM60" s="252"/>
      <c r="BN60" s="252"/>
      <c r="BO60" s="252"/>
      <c r="BP60" s="252"/>
      <c r="BQ60" s="252"/>
      <c r="BR60" s="256"/>
      <c r="BS60" s="257"/>
      <c r="BT60" s="252"/>
      <c r="BU60" s="252"/>
      <c r="BV60" s="252"/>
      <c r="BW60" s="252"/>
      <c r="BX60" s="252"/>
      <c r="BY60" s="252"/>
      <c r="BZ60" s="252"/>
      <c r="CA60" s="252"/>
      <c r="CB60" s="252"/>
      <c r="CC60" s="252"/>
      <c r="CD60" s="252"/>
      <c r="CE60" s="252"/>
      <c r="CF60" s="252"/>
      <c r="CG60" s="252"/>
      <c r="CH60" s="252"/>
      <c r="CI60" s="252"/>
      <c r="CJ60" s="252"/>
      <c r="CK60" s="252"/>
      <c r="CL60" s="252"/>
      <c r="CM60" s="252"/>
      <c r="CN60" s="252"/>
      <c r="CO60" s="252"/>
      <c r="CP60" s="252"/>
      <c r="CQ60" s="252"/>
      <c r="CR60" s="252"/>
      <c r="CS60" s="252"/>
      <c r="CT60" s="252"/>
      <c r="CU60" s="252"/>
      <c r="CV60" s="252"/>
      <c r="CW60" s="252"/>
      <c r="CX60" s="252"/>
      <c r="CY60" s="253"/>
      <c r="CZ60" s="253"/>
      <c r="DA60" s="253"/>
      <c r="DB60" s="253"/>
      <c r="DC60" s="253"/>
      <c r="DD60" s="253"/>
      <c r="DE60" s="253"/>
      <c r="DF60" s="253"/>
      <c r="DG60" s="256"/>
      <c r="DH60" s="253"/>
      <c r="DI60" s="253"/>
      <c r="DJ60" s="253"/>
      <c r="DK60" s="253"/>
      <c r="DL60" s="253"/>
      <c r="DM60" s="253"/>
      <c r="DN60" s="253"/>
      <c r="DO60" s="253"/>
      <c r="DP60" s="253"/>
      <c r="DQ60" s="253"/>
      <c r="DR60" s="253"/>
      <c r="DS60" s="258"/>
      <c r="DT60" s="260"/>
      <c r="DU60" s="253"/>
      <c r="DV60" s="253"/>
      <c r="DW60" s="253"/>
      <c r="DX60" s="253"/>
      <c r="DY60" s="253"/>
      <c r="DZ60" s="253"/>
      <c r="EA60" s="253"/>
      <c r="EB60" s="253"/>
      <c r="EC60" s="253"/>
      <c r="ED60" s="253"/>
      <c r="EE60" s="253"/>
      <c r="EF60" s="253"/>
      <c r="EG60" s="253"/>
      <c r="EH60" s="253"/>
      <c r="EI60" s="253"/>
      <c r="EJ60" s="253"/>
      <c r="EK60" s="253"/>
      <c r="EL60" s="253"/>
      <c r="EM60" s="253"/>
      <c r="EN60" s="254"/>
      <c r="EO60" s="258"/>
      <c r="EP60" s="255"/>
      <c r="EQ60" s="253"/>
      <c r="ER60" s="253"/>
      <c r="ES60" s="253"/>
      <c r="ET60" s="253"/>
      <c r="EU60" s="253"/>
      <c r="EV60" s="253"/>
      <c r="EW60" s="253"/>
      <c r="EX60" s="253"/>
      <c r="EY60" s="253"/>
      <c r="EZ60" s="253"/>
      <c r="FA60" s="253"/>
      <c r="FB60" s="253"/>
      <c r="FC60" s="253"/>
      <c r="FD60" s="253"/>
      <c r="FE60" s="253"/>
      <c r="FF60" s="253"/>
      <c r="FG60" s="253"/>
      <c r="FH60" s="254"/>
      <c r="FI60" s="253"/>
      <c r="FJ60" s="372"/>
      <c r="FK60" s="255"/>
      <c r="FL60" s="253"/>
      <c r="FM60" s="253"/>
      <c r="FN60" s="253"/>
      <c r="FO60" s="253"/>
      <c r="FP60" s="253"/>
      <c r="FQ60" s="253"/>
      <c r="FR60" s="253"/>
      <c r="FS60" s="253"/>
      <c r="FT60" s="253"/>
      <c r="FU60" s="253"/>
      <c r="FV60" s="253"/>
      <c r="FW60" s="253"/>
      <c r="FX60" s="253"/>
      <c r="FY60" s="253"/>
      <c r="FZ60" s="253"/>
      <c r="GA60" s="253"/>
      <c r="GB60" s="253"/>
      <c r="GC60" s="253"/>
      <c r="GD60" s="253"/>
      <c r="GE60" s="253"/>
      <c r="GF60" s="253"/>
      <c r="GG60" s="253"/>
      <c r="GH60" s="253"/>
      <c r="GI60" s="253"/>
      <c r="GJ60" s="260"/>
      <c r="GK60" s="253"/>
      <c r="GL60" s="253"/>
      <c r="GM60" s="253"/>
      <c r="GN60" s="253"/>
      <c r="GO60" s="253"/>
      <c r="GP60" s="253"/>
      <c r="GQ60" s="253"/>
      <c r="GR60" s="253"/>
      <c r="GS60" s="253"/>
      <c r="GT60" s="253"/>
      <c r="GU60" s="253"/>
      <c r="GV60" s="253"/>
      <c r="GW60" s="253"/>
      <c r="GX60" s="253"/>
      <c r="GY60" s="253"/>
      <c r="GZ60" s="253"/>
      <c r="HA60" s="253"/>
      <c r="HB60" s="253">
        <v>1</v>
      </c>
      <c r="HC60" s="253">
        <v>1</v>
      </c>
      <c r="HD60" s="254">
        <v>1</v>
      </c>
      <c r="HE60" s="254">
        <v>1</v>
      </c>
      <c r="HF60" s="254">
        <v>1</v>
      </c>
      <c r="HG60" s="254"/>
      <c r="HH60" s="254"/>
      <c r="HI60" s="254"/>
      <c r="HJ60" s="254"/>
      <c r="HK60" s="254"/>
      <c r="HL60" s="254"/>
      <c r="HM60" s="254"/>
      <c r="HN60" s="254"/>
      <c r="HO60" s="254"/>
      <c r="HP60" s="254"/>
      <c r="HQ60" s="254"/>
      <c r="HR60" s="254"/>
      <c r="HS60" s="254"/>
      <c r="HT60" s="253"/>
      <c r="HU60" s="253"/>
      <c r="HV60" s="253"/>
      <c r="HW60" s="253"/>
      <c r="HX60" s="253"/>
      <c r="HY60" s="253"/>
      <c r="HZ60" s="253"/>
      <c r="IA60" s="253"/>
      <c r="IB60" s="253"/>
      <c r="IC60" s="372"/>
      <c r="ID60" s="259"/>
      <c r="IE60" s="254"/>
      <c r="IF60" s="254"/>
      <c r="IG60" s="254"/>
      <c r="IH60" s="254"/>
      <c r="II60" s="254"/>
      <c r="IJ60" s="254"/>
      <c r="IK60" s="254"/>
      <c r="IL60" s="254"/>
      <c r="IM60" s="254"/>
      <c r="IN60" s="254"/>
      <c r="IO60" s="254"/>
      <c r="IP60" s="254"/>
      <c r="IQ60" s="254"/>
      <c r="IR60" s="254"/>
      <c r="IS60" s="254"/>
      <c r="IT60" s="258"/>
      <c r="IU60" s="260">
        <v>1</v>
      </c>
      <c r="IV60" s="253">
        <v>1</v>
      </c>
      <c r="IW60" s="253">
        <v>1</v>
      </c>
      <c r="IX60" s="253">
        <v>1</v>
      </c>
      <c r="IY60" s="253">
        <v>1</v>
      </c>
      <c r="IZ60" s="253">
        <v>1</v>
      </c>
      <c r="JA60" s="253"/>
    </row>
    <row r="61" spans="1:261" ht="15.75" x14ac:dyDescent="0.25">
      <c r="A61" s="281"/>
      <c r="B61" s="281"/>
      <c r="C61" s="415" t="s">
        <v>71</v>
      </c>
      <c r="D61" s="281"/>
      <c r="E61" s="281"/>
      <c r="F61" s="415" t="s">
        <v>429</v>
      </c>
      <c r="G61" s="281" t="str">
        <f>IF('Położnictwo II st.'!G62&gt;0,'Położnictwo II st.'!G62," ")</f>
        <v>RPS</v>
      </c>
      <c r="H61" s="281" t="str">
        <f>IF('Położnictwo II st.'!H62&gt;0,'Położnictwo II st.'!H62," ")</f>
        <v>ze standardu</v>
      </c>
      <c r="I61" s="282" t="str">
        <f>IF('Położnictwo II st.'!I62&gt;0,'Położnictwo II st.'!I62," ")</f>
        <v>Przygotowanie pracy dyplomowej**</v>
      </c>
      <c r="J61" s="234">
        <f>'Położnictwo II st.'!L62</f>
        <v>0</v>
      </c>
      <c r="K61" s="235"/>
      <c r="L61" s="236"/>
      <c r="M61" s="237"/>
      <c r="N61" s="290"/>
      <c r="O61" s="238"/>
      <c r="P61" s="239">
        <f>'Położnictwo II st.'!U62</f>
        <v>0</v>
      </c>
      <c r="Q61" s="261"/>
      <c r="R61" s="262"/>
      <c r="S61" s="263"/>
      <c r="T61" s="255"/>
      <c r="U61" s="253"/>
      <c r="V61" s="253"/>
      <c r="W61" s="253"/>
      <c r="X61" s="253"/>
      <c r="Y61" s="253"/>
      <c r="Z61" s="253"/>
      <c r="AA61" s="253"/>
      <c r="AB61" s="253"/>
      <c r="AC61" s="253"/>
      <c r="AD61" s="253"/>
      <c r="AE61" s="253"/>
      <c r="AF61" s="253"/>
      <c r="AG61" s="253"/>
      <c r="AH61" s="253"/>
      <c r="AI61" s="253"/>
      <c r="AJ61" s="253"/>
      <c r="AK61" s="253"/>
      <c r="AL61" s="253"/>
      <c r="AM61" s="253"/>
      <c r="AN61" s="253"/>
      <c r="AO61" s="253"/>
      <c r="AP61" s="253"/>
      <c r="AQ61" s="266"/>
      <c r="AR61" s="266"/>
      <c r="AS61" s="266"/>
      <c r="AT61" s="256"/>
      <c r="AU61" s="251"/>
      <c r="AV61" s="252"/>
      <c r="AW61" s="252"/>
      <c r="AX61" s="252"/>
      <c r="AY61" s="252"/>
      <c r="AZ61" s="252"/>
      <c r="BA61" s="252"/>
      <c r="BB61" s="252"/>
      <c r="BC61" s="252"/>
      <c r="BD61" s="252"/>
      <c r="BE61" s="252"/>
      <c r="BF61" s="252"/>
      <c r="BG61" s="252"/>
      <c r="BH61" s="252"/>
      <c r="BI61" s="252"/>
      <c r="BJ61" s="252"/>
      <c r="BK61" s="252"/>
      <c r="BL61" s="252"/>
      <c r="BM61" s="252"/>
      <c r="BN61" s="252"/>
      <c r="BO61" s="252"/>
      <c r="BP61" s="252"/>
      <c r="BQ61" s="252"/>
      <c r="BR61" s="256"/>
      <c r="BS61" s="257"/>
      <c r="BT61" s="252"/>
      <c r="BU61" s="252"/>
      <c r="BV61" s="252"/>
      <c r="BW61" s="252"/>
      <c r="BX61" s="252"/>
      <c r="BY61" s="252"/>
      <c r="BZ61" s="252"/>
      <c r="CA61" s="252"/>
      <c r="CB61" s="252"/>
      <c r="CC61" s="252"/>
      <c r="CD61" s="252"/>
      <c r="CE61" s="252"/>
      <c r="CF61" s="252"/>
      <c r="CG61" s="252"/>
      <c r="CH61" s="252"/>
      <c r="CI61" s="252"/>
      <c r="CJ61" s="252"/>
      <c r="CK61" s="252"/>
      <c r="CL61" s="252"/>
      <c r="CM61" s="252"/>
      <c r="CN61" s="252"/>
      <c r="CO61" s="252"/>
      <c r="CP61" s="252"/>
      <c r="CQ61" s="252"/>
      <c r="CR61" s="252"/>
      <c r="CS61" s="252"/>
      <c r="CT61" s="252"/>
      <c r="CU61" s="252"/>
      <c r="CV61" s="252"/>
      <c r="CW61" s="252"/>
      <c r="CX61" s="252"/>
      <c r="CY61" s="253"/>
      <c r="CZ61" s="253"/>
      <c r="DA61" s="253"/>
      <c r="DB61" s="253"/>
      <c r="DC61" s="253"/>
      <c r="DD61" s="253"/>
      <c r="DE61" s="253"/>
      <c r="DF61" s="253"/>
      <c r="DG61" s="256"/>
      <c r="DH61" s="253"/>
      <c r="DI61" s="253"/>
      <c r="DJ61" s="253"/>
      <c r="DK61" s="253"/>
      <c r="DL61" s="253"/>
      <c r="DM61" s="253"/>
      <c r="DN61" s="253"/>
      <c r="DO61" s="253"/>
      <c r="DP61" s="253"/>
      <c r="DQ61" s="253"/>
      <c r="DR61" s="253"/>
      <c r="DS61" s="258"/>
      <c r="DT61" s="260"/>
      <c r="DU61" s="253"/>
      <c r="DV61" s="253"/>
      <c r="DW61" s="253"/>
      <c r="DX61" s="253"/>
      <c r="DY61" s="253"/>
      <c r="DZ61" s="253"/>
      <c r="EA61" s="253"/>
      <c r="EB61" s="253"/>
      <c r="EC61" s="253"/>
      <c r="ED61" s="253"/>
      <c r="EE61" s="253"/>
      <c r="EF61" s="253"/>
      <c r="EG61" s="253"/>
      <c r="EH61" s="253"/>
      <c r="EI61" s="253"/>
      <c r="EJ61" s="253"/>
      <c r="EK61" s="253"/>
      <c r="EL61" s="253"/>
      <c r="EM61" s="253"/>
      <c r="EN61" s="254"/>
      <c r="EO61" s="258"/>
      <c r="EP61" s="255"/>
      <c r="EQ61" s="253"/>
      <c r="ER61" s="253"/>
      <c r="ES61" s="253"/>
      <c r="ET61" s="253"/>
      <c r="EU61" s="253"/>
      <c r="EV61" s="253"/>
      <c r="EW61" s="253"/>
      <c r="EX61" s="253"/>
      <c r="EY61" s="253"/>
      <c r="EZ61" s="253"/>
      <c r="FA61" s="253"/>
      <c r="FB61" s="253"/>
      <c r="FC61" s="253"/>
      <c r="FD61" s="253"/>
      <c r="FE61" s="253"/>
      <c r="FF61" s="253"/>
      <c r="FG61" s="253"/>
      <c r="FH61" s="254"/>
      <c r="FI61" s="266"/>
      <c r="FJ61" s="372"/>
      <c r="FK61" s="255"/>
      <c r="FL61" s="253"/>
      <c r="FM61" s="253"/>
      <c r="FN61" s="253"/>
      <c r="FO61" s="253"/>
      <c r="FP61" s="253"/>
      <c r="FQ61" s="253"/>
      <c r="FR61" s="253"/>
      <c r="FS61" s="253"/>
      <c r="FT61" s="253"/>
      <c r="FU61" s="253"/>
      <c r="FV61" s="253"/>
      <c r="FW61" s="253"/>
      <c r="FX61" s="253"/>
      <c r="FY61" s="253"/>
      <c r="FZ61" s="253"/>
      <c r="GA61" s="253"/>
      <c r="GB61" s="253"/>
      <c r="GC61" s="253"/>
      <c r="GD61" s="253"/>
      <c r="GE61" s="253"/>
      <c r="GF61" s="253"/>
      <c r="GG61" s="253"/>
      <c r="GH61" s="253"/>
      <c r="GI61" s="253"/>
      <c r="GJ61" s="260"/>
      <c r="GK61" s="253"/>
      <c r="GL61" s="253"/>
      <c r="GM61" s="253"/>
      <c r="GN61" s="253"/>
      <c r="GO61" s="253"/>
      <c r="GP61" s="253"/>
      <c r="GQ61" s="253"/>
      <c r="GR61" s="253"/>
      <c r="GS61" s="253"/>
      <c r="GT61" s="253"/>
      <c r="GU61" s="253"/>
      <c r="GV61" s="253"/>
      <c r="GW61" s="253"/>
      <c r="GX61" s="253"/>
      <c r="GY61" s="253"/>
      <c r="GZ61" s="253"/>
      <c r="HA61" s="253"/>
      <c r="HB61" s="253"/>
      <c r="HC61" s="253"/>
      <c r="HD61" s="254"/>
      <c r="HE61" s="254"/>
      <c r="HF61" s="254"/>
      <c r="HG61" s="254"/>
      <c r="HH61" s="254"/>
      <c r="HI61" s="254"/>
      <c r="HJ61" s="254"/>
      <c r="HK61" s="254"/>
      <c r="HL61" s="254"/>
      <c r="HM61" s="254"/>
      <c r="HN61" s="254"/>
      <c r="HO61" s="254"/>
      <c r="HP61" s="254"/>
      <c r="HQ61" s="254"/>
      <c r="HR61" s="254"/>
      <c r="HS61" s="254"/>
      <c r="HT61" s="253"/>
      <c r="HU61" s="253"/>
      <c r="HV61" s="253"/>
      <c r="HW61" s="253"/>
      <c r="HX61" s="253"/>
      <c r="HY61" s="253"/>
      <c r="HZ61" s="253"/>
      <c r="IA61" s="253"/>
      <c r="IB61" s="253"/>
      <c r="IC61" s="372"/>
      <c r="ID61" s="259"/>
      <c r="IE61" s="254"/>
      <c r="IF61" s="254"/>
      <c r="IG61" s="254"/>
      <c r="IH61" s="254"/>
      <c r="II61" s="254"/>
      <c r="IJ61" s="254"/>
      <c r="IK61" s="254"/>
      <c r="IL61" s="254"/>
      <c r="IM61" s="254"/>
      <c r="IN61" s="254"/>
      <c r="IO61" s="254"/>
      <c r="IP61" s="254"/>
      <c r="IQ61" s="254"/>
      <c r="IR61" s="254"/>
      <c r="IS61" s="254"/>
      <c r="IT61" s="258"/>
      <c r="IU61" s="260"/>
      <c r="IV61" s="253"/>
      <c r="IW61" s="253"/>
      <c r="IX61" s="253"/>
      <c r="IY61" s="253"/>
      <c r="IZ61" s="253"/>
      <c r="JA61" s="253"/>
    </row>
    <row r="62" spans="1:261" ht="16.5" thickBot="1" x14ac:dyDescent="0.3">
      <c r="A62" s="281">
        <f>'Położnictwo II st.'!A63</f>
        <v>43</v>
      </c>
      <c r="B62" s="281" t="str">
        <f>IF('Położnictwo II st.'!B63&gt;0,'Położnictwo II st.'!B63," ")</f>
        <v xml:space="preserve"> </v>
      </c>
      <c r="C62" s="281" t="str">
        <f>IF('Położnictwo II st.'!C63&gt;0,'Położnictwo II st.'!C63," ")</f>
        <v>2025/2027</v>
      </c>
      <c r="D62" s="281" t="str">
        <f>IF('Położnictwo II st.'!D63&gt;0,'Położnictwo II st.'!D63," ")</f>
        <v xml:space="preserve"> </v>
      </c>
      <c r="E62" s="281">
        <f>IF('Położnictwo II st.'!E63&gt;0,'Położnictwo II st.'!E63," ")</f>
        <v>2</v>
      </c>
      <c r="F62" s="281" t="str">
        <f>IF('Położnictwo II st.'!F63&gt;0,'Położnictwo II st.'!F63," ")</f>
        <v>2026/2027</v>
      </c>
      <c r="G62" s="281" t="str">
        <f>IF('Położnictwo II st.'!G63&gt;0,'Położnictwo II st.'!G63," ")</f>
        <v>RPS</v>
      </c>
      <c r="H62" s="281" t="str">
        <f>IF('Położnictwo II st.'!H63&gt;0,'Położnictwo II st.'!H63," ")</f>
        <v>ze standardu</v>
      </c>
      <c r="I62" s="282" t="str">
        <f>IF('Położnictwo II st.'!I63&gt;0,'Położnictwo II st.'!I63," ")</f>
        <v>Przygotowanie do egzaminu dyplomowego</v>
      </c>
      <c r="J62" s="234">
        <f>'Położnictwo II st.'!L63</f>
        <v>600</v>
      </c>
      <c r="K62" s="235">
        <f>'Położnictwo II st.'!M63</f>
        <v>600</v>
      </c>
      <c r="L62" s="236">
        <f>'Położnictwo II st.'!N63</f>
        <v>0</v>
      </c>
      <c r="M62" s="237">
        <f>'Położnictwo II st.'!AA63+'Położnictwo II st.'!AC63+'Położnictwo II st.'!AX63+'Położnictwo II st.'!AZ63</f>
        <v>0</v>
      </c>
      <c r="N62" s="290">
        <f>'Położnictwo II st.'!O63</f>
        <v>0</v>
      </c>
      <c r="O62" s="238">
        <f>'Położnictwo II st.'!P63</f>
        <v>8</v>
      </c>
      <c r="P62" s="239" t="str">
        <f>'Położnictwo II st.'!U63</f>
        <v>egz</v>
      </c>
      <c r="Q62" s="261">
        <f t="shared" si="7"/>
        <v>0</v>
      </c>
      <c r="R62" s="262">
        <f t="shared" si="8"/>
        <v>0</v>
      </c>
      <c r="S62" s="263">
        <f t="shared" si="9"/>
        <v>2</v>
      </c>
      <c r="T62" s="255"/>
      <c r="U62" s="253"/>
      <c r="V62" s="253"/>
      <c r="W62" s="253"/>
      <c r="X62" s="253"/>
      <c r="Y62" s="253"/>
      <c r="Z62" s="253"/>
      <c r="AA62" s="253"/>
      <c r="AB62" s="253"/>
      <c r="AC62" s="253"/>
      <c r="AD62" s="253"/>
      <c r="AE62" s="253"/>
      <c r="AF62" s="253"/>
      <c r="AG62" s="253"/>
      <c r="AH62" s="253"/>
      <c r="AI62" s="253"/>
      <c r="AJ62" s="253"/>
      <c r="AK62" s="253"/>
      <c r="AL62" s="253"/>
      <c r="AM62" s="253"/>
      <c r="AN62" s="253"/>
      <c r="AO62" s="253"/>
      <c r="AP62" s="253"/>
      <c r="AQ62" s="374"/>
      <c r="AR62" s="374"/>
      <c r="AS62" s="374"/>
      <c r="AT62" s="256"/>
      <c r="AU62" s="251"/>
      <c r="AV62" s="252"/>
      <c r="AW62" s="252"/>
      <c r="AX62" s="252"/>
      <c r="AY62" s="252"/>
      <c r="AZ62" s="252"/>
      <c r="BA62" s="252"/>
      <c r="BB62" s="252"/>
      <c r="BC62" s="252"/>
      <c r="BD62" s="252"/>
      <c r="BE62" s="252"/>
      <c r="BF62" s="252"/>
      <c r="BG62" s="252"/>
      <c r="BH62" s="252"/>
      <c r="BI62" s="252"/>
      <c r="BJ62" s="252"/>
      <c r="BK62" s="252"/>
      <c r="BL62" s="252"/>
      <c r="BM62" s="252"/>
      <c r="BN62" s="252"/>
      <c r="BO62" s="252"/>
      <c r="BP62" s="252"/>
      <c r="BQ62" s="252"/>
      <c r="BR62" s="256"/>
      <c r="BS62" s="257"/>
      <c r="BT62" s="252"/>
      <c r="BU62" s="252"/>
      <c r="BV62" s="252"/>
      <c r="BW62" s="252"/>
      <c r="BX62" s="252"/>
      <c r="BY62" s="252"/>
      <c r="BZ62" s="252"/>
      <c r="CA62" s="252"/>
      <c r="CB62" s="252"/>
      <c r="CC62" s="252"/>
      <c r="CD62" s="252"/>
      <c r="CE62" s="252"/>
      <c r="CF62" s="252"/>
      <c r="CG62" s="252"/>
      <c r="CH62" s="252"/>
      <c r="CI62" s="252"/>
      <c r="CJ62" s="252"/>
      <c r="CK62" s="252"/>
      <c r="CL62" s="252"/>
      <c r="CM62" s="252"/>
      <c r="CN62" s="252"/>
      <c r="CO62" s="252"/>
      <c r="CP62" s="252"/>
      <c r="CQ62" s="252"/>
      <c r="CR62" s="252"/>
      <c r="CS62" s="252"/>
      <c r="CT62" s="252"/>
      <c r="CU62" s="252"/>
      <c r="CV62" s="252"/>
      <c r="CW62" s="252"/>
      <c r="CX62" s="252"/>
      <c r="CY62" s="253"/>
      <c r="CZ62" s="253"/>
      <c r="DA62" s="253"/>
      <c r="DB62" s="253"/>
      <c r="DC62" s="253"/>
      <c r="DD62" s="253"/>
      <c r="DE62" s="253"/>
      <c r="DF62" s="253"/>
      <c r="DG62" s="256"/>
      <c r="DH62" s="253"/>
      <c r="DI62" s="253"/>
      <c r="DJ62" s="253"/>
      <c r="DK62" s="253"/>
      <c r="DL62" s="253"/>
      <c r="DM62" s="253"/>
      <c r="DN62" s="253"/>
      <c r="DO62" s="253"/>
      <c r="DP62" s="253"/>
      <c r="DQ62" s="253"/>
      <c r="DR62" s="253"/>
      <c r="DS62" s="258"/>
      <c r="DT62" s="260"/>
      <c r="DU62" s="253"/>
      <c r="DV62" s="253"/>
      <c r="DW62" s="253"/>
      <c r="DX62" s="253"/>
      <c r="DY62" s="253"/>
      <c r="DZ62" s="253"/>
      <c r="EA62" s="253"/>
      <c r="EB62" s="253"/>
      <c r="EC62" s="253"/>
      <c r="ED62" s="253"/>
      <c r="EE62" s="253"/>
      <c r="EF62" s="253"/>
      <c r="EG62" s="253"/>
      <c r="EH62" s="253"/>
      <c r="EI62" s="253"/>
      <c r="EJ62" s="253"/>
      <c r="EK62" s="253"/>
      <c r="EL62" s="253"/>
      <c r="EM62" s="253"/>
      <c r="EN62" s="254"/>
      <c r="EO62" s="258"/>
      <c r="EP62" s="255"/>
      <c r="EQ62" s="253"/>
      <c r="ER62" s="253"/>
      <c r="ES62" s="253"/>
      <c r="ET62" s="253"/>
      <c r="EU62" s="253"/>
      <c r="EV62" s="253"/>
      <c r="EW62" s="253"/>
      <c r="EX62" s="253"/>
      <c r="EY62" s="253"/>
      <c r="EZ62" s="253"/>
      <c r="FA62" s="253"/>
      <c r="FB62" s="253"/>
      <c r="FC62" s="253"/>
      <c r="FD62" s="253"/>
      <c r="FE62" s="253"/>
      <c r="FF62" s="253"/>
      <c r="FG62" s="253"/>
      <c r="FH62" s="254"/>
      <c r="FI62" s="374"/>
      <c r="FJ62" s="372"/>
      <c r="FK62" s="255"/>
      <c r="FL62" s="253"/>
      <c r="FM62" s="253"/>
      <c r="FN62" s="253"/>
      <c r="FO62" s="253"/>
      <c r="FP62" s="253"/>
      <c r="FQ62" s="253"/>
      <c r="FR62" s="253"/>
      <c r="FS62" s="253"/>
      <c r="FT62" s="253"/>
      <c r="FU62" s="253"/>
      <c r="FV62" s="253"/>
      <c r="FW62" s="253"/>
      <c r="FX62" s="253"/>
      <c r="FY62" s="253"/>
      <c r="FZ62" s="253"/>
      <c r="GA62" s="253"/>
      <c r="GB62" s="253"/>
      <c r="GC62" s="253"/>
      <c r="GD62" s="253"/>
      <c r="GE62" s="253"/>
      <c r="GF62" s="253"/>
      <c r="GG62" s="253"/>
      <c r="GH62" s="253"/>
      <c r="GI62" s="253"/>
      <c r="GJ62" s="260"/>
      <c r="GK62" s="253"/>
      <c r="GL62" s="253"/>
      <c r="GM62" s="253"/>
      <c r="GN62" s="253"/>
      <c r="GO62" s="253"/>
      <c r="GP62" s="253"/>
      <c r="GQ62" s="253"/>
      <c r="GR62" s="253"/>
      <c r="GS62" s="253"/>
      <c r="GT62" s="253"/>
      <c r="GU62" s="253"/>
      <c r="GV62" s="253"/>
      <c r="GW62" s="253"/>
      <c r="GX62" s="253"/>
      <c r="GY62" s="253"/>
      <c r="GZ62" s="253"/>
      <c r="HA62" s="253"/>
      <c r="HB62" s="253"/>
      <c r="HC62" s="253"/>
      <c r="HD62" s="254"/>
      <c r="HE62" s="254"/>
      <c r="HF62" s="254"/>
      <c r="HG62" s="254"/>
      <c r="HH62" s="254"/>
      <c r="HI62" s="254"/>
      <c r="HJ62" s="254"/>
      <c r="HK62" s="254"/>
      <c r="HL62" s="254"/>
      <c r="HM62" s="254"/>
      <c r="HN62" s="254"/>
      <c r="HO62" s="254"/>
      <c r="HP62" s="254"/>
      <c r="HQ62" s="254"/>
      <c r="HR62" s="254"/>
      <c r="HS62" s="254"/>
      <c r="HT62" s="253"/>
      <c r="HU62" s="253"/>
      <c r="HV62" s="253"/>
      <c r="HW62" s="253"/>
      <c r="HX62" s="253"/>
      <c r="HY62" s="253"/>
      <c r="HZ62" s="253"/>
      <c r="IA62" s="253"/>
      <c r="IB62" s="253"/>
      <c r="IC62" s="372"/>
      <c r="ID62" s="259"/>
      <c r="IE62" s="254"/>
      <c r="IF62" s="254"/>
      <c r="IG62" s="254"/>
      <c r="IH62" s="254"/>
      <c r="II62" s="254"/>
      <c r="IJ62" s="254"/>
      <c r="IK62" s="254"/>
      <c r="IL62" s="254"/>
      <c r="IM62" s="254"/>
      <c r="IN62" s="254"/>
      <c r="IO62" s="254"/>
      <c r="IP62" s="254"/>
      <c r="IQ62" s="254"/>
      <c r="IR62" s="254"/>
      <c r="IS62" s="254"/>
      <c r="IT62" s="258"/>
      <c r="IU62" s="260"/>
      <c r="IV62" s="253">
        <v>1</v>
      </c>
      <c r="IW62" s="253">
        <v>1</v>
      </c>
      <c r="IX62" s="253"/>
      <c r="IY62" s="253"/>
      <c r="IZ62" s="253"/>
      <c r="JA62" s="253"/>
    </row>
    <row r="63" spans="1:261" ht="16.5" thickBot="1" x14ac:dyDescent="0.3">
      <c r="A63" s="329">
        <f>'Położnictwo II st.'!A64</f>
        <v>0</v>
      </c>
      <c r="B63" s="330" t="str">
        <f>IF('Położnictwo II st.'!B64&gt;0,'Położnictwo II st.'!B64," ")</f>
        <v xml:space="preserve"> </v>
      </c>
      <c r="C63" s="330" t="str">
        <f>IF('Położnictwo II st.'!C64&gt;0,'Położnictwo II st.'!C64," ")</f>
        <v xml:space="preserve"> </v>
      </c>
      <c r="D63" s="330" t="str">
        <f>IF('Położnictwo II st.'!D64&gt;0,'Położnictwo II st.'!D64," ")</f>
        <v xml:space="preserve"> </v>
      </c>
      <c r="E63" s="330" t="str">
        <f>IF('Położnictwo II st.'!E64&gt;0,'Położnictwo II st.'!E64," ")</f>
        <v xml:space="preserve"> </v>
      </c>
      <c r="F63" s="330" t="str">
        <f>IF('Położnictwo II st.'!F64&gt;0,'Położnictwo II st.'!F64," ")</f>
        <v xml:space="preserve"> </v>
      </c>
      <c r="G63" s="330" t="str">
        <f>IF('Położnictwo II st.'!G64&gt;0,'Położnictwo II st.'!G64," ")</f>
        <v xml:space="preserve"> </v>
      </c>
      <c r="H63" s="330" t="str">
        <f>IF('Położnictwo II st.'!H64&gt;0,'Położnictwo II st.'!H64," ")</f>
        <v xml:space="preserve"> </v>
      </c>
      <c r="I63" s="331" t="str">
        <f>IF('Położnictwo II st.'!I64&gt;0,'Położnictwo II st.'!I64," ")</f>
        <v>sumy dla 2 roku</v>
      </c>
      <c r="J63" s="332">
        <f>'Położnictwo II st.'!L64</f>
        <v>1980</v>
      </c>
      <c r="K63" s="332">
        <f>'Położnictwo II st.'!M64</f>
        <v>1380</v>
      </c>
      <c r="L63" s="332">
        <f>'Położnictwo II st.'!N64</f>
        <v>600</v>
      </c>
      <c r="M63" s="332">
        <f>'Położnictwo II st.'!AA64+'Położnictwo II st.'!AC64+'Położnictwo II st.'!AX64+'Położnictwo II st.'!AZ64</f>
        <v>185</v>
      </c>
      <c r="N63" s="332">
        <f>'Położnictwo II st.'!O64</f>
        <v>600</v>
      </c>
      <c r="O63" s="332">
        <f>'Położnictwo II st.'!P64</f>
        <v>66</v>
      </c>
      <c r="P63" s="333">
        <f>'Położnictwo II st.'!U64</f>
        <v>0</v>
      </c>
      <c r="Q63" s="334">
        <f t="shared" ref="Q63:CB63" si="16">SUM(Q42:Q62)</f>
        <v>33</v>
      </c>
      <c r="R63" s="334">
        <f t="shared" si="16"/>
        <v>47</v>
      </c>
      <c r="S63" s="334">
        <f t="shared" si="16"/>
        <v>94</v>
      </c>
      <c r="T63" s="335">
        <f t="shared" si="16"/>
        <v>0</v>
      </c>
      <c r="U63" s="336">
        <f t="shared" si="16"/>
        <v>0</v>
      </c>
      <c r="V63" s="336">
        <f t="shared" si="16"/>
        <v>0</v>
      </c>
      <c r="W63" s="336">
        <f t="shared" si="16"/>
        <v>0</v>
      </c>
      <c r="X63" s="336">
        <f t="shared" si="16"/>
        <v>0</v>
      </c>
      <c r="Y63" s="336">
        <f t="shared" si="16"/>
        <v>1</v>
      </c>
      <c r="Z63" s="336">
        <f t="shared" si="16"/>
        <v>1</v>
      </c>
      <c r="AA63" s="336">
        <f t="shared" si="16"/>
        <v>1</v>
      </c>
      <c r="AB63" s="336">
        <f t="shared" si="16"/>
        <v>1</v>
      </c>
      <c r="AC63" s="336">
        <f t="shared" si="16"/>
        <v>1</v>
      </c>
      <c r="AD63" s="336">
        <f t="shared" si="16"/>
        <v>1</v>
      </c>
      <c r="AE63" s="336">
        <f t="shared" si="16"/>
        <v>2</v>
      </c>
      <c r="AF63" s="336">
        <f t="shared" si="16"/>
        <v>1</v>
      </c>
      <c r="AG63" s="336">
        <f t="shared" si="16"/>
        <v>1</v>
      </c>
      <c r="AH63" s="336">
        <f t="shared" si="16"/>
        <v>1</v>
      </c>
      <c r="AI63" s="336">
        <f t="shared" si="16"/>
        <v>1</v>
      </c>
      <c r="AJ63" s="336">
        <f t="shared" si="16"/>
        <v>2</v>
      </c>
      <c r="AK63" s="336">
        <f t="shared" si="16"/>
        <v>1</v>
      </c>
      <c r="AL63" s="336">
        <f t="shared" si="16"/>
        <v>1</v>
      </c>
      <c r="AM63" s="336">
        <f t="shared" si="16"/>
        <v>1</v>
      </c>
      <c r="AN63" s="336">
        <f t="shared" si="16"/>
        <v>0</v>
      </c>
      <c r="AO63" s="336">
        <f t="shared" si="16"/>
        <v>1</v>
      </c>
      <c r="AP63" s="336">
        <f t="shared" si="16"/>
        <v>0</v>
      </c>
      <c r="AQ63" s="336">
        <f t="shared" si="16"/>
        <v>1</v>
      </c>
      <c r="AR63" s="336">
        <f t="shared" si="16"/>
        <v>1</v>
      </c>
      <c r="AS63" s="336">
        <f t="shared" si="16"/>
        <v>1</v>
      </c>
      <c r="AT63" s="382">
        <f t="shared" si="16"/>
        <v>0</v>
      </c>
      <c r="AU63" s="384">
        <f t="shared" si="16"/>
        <v>0</v>
      </c>
      <c r="AV63" s="336">
        <f t="shared" si="16"/>
        <v>0</v>
      </c>
      <c r="AW63" s="336">
        <f t="shared" si="16"/>
        <v>0</v>
      </c>
      <c r="AX63" s="336">
        <f t="shared" si="16"/>
        <v>0</v>
      </c>
      <c r="AY63" s="336">
        <f t="shared" si="16"/>
        <v>0</v>
      </c>
      <c r="AZ63" s="336">
        <f t="shared" si="16"/>
        <v>0</v>
      </c>
      <c r="BA63" s="336">
        <f t="shared" si="16"/>
        <v>0</v>
      </c>
      <c r="BB63" s="336">
        <f t="shared" si="16"/>
        <v>0</v>
      </c>
      <c r="BC63" s="336">
        <f t="shared" si="16"/>
        <v>0</v>
      </c>
      <c r="BD63" s="336">
        <f t="shared" si="16"/>
        <v>0</v>
      </c>
      <c r="BE63" s="336">
        <f t="shared" si="16"/>
        <v>0</v>
      </c>
      <c r="BF63" s="336">
        <f t="shared" si="16"/>
        <v>0</v>
      </c>
      <c r="BG63" s="336">
        <f t="shared" si="16"/>
        <v>0</v>
      </c>
      <c r="BH63" s="336">
        <f t="shared" si="16"/>
        <v>0</v>
      </c>
      <c r="BI63" s="336">
        <f t="shared" si="16"/>
        <v>0</v>
      </c>
      <c r="BJ63" s="336">
        <f t="shared" si="16"/>
        <v>0</v>
      </c>
      <c r="BK63" s="336">
        <f t="shared" si="16"/>
        <v>0</v>
      </c>
      <c r="BL63" s="336">
        <f t="shared" si="16"/>
        <v>0</v>
      </c>
      <c r="BM63" s="336">
        <f t="shared" si="16"/>
        <v>0</v>
      </c>
      <c r="BN63" s="336">
        <f t="shared" si="16"/>
        <v>0</v>
      </c>
      <c r="BO63" s="336">
        <f t="shared" si="16"/>
        <v>0</v>
      </c>
      <c r="BP63" s="336">
        <f t="shared" si="16"/>
        <v>0</v>
      </c>
      <c r="BQ63" s="336">
        <f t="shared" si="16"/>
        <v>0</v>
      </c>
      <c r="BR63" s="336">
        <f t="shared" si="16"/>
        <v>0</v>
      </c>
      <c r="BS63" s="336">
        <f t="shared" si="16"/>
        <v>0</v>
      </c>
      <c r="BT63" s="336">
        <f t="shared" si="16"/>
        <v>0</v>
      </c>
      <c r="BU63" s="336">
        <f t="shared" si="16"/>
        <v>0</v>
      </c>
      <c r="BV63" s="336">
        <f t="shared" si="16"/>
        <v>0</v>
      </c>
      <c r="BW63" s="336">
        <f t="shared" si="16"/>
        <v>0</v>
      </c>
      <c r="BX63" s="336">
        <f t="shared" si="16"/>
        <v>0</v>
      </c>
      <c r="BY63" s="336">
        <f t="shared" si="16"/>
        <v>0</v>
      </c>
      <c r="BZ63" s="336">
        <f t="shared" si="16"/>
        <v>0</v>
      </c>
      <c r="CA63" s="336">
        <f t="shared" si="16"/>
        <v>0</v>
      </c>
      <c r="CB63" s="336">
        <f t="shared" si="16"/>
        <v>0</v>
      </c>
      <c r="CC63" s="336">
        <f t="shared" ref="CC63:EN63" si="17">SUM(CC42:CC62)</f>
        <v>0</v>
      </c>
      <c r="CD63" s="336">
        <f t="shared" si="17"/>
        <v>0</v>
      </c>
      <c r="CE63" s="336">
        <f t="shared" si="17"/>
        <v>0</v>
      </c>
      <c r="CF63" s="336">
        <f t="shared" si="17"/>
        <v>0</v>
      </c>
      <c r="CG63" s="336">
        <f t="shared" si="17"/>
        <v>0</v>
      </c>
      <c r="CH63" s="336">
        <f t="shared" si="17"/>
        <v>0</v>
      </c>
      <c r="CI63" s="336">
        <f t="shared" si="17"/>
        <v>0</v>
      </c>
      <c r="CJ63" s="336">
        <f t="shared" si="17"/>
        <v>0</v>
      </c>
      <c r="CK63" s="336">
        <f t="shared" si="17"/>
        <v>0</v>
      </c>
      <c r="CL63" s="336">
        <f t="shared" si="17"/>
        <v>0</v>
      </c>
      <c r="CM63" s="336">
        <f t="shared" si="17"/>
        <v>0</v>
      </c>
      <c r="CN63" s="336">
        <f t="shared" si="17"/>
        <v>0</v>
      </c>
      <c r="CO63" s="336">
        <f t="shared" si="17"/>
        <v>0</v>
      </c>
      <c r="CP63" s="336">
        <f t="shared" si="17"/>
        <v>0</v>
      </c>
      <c r="CQ63" s="336">
        <f t="shared" si="17"/>
        <v>1</v>
      </c>
      <c r="CR63" s="336">
        <f t="shared" si="17"/>
        <v>1</v>
      </c>
      <c r="CS63" s="336">
        <f t="shared" si="17"/>
        <v>1</v>
      </c>
      <c r="CT63" s="336">
        <f t="shared" si="17"/>
        <v>1</v>
      </c>
      <c r="CU63" s="336">
        <f t="shared" si="17"/>
        <v>0</v>
      </c>
      <c r="CV63" s="336">
        <f t="shared" si="17"/>
        <v>0</v>
      </c>
      <c r="CW63" s="336">
        <f t="shared" si="17"/>
        <v>0</v>
      </c>
      <c r="CX63" s="336">
        <f t="shared" si="17"/>
        <v>1</v>
      </c>
      <c r="CY63" s="336">
        <f t="shared" si="17"/>
        <v>1</v>
      </c>
      <c r="CZ63" s="336">
        <f t="shared" si="17"/>
        <v>1</v>
      </c>
      <c r="DA63" s="336">
        <f t="shared" si="17"/>
        <v>0</v>
      </c>
      <c r="DB63" s="336">
        <f t="shared" si="17"/>
        <v>0</v>
      </c>
      <c r="DC63" s="336">
        <f t="shared" si="17"/>
        <v>1</v>
      </c>
      <c r="DD63" s="336">
        <f t="shared" si="17"/>
        <v>1</v>
      </c>
      <c r="DE63" s="336">
        <f t="shared" si="17"/>
        <v>1</v>
      </c>
      <c r="DF63" s="336">
        <f t="shared" si="17"/>
        <v>1</v>
      </c>
      <c r="DG63" s="336">
        <f t="shared" si="17"/>
        <v>1</v>
      </c>
      <c r="DH63" s="336">
        <f t="shared" si="17"/>
        <v>0</v>
      </c>
      <c r="DI63" s="336">
        <f t="shared" si="17"/>
        <v>0</v>
      </c>
      <c r="DJ63" s="336">
        <f t="shared" si="17"/>
        <v>0</v>
      </c>
      <c r="DK63" s="336">
        <f t="shared" si="17"/>
        <v>0</v>
      </c>
      <c r="DL63" s="336">
        <f t="shared" si="17"/>
        <v>0</v>
      </c>
      <c r="DM63" s="336">
        <f t="shared" si="17"/>
        <v>0</v>
      </c>
      <c r="DN63" s="336">
        <f t="shared" si="17"/>
        <v>0</v>
      </c>
      <c r="DO63" s="336">
        <f t="shared" si="17"/>
        <v>0</v>
      </c>
      <c r="DP63" s="336">
        <f t="shared" si="17"/>
        <v>0</v>
      </c>
      <c r="DQ63" s="336">
        <f t="shared" si="17"/>
        <v>0</v>
      </c>
      <c r="DR63" s="336">
        <f t="shared" si="17"/>
        <v>0</v>
      </c>
      <c r="DS63" s="385">
        <f t="shared" si="17"/>
        <v>0</v>
      </c>
      <c r="DT63" s="335">
        <f t="shared" si="17"/>
        <v>0</v>
      </c>
      <c r="DU63" s="336">
        <f t="shared" si="17"/>
        <v>0</v>
      </c>
      <c r="DV63" s="336">
        <f t="shared" si="17"/>
        <v>0</v>
      </c>
      <c r="DW63" s="336">
        <f t="shared" si="17"/>
        <v>0</v>
      </c>
      <c r="DX63" s="336">
        <f t="shared" si="17"/>
        <v>0</v>
      </c>
      <c r="DY63" s="336">
        <f t="shared" si="17"/>
        <v>0</v>
      </c>
      <c r="DZ63" s="336">
        <f t="shared" si="17"/>
        <v>0</v>
      </c>
      <c r="EA63" s="336">
        <f t="shared" si="17"/>
        <v>0</v>
      </c>
      <c r="EB63" s="336">
        <f t="shared" si="17"/>
        <v>0</v>
      </c>
      <c r="EC63" s="336">
        <f t="shared" si="17"/>
        <v>0</v>
      </c>
      <c r="ED63" s="336">
        <f t="shared" si="17"/>
        <v>0</v>
      </c>
      <c r="EE63" s="336">
        <f t="shared" si="17"/>
        <v>0</v>
      </c>
      <c r="EF63" s="336">
        <f t="shared" si="17"/>
        <v>0</v>
      </c>
      <c r="EG63" s="336">
        <f t="shared" si="17"/>
        <v>0</v>
      </c>
      <c r="EH63" s="336">
        <f t="shared" si="17"/>
        <v>0</v>
      </c>
      <c r="EI63" s="336">
        <f t="shared" si="17"/>
        <v>0</v>
      </c>
      <c r="EJ63" s="336">
        <f t="shared" si="17"/>
        <v>0</v>
      </c>
      <c r="EK63" s="336">
        <f t="shared" si="17"/>
        <v>0</v>
      </c>
      <c r="EL63" s="336">
        <f t="shared" si="17"/>
        <v>0</v>
      </c>
      <c r="EM63" s="336">
        <f t="shared" si="17"/>
        <v>0</v>
      </c>
      <c r="EN63" s="336">
        <f t="shared" si="17"/>
        <v>0</v>
      </c>
      <c r="EO63" s="336">
        <f t="shared" ref="EO63:GZ63" si="18">SUM(EO42:EO62)</f>
        <v>0</v>
      </c>
      <c r="EP63" s="336">
        <f t="shared" si="18"/>
        <v>1</v>
      </c>
      <c r="EQ63" s="336">
        <f t="shared" si="18"/>
        <v>1</v>
      </c>
      <c r="ER63" s="336">
        <f t="shared" si="18"/>
        <v>1</v>
      </c>
      <c r="ES63" s="336">
        <f t="shared" si="18"/>
        <v>1</v>
      </c>
      <c r="ET63" s="336">
        <f t="shared" si="18"/>
        <v>2</v>
      </c>
      <c r="EU63" s="336">
        <f t="shared" si="18"/>
        <v>1</v>
      </c>
      <c r="EV63" s="336">
        <f t="shared" si="18"/>
        <v>1</v>
      </c>
      <c r="EW63" s="336">
        <f t="shared" si="18"/>
        <v>2</v>
      </c>
      <c r="EX63" s="336">
        <f t="shared" si="18"/>
        <v>1</v>
      </c>
      <c r="EY63" s="336">
        <f t="shared" si="18"/>
        <v>3</v>
      </c>
      <c r="EZ63" s="336">
        <f t="shared" si="18"/>
        <v>0</v>
      </c>
      <c r="FA63" s="336">
        <f t="shared" si="18"/>
        <v>0</v>
      </c>
      <c r="FB63" s="336">
        <f t="shared" si="18"/>
        <v>0</v>
      </c>
      <c r="FC63" s="336">
        <f t="shared" si="18"/>
        <v>1</v>
      </c>
      <c r="FD63" s="336">
        <f t="shared" si="18"/>
        <v>1</v>
      </c>
      <c r="FE63" s="336">
        <f t="shared" si="18"/>
        <v>1</v>
      </c>
      <c r="FF63" s="336">
        <f t="shared" si="18"/>
        <v>1</v>
      </c>
      <c r="FG63" s="336">
        <f t="shared" si="18"/>
        <v>1</v>
      </c>
      <c r="FH63" s="336">
        <f t="shared" si="18"/>
        <v>1</v>
      </c>
      <c r="FI63" s="336">
        <f t="shared" si="18"/>
        <v>1</v>
      </c>
      <c r="FJ63" s="336">
        <f t="shared" si="18"/>
        <v>0</v>
      </c>
      <c r="FK63" s="336">
        <f t="shared" si="18"/>
        <v>1</v>
      </c>
      <c r="FL63" s="336">
        <f t="shared" si="18"/>
        <v>1</v>
      </c>
      <c r="FM63" s="336">
        <f t="shared" si="18"/>
        <v>1</v>
      </c>
      <c r="FN63" s="336">
        <f t="shared" si="18"/>
        <v>1</v>
      </c>
      <c r="FO63" s="336">
        <f t="shared" si="18"/>
        <v>1</v>
      </c>
      <c r="FP63" s="336">
        <f t="shared" si="18"/>
        <v>1</v>
      </c>
      <c r="FQ63" s="336">
        <f t="shared" si="18"/>
        <v>1</v>
      </c>
      <c r="FR63" s="336">
        <f t="shared" si="18"/>
        <v>1</v>
      </c>
      <c r="FS63" s="336">
        <f t="shared" si="18"/>
        <v>1</v>
      </c>
      <c r="FT63" s="336">
        <f t="shared" si="18"/>
        <v>1</v>
      </c>
      <c r="FU63" s="336">
        <f t="shared" si="18"/>
        <v>1</v>
      </c>
      <c r="FV63" s="336">
        <f t="shared" si="18"/>
        <v>1</v>
      </c>
      <c r="FW63" s="336">
        <f t="shared" si="18"/>
        <v>0</v>
      </c>
      <c r="FX63" s="336">
        <f t="shared" si="18"/>
        <v>0</v>
      </c>
      <c r="FY63" s="336">
        <f t="shared" si="18"/>
        <v>0</v>
      </c>
      <c r="FZ63" s="336">
        <f t="shared" si="18"/>
        <v>0</v>
      </c>
      <c r="GA63" s="336">
        <f t="shared" si="18"/>
        <v>0</v>
      </c>
      <c r="GB63" s="336">
        <f t="shared" si="18"/>
        <v>0</v>
      </c>
      <c r="GC63" s="336">
        <f t="shared" si="18"/>
        <v>0</v>
      </c>
      <c r="GD63" s="336">
        <f t="shared" si="18"/>
        <v>0</v>
      </c>
      <c r="GE63" s="336">
        <f t="shared" si="18"/>
        <v>0</v>
      </c>
      <c r="GF63" s="336">
        <f t="shared" si="18"/>
        <v>0</v>
      </c>
      <c r="GG63" s="336">
        <f t="shared" si="18"/>
        <v>0</v>
      </c>
      <c r="GH63" s="336">
        <f t="shared" si="18"/>
        <v>0</v>
      </c>
      <c r="GI63" s="336">
        <f t="shared" si="18"/>
        <v>0</v>
      </c>
      <c r="GJ63" s="336">
        <f t="shared" si="18"/>
        <v>0</v>
      </c>
      <c r="GK63" s="336">
        <f t="shared" si="18"/>
        <v>0</v>
      </c>
      <c r="GL63" s="336">
        <f t="shared" si="18"/>
        <v>0</v>
      </c>
      <c r="GM63" s="336">
        <f t="shared" si="18"/>
        <v>0</v>
      </c>
      <c r="GN63" s="336">
        <f t="shared" si="18"/>
        <v>0</v>
      </c>
      <c r="GO63" s="336">
        <f t="shared" si="18"/>
        <v>0</v>
      </c>
      <c r="GP63" s="336">
        <f t="shared" si="18"/>
        <v>0</v>
      </c>
      <c r="GQ63" s="336">
        <f t="shared" si="18"/>
        <v>0</v>
      </c>
      <c r="GR63" s="336">
        <f t="shared" si="18"/>
        <v>0</v>
      </c>
      <c r="GS63" s="336">
        <f t="shared" si="18"/>
        <v>0</v>
      </c>
      <c r="GT63" s="336">
        <f t="shared" si="18"/>
        <v>0</v>
      </c>
      <c r="GU63" s="336">
        <f t="shared" si="18"/>
        <v>0</v>
      </c>
      <c r="GV63" s="336">
        <f t="shared" si="18"/>
        <v>0</v>
      </c>
      <c r="GW63" s="336">
        <f t="shared" si="18"/>
        <v>0</v>
      </c>
      <c r="GX63" s="336">
        <f t="shared" si="18"/>
        <v>0</v>
      </c>
      <c r="GY63" s="336">
        <f t="shared" si="18"/>
        <v>0</v>
      </c>
      <c r="GZ63" s="336">
        <f t="shared" si="18"/>
        <v>0</v>
      </c>
      <c r="HA63" s="336">
        <f t="shared" ref="HA63:HS63" si="19">SUM(HA42:HA62)</f>
        <v>0</v>
      </c>
      <c r="HB63" s="336">
        <f t="shared" si="19"/>
        <v>1</v>
      </c>
      <c r="HC63" s="336">
        <f t="shared" si="19"/>
        <v>1</v>
      </c>
      <c r="HD63" s="336">
        <f t="shared" si="19"/>
        <v>1</v>
      </c>
      <c r="HE63" s="336">
        <f t="shared" si="19"/>
        <v>1</v>
      </c>
      <c r="HF63" s="336">
        <f t="shared" si="19"/>
        <v>1</v>
      </c>
      <c r="HG63" s="336">
        <f t="shared" si="19"/>
        <v>1</v>
      </c>
      <c r="HH63" s="336">
        <f t="shared" si="19"/>
        <v>1</v>
      </c>
      <c r="HI63" s="336">
        <f t="shared" si="19"/>
        <v>1</v>
      </c>
      <c r="HJ63" s="336">
        <f t="shared" si="19"/>
        <v>0</v>
      </c>
      <c r="HK63" s="336">
        <f t="shared" si="19"/>
        <v>0</v>
      </c>
      <c r="HL63" s="336">
        <f t="shared" si="19"/>
        <v>1</v>
      </c>
      <c r="HM63" s="336">
        <f t="shared" si="19"/>
        <v>1</v>
      </c>
      <c r="HN63" s="336">
        <f t="shared" si="19"/>
        <v>1</v>
      </c>
      <c r="HO63" s="336">
        <f t="shared" si="19"/>
        <v>0</v>
      </c>
      <c r="HP63" s="336">
        <f t="shared" si="19"/>
        <v>0</v>
      </c>
      <c r="HQ63" s="336">
        <f t="shared" si="19"/>
        <v>1</v>
      </c>
      <c r="HR63" s="336">
        <f t="shared" si="19"/>
        <v>1</v>
      </c>
      <c r="HS63" s="336">
        <f t="shared" si="19"/>
        <v>1</v>
      </c>
      <c r="HT63" s="336">
        <f t="shared" ref="HT63:IC63" si="20">SUM(HT42:HT62)</f>
        <v>0</v>
      </c>
      <c r="HU63" s="336">
        <f t="shared" si="20"/>
        <v>0</v>
      </c>
      <c r="HV63" s="336">
        <f t="shared" si="20"/>
        <v>0</v>
      </c>
      <c r="HW63" s="336">
        <f t="shared" si="20"/>
        <v>0</v>
      </c>
      <c r="HX63" s="336">
        <f t="shared" si="20"/>
        <v>0</v>
      </c>
      <c r="HY63" s="336">
        <f t="shared" si="20"/>
        <v>0</v>
      </c>
      <c r="HZ63" s="336">
        <f t="shared" si="20"/>
        <v>0</v>
      </c>
      <c r="IA63" s="336">
        <f t="shared" si="20"/>
        <v>0</v>
      </c>
      <c r="IB63" s="336">
        <f t="shared" si="20"/>
        <v>0</v>
      </c>
      <c r="IC63" s="336">
        <f t="shared" si="20"/>
        <v>0</v>
      </c>
      <c r="ID63" s="336">
        <f t="shared" ref="ID63:JA63" si="21">SUM(ID42:ID62)</f>
        <v>0</v>
      </c>
      <c r="IE63" s="336">
        <f t="shared" si="21"/>
        <v>0</v>
      </c>
      <c r="IF63" s="336">
        <f t="shared" si="21"/>
        <v>0</v>
      </c>
      <c r="IG63" s="336">
        <f t="shared" si="21"/>
        <v>0</v>
      </c>
      <c r="IH63" s="336">
        <f t="shared" si="21"/>
        <v>0</v>
      </c>
      <c r="II63" s="336">
        <f t="shared" si="21"/>
        <v>0</v>
      </c>
      <c r="IJ63" s="336">
        <f t="shared" si="21"/>
        <v>0</v>
      </c>
      <c r="IK63" s="336">
        <f t="shared" si="21"/>
        <v>0</v>
      </c>
      <c r="IL63" s="336">
        <f t="shared" si="21"/>
        <v>0</v>
      </c>
      <c r="IM63" s="336">
        <f t="shared" si="21"/>
        <v>0</v>
      </c>
      <c r="IN63" s="336">
        <f t="shared" si="21"/>
        <v>0</v>
      </c>
      <c r="IO63" s="336">
        <f t="shared" si="21"/>
        <v>0</v>
      </c>
      <c r="IP63" s="336">
        <f t="shared" si="21"/>
        <v>0</v>
      </c>
      <c r="IQ63" s="336">
        <f t="shared" si="21"/>
        <v>0</v>
      </c>
      <c r="IR63" s="336">
        <f t="shared" si="21"/>
        <v>0</v>
      </c>
      <c r="IS63" s="336">
        <f t="shared" si="21"/>
        <v>0</v>
      </c>
      <c r="IT63" s="336">
        <f t="shared" si="21"/>
        <v>0</v>
      </c>
      <c r="IU63" s="336">
        <f t="shared" si="21"/>
        <v>14</v>
      </c>
      <c r="IV63" s="336">
        <f t="shared" si="21"/>
        <v>17</v>
      </c>
      <c r="IW63" s="336">
        <f t="shared" si="21"/>
        <v>18</v>
      </c>
      <c r="IX63" s="336">
        <f t="shared" si="21"/>
        <v>14</v>
      </c>
      <c r="IY63" s="336">
        <f t="shared" si="21"/>
        <v>14</v>
      </c>
      <c r="IZ63" s="336">
        <f t="shared" si="21"/>
        <v>13</v>
      </c>
      <c r="JA63" s="336">
        <f t="shared" si="21"/>
        <v>4</v>
      </c>
    </row>
    <row r="64" spans="1:261" ht="15.75" thickBot="1" x14ac:dyDescent="0.3">
      <c r="A64" s="284" t="str">
        <f>'Położnictwo II st.'!A65</f>
        <v>RAZEM</v>
      </c>
      <c r="B64" s="285" t="str">
        <f>IF('Położnictwo II st.'!B65&gt;0,'Położnictwo II st.'!B65," ")</f>
        <v xml:space="preserve"> </v>
      </c>
      <c r="C64" s="285" t="str">
        <f>IF('Położnictwo II st.'!C65&gt;0,'Położnictwo II st.'!C65," ")</f>
        <v xml:space="preserve"> </v>
      </c>
      <c r="D64" s="285" t="str">
        <f>IF('Położnictwo II st.'!D65&gt;0,'Położnictwo II st.'!D65," ")</f>
        <v xml:space="preserve"> </v>
      </c>
      <c r="E64" s="285" t="str">
        <f>IF('Położnictwo II st.'!E65&gt;0,'Położnictwo II st.'!E65," ")</f>
        <v xml:space="preserve"> </v>
      </c>
      <c r="F64" s="285" t="str">
        <f>IF('Położnictwo II st.'!F65&gt;0,'Położnictwo II st.'!F65," ")</f>
        <v xml:space="preserve"> </v>
      </c>
      <c r="G64" s="285" t="str">
        <f>IF('Położnictwo II st.'!G65&gt;0,'Położnictwo II st.'!G65," ")</f>
        <v xml:space="preserve"> </v>
      </c>
      <c r="H64" s="286" t="str">
        <f>IF('Położnictwo II st.'!H65&gt;0,'Położnictwo II st.'!H65," ")</f>
        <v xml:space="preserve"> </v>
      </c>
      <c r="I64" s="286" t="str">
        <f>IF('Położnictwo II st.'!I65&gt;0,'Położnictwo II st.'!I65," ")</f>
        <v xml:space="preserve"> </v>
      </c>
      <c r="J64" s="289">
        <f>'Położnictwo II st.'!L65</f>
        <v>3760</v>
      </c>
      <c r="K64" s="287">
        <f>'Położnictwo II st.'!M65</f>
        <v>2420</v>
      </c>
      <c r="L64" s="287">
        <f>'Położnictwo II st.'!N65</f>
        <v>1405</v>
      </c>
      <c r="M64" s="287">
        <f>'Położnictwo II st.'!AA65+'Położnictwo II st.'!AC65+'Położnictwo II st.'!AX65+'Położnictwo II st.'!AZ65</f>
        <v>444</v>
      </c>
      <c r="N64" s="287">
        <f>'Położnictwo II st.'!O65</f>
        <v>1405</v>
      </c>
      <c r="O64" s="287">
        <f>'Położnictwo II st.'!P65</f>
        <v>126</v>
      </c>
      <c r="P64" s="287">
        <f>'Położnictwo II st.'!U65</f>
        <v>0</v>
      </c>
      <c r="Q64" s="287">
        <f t="shared" ref="Q64:CB64" si="22">SUM(Q20:Q40,Q42:Q62)</f>
        <v>118</v>
      </c>
      <c r="R64" s="287">
        <f t="shared" si="22"/>
        <v>135</v>
      </c>
      <c r="S64" s="287">
        <f t="shared" si="22"/>
        <v>177</v>
      </c>
      <c r="T64" s="287">
        <f t="shared" si="22"/>
        <v>1</v>
      </c>
      <c r="U64" s="287">
        <f t="shared" si="22"/>
        <v>1</v>
      </c>
      <c r="V64" s="287">
        <f t="shared" si="22"/>
        <v>1</v>
      </c>
      <c r="W64" s="287">
        <f t="shared" si="22"/>
        <v>1</v>
      </c>
      <c r="X64" s="287">
        <f t="shared" si="22"/>
        <v>1</v>
      </c>
      <c r="Y64" s="287">
        <f t="shared" si="22"/>
        <v>1</v>
      </c>
      <c r="Z64" s="287">
        <f t="shared" si="22"/>
        <v>1</v>
      </c>
      <c r="AA64" s="287">
        <f t="shared" si="22"/>
        <v>1</v>
      </c>
      <c r="AB64" s="287">
        <f t="shared" si="22"/>
        <v>1</v>
      </c>
      <c r="AC64" s="287">
        <f t="shared" si="22"/>
        <v>1</v>
      </c>
      <c r="AD64" s="287">
        <f t="shared" si="22"/>
        <v>1</v>
      </c>
      <c r="AE64" s="287">
        <f t="shared" si="22"/>
        <v>2</v>
      </c>
      <c r="AF64" s="287">
        <f t="shared" si="22"/>
        <v>1</v>
      </c>
      <c r="AG64" s="287">
        <f t="shared" si="22"/>
        <v>1</v>
      </c>
      <c r="AH64" s="287">
        <f t="shared" si="22"/>
        <v>1</v>
      </c>
      <c r="AI64" s="287">
        <f t="shared" si="22"/>
        <v>1</v>
      </c>
      <c r="AJ64" s="287">
        <f t="shared" si="22"/>
        <v>2</v>
      </c>
      <c r="AK64" s="287">
        <f t="shared" si="22"/>
        <v>1</v>
      </c>
      <c r="AL64" s="287">
        <f t="shared" si="22"/>
        <v>1</v>
      </c>
      <c r="AM64" s="287">
        <f t="shared" si="22"/>
        <v>1</v>
      </c>
      <c r="AN64" s="287">
        <f t="shared" si="22"/>
        <v>1</v>
      </c>
      <c r="AO64" s="287">
        <f t="shared" si="22"/>
        <v>2</v>
      </c>
      <c r="AP64" s="287">
        <f t="shared" si="22"/>
        <v>1</v>
      </c>
      <c r="AQ64" s="287">
        <f t="shared" si="22"/>
        <v>1</v>
      </c>
      <c r="AR64" s="287">
        <f t="shared" si="22"/>
        <v>1</v>
      </c>
      <c r="AS64" s="287">
        <f t="shared" si="22"/>
        <v>1</v>
      </c>
      <c r="AT64" s="383">
        <f t="shared" si="22"/>
        <v>0</v>
      </c>
      <c r="AU64" s="284">
        <f t="shared" si="22"/>
        <v>1</v>
      </c>
      <c r="AV64" s="287">
        <f t="shared" si="22"/>
        <v>1</v>
      </c>
      <c r="AW64" s="287">
        <f t="shared" si="22"/>
        <v>1</v>
      </c>
      <c r="AX64" s="287">
        <f t="shared" si="22"/>
        <v>1</v>
      </c>
      <c r="AY64" s="287">
        <f t="shared" si="22"/>
        <v>1</v>
      </c>
      <c r="AZ64" s="287">
        <f t="shared" si="22"/>
        <v>1</v>
      </c>
      <c r="BA64" s="287">
        <f t="shared" si="22"/>
        <v>1</v>
      </c>
      <c r="BB64" s="287">
        <f t="shared" si="22"/>
        <v>1</v>
      </c>
      <c r="BC64" s="287">
        <f t="shared" si="22"/>
        <v>1</v>
      </c>
      <c r="BD64" s="287">
        <f t="shared" si="22"/>
        <v>1</v>
      </c>
      <c r="BE64" s="287">
        <f t="shared" si="22"/>
        <v>1</v>
      </c>
      <c r="BF64" s="287">
        <f t="shared" si="22"/>
        <v>1</v>
      </c>
      <c r="BG64" s="287">
        <f t="shared" si="22"/>
        <v>1</v>
      </c>
      <c r="BH64" s="287">
        <f t="shared" si="22"/>
        <v>1</v>
      </c>
      <c r="BI64" s="287">
        <f t="shared" si="22"/>
        <v>1</v>
      </c>
      <c r="BJ64" s="287">
        <f t="shared" si="22"/>
        <v>1</v>
      </c>
      <c r="BK64" s="287">
        <f t="shared" si="22"/>
        <v>1</v>
      </c>
      <c r="BL64" s="287">
        <f t="shared" si="22"/>
        <v>1</v>
      </c>
      <c r="BM64" s="287">
        <f t="shared" si="22"/>
        <v>1</v>
      </c>
      <c r="BN64" s="287">
        <f t="shared" si="22"/>
        <v>1</v>
      </c>
      <c r="BO64" s="287">
        <f t="shared" si="22"/>
        <v>1</v>
      </c>
      <c r="BP64" s="287">
        <f t="shared" si="22"/>
        <v>1</v>
      </c>
      <c r="BQ64" s="287">
        <f t="shared" si="22"/>
        <v>1</v>
      </c>
      <c r="BR64" s="287">
        <f t="shared" si="22"/>
        <v>1</v>
      </c>
      <c r="BS64" s="287">
        <f t="shared" si="22"/>
        <v>1</v>
      </c>
      <c r="BT64" s="287">
        <f t="shared" si="22"/>
        <v>1</v>
      </c>
      <c r="BU64" s="287">
        <f t="shared" si="22"/>
        <v>1</v>
      </c>
      <c r="BV64" s="287">
        <f t="shared" si="22"/>
        <v>1</v>
      </c>
      <c r="BW64" s="287">
        <f t="shared" si="22"/>
        <v>1</v>
      </c>
      <c r="BX64" s="287">
        <f t="shared" si="22"/>
        <v>1</v>
      </c>
      <c r="BY64" s="287">
        <f t="shared" si="22"/>
        <v>1</v>
      </c>
      <c r="BZ64" s="287">
        <f t="shared" si="22"/>
        <v>1</v>
      </c>
      <c r="CA64" s="287">
        <f t="shared" si="22"/>
        <v>1</v>
      </c>
      <c r="CB64" s="287">
        <f t="shared" si="22"/>
        <v>1</v>
      </c>
      <c r="CC64" s="287">
        <f t="shared" ref="CC64:EN64" si="23">SUM(CC20:CC40,CC42:CC62)</f>
        <v>1</v>
      </c>
      <c r="CD64" s="287">
        <f t="shared" si="23"/>
        <v>1</v>
      </c>
      <c r="CE64" s="287">
        <f t="shared" si="23"/>
        <v>1</v>
      </c>
      <c r="CF64" s="287">
        <f t="shared" si="23"/>
        <v>1</v>
      </c>
      <c r="CG64" s="287">
        <f t="shared" si="23"/>
        <v>1</v>
      </c>
      <c r="CH64" s="287">
        <f t="shared" si="23"/>
        <v>1</v>
      </c>
      <c r="CI64" s="287">
        <f t="shared" si="23"/>
        <v>1</v>
      </c>
      <c r="CJ64" s="287">
        <f t="shared" si="23"/>
        <v>1</v>
      </c>
      <c r="CK64" s="287">
        <f t="shared" si="23"/>
        <v>1</v>
      </c>
      <c r="CL64" s="287">
        <f t="shared" si="23"/>
        <v>1</v>
      </c>
      <c r="CM64" s="287">
        <f t="shared" si="23"/>
        <v>1</v>
      </c>
      <c r="CN64" s="287">
        <f t="shared" si="23"/>
        <v>1</v>
      </c>
      <c r="CO64" s="287">
        <f t="shared" si="23"/>
        <v>1</v>
      </c>
      <c r="CP64" s="287">
        <f t="shared" si="23"/>
        <v>1</v>
      </c>
      <c r="CQ64" s="287">
        <f t="shared" si="23"/>
        <v>1</v>
      </c>
      <c r="CR64" s="287">
        <f t="shared" si="23"/>
        <v>1</v>
      </c>
      <c r="CS64" s="287">
        <f t="shared" si="23"/>
        <v>1</v>
      </c>
      <c r="CT64" s="287">
        <f t="shared" si="23"/>
        <v>1</v>
      </c>
      <c r="CU64" s="287">
        <f t="shared" si="23"/>
        <v>1</v>
      </c>
      <c r="CV64" s="287">
        <f t="shared" si="23"/>
        <v>1</v>
      </c>
      <c r="CW64" s="287">
        <f t="shared" si="23"/>
        <v>1</v>
      </c>
      <c r="CX64" s="287">
        <f t="shared" si="23"/>
        <v>1</v>
      </c>
      <c r="CY64" s="287">
        <f t="shared" si="23"/>
        <v>1</v>
      </c>
      <c r="CZ64" s="287">
        <f t="shared" si="23"/>
        <v>1</v>
      </c>
      <c r="DA64" s="287">
        <f t="shared" si="23"/>
        <v>1</v>
      </c>
      <c r="DB64" s="287">
        <f t="shared" si="23"/>
        <v>1</v>
      </c>
      <c r="DC64" s="287">
        <f t="shared" si="23"/>
        <v>1</v>
      </c>
      <c r="DD64" s="287">
        <f t="shared" si="23"/>
        <v>1</v>
      </c>
      <c r="DE64" s="287">
        <f t="shared" si="23"/>
        <v>1</v>
      </c>
      <c r="DF64" s="287">
        <f t="shared" si="23"/>
        <v>1</v>
      </c>
      <c r="DG64" s="287">
        <f t="shared" si="23"/>
        <v>1</v>
      </c>
      <c r="DH64" s="287">
        <f t="shared" si="23"/>
        <v>0</v>
      </c>
      <c r="DI64" s="287">
        <f t="shared" si="23"/>
        <v>0</v>
      </c>
      <c r="DJ64" s="287">
        <f t="shared" si="23"/>
        <v>0</v>
      </c>
      <c r="DK64" s="287">
        <f t="shared" si="23"/>
        <v>0</v>
      </c>
      <c r="DL64" s="287">
        <f t="shared" si="23"/>
        <v>0</v>
      </c>
      <c r="DM64" s="287">
        <f t="shared" si="23"/>
        <v>0</v>
      </c>
      <c r="DN64" s="287">
        <f t="shared" si="23"/>
        <v>0</v>
      </c>
      <c r="DO64" s="287">
        <f t="shared" si="23"/>
        <v>0</v>
      </c>
      <c r="DP64" s="287">
        <f t="shared" si="23"/>
        <v>0</v>
      </c>
      <c r="DQ64" s="287">
        <f t="shared" si="23"/>
        <v>0</v>
      </c>
      <c r="DR64" s="287">
        <f t="shared" si="23"/>
        <v>0</v>
      </c>
      <c r="DS64" s="386">
        <f t="shared" si="23"/>
        <v>0</v>
      </c>
      <c r="DT64" s="287">
        <f t="shared" si="23"/>
        <v>1</v>
      </c>
      <c r="DU64" s="287">
        <f t="shared" si="23"/>
        <v>1</v>
      </c>
      <c r="DV64" s="287">
        <f t="shared" si="23"/>
        <v>1</v>
      </c>
      <c r="DW64" s="287">
        <f t="shared" si="23"/>
        <v>1</v>
      </c>
      <c r="DX64" s="287">
        <f t="shared" si="23"/>
        <v>1</v>
      </c>
      <c r="DY64" s="287">
        <f t="shared" si="23"/>
        <v>1</v>
      </c>
      <c r="DZ64" s="287">
        <f t="shared" si="23"/>
        <v>2</v>
      </c>
      <c r="EA64" s="287">
        <f t="shared" si="23"/>
        <v>2</v>
      </c>
      <c r="EB64" s="287">
        <f t="shared" si="23"/>
        <v>1</v>
      </c>
      <c r="EC64" s="287">
        <f t="shared" si="23"/>
        <v>1</v>
      </c>
      <c r="ED64" s="287">
        <f t="shared" si="23"/>
        <v>1</v>
      </c>
      <c r="EE64" s="287">
        <f t="shared" si="23"/>
        <v>1</v>
      </c>
      <c r="EF64" s="287">
        <f t="shared" si="23"/>
        <v>1</v>
      </c>
      <c r="EG64" s="287">
        <f t="shared" si="23"/>
        <v>1</v>
      </c>
      <c r="EH64" s="287">
        <f t="shared" si="23"/>
        <v>1</v>
      </c>
      <c r="EI64" s="287">
        <f t="shared" si="23"/>
        <v>1</v>
      </c>
      <c r="EJ64" s="287">
        <f t="shared" si="23"/>
        <v>1</v>
      </c>
      <c r="EK64" s="287">
        <f t="shared" si="23"/>
        <v>1</v>
      </c>
      <c r="EL64" s="287">
        <f t="shared" si="23"/>
        <v>1</v>
      </c>
      <c r="EM64" s="287">
        <f t="shared" si="23"/>
        <v>1</v>
      </c>
      <c r="EN64" s="287">
        <f t="shared" si="23"/>
        <v>1</v>
      </c>
      <c r="EO64" s="287">
        <f t="shared" ref="EO64:GZ64" si="24">SUM(EO20:EO40,EO42:EO62)</f>
        <v>1</v>
      </c>
      <c r="EP64" s="287">
        <f t="shared" si="24"/>
        <v>1</v>
      </c>
      <c r="EQ64" s="287">
        <f t="shared" si="24"/>
        <v>1</v>
      </c>
      <c r="ER64" s="287">
        <f t="shared" si="24"/>
        <v>1</v>
      </c>
      <c r="ES64" s="287">
        <f t="shared" si="24"/>
        <v>1</v>
      </c>
      <c r="ET64" s="287">
        <f t="shared" si="24"/>
        <v>2</v>
      </c>
      <c r="EU64" s="287">
        <f t="shared" si="24"/>
        <v>1</v>
      </c>
      <c r="EV64" s="287">
        <f t="shared" si="24"/>
        <v>1</v>
      </c>
      <c r="EW64" s="287">
        <f t="shared" si="24"/>
        <v>2</v>
      </c>
      <c r="EX64" s="287">
        <f t="shared" si="24"/>
        <v>1</v>
      </c>
      <c r="EY64" s="287">
        <f t="shared" si="24"/>
        <v>3</v>
      </c>
      <c r="EZ64" s="287">
        <f t="shared" si="24"/>
        <v>0</v>
      </c>
      <c r="FA64" s="287">
        <f t="shared" si="24"/>
        <v>1</v>
      </c>
      <c r="FB64" s="287">
        <f t="shared" si="24"/>
        <v>1</v>
      </c>
      <c r="FC64" s="287">
        <f t="shared" si="24"/>
        <v>2</v>
      </c>
      <c r="FD64" s="287">
        <f t="shared" si="24"/>
        <v>1</v>
      </c>
      <c r="FE64" s="287">
        <f t="shared" si="24"/>
        <v>1</v>
      </c>
      <c r="FF64" s="287">
        <f t="shared" si="24"/>
        <v>1</v>
      </c>
      <c r="FG64" s="287">
        <f t="shared" si="24"/>
        <v>1</v>
      </c>
      <c r="FH64" s="287">
        <f t="shared" si="24"/>
        <v>1</v>
      </c>
      <c r="FI64" s="287">
        <f t="shared" si="24"/>
        <v>2</v>
      </c>
      <c r="FJ64" s="287">
        <f t="shared" si="24"/>
        <v>0</v>
      </c>
      <c r="FK64" s="287">
        <f t="shared" si="24"/>
        <v>2</v>
      </c>
      <c r="FL64" s="287">
        <f t="shared" si="24"/>
        <v>4</v>
      </c>
      <c r="FM64" s="287">
        <f t="shared" si="24"/>
        <v>2</v>
      </c>
      <c r="FN64" s="287">
        <f t="shared" si="24"/>
        <v>2</v>
      </c>
      <c r="FO64" s="287">
        <f t="shared" si="24"/>
        <v>2</v>
      </c>
      <c r="FP64" s="287">
        <f t="shared" si="24"/>
        <v>1</v>
      </c>
      <c r="FQ64" s="287">
        <f t="shared" si="24"/>
        <v>1</v>
      </c>
      <c r="FR64" s="287">
        <f t="shared" si="24"/>
        <v>1</v>
      </c>
      <c r="FS64" s="287">
        <f t="shared" si="24"/>
        <v>1</v>
      </c>
      <c r="FT64" s="287">
        <f t="shared" si="24"/>
        <v>1</v>
      </c>
      <c r="FU64" s="287">
        <f t="shared" si="24"/>
        <v>1</v>
      </c>
      <c r="FV64" s="287">
        <f t="shared" si="24"/>
        <v>1</v>
      </c>
      <c r="FW64" s="287">
        <f t="shared" si="24"/>
        <v>2</v>
      </c>
      <c r="FX64" s="287">
        <f t="shared" si="24"/>
        <v>2</v>
      </c>
      <c r="FY64" s="287">
        <f t="shared" si="24"/>
        <v>2</v>
      </c>
      <c r="FZ64" s="287">
        <f t="shared" si="24"/>
        <v>2</v>
      </c>
      <c r="GA64" s="287">
        <f t="shared" si="24"/>
        <v>2</v>
      </c>
      <c r="GB64" s="287">
        <f t="shared" si="24"/>
        <v>2</v>
      </c>
      <c r="GC64" s="287">
        <f t="shared" si="24"/>
        <v>2</v>
      </c>
      <c r="GD64" s="287">
        <f t="shared" si="24"/>
        <v>2</v>
      </c>
      <c r="GE64" s="287">
        <f t="shared" si="24"/>
        <v>2</v>
      </c>
      <c r="GF64" s="287">
        <f t="shared" si="24"/>
        <v>2</v>
      </c>
      <c r="GG64" s="287">
        <f t="shared" si="24"/>
        <v>2</v>
      </c>
      <c r="GH64" s="287">
        <f t="shared" si="24"/>
        <v>2</v>
      </c>
      <c r="GI64" s="287">
        <f t="shared" si="24"/>
        <v>1</v>
      </c>
      <c r="GJ64" s="287">
        <f t="shared" si="24"/>
        <v>1</v>
      </c>
      <c r="GK64" s="287">
        <f t="shared" si="24"/>
        <v>1</v>
      </c>
      <c r="GL64" s="287">
        <f t="shared" si="24"/>
        <v>1</v>
      </c>
      <c r="GM64" s="287">
        <f t="shared" si="24"/>
        <v>1</v>
      </c>
      <c r="GN64" s="287">
        <f t="shared" si="24"/>
        <v>1</v>
      </c>
      <c r="GO64" s="287">
        <f t="shared" si="24"/>
        <v>1</v>
      </c>
      <c r="GP64" s="287">
        <f t="shared" si="24"/>
        <v>1</v>
      </c>
      <c r="GQ64" s="287">
        <f t="shared" si="24"/>
        <v>1</v>
      </c>
      <c r="GR64" s="287">
        <f t="shared" si="24"/>
        <v>1</v>
      </c>
      <c r="GS64" s="287">
        <f t="shared" si="24"/>
        <v>1</v>
      </c>
      <c r="GT64" s="287">
        <f t="shared" si="24"/>
        <v>1</v>
      </c>
      <c r="GU64" s="287">
        <f t="shared" si="24"/>
        <v>2</v>
      </c>
      <c r="GV64" s="287">
        <f t="shared" si="24"/>
        <v>1</v>
      </c>
      <c r="GW64" s="287">
        <f t="shared" si="24"/>
        <v>1</v>
      </c>
      <c r="GX64" s="287">
        <f t="shared" si="24"/>
        <v>1</v>
      </c>
      <c r="GY64" s="287">
        <f t="shared" si="24"/>
        <v>1</v>
      </c>
      <c r="GZ64" s="287">
        <f t="shared" si="24"/>
        <v>1</v>
      </c>
      <c r="HA64" s="287">
        <f t="shared" ref="HA64:JA64" si="25">SUM(HA20:HA40,HA42:HA62)</f>
        <v>1</v>
      </c>
      <c r="HB64" s="287">
        <f t="shared" si="25"/>
        <v>3</v>
      </c>
      <c r="HC64" s="287">
        <f t="shared" si="25"/>
        <v>3</v>
      </c>
      <c r="HD64" s="287">
        <f t="shared" si="25"/>
        <v>3</v>
      </c>
      <c r="HE64" s="287">
        <f t="shared" si="25"/>
        <v>3</v>
      </c>
      <c r="HF64" s="287">
        <f t="shared" si="25"/>
        <v>3</v>
      </c>
      <c r="HG64" s="287">
        <f t="shared" si="25"/>
        <v>1</v>
      </c>
      <c r="HH64" s="287">
        <f t="shared" si="25"/>
        <v>1</v>
      </c>
      <c r="HI64" s="287">
        <f t="shared" si="25"/>
        <v>1</v>
      </c>
      <c r="HJ64" s="287">
        <f t="shared" si="25"/>
        <v>1</v>
      </c>
      <c r="HK64" s="287">
        <f t="shared" si="25"/>
        <v>1</v>
      </c>
      <c r="HL64" s="287">
        <f t="shared" si="25"/>
        <v>1</v>
      </c>
      <c r="HM64" s="287">
        <f t="shared" si="25"/>
        <v>1</v>
      </c>
      <c r="HN64" s="287">
        <f t="shared" si="25"/>
        <v>1</v>
      </c>
      <c r="HO64" s="287">
        <f t="shared" si="25"/>
        <v>1</v>
      </c>
      <c r="HP64" s="287">
        <f t="shared" si="25"/>
        <v>1</v>
      </c>
      <c r="HQ64" s="287">
        <f t="shared" si="25"/>
        <v>1</v>
      </c>
      <c r="HR64" s="287">
        <f t="shared" si="25"/>
        <v>1</v>
      </c>
      <c r="HS64" s="287">
        <f t="shared" si="25"/>
        <v>1</v>
      </c>
      <c r="HT64" s="287">
        <f t="shared" si="25"/>
        <v>0</v>
      </c>
      <c r="HU64" s="287">
        <f t="shared" si="25"/>
        <v>0</v>
      </c>
      <c r="HV64" s="287">
        <f t="shared" si="25"/>
        <v>0</v>
      </c>
      <c r="HW64" s="287">
        <f t="shared" si="25"/>
        <v>0</v>
      </c>
      <c r="HX64" s="287">
        <f t="shared" si="25"/>
        <v>0</v>
      </c>
      <c r="HY64" s="287">
        <f t="shared" si="25"/>
        <v>0</v>
      </c>
      <c r="HZ64" s="287">
        <f t="shared" si="25"/>
        <v>0</v>
      </c>
      <c r="IA64" s="287">
        <f t="shared" si="25"/>
        <v>0</v>
      </c>
      <c r="IB64" s="287">
        <f t="shared" si="25"/>
        <v>0</v>
      </c>
      <c r="IC64" s="287">
        <f t="shared" si="25"/>
        <v>0</v>
      </c>
      <c r="ID64" s="287">
        <f t="shared" si="25"/>
        <v>1</v>
      </c>
      <c r="IE64" s="287">
        <f t="shared" si="25"/>
        <v>1</v>
      </c>
      <c r="IF64" s="287">
        <f t="shared" si="25"/>
        <v>1</v>
      </c>
      <c r="IG64" s="287">
        <f t="shared" si="25"/>
        <v>1</v>
      </c>
      <c r="IH64" s="287">
        <f t="shared" si="25"/>
        <v>1</v>
      </c>
      <c r="II64" s="287">
        <f t="shared" si="25"/>
        <v>2</v>
      </c>
      <c r="IJ64" s="287">
        <f t="shared" si="25"/>
        <v>2</v>
      </c>
      <c r="IK64" s="287">
        <f t="shared" si="25"/>
        <v>1</v>
      </c>
      <c r="IL64" s="287">
        <f t="shared" si="25"/>
        <v>1</v>
      </c>
      <c r="IM64" s="287">
        <f t="shared" si="25"/>
        <v>1</v>
      </c>
      <c r="IN64" s="287">
        <f t="shared" si="25"/>
        <v>1</v>
      </c>
      <c r="IO64" s="287">
        <f t="shared" si="25"/>
        <v>1</v>
      </c>
      <c r="IP64" s="287">
        <f t="shared" si="25"/>
        <v>1</v>
      </c>
      <c r="IQ64" s="287">
        <f t="shared" si="25"/>
        <v>1</v>
      </c>
      <c r="IR64" s="287">
        <f t="shared" si="25"/>
        <v>1</v>
      </c>
      <c r="IS64" s="287">
        <f t="shared" si="25"/>
        <v>1</v>
      </c>
      <c r="IT64" s="287">
        <f t="shared" si="25"/>
        <v>1</v>
      </c>
      <c r="IU64" s="287">
        <f t="shared" si="25"/>
        <v>23</v>
      </c>
      <c r="IV64" s="287">
        <f t="shared" si="25"/>
        <v>36</v>
      </c>
      <c r="IW64" s="287">
        <f t="shared" si="25"/>
        <v>36</v>
      </c>
      <c r="IX64" s="287">
        <f t="shared" si="25"/>
        <v>27</v>
      </c>
      <c r="IY64" s="287">
        <f t="shared" si="25"/>
        <v>25</v>
      </c>
      <c r="IZ64" s="287">
        <f t="shared" si="25"/>
        <v>25</v>
      </c>
      <c r="JA64" s="287">
        <f t="shared" si="25"/>
        <v>5</v>
      </c>
    </row>
  </sheetData>
  <autoFilter ref="A15:JN64" xr:uid="{00000000-0009-0000-0000-000002000000}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  <filterColumn colId="17" showButton="0"/>
  </autoFilter>
  <mergeCells count="272">
    <mergeCell ref="EP17:FJ17"/>
    <mergeCell ref="HT18:HT19"/>
    <mergeCell ref="HU18:HU19"/>
    <mergeCell ref="HV18:HV19"/>
    <mergeCell ref="HW18:HW19"/>
    <mergeCell ref="HX18:HX19"/>
    <mergeCell ref="HY18:HY19"/>
    <mergeCell ref="HZ18:HZ19"/>
    <mergeCell ref="IA18:IA19"/>
    <mergeCell ref="FK17:IC17"/>
    <mergeCell ref="HF18:HF19"/>
    <mergeCell ref="HG18:HG19"/>
    <mergeCell ref="HH18:HH19"/>
    <mergeCell ref="HI18:HI19"/>
    <mergeCell ref="HJ18:HJ19"/>
    <mergeCell ref="HK18:HK19"/>
    <mergeCell ref="GZ18:GZ19"/>
    <mergeCell ref="HA18:HA19"/>
    <mergeCell ref="HB18:HB19"/>
    <mergeCell ref="HC18:HC19"/>
    <mergeCell ref="HD18:HD19"/>
    <mergeCell ref="HE18:HE19"/>
    <mergeCell ref="GT18:GT19"/>
    <mergeCell ref="GU18:GU19"/>
    <mergeCell ref="CQ18:CQ19"/>
    <mergeCell ref="CR18:CR19"/>
    <mergeCell ref="CS18:CS19"/>
    <mergeCell ref="CT18:CT19"/>
    <mergeCell ref="CU18:CU19"/>
    <mergeCell ref="CV18:CV19"/>
    <mergeCell ref="CK18:CK19"/>
    <mergeCell ref="CL18:CL19"/>
    <mergeCell ref="CM18:CM19"/>
    <mergeCell ref="CN18:CN19"/>
    <mergeCell ref="CO18:CO19"/>
    <mergeCell ref="CP18:CP19"/>
    <mergeCell ref="T17:AT17"/>
    <mergeCell ref="AU17:DS17"/>
    <mergeCell ref="DH18:DH19"/>
    <mergeCell ref="DQ18:DQ19"/>
    <mergeCell ref="DR18:DR19"/>
    <mergeCell ref="DS18:DS19"/>
    <mergeCell ref="JA18:JA19"/>
    <mergeCell ref="IZ18:IZ19"/>
    <mergeCell ref="FH18:FH19"/>
    <mergeCell ref="CY18:CY19"/>
    <mergeCell ref="CZ18:CZ19"/>
    <mergeCell ref="DA18:DA19"/>
    <mergeCell ref="DB18:DB19"/>
    <mergeCell ref="DC18:DC19"/>
    <mergeCell ref="DD18:DD19"/>
    <mergeCell ref="DE18:DE19"/>
    <mergeCell ref="IT18:IT19"/>
    <mergeCell ref="IU18:IU19"/>
    <mergeCell ref="IV18:IV19"/>
    <mergeCell ref="IW18:IW19"/>
    <mergeCell ref="IX18:IX19"/>
    <mergeCell ref="IY18:IY19"/>
    <mergeCell ref="IM18:IM19"/>
    <mergeCell ref="IN18:IN19"/>
    <mergeCell ref="IS18:IS19"/>
    <mergeCell ref="HS18:HS19"/>
    <mergeCell ref="ID18:ID19"/>
    <mergeCell ref="IE18:IE19"/>
    <mergeCell ref="IF18:IF19"/>
    <mergeCell ref="IB18:IB19"/>
    <mergeCell ref="IC18:IC19"/>
    <mergeCell ref="HR18:HR19"/>
    <mergeCell ref="HL18:HL19"/>
    <mergeCell ref="HM18:HM19"/>
    <mergeCell ref="HN18:HN19"/>
    <mergeCell ref="HO18:HO19"/>
    <mergeCell ref="HP18:HP19"/>
    <mergeCell ref="HQ18:HQ19"/>
    <mergeCell ref="IO18:IO19"/>
    <mergeCell ref="IP18:IP19"/>
    <mergeCell ref="IQ18:IQ19"/>
    <mergeCell ref="IR18:IR19"/>
    <mergeCell ref="IG18:IG19"/>
    <mergeCell ref="IH18:IH19"/>
    <mergeCell ref="II18:II19"/>
    <mergeCell ref="IJ18:IJ19"/>
    <mergeCell ref="IK18:IK19"/>
    <mergeCell ref="IL18:IL19"/>
    <mergeCell ref="GV18:GV19"/>
    <mergeCell ref="GW18:GW19"/>
    <mergeCell ref="GX18:GX19"/>
    <mergeCell ref="GY18:GY19"/>
    <mergeCell ref="GN18:GN19"/>
    <mergeCell ref="GO18:GO19"/>
    <mergeCell ref="GP18:GP19"/>
    <mergeCell ref="GQ18:GQ19"/>
    <mergeCell ref="GR18:GR19"/>
    <mergeCell ref="GS18:GS19"/>
    <mergeCell ref="GH18:GH19"/>
    <mergeCell ref="GI18:GI19"/>
    <mergeCell ref="GJ18:GJ19"/>
    <mergeCell ref="GK18:GK19"/>
    <mergeCell ref="GL18:GL19"/>
    <mergeCell ref="GM18:GM19"/>
    <mergeCell ref="GB18:GB19"/>
    <mergeCell ref="GC18:GC19"/>
    <mergeCell ref="GD18:GD19"/>
    <mergeCell ref="GE18:GE19"/>
    <mergeCell ref="GF18:GF19"/>
    <mergeCell ref="GG18:GG19"/>
    <mergeCell ref="FV18:FV19"/>
    <mergeCell ref="FW18:FW19"/>
    <mergeCell ref="FX18:FX19"/>
    <mergeCell ref="FY18:FY19"/>
    <mergeCell ref="FZ18:FZ19"/>
    <mergeCell ref="GA18:GA19"/>
    <mergeCell ref="FP18:FP19"/>
    <mergeCell ref="FQ18:FQ19"/>
    <mergeCell ref="FR18:FR19"/>
    <mergeCell ref="FS18:FS19"/>
    <mergeCell ref="FT18:FT19"/>
    <mergeCell ref="FU18:FU19"/>
    <mergeCell ref="FI18:FI19"/>
    <mergeCell ref="FK18:FK19"/>
    <mergeCell ref="FL18:FL19"/>
    <mergeCell ref="FM18:FM19"/>
    <mergeCell ref="FN18:FN19"/>
    <mergeCell ref="FO18:FO19"/>
    <mergeCell ref="FJ18:FJ19"/>
    <mergeCell ref="FB18:FB19"/>
    <mergeCell ref="FC18:FC19"/>
    <mergeCell ref="FD18:FD19"/>
    <mergeCell ref="FE18:FE19"/>
    <mergeCell ref="FF18:FF19"/>
    <mergeCell ref="FG18:FG19"/>
    <mergeCell ref="EV18:EV19"/>
    <mergeCell ref="EW18:EW19"/>
    <mergeCell ref="EX18:EX19"/>
    <mergeCell ref="EY18:EY19"/>
    <mergeCell ref="EZ18:EZ19"/>
    <mergeCell ref="FA18:FA19"/>
    <mergeCell ref="EP18:EP19"/>
    <mergeCell ref="EQ18:EQ19"/>
    <mergeCell ref="ER18:ER19"/>
    <mergeCell ref="ES18:ES19"/>
    <mergeCell ref="ET18:ET19"/>
    <mergeCell ref="EU18:EU19"/>
    <mergeCell ref="EI18:EI19"/>
    <mergeCell ref="EJ18:EJ19"/>
    <mergeCell ref="EK18:EK19"/>
    <mergeCell ref="EL18:EL19"/>
    <mergeCell ref="EM18:EM19"/>
    <mergeCell ref="EO18:EO19"/>
    <mergeCell ref="EN18:EN19"/>
    <mergeCell ref="EC18:EC19"/>
    <mergeCell ref="ED18:ED19"/>
    <mergeCell ref="EE18:EE19"/>
    <mergeCell ref="EF18:EF19"/>
    <mergeCell ref="EG18:EG19"/>
    <mergeCell ref="EH18:EH19"/>
    <mergeCell ref="DW18:DW19"/>
    <mergeCell ref="DX18:DX19"/>
    <mergeCell ref="DY18:DY19"/>
    <mergeCell ref="DZ18:DZ19"/>
    <mergeCell ref="EA18:EA19"/>
    <mergeCell ref="EB18:EB19"/>
    <mergeCell ref="CW18:CW19"/>
    <mergeCell ref="CX18:CX19"/>
    <mergeCell ref="DG18:DG19"/>
    <mergeCell ref="DT18:DT19"/>
    <mergeCell ref="DU18:DU19"/>
    <mergeCell ref="DV18:DV19"/>
    <mergeCell ref="DF18:DF19"/>
    <mergeCell ref="DI18:DI19"/>
    <mergeCell ref="DJ18:DJ19"/>
    <mergeCell ref="DK18:DK19"/>
    <mergeCell ref="DL18:DL19"/>
    <mergeCell ref="DM18:DM19"/>
    <mergeCell ref="DN18:DN19"/>
    <mergeCell ref="DO18:DO19"/>
    <mergeCell ref="DP18:DP19"/>
    <mergeCell ref="CH18:CH19"/>
    <mergeCell ref="CI18:CI19"/>
    <mergeCell ref="CJ18:CJ19"/>
    <mergeCell ref="BY18:BY19"/>
    <mergeCell ref="BZ18:BZ19"/>
    <mergeCell ref="CA18:CA19"/>
    <mergeCell ref="CB18:CB19"/>
    <mergeCell ref="CC18:CC19"/>
    <mergeCell ref="CD18:CD19"/>
    <mergeCell ref="CE18:CE19"/>
    <mergeCell ref="CF18:CF19"/>
    <mergeCell ref="CG18:CG19"/>
    <mergeCell ref="BS18:BS19"/>
    <mergeCell ref="BT18:BT19"/>
    <mergeCell ref="BU18:BU19"/>
    <mergeCell ref="BV18:BV19"/>
    <mergeCell ref="BW18:BW19"/>
    <mergeCell ref="BX18:BX19"/>
    <mergeCell ref="BM18:BM19"/>
    <mergeCell ref="BN18:BN19"/>
    <mergeCell ref="BO18:BO19"/>
    <mergeCell ref="BP18:BP19"/>
    <mergeCell ref="BQ18:BQ19"/>
    <mergeCell ref="BR18:BR19"/>
    <mergeCell ref="BG18:BG19"/>
    <mergeCell ref="BH18:BH19"/>
    <mergeCell ref="BI18:BI19"/>
    <mergeCell ref="BJ18:BJ19"/>
    <mergeCell ref="BK18:BK19"/>
    <mergeCell ref="BL18:BL19"/>
    <mergeCell ref="BA18:BA19"/>
    <mergeCell ref="BB18:BB19"/>
    <mergeCell ref="BC18:BC19"/>
    <mergeCell ref="BD18:BD19"/>
    <mergeCell ref="BE18:BE19"/>
    <mergeCell ref="BF18:BF19"/>
    <mergeCell ref="AF18:AF19"/>
    <mergeCell ref="AG18:AG19"/>
    <mergeCell ref="AU18:AU19"/>
    <mergeCell ref="AV18:AV19"/>
    <mergeCell ref="AW18:AW19"/>
    <mergeCell ref="AX18:AX19"/>
    <mergeCell ref="AY18:AY19"/>
    <mergeCell ref="AZ18:AZ19"/>
    <mergeCell ref="AP18:AP19"/>
    <mergeCell ref="AQ18:AQ19"/>
    <mergeCell ref="AR18:AR19"/>
    <mergeCell ref="AS18:AS19"/>
    <mergeCell ref="AT18:AT19"/>
    <mergeCell ref="IU17:JA17"/>
    <mergeCell ref="JB17:JN17"/>
    <mergeCell ref="T18:T19"/>
    <mergeCell ref="U18:U19"/>
    <mergeCell ref="V18:V19"/>
    <mergeCell ref="W18:W19"/>
    <mergeCell ref="X18:X19"/>
    <mergeCell ref="Y18:Y19"/>
    <mergeCell ref="Z18:Z19"/>
    <mergeCell ref="AA18:AA19"/>
    <mergeCell ref="DT17:EO17"/>
    <mergeCell ref="ID17:IT17"/>
    <mergeCell ref="AN18:AN19"/>
    <mergeCell ref="AO18:AO19"/>
    <mergeCell ref="AH18:AH19"/>
    <mergeCell ref="AI18:AI19"/>
    <mergeCell ref="AJ18:AJ19"/>
    <mergeCell ref="AK18:AK19"/>
    <mergeCell ref="AL18:AL19"/>
    <mergeCell ref="AM18:AM19"/>
    <mergeCell ref="AB18:AB19"/>
    <mergeCell ref="AC18:AC19"/>
    <mergeCell ref="AD18:AD19"/>
    <mergeCell ref="AE18:AE19"/>
    <mergeCell ref="Q17:Q19"/>
    <mergeCell ref="R17:R19"/>
    <mergeCell ref="S17:S19"/>
    <mergeCell ref="G15:G19"/>
    <mergeCell ref="H15:H19"/>
    <mergeCell ref="I15:I19"/>
    <mergeCell ref="J15:P15"/>
    <mergeCell ref="Q15:S16"/>
    <mergeCell ref="J16:N16"/>
    <mergeCell ref="O16:O19"/>
    <mergeCell ref="P16:P19"/>
    <mergeCell ref="J17:J19"/>
    <mergeCell ref="K17:K19"/>
    <mergeCell ref="A15:A19"/>
    <mergeCell ref="B15:B19"/>
    <mergeCell ref="C15:C19"/>
    <mergeCell ref="D15:D19"/>
    <mergeCell ref="E15:E19"/>
    <mergeCell ref="F15:F19"/>
    <mergeCell ref="L17:L19"/>
    <mergeCell ref="M17:M19"/>
    <mergeCell ref="N17:N19"/>
  </mergeCells>
  <phoneticPr fontId="9" type="noConversion"/>
  <conditionalFormatting sqref="O20:O40">
    <cfRule type="colorScale" priority="286">
      <colorScale>
        <cfvo type="num" val="&quot;*,*&quot;"/>
        <cfvo type="max"/>
        <color rgb="FFFF7128"/>
        <color rgb="FFFFEF9C"/>
      </colorScale>
    </cfRule>
  </conditionalFormatting>
  <conditionalFormatting sqref="O42:O50 O56 O52:O54 O58:O62">
    <cfRule type="colorScale" priority="296">
      <colorScale>
        <cfvo type="num" val="&quot;*,*&quot;"/>
        <cfvo type="max"/>
        <color rgb="FFFF7128"/>
        <color rgb="FFFFEF9C"/>
      </colorScale>
    </cfRule>
  </conditionalFormatting>
  <conditionalFormatting sqref="O42:O62 O20:O40">
    <cfRule type="containsText" dxfId="10" priority="29" operator="containsText" text=",">
      <formula>NOT(ISERROR(SEARCH(",",O20)))</formula>
    </cfRule>
  </conditionalFormatting>
  <conditionalFormatting sqref="O51">
    <cfRule type="colorScale" priority="25">
      <colorScale>
        <cfvo type="num" val="&quot;*,*&quot;"/>
        <cfvo type="max"/>
        <color rgb="FFFF7128"/>
        <color rgb="FFFFEF9C"/>
      </colorScale>
    </cfRule>
  </conditionalFormatting>
  <conditionalFormatting sqref="O55">
    <cfRule type="colorScale" priority="15">
      <colorScale>
        <cfvo type="num" val="&quot;*,*&quot;"/>
        <cfvo type="max"/>
        <color rgb="FFFF7128"/>
        <color rgb="FFFFEF9C"/>
      </colorScale>
    </cfRule>
  </conditionalFormatting>
  <conditionalFormatting sqref="O57">
    <cfRule type="colorScale" priority="5">
      <colorScale>
        <cfvo type="num" val="&quot;*,*&quot;"/>
        <cfvo type="max"/>
        <color rgb="FFFF7128"/>
        <color rgb="FFFFEF9C"/>
      </colorScale>
    </cfRule>
  </conditionalFormatting>
  <conditionalFormatting sqref="T20:EO40 T42:EO62">
    <cfRule type="cellIs" dxfId="9" priority="26" operator="equal">
      <formula>1</formula>
    </cfRule>
  </conditionalFormatting>
  <conditionalFormatting sqref="EP20:IT40 EP42:IT62">
    <cfRule type="cellIs" dxfId="8" priority="28" operator="equal">
      <formula>1</formula>
    </cfRule>
  </conditionalFormatting>
  <conditionalFormatting sqref="IU20:JA40 IU42:JA62">
    <cfRule type="cellIs" dxfId="7" priority="27" operator="equal">
      <formula>1</formula>
    </cfRule>
  </conditionalFormatting>
  <dataValidations xWindow="1182" yWindow="891" count="3">
    <dataValidation type="custom" allowBlank="1" showInputMessage="1" showErrorMessage="1" errorTitle="Wartość nieprawidłowa" error="Jeśli efekt jest realizowany- proszę wprowadzić cyfrę 1" promptTitle="Wybór efektu" prompt="Jeśli efekt jest realizowany- proszę wprowadzić cyfrę 1" sqref="Q63:S63 T20:JA40 T42:JA63" xr:uid="{00000000-0002-0000-0200-000000000000}">
      <formula1>1</formula1>
    </dataValidation>
    <dataValidation allowBlank="1" showInputMessage="1" showErrorMessage="1" errorTitle="Wartość nieprawidłowa" error="Proszę wybrać formę zakończenia przedmiotu z listy" promptTitle="Forma zakończenia przedmiotu" prompt="Proszę wybrać formę zakończenia przedmiotu z listy" sqref="P20:P40 P42:P63" xr:uid="{00000000-0002-0000-0200-000001000000}"/>
    <dataValidation allowBlank="1" showInputMessage="1" showErrorMessage="1" errorTitle="WARTOŚĆ NIEPRAWIDŁOWA" error="Suma ECTS musi być liczbą całkowitą" promptTitle="suma ECTS" prompt="Suma ECTS musi być liczbą całkowitą" sqref="O20:O40 O42:O62" xr:uid="{00000000-0002-0000-0200-000002000000}"/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"/>
  <sheetViews>
    <sheetView workbookViewId="0">
      <selection activeCell="B4" sqref="B4"/>
    </sheetView>
  </sheetViews>
  <sheetFormatPr defaultColWidth="8.85546875" defaultRowHeight="15" x14ac:dyDescent="0.25"/>
  <cols>
    <col min="1" max="1" width="9.28515625" customWidth="1"/>
    <col min="2" max="2" width="33.140625" customWidth="1"/>
    <col min="3" max="3" width="1.85546875" style="85" customWidth="1"/>
    <col min="4" max="4" width="10.85546875" customWidth="1"/>
    <col min="5" max="5" width="31" customWidth="1"/>
    <col min="6" max="6" width="1.7109375" style="85" customWidth="1"/>
    <col min="7" max="7" width="13.42578125" customWidth="1"/>
    <col min="8" max="8" width="25.85546875" customWidth="1"/>
    <col min="9" max="9" width="1.85546875" style="85" customWidth="1"/>
    <col min="10" max="10" width="43.7109375" customWidth="1"/>
    <col min="11" max="11" width="1.42578125" style="85" customWidth="1"/>
    <col min="12" max="12" width="13.42578125" customWidth="1"/>
    <col min="13" max="13" width="18.42578125" customWidth="1"/>
    <col min="14" max="14" width="1.42578125" style="85" customWidth="1"/>
    <col min="15" max="15" width="32.42578125" customWidth="1"/>
  </cols>
  <sheetData>
    <row r="1" spans="1:15" ht="60" x14ac:dyDescent="0.25">
      <c r="A1" s="149" t="s">
        <v>109</v>
      </c>
      <c r="B1" s="1" t="s">
        <v>103</v>
      </c>
      <c r="C1" s="84"/>
      <c r="D1" s="149" t="s">
        <v>56</v>
      </c>
      <c r="E1" s="1" t="s">
        <v>110</v>
      </c>
      <c r="G1" s="149" t="s">
        <v>57</v>
      </c>
      <c r="H1" s="1" t="s">
        <v>111</v>
      </c>
      <c r="J1" s="127" t="s">
        <v>127</v>
      </c>
      <c r="K1" s="148"/>
      <c r="L1" s="149" t="s">
        <v>153</v>
      </c>
      <c r="M1" s="149" t="s">
        <v>111</v>
      </c>
      <c r="N1" s="148"/>
      <c r="O1" s="150" t="s">
        <v>154</v>
      </c>
    </row>
    <row r="2" spans="1:15" x14ac:dyDescent="0.25">
      <c r="A2" t="s">
        <v>43</v>
      </c>
      <c r="B2" s="2" t="s">
        <v>178</v>
      </c>
      <c r="D2" t="s">
        <v>77</v>
      </c>
      <c r="E2" t="s">
        <v>112</v>
      </c>
      <c r="G2" t="s">
        <v>63</v>
      </c>
      <c r="H2" t="s">
        <v>113</v>
      </c>
      <c r="J2" s="128" t="s">
        <v>128</v>
      </c>
      <c r="L2" t="s">
        <v>63</v>
      </c>
      <c r="M2" t="s">
        <v>113</v>
      </c>
      <c r="O2" t="s">
        <v>155</v>
      </c>
    </row>
    <row r="3" spans="1:15" ht="30" x14ac:dyDescent="0.25">
      <c r="A3" t="s">
        <v>46</v>
      </c>
      <c r="B3" s="2" t="s">
        <v>175</v>
      </c>
      <c r="D3" t="s">
        <v>78</v>
      </c>
      <c r="E3" t="s">
        <v>114</v>
      </c>
      <c r="G3" t="s">
        <v>115</v>
      </c>
      <c r="H3" t="s">
        <v>116</v>
      </c>
      <c r="J3" s="129" t="s">
        <v>129</v>
      </c>
      <c r="L3" t="s">
        <v>115</v>
      </c>
      <c r="M3" t="s">
        <v>116</v>
      </c>
      <c r="O3" t="s">
        <v>156</v>
      </c>
    </row>
    <row r="4" spans="1:15" ht="30" x14ac:dyDescent="0.25">
      <c r="A4" t="s">
        <v>47</v>
      </c>
      <c r="B4" s="2" t="s">
        <v>176</v>
      </c>
      <c r="D4" t="s">
        <v>117</v>
      </c>
      <c r="E4" t="s">
        <v>118</v>
      </c>
      <c r="L4" t="s">
        <v>62</v>
      </c>
      <c r="M4" t="s">
        <v>119</v>
      </c>
    </row>
    <row r="5" spans="1:15" x14ac:dyDescent="0.25">
      <c r="A5" t="s">
        <v>48</v>
      </c>
      <c r="B5" s="2" t="s">
        <v>66</v>
      </c>
    </row>
  </sheetData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Położnictwo II st.</vt:lpstr>
      <vt:lpstr>Matryca</vt:lpstr>
      <vt:lpstr>Słowniki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Marzena Patyna-Sieniuta</dc:creator>
  <cp:lastModifiedBy>Monika</cp:lastModifiedBy>
  <cp:lastPrinted>2024-06-10T15:42:58Z</cp:lastPrinted>
  <dcterms:created xsi:type="dcterms:W3CDTF">2024-06-07T08:16:09Z</dcterms:created>
  <dcterms:modified xsi:type="dcterms:W3CDTF">2025-03-07T09:50:53Z</dcterms:modified>
</cp:coreProperties>
</file>