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atryce\Ratownictwo Medyczne\"/>
    </mc:Choice>
  </mc:AlternateContent>
  <xr:revisionPtr revIDLastSave="0" documentId="8_{5994A842-0289-47CA-8A41-FE9CB9A4001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atownictwo med. II st." sheetId="1" state="hidden" r:id="rId1"/>
    <sheet name="Matryca" sheetId="6" r:id="rId2"/>
    <sheet name="Arkusz1" sheetId="7" r:id="rId3"/>
    <sheet name="Słowniki" sheetId="5" state="hidden" r:id="rId4"/>
  </sheets>
  <definedNames>
    <definedName name="_xlnm._FilterDatabase" localSheetId="1" hidden="1">Matryca!$A$20:$FB$63</definedName>
    <definedName name="_xlnm._FilterDatabase" localSheetId="0" hidden="1">'Ratownictwo med. II st.'!$A$19:$BQ$65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4" i="1" l="1"/>
  <c r="I52" i="6"/>
  <c r="I53" i="6"/>
  <c r="I54" i="6"/>
  <c r="I55" i="6"/>
  <c r="I56" i="6"/>
  <c r="I57" i="6"/>
  <c r="I58" i="6"/>
  <c r="I59" i="6"/>
  <c r="I60" i="6"/>
  <c r="I61" i="6"/>
  <c r="H52" i="6"/>
  <c r="H53" i="6"/>
  <c r="H54" i="6"/>
  <c r="H55" i="6"/>
  <c r="H56" i="6"/>
  <c r="H57" i="6"/>
  <c r="H58" i="6"/>
  <c r="H59" i="6"/>
  <c r="H60" i="6"/>
  <c r="H61" i="6"/>
  <c r="G52" i="6"/>
  <c r="G53" i="6"/>
  <c r="G54" i="6"/>
  <c r="G55" i="6"/>
  <c r="G56" i="6"/>
  <c r="G57" i="6"/>
  <c r="G58" i="6"/>
  <c r="G59" i="6"/>
  <c r="G60" i="6"/>
  <c r="G61" i="6"/>
  <c r="F52" i="6"/>
  <c r="F53" i="6"/>
  <c r="F54" i="6"/>
  <c r="F55" i="6"/>
  <c r="F56" i="6"/>
  <c r="F57" i="6"/>
  <c r="F58" i="6"/>
  <c r="F59" i="6"/>
  <c r="F60" i="6"/>
  <c r="F61" i="6"/>
  <c r="E52" i="6"/>
  <c r="E53" i="6"/>
  <c r="E54" i="6"/>
  <c r="E55" i="6"/>
  <c r="E56" i="6"/>
  <c r="E57" i="6"/>
  <c r="E58" i="6"/>
  <c r="E59" i="6"/>
  <c r="E60" i="6"/>
  <c r="E61" i="6"/>
  <c r="D52" i="6"/>
  <c r="D53" i="6"/>
  <c r="D54" i="6"/>
  <c r="D55" i="6"/>
  <c r="D56" i="6"/>
  <c r="D57" i="6"/>
  <c r="D58" i="6"/>
  <c r="D59" i="6"/>
  <c r="D60" i="6"/>
  <c r="D61" i="6"/>
  <c r="C52" i="6"/>
  <c r="C53" i="6"/>
  <c r="C54" i="6"/>
  <c r="C55" i="6"/>
  <c r="C56" i="6"/>
  <c r="C57" i="6"/>
  <c r="C58" i="6"/>
  <c r="C59" i="6"/>
  <c r="C60" i="6"/>
  <c r="C61" i="6"/>
  <c r="B52" i="6"/>
  <c r="B53" i="6"/>
  <c r="B54" i="6"/>
  <c r="B55" i="6"/>
  <c r="B56" i="6"/>
  <c r="B57" i="6"/>
  <c r="B58" i="6"/>
  <c r="B59" i="6"/>
  <c r="B60" i="6"/>
  <c r="B61" i="6"/>
  <c r="A52" i="6"/>
  <c r="A53" i="6"/>
  <c r="A54" i="6"/>
  <c r="A55" i="6"/>
  <c r="A56" i="6"/>
  <c r="A57" i="6"/>
  <c r="A58" i="6"/>
  <c r="A59" i="6"/>
  <c r="A60" i="6"/>
  <c r="A61" i="6"/>
  <c r="S59" i="6" l="1"/>
  <c r="R59" i="6"/>
  <c r="Q59" i="6"/>
  <c r="P59" i="6"/>
  <c r="M59" i="6"/>
  <c r="S58" i="6"/>
  <c r="R58" i="6"/>
  <c r="Q58" i="6"/>
  <c r="P58" i="6"/>
  <c r="M58" i="6"/>
  <c r="S57" i="6"/>
  <c r="R57" i="6"/>
  <c r="Q57" i="6"/>
  <c r="P57" i="6"/>
  <c r="M57" i="6"/>
  <c r="S56" i="6"/>
  <c r="R56" i="6"/>
  <c r="Q56" i="6"/>
  <c r="P56" i="6"/>
  <c r="M56" i="6"/>
  <c r="AW59" i="1"/>
  <c r="AV59" i="1" s="1"/>
  <c r="AU59" i="1" s="1"/>
  <c r="Z59" i="1"/>
  <c r="Y59" i="1" s="1"/>
  <c r="P59" i="1"/>
  <c r="M59" i="1"/>
  <c r="K59" i="6" s="1"/>
  <c r="AW58" i="1"/>
  <c r="AV58" i="1" s="1"/>
  <c r="AU58" i="1" s="1"/>
  <c r="Z58" i="1"/>
  <c r="Y58" i="1" s="1"/>
  <c r="P58" i="1"/>
  <c r="M58" i="1"/>
  <c r="K58" i="6" s="1"/>
  <c r="AW57" i="1"/>
  <c r="AV57" i="1" s="1"/>
  <c r="P57" i="1"/>
  <c r="M57" i="1"/>
  <c r="K57" i="6" s="1"/>
  <c r="AW56" i="1"/>
  <c r="AV56" i="1" s="1"/>
  <c r="AU56" i="1" s="1"/>
  <c r="Z56" i="1"/>
  <c r="Y56" i="1" s="1"/>
  <c r="X56" i="1" s="1"/>
  <c r="P56" i="1"/>
  <c r="M56" i="1"/>
  <c r="K56" i="6" s="1"/>
  <c r="O56" i="6" l="1"/>
  <c r="O58" i="6"/>
  <c r="O59" i="6"/>
  <c r="O57" i="6"/>
  <c r="L56" i="1"/>
  <c r="N58" i="1"/>
  <c r="L58" i="6" s="1"/>
  <c r="N59" i="1"/>
  <c r="L59" i="6" s="1"/>
  <c r="N56" i="1"/>
  <c r="L56" i="6" s="1"/>
  <c r="O58" i="1"/>
  <c r="N58" i="6" s="1"/>
  <c r="O59" i="1"/>
  <c r="N59" i="6" s="1"/>
  <c r="O56" i="1"/>
  <c r="N56" i="6" s="1"/>
  <c r="X58" i="1"/>
  <c r="L58" i="1" s="1"/>
  <c r="X59" i="1"/>
  <c r="L59" i="1" s="1"/>
  <c r="AU57" i="1"/>
  <c r="L57" i="1" s="1"/>
  <c r="N57" i="1"/>
  <c r="L57" i="6" s="1"/>
  <c r="O57" i="1"/>
  <c r="N57" i="6" s="1"/>
  <c r="P23" i="1"/>
  <c r="EE38" i="6"/>
  <c r="EF38" i="6"/>
  <c r="EG38" i="6"/>
  <c r="EH38" i="6"/>
  <c r="EE63" i="6"/>
  <c r="EF63" i="6"/>
  <c r="EG63" i="6"/>
  <c r="EH63" i="6"/>
  <c r="EE62" i="6"/>
  <c r="EF62" i="6"/>
  <c r="EG62" i="6"/>
  <c r="EH62" i="6"/>
  <c r="A51" i="6"/>
  <c r="M53" i="6"/>
  <c r="P53" i="6"/>
  <c r="Q53" i="6"/>
  <c r="R53" i="6"/>
  <c r="S53" i="6"/>
  <c r="B51" i="6"/>
  <c r="C51" i="6"/>
  <c r="D51" i="6"/>
  <c r="E51" i="6"/>
  <c r="F51" i="6"/>
  <c r="G51" i="6"/>
  <c r="H51" i="6"/>
  <c r="I51" i="6"/>
  <c r="M51" i="6"/>
  <c r="P51" i="6"/>
  <c r="Q51" i="6"/>
  <c r="R51" i="6"/>
  <c r="S51" i="6"/>
  <c r="A50" i="6"/>
  <c r="B50" i="6"/>
  <c r="C50" i="6"/>
  <c r="D50" i="6"/>
  <c r="E50" i="6"/>
  <c r="F50" i="6"/>
  <c r="G50" i="6"/>
  <c r="H50" i="6"/>
  <c r="I50" i="6"/>
  <c r="M50" i="6"/>
  <c r="P50" i="6"/>
  <c r="Q50" i="6"/>
  <c r="R50" i="6"/>
  <c r="S50" i="6"/>
  <c r="M53" i="1"/>
  <c r="K53" i="6" s="1"/>
  <c r="P53" i="1"/>
  <c r="AW53" i="1"/>
  <c r="AV53" i="1" s="1"/>
  <c r="AU53" i="1" s="1"/>
  <c r="L53" i="1" s="1"/>
  <c r="AW50" i="1"/>
  <c r="AV50" i="1" s="1"/>
  <c r="AU50" i="1" s="1"/>
  <c r="Z50" i="1"/>
  <c r="M50" i="1"/>
  <c r="K50" i="6" s="1"/>
  <c r="P50" i="1"/>
  <c r="M90" i="1"/>
  <c r="N90" i="1" s="1"/>
  <c r="P22" i="1"/>
  <c r="P40" i="1"/>
  <c r="AM62" i="6"/>
  <c r="AM63" i="6"/>
  <c r="AM38" i="6"/>
  <c r="L87" i="1"/>
  <c r="M89" i="1"/>
  <c r="N89" i="1" s="1"/>
  <c r="P89" i="1" s="1"/>
  <c r="T58" i="1" l="1"/>
  <c r="T57" i="1"/>
  <c r="R57" i="1"/>
  <c r="T56" i="1"/>
  <c r="T59" i="1"/>
  <c r="O85" i="1"/>
  <c r="R59" i="1"/>
  <c r="S58" i="1"/>
  <c r="R58" i="1"/>
  <c r="O53" i="6"/>
  <c r="R56" i="1"/>
  <c r="O50" i="6"/>
  <c r="Q57" i="1"/>
  <c r="Q58" i="1"/>
  <c r="S56" i="1"/>
  <c r="BP53" i="1"/>
  <c r="BQ53" i="1" s="1"/>
  <c r="Q56" i="1"/>
  <c r="BP59" i="1"/>
  <c r="BQ59" i="1" s="1"/>
  <c r="J59" i="6"/>
  <c r="BP58" i="1"/>
  <c r="BQ58" i="1" s="1"/>
  <c r="J58" i="6"/>
  <c r="S57" i="1"/>
  <c r="S59" i="1"/>
  <c r="Q59" i="1"/>
  <c r="BP57" i="1"/>
  <c r="BQ57" i="1" s="1"/>
  <c r="J57" i="6"/>
  <c r="BP56" i="1"/>
  <c r="BQ56" i="1" s="1"/>
  <c r="J56" i="6"/>
  <c r="J53" i="6"/>
  <c r="N53" i="1"/>
  <c r="L53" i="6" s="1"/>
  <c r="O53" i="1"/>
  <c r="N53" i="6" s="1"/>
  <c r="O50" i="1"/>
  <c r="N50" i="6" s="1"/>
  <c r="Y50" i="1"/>
  <c r="BG38" i="1"/>
  <c r="BH38" i="1"/>
  <c r="BI38" i="1"/>
  <c r="T53" i="1" l="1"/>
  <c r="R53" i="1"/>
  <c r="Q53" i="1"/>
  <c r="S53" i="1"/>
  <c r="X50" i="1"/>
  <c r="L50" i="1" s="1"/>
  <c r="N50" i="1"/>
  <c r="T50" i="1" s="1"/>
  <c r="K62" i="1"/>
  <c r="J62" i="1"/>
  <c r="K38" i="1"/>
  <c r="J38" i="1"/>
  <c r="L50" i="6" l="1"/>
  <c r="R50" i="1"/>
  <c r="J50" i="6"/>
  <c r="BP50" i="1"/>
  <c r="BQ50" i="1" s="1"/>
  <c r="Q50" i="1"/>
  <c r="S50" i="1"/>
  <c r="K63" i="1"/>
  <c r="J63" i="1"/>
  <c r="CN63" i="6" l="1"/>
  <c r="CO63" i="6"/>
  <c r="CP63" i="6"/>
  <c r="CQ63" i="6"/>
  <c r="CR63" i="6"/>
  <c r="CS63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N62" i="6"/>
  <c r="AO62" i="6"/>
  <c r="AP62" i="6"/>
  <c r="AQ62" i="6"/>
  <c r="AR62" i="6"/>
  <c r="AS62" i="6"/>
  <c r="AT62" i="6"/>
  <c r="AU62" i="6"/>
  <c r="AV62" i="6"/>
  <c r="AW62" i="6"/>
  <c r="AX62" i="6"/>
  <c r="AY62" i="6"/>
  <c r="AZ62" i="6"/>
  <c r="BA62" i="6"/>
  <c r="BB62" i="6"/>
  <c r="BC62" i="6"/>
  <c r="BD62" i="6"/>
  <c r="BE62" i="6"/>
  <c r="BF62" i="6"/>
  <c r="BG62" i="6"/>
  <c r="BH62" i="6"/>
  <c r="BI62" i="6"/>
  <c r="BJ62" i="6"/>
  <c r="BK62" i="6"/>
  <c r="BL62" i="6"/>
  <c r="BM62" i="6"/>
  <c r="BN62" i="6"/>
  <c r="BO62" i="6"/>
  <c r="BP62" i="6"/>
  <c r="BQ62" i="6"/>
  <c r="BR62" i="6"/>
  <c r="BS62" i="6"/>
  <c r="BT62" i="6"/>
  <c r="BU62" i="6"/>
  <c r="BV62" i="6"/>
  <c r="BW62" i="6"/>
  <c r="BX62" i="6"/>
  <c r="BY62" i="6"/>
  <c r="BZ62" i="6"/>
  <c r="CA62" i="6"/>
  <c r="CB62" i="6"/>
  <c r="CC62" i="6"/>
  <c r="CD62" i="6"/>
  <c r="CE62" i="6"/>
  <c r="CF62" i="6"/>
  <c r="CG62" i="6"/>
  <c r="CH62" i="6"/>
  <c r="CI62" i="6"/>
  <c r="CJ62" i="6"/>
  <c r="CK62" i="6"/>
  <c r="CL62" i="6"/>
  <c r="CM62" i="6"/>
  <c r="CN62" i="6"/>
  <c r="CO62" i="6"/>
  <c r="CP62" i="6"/>
  <c r="CQ62" i="6"/>
  <c r="CR62" i="6"/>
  <c r="CS62" i="6"/>
  <c r="CT62" i="6"/>
  <c r="CU62" i="6"/>
  <c r="CV62" i="6"/>
  <c r="CW62" i="6"/>
  <c r="CX62" i="6"/>
  <c r="CY62" i="6"/>
  <c r="CZ62" i="6"/>
  <c r="DA62" i="6"/>
  <c r="DB62" i="6"/>
  <c r="DC62" i="6"/>
  <c r="DD62" i="6"/>
  <c r="DE62" i="6"/>
  <c r="DF62" i="6"/>
  <c r="DG62" i="6"/>
  <c r="DH62" i="6"/>
  <c r="DI62" i="6"/>
  <c r="DJ62" i="6"/>
  <c r="DK62" i="6"/>
  <c r="DL62" i="6"/>
  <c r="DM62" i="6"/>
  <c r="DN62" i="6"/>
  <c r="DO62" i="6"/>
  <c r="DP62" i="6"/>
  <c r="DQ62" i="6"/>
  <c r="DR62" i="6"/>
  <c r="DS62" i="6"/>
  <c r="DT62" i="6"/>
  <c r="DU62" i="6"/>
  <c r="DV62" i="6"/>
  <c r="DW62" i="6"/>
  <c r="DX62" i="6"/>
  <c r="DY62" i="6"/>
  <c r="DZ62" i="6"/>
  <c r="EA62" i="6"/>
  <c r="EB62" i="6"/>
  <c r="EC62" i="6"/>
  <c r="ED62" i="6"/>
  <c r="EI62" i="6"/>
  <c r="EJ62" i="6"/>
  <c r="EK62" i="6"/>
  <c r="EL62" i="6"/>
  <c r="EM62" i="6"/>
  <c r="EO62" i="6"/>
  <c r="T62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BE38" i="6"/>
  <c r="BF38" i="6"/>
  <c r="BG38" i="6"/>
  <c r="BH38" i="6"/>
  <c r="BI38" i="6"/>
  <c r="BJ38" i="6"/>
  <c r="BK38" i="6"/>
  <c r="BL38" i="6"/>
  <c r="BM38" i="6"/>
  <c r="BN38" i="6"/>
  <c r="BO38" i="6"/>
  <c r="BP38" i="6"/>
  <c r="BQ38" i="6"/>
  <c r="BR38" i="6"/>
  <c r="BS38" i="6"/>
  <c r="BT38" i="6"/>
  <c r="BU38" i="6"/>
  <c r="BV38" i="6"/>
  <c r="BW38" i="6"/>
  <c r="BX38" i="6"/>
  <c r="BY38" i="6"/>
  <c r="BZ38" i="6"/>
  <c r="CA38" i="6"/>
  <c r="CB38" i="6"/>
  <c r="CC38" i="6"/>
  <c r="CD38" i="6"/>
  <c r="CE38" i="6"/>
  <c r="CF38" i="6"/>
  <c r="CG38" i="6"/>
  <c r="CH38" i="6"/>
  <c r="CI38" i="6"/>
  <c r="CJ38" i="6"/>
  <c r="CK38" i="6"/>
  <c r="CL38" i="6"/>
  <c r="CM38" i="6"/>
  <c r="CN38" i="6"/>
  <c r="CO38" i="6"/>
  <c r="CP38" i="6"/>
  <c r="CQ38" i="6"/>
  <c r="CR38" i="6"/>
  <c r="CS38" i="6"/>
  <c r="CT38" i="6"/>
  <c r="CU38" i="6"/>
  <c r="CV38" i="6"/>
  <c r="CW38" i="6"/>
  <c r="CX38" i="6"/>
  <c r="CY38" i="6"/>
  <c r="CZ38" i="6"/>
  <c r="DA38" i="6"/>
  <c r="DB38" i="6"/>
  <c r="DC38" i="6"/>
  <c r="DD38" i="6"/>
  <c r="DE38" i="6"/>
  <c r="DF38" i="6"/>
  <c r="DG38" i="6"/>
  <c r="DH38" i="6"/>
  <c r="DI38" i="6"/>
  <c r="DJ38" i="6"/>
  <c r="DK38" i="6"/>
  <c r="DL38" i="6"/>
  <c r="DM38" i="6"/>
  <c r="DN38" i="6"/>
  <c r="DO38" i="6"/>
  <c r="DP38" i="6"/>
  <c r="DQ38" i="6"/>
  <c r="DR38" i="6"/>
  <c r="DS38" i="6"/>
  <c r="DT38" i="6"/>
  <c r="DU38" i="6"/>
  <c r="DV38" i="6"/>
  <c r="DW38" i="6"/>
  <c r="DX38" i="6"/>
  <c r="DY38" i="6"/>
  <c r="DZ38" i="6"/>
  <c r="EA38" i="6"/>
  <c r="EB38" i="6"/>
  <c r="EC38" i="6"/>
  <c r="ED38" i="6"/>
  <c r="EI38" i="6"/>
  <c r="EJ38" i="6"/>
  <c r="EK38" i="6"/>
  <c r="EL38" i="6"/>
  <c r="EM38" i="6"/>
  <c r="EO38" i="6"/>
  <c r="AO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N38" i="6"/>
  <c r="T38" i="6"/>
  <c r="AN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O63" i="6"/>
  <c r="AP63" i="6"/>
  <c r="AQ63" i="6"/>
  <c r="AR63" i="6"/>
  <c r="AS63" i="6"/>
  <c r="AT63" i="6"/>
  <c r="AU63" i="6"/>
  <c r="AV63" i="6"/>
  <c r="AW63" i="6"/>
  <c r="AX63" i="6"/>
  <c r="AY63" i="6"/>
  <c r="AZ63" i="6"/>
  <c r="BA63" i="6"/>
  <c r="BB63" i="6"/>
  <c r="BC63" i="6"/>
  <c r="BD63" i="6"/>
  <c r="BE63" i="6"/>
  <c r="BF63" i="6"/>
  <c r="BG63" i="6"/>
  <c r="BH63" i="6"/>
  <c r="BI63" i="6"/>
  <c r="BJ63" i="6"/>
  <c r="BK63" i="6"/>
  <c r="BL63" i="6"/>
  <c r="BM63" i="6"/>
  <c r="BN63" i="6"/>
  <c r="BO63" i="6"/>
  <c r="BP63" i="6"/>
  <c r="BQ63" i="6"/>
  <c r="BR63" i="6"/>
  <c r="BS63" i="6"/>
  <c r="BT63" i="6"/>
  <c r="BU63" i="6"/>
  <c r="BV63" i="6"/>
  <c r="BW63" i="6"/>
  <c r="BX63" i="6"/>
  <c r="BY63" i="6"/>
  <c r="BZ63" i="6"/>
  <c r="CA63" i="6"/>
  <c r="CB63" i="6"/>
  <c r="CC63" i="6"/>
  <c r="CD63" i="6"/>
  <c r="CE63" i="6"/>
  <c r="CF63" i="6"/>
  <c r="CG63" i="6"/>
  <c r="CH63" i="6"/>
  <c r="CI63" i="6"/>
  <c r="CJ63" i="6"/>
  <c r="CK63" i="6"/>
  <c r="CL63" i="6"/>
  <c r="CM63" i="6"/>
  <c r="CT63" i="6"/>
  <c r="CU63" i="6"/>
  <c r="CV63" i="6"/>
  <c r="CW63" i="6"/>
  <c r="CX63" i="6"/>
  <c r="CY63" i="6"/>
  <c r="CZ63" i="6"/>
  <c r="DA63" i="6"/>
  <c r="DB63" i="6"/>
  <c r="DC63" i="6"/>
  <c r="DD63" i="6"/>
  <c r="DE63" i="6"/>
  <c r="DF63" i="6"/>
  <c r="DG63" i="6"/>
  <c r="DH63" i="6"/>
  <c r="DI63" i="6"/>
  <c r="DJ63" i="6"/>
  <c r="DK63" i="6"/>
  <c r="DL63" i="6"/>
  <c r="DM63" i="6"/>
  <c r="DN63" i="6"/>
  <c r="DO63" i="6"/>
  <c r="DP63" i="6"/>
  <c r="DQ63" i="6"/>
  <c r="DR63" i="6"/>
  <c r="DS63" i="6"/>
  <c r="DT63" i="6"/>
  <c r="DU63" i="6"/>
  <c r="DV63" i="6"/>
  <c r="DW63" i="6"/>
  <c r="DX63" i="6"/>
  <c r="DY63" i="6"/>
  <c r="DZ63" i="6"/>
  <c r="EA63" i="6"/>
  <c r="EB63" i="6"/>
  <c r="EC63" i="6"/>
  <c r="ED63" i="6"/>
  <c r="EI63" i="6"/>
  <c r="EJ63" i="6"/>
  <c r="EK63" i="6"/>
  <c r="EL63" i="6"/>
  <c r="EM63" i="6"/>
  <c r="EO63" i="6"/>
  <c r="U62" i="1"/>
  <c r="V62" i="1"/>
  <c r="W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X62" i="1"/>
  <c r="AY62" i="1"/>
  <c r="AZ62" i="1"/>
  <c r="BA62" i="1"/>
  <c r="BB62" i="1"/>
  <c r="BC62" i="1"/>
  <c r="BD62" i="1"/>
  <c r="BE62" i="1"/>
  <c r="BF62" i="1"/>
  <c r="BG62" i="1"/>
  <c r="BG63" i="1" s="1"/>
  <c r="BH62" i="1"/>
  <c r="BH63" i="1" s="1"/>
  <c r="BI62" i="1"/>
  <c r="BI63" i="1" s="1"/>
  <c r="BJ62" i="1"/>
  <c r="BK62" i="1"/>
  <c r="BL62" i="1"/>
  <c r="BM62" i="1"/>
  <c r="BN62" i="1"/>
  <c r="BO62" i="1"/>
  <c r="M40" i="6"/>
  <c r="P40" i="6"/>
  <c r="Q40" i="6"/>
  <c r="R40" i="6"/>
  <c r="S40" i="6"/>
  <c r="M41" i="6"/>
  <c r="P41" i="6"/>
  <c r="Q41" i="6"/>
  <c r="R41" i="6"/>
  <c r="S41" i="6"/>
  <c r="M42" i="6"/>
  <c r="P42" i="6"/>
  <c r="Q42" i="6"/>
  <c r="R42" i="6"/>
  <c r="S42" i="6"/>
  <c r="M43" i="6"/>
  <c r="P43" i="6"/>
  <c r="Q43" i="6"/>
  <c r="R43" i="6"/>
  <c r="S43" i="6"/>
  <c r="M44" i="6"/>
  <c r="P44" i="6"/>
  <c r="Q44" i="6"/>
  <c r="R44" i="6"/>
  <c r="S44" i="6"/>
  <c r="M45" i="6"/>
  <c r="P45" i="6"/>
  <c r="Q45" i="6"/>
  <c r="R45" i="6"/>
  <c r="S45" i="6"/>
  <c r="M46" i="6"/>
  <c r="P46" i="6"/>
  <c r="Q46" i="6"/>
  <c r="R46" i="6"/>
  <c r="S46" i="6"/>
  <c r="M47" i="6"/>
  <c r="P47" i="6"/>
  <c r="Q47" i="6"/>
  <c r="R47" i="6"/>
  <c r="S47" i="6"/>
  <c r="M48" i="6"/>
  <c r="P48" i="6"/>
  <c r="Q48" i="6"/>
  <c r="R48" i="6"/>
  <c r="S48" i="6"/>
  <c r="M49" i="6"/>
  <c r="P49" i="6"/>
  <c r="Q49" i="6"/>
  <c r="R49" i="6"/>
  <c r="S49" i="6"/>
  <c r="M52" i="6"/>
  <c r="P52" i="6"/>
  <c r="Q52" i="6"/>
  <c r="R52" i="6"/>
  <c r="S52" i="6"/>
  <c r="M54" i="6"/>
  <c r="P54" i="6"/>
  <c r="Q54" i="6"/>
  <c r="R54" i="6"/>
  <c r="S54" i="6"/>
  <c r="M55" i="6"/>
  <c r="P55" i="6"/>
  <c r="Q55" i="6"/>
  <c r="R55" i="6"/>
  <c r="S55" i="6"/>
  <c r="M60" i="6"/>
  <c r="P60" i="6"/>
  <c r="Q60" i="6"/>
  <c r="R60" i="6"/>
  <c r="S60" i="6"/>
  <c r="M61" i="6"/>
  <c r="P61" i="6"/>
  <c r="Q61" i="6"/>
  <c r="R61" i="6"/>
  <c r="S61" i="6"/>
  <c r="S39" i="6"/>
  <c r="R39" i="6"/>
  <c r="Q39" i="6"/>
  <c r="P39" i="6"/>
  <c r="M39" i="6"/>
  <c r="P29" i="6"/>
  <c r="P30" i="6"/>
  <c r="P31" i="6"/>
  <c r="P32" i="6"/>
  <c r="P33" i="6"/>
  <c r="P34" i="6"/>
  <c r="P35" i="6"/>
  <c r="P36" i="6"/>
  <c r="P37" i="6"/>
  <c r="P21" i="6"/>
  <c r="P22" i="6"/>
  <c r="P23" i="6"/>
  <c r="P24" i="6"/>
  <c r="P25" i="6"/>
  <c r="P26" i="6"/>
  <c r="P27" i="6"/>
  <c r="P28" i="6"/>
  <c r="P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20" i="6"/>
  <c r="A40" i="6"/>
  <c r="B40" i="6"/>
  <c r="C40" i="6"/>
  <c r="D40" i="6"/>
  <c r="E40" i="6"/>
  <c r="F40" i="6"/>
  <c r="G40" i="6"/>
  <c r="H40" i="6"/>
  <c r="I40" i="6"/>
  <c r="A41" i="6"/>
  <c r="B41" i="6"/>
  <c r="C41" i="6"/>
  <c r="D41" i="6"/>
  <c r="E41" i="6"/>
  <c r="F41" i="6"/>
  <c r="G41" i="6"/>
  <c r="H41" i="6"/>
  <c r="I41" i="6"/>
  <c r="A42" i="6"/>
  <c r="B42" i="6"/>
  <c r="C42" i="6"/>
  <c r="D42" i="6"/>
  <c r="E42" i="6"/>
  <c r="F42" i="6"/>
  <c r="G42" i="6"/>
  <c r="H42" i="6"/>
  <c r="I42" i="6"/>
  <c r="A43" i="6"/>
  <c r="B43" i="6"/>
  <c r="C43" i="6"/>
  <c r="D43" i="6"/>
  <c r="E43" i="6"/>
  <c r="F43" i="6"/>
  <c r="G43" i="6"/>
  <c r="H43" i="6"/>
  <c r="I43" i="6"/>
  <c r="A44" i="6"/>
  <c r="B44" i="6"/>
  <c r="C44" i="6"/>
  <c r="D44" i="6"/>
  <c r="E44" i="6"/>
  <c r="F44" i="6"/>
  <c r="G44" i="6"/>
  <c r="H44" i="6"/>
  <c r="I44" i="6"/>
  <c r="A45" i="6"/>
  <c r="B45" i="6"/>
  <c r="C45" i="6"/>
  <c r="D45" i="6"/>
  <c r="E45" i="6"/>
  <c r="F45" i="6"/>
  <c r="G45" i="6"/>
  <c r="H45" i="6"/>
  <c r="I45" i="6"/>
  <c r="A46" i="6"/>
  <c r="B46" i="6"/>
  <c r="C46" i="6"/>
  <c r="D46" i="6"/>
  <c r="E46" i="6"/>
  <c r="F46" i="6"/>
  <c r="G46" i="6"/>
  <c r="H46" i="6"/>
  <c r="I46" i="6"/>
  <c r="A47" i="6"/>
  <c r="B47" i="6"/>
  <c r="C47" i="6"/>
  <c r="D47" i="6"/>
  <c r="E47" i="6"/>
  <c r="F47" i="6"/>
  <c r="G47" i="6"/>
  <c r="H47" i="6"/>
  <c r="I47" i="6"/>
  <c r="A48" i="6"/>
  <c r="B48" i="6"/>
  <c r="C48" i="6"/>
  <c r="D48" i="6"/>
  <c r="E48" i="6"/>
  <c r="F48" i="6"/>
  <c r="G48" i="6"/>
  <c r="H48" i="6"/>
  <c r="I48" i="6"/>
  <c r="A49" i="6"/>
  <c r="B49" i="6"/>
  <c r="C49" i="6"/>
  <c r="D49" i="6"/>
  <c r="E49" i="6"/>
  <c r="F49" i="6"/>
  <c r="G49" i="6"/>
  <c r="H49" i="6"/>
  <c r="I49" i="6"/>
  <c r="B39" i="6"/>
  <c r="C39" i="6"/>
  <c r="D39" i="6"/>
  <c r="E39" i="6"/>
  <c r="F39" i="6"/>
  <c r="G39" i="6"/>
  <c r="H39" i="6"/>
  <c r="I39" i="6"/>
  <c r="A39" i="6"/>
  <c r="A21" i="6"/>
  <c r="B21" i="6"/>
  <c r="C21" i="6"/>
  <c r="D21" i="6"/>
  <c r="E21" i="6"/>
  <c r="F21" i="6"/>
  <c r="G21" i="6"/>
  <c r="H21" i="6"/>
  <c r="I21" i="6"/>
  <c r="A22" i="6"/>
  <c r="B22" i="6"/>
  <c r="C22" i="6"/>
  <c r="D22" i="6"/>
  <c r="E22" i="6"/>
  <c r="F22" i="6"/>
  <c r="G22" i="6"/>
  <c r="H22" i="6"/>
  <c r="I22" i="6"/>
  <c r="A23" i="6"/>
  <c r="B23" i="6"/>
  <c r="C23" i="6"/>
  <c r="D23" i="6"/>
  <c r="E23" i="6"/>
  <c r="F23" i="6"/>
  <c r="G23" i="6"/>
  <c r="H23" i="6"/>
  <c r="I23" i="6"/>
  <c r="A24" i="6"/>
  <c r="B24" i="6"/>
  <c r="C24" i="6"/>
  <c r="D24" i="6"/>
  <c r="E24" i="6"/>
  <c r="F24" i="6"/>
  <c r="G24" i="6"/>
  <c r="H24" i="6"/>
  <c r="I24" i="6"/>
  <c r="A25" i="6"/>
  <c r="B25" i="6"/>
  <c r="C25" i="6"/>
  <c r="D25" i="6"/>
  <c r="E25" i="6"/>
  <c r="F25" i="6"/>
  <c r="G25" i="6"/>
  <c r="H25" i="6"/>
  <c r="I25" i="6"/>
  <c r="A26" i="6"/>
  <c r="B26" i="6"/>
  <c r="C26" i="6"/>
  <c r="D26" i="6"/>
  <c r="E26" i="6"/>
  <c r="F26" i="6"/>
  <c r="G26" i="6"/>
  <c r="H26" i="6"/>
  <c r="I26" i="6"/>
  <c r="A27" i="6"/>
  <c r="B27" i="6"/>
  <c r="C27" i="6"/>
  <c r="D27" i="6"/>
  <c r="E27" i="6"/>
  <c r="F27" i="6"/>
  <c r="G27" i="6"/>
  <c r="H27" i="6"/>
  <c r="I27" i="6"/>
  <c r="A28" i="6"/>
  <c r="B28" i="6"/>
  <c r="C28" i="6"/>
  <c r="D28" i="6"/>
  <c r="E28" i="6"/>
  <c r="F28" i="6"/>
  <c r="G28" i="6"/>
  <c r="H28" i="6"/>
  <c r="I28" i="6"/>
  <c r="A29" i="6"/>
  <c r="B29" i="6"/>
  <c r="C29" i="6"/>
  <c r="D29" i="6"/>
  <c r="E29" i="6"/>
  <c r="F29" i="6"/>
  <c r="G29" i="6"/>
  <c r="H29" i="6"/>
  <c r="I29" i="6"/>
  <c r="A30" i="6"/>
  <c r="B30" i="6"/>
  <c r="C30" i="6"/>
  <c r="D30" i="6"/>
  <c r="E30" i="6"/>
  <c r="F30" i="6"/>
  <c r="G30" i="6"/>
  <c r="H30" i="6"/>
  <c r="I30" i="6"/>
  <c r="A31" i="6"/>
  <c r="B31" i="6"/>
  <c r="C31" i="6"/>
  <c r="D31" i="6"/>
  <c r="E31" i="6"/>
  <c r="F31" i="6"/>
  <c r="G31" i="6"/>
  <c r="H31" i="6"/>
  <c r="I31" i="6"/>
  <c r="A32" i="6"/>
  <c r="B32" i="6"/>
  <c r="C32" i="6"/>
  <c r="D32" i="6"/>
  <c r="E32" i="6"/>
  <c r="F32" i="6"/>
  <c r="G32" i="6"/>
  <c r="H32" i="6"/>
  <c r="I32" i="6"/>
  <c r="A33" i="6"/>
  <c r="B33" i="6"/>
  <c r="C33" i="6"/>
  <c r="D33" i="6"/>
  <c r="E33" i="6"/>
  <c r="F33" i="6"/>
  <c r="G33" i="6"/>
  <c r="H33" i="6"/>
  <c r="I33" i="6"/>
  <c r="A34" i="6"/>
  <c r="C34" i="6"/>
  <c r="D34" i="6"/>
  <c r="E34" i="6"/>
  <c r="F34" i="6"/>
  <c r="G34" i="6"/>
  <c r="H34" i="6"/>
  <c r="I34" i="6"/>
  <c r="A35" i="6"/>
  <c r="B35" i="6"/>
  <c r="C35" i="6"/>
  <c r="D35" i="6"/>
  <c r="E35" i="6"/>
  <c r="F35" i="6"/>
  <c r="G35" i="6"/>
  <c r="H35" i="6"/>
  <c r="I35" i="6"/>
  <c r="A36" i="6"/>
  <c r="B36" i="6"/>
  <c r="C36" i="6"/>
  <c r="D36" i="6"/>
  <c r="E36" i="6"/>
  <c r="F36" i="6"/>
  <c r="G36" i="6"/>
  <c r="H36" i="6"/>
  <c r="I36" i="6"/>
  <c r="A37" i="6"/>
  <c r="B37" i="6"/>
  <c r="C37" i="6"/>
  <c r="D37" i="6"/>
  <c r="E37" i="6"/>
  <c r="F37" i="6"/>
  <c r="G37" i="6"/>
  <c r="H37" i="6"/>
  <c r="I37" i="6"/>
  <c r="B20" i="6"/>
  <c r="C20" i="6"/>
  <c r="D20" i="6"/>
  <c r="E20" i="6"/>
  <c r="F20" i="6"/>
  <c r="G20" i="6"/>
  <c r="H20" i="6"/>
  <c r="I20" i="6"/>
  <c r="A20" i="6"/>
  <c r="P62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M73" i="1"/>
  <c r="L73" i="1"/>
  <c r="U38" i="1"/>
  <c r="V38" i="1"/>
  <c r="W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X38" i="1"/>
  <c r="AY38" i="1"/>
  <c r="AZ38" i="1"/>
  <c r="BA38" i="1"/>
  <c r="BB38" i="1"/>
  <c r="BC38" i="1"/>
  <c r="BD38" i="1"/>
  <c r="BE38" i="1"/>
  <c r="BF38" i="1"/>
  <c r="BJ38" i="1"/>
  <c r="BK38" i="1"/>
  <c r="BL38" i="1"/>
  <c r="BM38" i="1"/>
  <c r="BN38" i="1"/>
  <c r="BO38" i="1"/>
  <c r="AN63" i="1" l="1"/>
  <c r="U63" i="1"/>
  <c r="AO63" i="1"/>
  <c r="V63" i="1"/>
  <c r="AP63" i="1"/>
  <c r="W63" i="1"/>
  <c r="BB63" i="1"/>
  <c r="AI63" i="1"/>
  <c r="BJ63" i="1"/>
  <c r="AQ63" i="1"/>
  <c r="AA63" i="1"/>
  <c r="AK63" i="1"/>
  <c r="AR63" i="1"/>
  <c r="AL63" i="1"/>
  <c r="AD63" i="1"/>
  <c r="AB63" i="1"/>
  <c r="BN63" i="1"/>
  <c r="AE63" i="1"/>
  <c r="AM63" i="1"/>
  <c r="AX63" i="1"/>
  <c r="AT63" i="1"/>
  <c r="AS63" i="1"/>
  <c r="AC63" i="1"/>
  <c r="BM63" i="1"/>
  <c r="BL63" i="1"/>
  <c r="BK63" i="1"/>
  <c r="BF63" i="1"/>
  <c r="BE63" i="1"/>
  <c r="BD63" i="1"/>
  <c r="R62" i="6"/>
  <c r="S62" i="6"/>
  <c r="AZ63" i="1"/>
  <c r="AY63" i="1"/>
  <c r="AF63" i="1"/>
  <c r="BO63" i="1"/>
  <c r="BA63" i="1"/>
  <c r="AG63" i="1"/>
  <c r="BC63" i="1"/>
  <c r="AH63" i="1"/>
  <c r="AJ63" i="1"/>
  <c r="Q62" i="6"/>
  <c r="P63" i="6"/>
  <c r="M62" i="6"/>
  <c r="Q63" i="6"/>
  <c r="R38" i="6"/>
  <c r="S38" i="6"/>
  <c r="M63" i="6"/>
  <c r="S63" i="6"/>
  <c r="R63" i="6"/>
  <c r="Q38" i="6"/>
  <c r="P38" i="6"/>
  <c r="M38" i="6"/>
  <c r="M87" i="1"/>
  <c r="M88" i="1"/>
  <c r="AW52" i="1" l="1"/>
  <c r="AV52" i="1" s="1"/>
  <c r="AU52" i="1" s="1"/>
  <c r="AW51" i="1"/>
  <c r="AV51" i="1" s="1"/>
  <c r="AU51" i="1" s="1"/>
  <c r="Z52" i="1"/>
  <c r="Z51" i="1"/>
  <c r="Y51" i="1" s="1"/>
  <c r="P52" i="1"/>
  <c r="P51" i="1"/>
  <c r="M52" i="1"/>
  <c r="K52" i="6" s="1"/>
  <c r="M51" i="1"/>
  <c r="K51" i="6" s="1"/>
  <c r="AW20" i="1"/>
  <c r="Z20" i="1"/>
  <c r="O51" i="6" l="1"/>
  <c r="O52" i="6"/>
  <c r="Y20" i="1"/>
  <c r="AV20" i="1"/>
  <c r="O51" i="1"/>
  <c r="N51" i="6" s="1"/>
  <c r="O52" i="1"/>
  <c r="N52" i="6" s="1"/>
  <c r="N51" i="1"/>
  <c r="R51" i="1" s="1"/>
  <c r="X51" i="1"/>
  <c r="L51" i="1" s="1"/>
  <c r="Y52" i="1"/>
  <c r="T51" i="1" l="1"/>
  <c r="J51" i="6"/>
  <c r="BP51" i="1"/>
  <c r="BQ51" i="1" s="1"/>
  <c r="L51" i="6"/>
  <c r="S51" i="1"/>
  <c r="Q51" i="1"/>
  <c r="X52" i="1"/>
  <c r="L52" i="1" s="1"/>
  <c r="N52" i="1"/>
  <c r="T52" i="1" s="1"/>
  <c r="R52" i="1" l="1"/>
  <c r="L52" i="6"/>
  <c r="BP52" i="1"/>
  <c r="BQ52" i="1" s="1"/>
  <c r="J52" i="6"/>
  <c r="S52" i="1"/>
  <c r="Q52" i="1"/>
  <c r="P84" i="1" l="1"/>
  <c r="N88" i="1"/>
  <c r="P61" i="1" l="1"/>
  <c r="P60" i="1"/>
  <c r="P55" i="1"/>
  <c r="P54" i="1"/>
  <c r="P49" i="1"/>
  <c r="P48" i="1"/>
  <c r="P47" i="1"/>
  <c r="P46" i="1"/>
  <c r="P45" i="1"/>
  <c r="P44" i="1"/>
  <c r="P43" i="1"/>
  <c r="P42" i="1"/>
  <c r="P41" i="1"/>
  <c r="O40" i="6"/>
  <c r="P39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M20" i="1"/>
  <c r="K20" i="6" s="1"/>
  <c r="M61" i="1"/>
  <c r="K61" i="6" s="1"/>
  <c r="M60" i="1"/>
  <c r="K60" i="6" s="1"/>
  <c r="M55" i="1"/>
  <c r="K55" i="6" s="1"/>
  <c r="M54" i="1"/>
  <c r="K54" i="6" s="1"/>
  <c r="M49" i="1"/>
  <c r="K49" i="6" s="1"/>
  <c r="M48" i="1"/>
  <c r="K48" i="6" s="1"/>
  <c r="M47" i="1"/>
  <c r="K47" i="6" s="1"/>
  <c r="M46" i="1"/>
  <c r="K46" i="6" s="1"/>
  <c r="M45" i="1"/>
  <c r="K45" i="6" s="1"/>
  <c r="M44" i="1"/>
  <c r="K44" i="6" s="1"/>
  <c r="M43" i="1"/>
  <c r="K43" i="6" s="1"/>
  <c r="M42" i="1"/>
  <c r="K42" i="6" s="1"/>
  <c r="M41" i="1"/>
  <c r="K41" i="6" s="1"/>
  <c r="M40" i="1"/>
  <c r="K40" i="6" s="1"/>
  <c r="M39" i="1"/>
  <c r="M37" i="1"/>
  <c r="K37" i="6" s="1"/>
  <c r="M36" i="1"/>
  <c r="K36" i="6" s="1"/>
  <c r="M35" i="1"/>
  <c r="K35" i="6" s="1"/>
  <c r="M34" i="1"/>
  <c r="K34" i="6" s="1"/>
  <c r="M33" i="1"/>
  <c r="K33" i="6" s="1"/>
  <c r="M32" i="1"/>
  <c r="K32" i="6" s="1"/>
  <c r="M31" i="1"/>
  <c r="K31" i="6" s="1"/>
  <c r="M30" i="1"/>
  <c r="K30" i="6" s="1"/>
  <c r="M29" i="1"/>
  <c r="K29" i="6" s="1"/>
  <c r="M28" i="1"/>
  <c r="K28" i="6" s="1"/>
  <c r="M27" i="1"/>
  <c r="K27" i="6" s="1"/>
  <c r="M26" i="1"/>
  <c r="K26" i="6" s="1"/>
  <c r="M25" i="1"/>
  <c r="K25" i="6" s="1"/>
  <c r="M24" i="1"/>
  <c r="K24" i="6" s="1"/>
  <c r="M23" i="1"/>
  <c r="K23" i="6" s="1"/>
  <c r="M22" i="1"/>
  <c r="K22" i="6" s="1"/>
  <c r="M21" i="1"/>
  <c r="K21" i="6" s="1"/>
  <c r="BC127" i="1"/>
  <c r="BC126" i="1"/>
  <c r="BC125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9" i="1"/>
  <c r="AW40" i="1"/>
  <c r="AW41" i="1"/>
  <c r="AW42" i="1"/>
  <c r="AW43" i="1"/>
  <c r="AW44" i="1"/>
  <c r="AW45" i="1"/>
  <c r="AW46" i="1"/>
  <c r="AW47" i="1"/>
  <c r="AW48" i="1"/>
  <c r="AW49" i="1"/>
  <c r="AW54" i="1"/>
  <c r="AW55" i="1"/>
  <c r="AW60" i="1"/>
  <c r="AW61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9" i="1"/>
  <c r="Z40" i="1"/>
  <c r="Z41" i="1"/>
  <c r="Z42" i="1"/>
  <c r="Z43" i="1"/>
  <c r="Z44" i="1"/>
  <c r="Z45" i="1"/>
  <c r="Z46" i="1"/>
  <c r="Z47" i="1"/>
  <c r="Z48" i="1"/>
  <c r="Z49" i="1"/>
  <c r="Z54" i="1"/>
  <c r="Z55" i="1"/>
  <c r="Z60" i="1"/>
  <c r="Z61" i="1"/>
  <c r="O82" i="1" l="1"/>
  <c r="P82" i="1" s="1"/>
  <c r="O86" i="1"/>
  <c r="P86" i="1" s="1"/>
  <c r="O48" i="6"/>
  <c r="O46" i="6"/>
  <c r="O49" i="6"/>
  <c r="O26" i="6"/>
  <c r="O60" i="6"/>
  <c r="O45" i="6"/>
  <c r="O37" i="6"/>
  <c r="O27" i="6"/>
  <c r="O61" i="6"/>
  <c r="O28" i="6"/>
  <c r="O55" i="6"/>
  <c r="O30" i="6"/>
  <c r="O47" i="6"/>
  <c r="O41" i="6"/>
  <c r="O32" i="6"/>
  <c r="O42" i="6"/>
  <c r="O43" i="6"/>
  <c r="O36" i="6"/>
  <c r="O31" i="6"/>
  <c r="O44" i="6"/>
  <c r="O55" i="1"/>
  <c r="N55" i="6" s="1"/>
  <c r="P85" i="1"/>
  <c r="O83" i="1"/>
  <c r="P83" i="1" s="1"/>
  <c r="O35" i="6"/>
  <c r="O72" i="1"/>
  <c r="O33" i="6"/>
  <c r="O29" i="6"/>
  <c r="O71" i="1"/>
  <c r="O24" i="6"/>
  <c r="O70" i="1"/>
  <c r="O25" i="6"/>
  <c r="O54" i="6"/>
  <c r="O23" i="6"/>
  <c r="K38" i="6"/>
  <c r="P62" i="1"/>
  <c r="O39" i="6"/>
  <c r="K39" i="6"/>
  <c r="K62" i="6" s="1"/>
  <c r="M62" i="1"/>
  <c r="AW62" i="1"/>
  <c r="Z62" i="1"/>
  <c r="O34" i="6"/>
  <c r="M38" i="1"/>
  <c r="Z38" i="1"/>
  <c r="AW38" i="1"/>
  <c r="O21" i="1"/>
  <c r="N21" i="6" s="1"/>
  <c r="O54" i="1"/>
  <c r="N54" i="6" s="1"/>
  <c r="O32" i="1"/>
  <c r="N32" i="6" s="1"/>
  <c r="O39" i="1"/>
  <c r="O33" i="1"/>
  <c r="N33" i="6" s="1"/>
  <c r="O22" i="1"/>
  <c r="N22" i="6" s="1"/>
  <c r="O48" i="1"/>
  <c r="N48" i="6" s="1"/>
  <c r="O30" i="1"/>
  <c r="N30" i="6" s="1"/>
  <c r="O29" i="1"/>
  <c r="N29" i="6" s="1"/>
  <c r="O47" i="1"/>
  <c r="N47" i="6" s="1"/>
  <c r="O20" i="1"/>
  <c r="O28" i="1"/>
  <c r="N28" i="6" s="1"/>
  <c r="O37" i="1"/>
  <c r="N37" i="6" s="1"/>
  <c r="O26" i="1"/>
  <c r="N26" i="6" s="1"/>
  <c r="O43" i="1"/>
  <c r="N43" i="6" s="1"/>
  <c r="O42" i="1"/>
  <c r="N42" i="6" s="1"/>
  <c r="O36" i="1"/>
  <c r="N36" i="6" s="1"/>
  <c r="O25" i="1"/>
  <c r="N25" i="6" s="1"/>
  <c r="O61" i="1"/>
  <c r="N61" i="6" s="1"/>
  <c r="O41" i="1"/>
  <c r="N41" i="6" s="1"/>
  <c r="O35" i="1"/>
  <c r="N35" i="6" s="1"/>
  <c r="O24" i="1"/>
  <c r="N24" i="6" s="1"/>
  <c r="O60" i="1"/>
  <c r="N60" i="6" s="1"/>
  <c r="O40" i="1"/>
  <c r="N40" i="6" s="1"/>
  <c r="O34" i="1"/>
  <c r="N34" i="6" s="1"/>
  <c r="O23" i="1"/>
  <c r="N23" i="6" s="1"/>
  <c r="O49" i="1"/>
  <c r="N49" i="6" s="1"/>
  <c r="O31" i="1"/>
  <c r="N31" i="6" s="1"/>
  <c r="O46" i="1"/>
  <c r="N46" i="6" s="1"/>
  <c r="O45" i="1"/>
  <c r="N45" i="6" s="1"/>
  <c r="O44" i="1"/>
  <c r="N44" i="6" s="1"/>
  <c r="O27" i="1"/>
  <c r="N27" i="6" s="1"/>
  <c r="N20" i="6" l="1"/>
  <c r="N38" i="6" s="1"/>
  <c r="O38" i="1"/>
  <c r="N39" i="6"/>
  <c r="N62" i="6" s="1"/>
  <c r="O62" i="1"/>
  <c r="O62" i="6"/>
  <c r="AW63" i="1"/>
  <c r="Z63" i="1"/>
  <c r="K63" i="6"/>
  <c r="M63" i="1"/>
  <c r="N63" i="6" l="1"/>
  <c r="O63" i="1"/>
  <c r="Y48" i="1"/>
  <c r="X48" i="1" s="1"/>
  <c r="Y49" i="1"/>
  <c r="X49" i="1" s="1"/>
  <c r="Y54" i="1"/>
  <c r="Y55" i="1"/>
  <c r="X55" i="1" s="1"/>
  <c r="Y60" i="1"/>
  <c r="X60" i="1" s="1"/>
  <c r="Y61" i="1"/>
  <c r="X61" i="1" s="1"/>
  <c r="AV48" i="1"/>
  <c r="AV49" i="1"/>
  <c r="AV54" i="1"/>
  <c r="AV55" i="1"/>
  <c r="AU55" i="1" s="1"/>
  <c r="AV60" i="1"/>
  <c r="AV61" i="1"/>
  <c r="AU61" i="1" s="1"/>
  <c r="AV33" i="1"/>
  <c r="AV34" i="1"/>
  <c r="AU34" i="1" s="1"/>
  <c r="AV35" i="1"/>
  <c r="AV36" i="1"/>
  <c r="AV37" i="1"/>
  <c r="AV39" i="1"/>
  <c r="AV40" i="1"/>
  <c r="AV41" i="1"/>
  <c r="AV42" i="1"/>
  <c r="AU42" i="1" s="1"/>
  <c r="AV43" i="1"/>
  <c r="AV44" i="1"/>
  <c r="AU44" i="1" s="1"/>
  <c r="Y33" i="1"/>
  <c r="X33" i="1" s="1"/>
  <c r="Y34" i="1"/>
  <c r="X34" i="1" s="1"/>
  <c r="Y35" i="1"/>
  <c r="X35" i="1" s="1"/>
  <c r="Y36" i="1"/>
  <c r="X36" i="1" s="1"/>
  <c r="Y37" i="1"/>
  <c r="X37" i="1" s="1"/>
  <c r="Y39" i="1"/>
  <c r="Y40" i="1"/>
  <c r="X40" i="1" s="1"/>
  <c r="Y41" i="1"/>
  <c r="X41" i="1" s="1"/>
  <c r="Y42" i="1"/>
  <c r="X42" i="1" s="1"/>
  <c r="Y43" i="1"/>
  <c r="X43" i="1" s="1"/>
  <c r="Y44" i="1"/>
  <c r="X44" i="1" s="1"/>
  <c r="X39" i="1" l="1"/>
  <c r="AU39" i="1"/>
  <c r="X54" i="1"/>
  <c r="N60" i="1"/>
  <c r="T60" i="1" s="1"/>
  <c r="AU60" i="1"/>
  <c r="L60" i="1" s="1"/>
  <c r="J60" i="6" s="1"/>
  <c r="N54" i="1"/>
  <c r="T54" i="1" s="1"/>
  <c r="N48" i="1"/>
  <c r="T48" i="1" s="1"/>
  <c r="L55" i="1"/>
  <c r="J55" i="6" s="1"/>
  <c r="N49" i="1"/>
  <c r="T49" i="1" s="1"/>
  <c r="N61" i="1"/>
  <c r="T61" i="1" s="1"/>
  <c r="AU48" i="1"/>
  <c r="L48" i="1" s="1"/>
  <c r="J48" i="6" s="1"/>
  <c r="AU54" i="1"/>
  <c r="AU49" i="1"/>
  <c r="L49" i="1" s="1"/>
  <c r="J49" i="6" s="1"/>
  <c r="L61" i="1"/>
  <c r="J61" i="6" s="1"/>
  <c r="N55" i="1"/>
  <c r="T55" i="1" s="1"/>
  <c r="L42" i="1"/>
  <c r="J42" i="6" s="1"/>
  <c r="N42" i="1"/>
  <c r="T42" i="1" s="1"/>
  <c r="L44" i="1"/>
  <c r="J44" i="6" s="1"/>
  <c r="N43" i="1"/>
  <c r="T43" i="1" s="1"/>
  <c r="AU43" i="1"/>
  <c r="L43" i="1" s="1"/>
  <c r="J43" i="6" s="1"/>
  <c r="N39" i="1"/>
  <c r="N37" i="1"/>
  <c r="AU37" i="1"/>
  <c r="L37" i="1" s="1"/>
  <c r="J37" i="6" s="1"/>
  <c r="N33" i="1"/>
  <c r="T33" i="1" s="1"/>
  <c r="AU33" i="1"/>
  <c r="L33" i="1" s="1"/>
  <c r="J33" i="6" s="1"/>
  <c r="L34" i="1"/>
  <c r="J34" i="6" s="1"/>
  <c r="AU41" i="1"/>
  <c r="L41" i="1" s="1"/>
  <c r="J41" i="6" s="1"/>
  <c r="N41" i="1"/>
  <c r="T41" i="1" s="1"/>
  <c r="N40" i="1"/>
  <c r="T40" i="1" s="1"/>
  <c r="AU40" i="1"/>
  <c r="L40" i="1" s="1"/>
  <c r="J40" i="6" s="1"/>
  <c r="AU36" i="1"/>
  <c r="L36" i="1" s="1"/>
  <c r="J36" i="6" s="1"/>
  <c r="N36" i="1"/>
  <c r="T36" i="1" s="1"/>
  <c r="AU35" i="1"/>
  <c r="L35" i="1" s="1"/>
  <c r="J35" i="6" s="1"/>
  <c r="N35" i="1"/>
  <c r="T35" i="1" s="1"/>
  <c r="N44" i="1"/>
  <c r="T44" i="1" s="1"/>
  <c r="N34" i="1"/>
  <c r="T34" i="1" s="1"/>
  <c r="R37" i="1" l="1"/>
  <c r="T37" i="1"/>
  <c r="R39" i="1"/>
  <c r="T39" i="1"/>
  <c r="R48" i="1"/>
  <c r="R34" i="1"/>
  <c r="R41" i="1"/>
  <c r="R43" i="1"/>
  <c r="R61" i="1"/>
  <c r="R36" i="1"/>
  <c r="R33" i="1"/>
  <c r="R40" i="1"/>
  <c r="R54" i="1"/>
  <c r="R44" i="1"/>
  <c r="R35" i="1"/>
  <c r="R60" i="1"/>
  <c r="R42" i="1"/>
  <c r="R55" i="1"/>
  <c r="R49" i="1"/>
  <c r="L39" i="1"/>
  <c r="J39" i="6" s="1"/>
  <c r="O81" i="1"/>
  <c r="P81" i="1" s="1"/>
  <c r="S34" i="1"/>
  <c r="Q34" i="1"/>
  <c r="S35" i="1"/>
  <c r="Q35" i="1"/>
  <c r="Q36" i="1"/>
  <c r="S36" i="1"/>
  <c r="Q33" i="1"/>
  <c r="S33" i="1"/>
  <c r="Q37" i="1"/>
  <c r="S37" i="1"/>
  <c r="S42" i="1"/>
  <c r="L42" i="6"/>
  <c r="S60" i="1"/>
  <c r="L60" i="6"/>
  <c r="S55" i="1"/>
  <c r="L55" i="6"/>
  <c r="S43" i="1"/>
  <c r="L43" i="6"/>
  <c r="L34" i="6"/>
  <c r="L37" i="6"/>
  <c r="S44" i="1"/>
  <c r="L44" i="6"/>
  <c r="L36" i="6"/>
  <c r="L33" i="6"/>
  <c r="S48" i="1"/>
  <c r="L48" i="6"/>
  <c r="S41" i="1"/>
  <c r="L41" i="6"/>
  <c r="L35" i="6"/>
  <c r="S39" i="1"/>
  <c r="L39" i="6"/>
  <c r="S61" i="1"/>
  <c r="L61" i="6"/>
  <c r="L54" i="6"/>
  <c r="S49" i="1"/>
  <c r="L49" i="6"/>
  <c r="S40" i="1"/>
  <c r="L40" i="6"/>
  <c r="L54" i="1"/>
  <c r="S54" i="1"/>
  <c r="Q61" i="1"/>
  <c r="Q60" i="1"/>
  <c r="Q42" i="1"/>
  <c r="Q49" i="1"/>
  <c r="Q40" i="1"/>
  <c r="Q55" i="1"/>
  <c r="Q44" i="1"/>
  <c r="Q39" i="1"/>
  <c r="Q48" i="1"/>
  <c r="Q41" i="1"/>
  <c r="Q54" i="1"/>
  <c r="Q43" i="1"/>
  <c r="BP61" i="1"/>
  <c r="BQ61" i="1" s="1"/>
  <c r="BP49" i="1"/>
  <c r="BQ49" i="1" s="1"/>
  <c r="BP35" i="1"/>
  <c r="BQ35" i="1" s="1"/>
  <c r="BP36" i="1"/>
  <c r="BQ36" i="1" s="1"/>
  <c r="BP60" i="1"/>
  <c r="BQ60" i="1" s="1"/>
  <c r="BP41" i="1"/>
  <c r="BQ41" i="1" s="1"/>
  <c r="BP43" i="1"/>
  <c r="BQ43" i="1" s="1"/>
  <c r="BP34" i="1"/>
  <c r="BQ34" i="1" s="1"/>
  <c r="BP48" i="1"/>
  <c r="BQ48" i="1" s="1"/>
  <c r="BP44" i="1"/>
  <c r="BQ44" i="1" s="1"/>
  <c r="BP40" i="1"/>
  <c r="BQ40" i="1" s="1"/>
  <c r="BP42" i="1"/>
  <c r="BQ42" i="1" s="1"/>
  <c r="BP55" i="1"/>
  <c r="BQ55" i="1" s="1"/>
  <c r="BP33" i="1"/>
  <c r="BQ33" i="1" s="1"/>
  <c r="BP37" i="1"/>
  <c r="BQ37" i="1" s="1"/>
  <c r="BP39" i="1" l="1"/>
  <c r="BQ39" i="1" s="1"/>
  <c r="BP54" i="1"/>
  <c r="BQ54" i="1" s="1"/>
  <c r="J54" i="6"/>
  <c r="P21" i="1" l="1"/>
  <c r="O22" i="6"/>
  <c r="AV21" i="1"/>
  <c r="AV22" i="1"/>
  <c r="AU22" i="1" s="1"/>
  <c r="AV23" i="1"/>
  <c r="AU23" i="1" s="1"/>
  <c r="AV24" i="1"/>
  <c r="AU24" i="1" s="1"/>
  <c r="AV25" i="1"/>
  <c r="AU25" i="1" s="1"/>
  <c r="AV26" i="1"/>
  <c r="AU26" i="1" s="1"/>
  <c r="AV27" i="1"/>
  <c r="AV28" i="1"/>
  <c r="AV29" i="1"/>
  <c r="AV30" i="1"/>
  <c r="AV31" i="1"/>
  <c r="AU31" i="1" s="1"/>
  <c r="AV32" i="1"/>
  <c r="AU32" i="1" s="1"/>
  <c r="AV45" i="1"/>
  <c r="AV46" i="1"/>
  <c r="AU46" i="1" s="1"/>
  <c r="AV47" i="1"/>
  <c r="AU47" i="1" s="1"/>
  <c r="O21" i="6" l="1"/>
  <c r="AU45" i="1"/>
  <c r="AU21" i="1"/>
  <c r="AV38" i="1"/>
  <c r="AV62" i="1"/>
  <c r="AU29" i="1"/>
  <c r="AU27" i="1"/>
  <c r="AU28" i="1"/>
  <c r="AU30" i="1"/>
  <c r="AV63" i="1" l="1"/>
  <c r="AU62" i="1"/>
  <c r="Y25" i="1"/>
  <c r="Y26" i="1"/>
  <c r="Y27" i="1"/>
  <c r="Y28" i="1"/>
  <c r="Y29" i="1"/>
  <c r="Y30" i="1"/>
  <c r="Y31" i="1"/>
  <c r="Y32" i="1"/>
  <c r="Y45" i="1"/>
  <c r="Y46" i="1"/>
  <c r="Y47" i="1"/>
  <c r="Y21" i="1"/>
  <c r="Y22" i="1"/>
  <c r="N22" i="1" s="1"/>
  <c r="T22" i="1" s="1"/>
  <c r="Y23" i="1"/>
  <c r="X23" i="1" s="1"/>
  <c r="L23" i="1" s="1"/>
  <c r="J23" i="6" s="1"/>
  <c r="Y24" i="1"/>
  <c r="P20" i="1"/>
  <c r="R22" i="1" l="1"/>
  <c r="O80" i="1"/>
  <c r="P80" i="1" s="1"/>
  <c r="Q22" i="1"/>
  <c r="S22" i="1"/>
  <c r="L22" i="6"/>
  <c r="Y62" i="1"/>
  <c r="O69" i="1"/>
  <c r="O73" i="1" s="1"/>
  <c r="O20" i="6"/>
  <c r="N72" i="1"/>
  <c r="P72" i="1" s="1"/>
  <c r="N21" i="1"/>
  <c r="Y38" i="1"/>
  <c r="N87" i="1"/>
  <c r="P38" i="1"/>
  <c r="P63" i="1" s="1"/>
  <c r="BP23" i="1"/>
  <c r="BQ23" i="1" s="1"/>
  <c r="X30" i="1"/>
  <c r="L30" i="1" s="1"/>
  <c r="J30" i="6" s="1"/>
  <c r="N30" i="1"/>
  <c r="X29" i="1"/>
  <c r="L29" i="1" s="1"/>
  <c r="J29" i="6" s="1"/>
  <c r="N29" i="1"/>
  <c r="X31" i="1"/>
  <c r="L31" i="1" s="1"/>
  <c r="J31" i="6" s="1"/>
  <c r="N31" i="1"/>
  <c r="T31" i="1" s="1"/>
  <c r="X27" i="1"/>
  <c r="L27" i="1" s="1"/>
  <c r="J27" i="6" s="1"/>
  <c r="N27" i="1"/>
  <c r="T27" i="1" s="1"/>
  <c r="X28" i="1"/>
  <c r="L28" i="1" s="1"/>
  <c r="J28" i="6" s="1"/>
  <c r="N28" i="1"/>
  <c r="T28" i="1" s="1"/>
  <c r="X26" i="1"/>
  <c r="L26" i="1" s="1"/>
  <c r="J26" i="6" s="1"/>
  <c r="N26" i="1"/>
  <c r="T26" i="1" s="1"/>
  <c r="X47" i="1"/>
  <c r="L47" i="1" s="1"/>
  <c r="J47" i="6" s="1"/>
  <c r="N47" i="1"/>
  <c r="T47" i="1" s="1"/>
  <c r="X46" i="1"/>
  <c r="L46" i="1" s="1"/>
  <c r="J46" i="6" s="1"/>
  <c r="N46" i="1"/>
  <c r="T46" i="1" s="1"/>
  <c r="X32" i="1"/>
  <c r="L32" i="1" s="1"/>
  <c r="J32" i="6" s="1"/>
  <c r="N32" i="1"/>
  <c r="T32" i="1" s="1"/>
  <c r="X45" i="1"/>
  <c r="N45" i="1"/>
  <c r="T45" i="1" s="1"/>
  <c r="X25" i="1"/>
  <c r="L25" i="1" s="1"/>
  <c r="J25" i="6" s="1"/>
  <c r="N25" i="1"/>
  <c r="T25" i="1" s="1"/>
  <c r="X21" i="1"/>
  <c r="L21" i="1" s="1"/>
  <c r="J21" i="6" s="1"/>
  <c r="X24" i="1"/>
  <c r="L24" i="1" s="1"/>
  <c r="J24" i="6" s="1"/>
  <c r="N24" i="1"/>
  <c r="T24" i="1" s="1"/>
  <c r="X22" i="1"/>
  <c r="L22" i="1" s="1"/>
  <c r="J22" i="6" s="1"/>
  <c r="N23" i="1"/>
  <c r="T23" i="1" s="1"/>
  <c r="R29" i="1" l="1"/>
  <c r="T29" i="1"/>
  <c r="R30" i="1"/>
  <c r="T30" i="1"/>
  <c r="R21" i="1"/>
  <c r="T21" i="1"/>
  <c r="R26" i="1"/>
  <c r="R24" i="1"/>
  <c r="R46" i="1"/>
  <c r="R27" i="1"/>
  <c r="R45" i="1"/>
  <c r="R23" i="1"/>
  <c r="R32" i="1"/>
  <c r="R28" i="1"/>
  <c r="R25" i="1"/>
  <c r="R47" i="1"/>
  <c r="R31" i="1"/>
  <c r="N71" i="1"/>
  <c r="P71" i="1" s="1"/>
  <c r="Y63" i="1"/>
  <c r="Q24" i="1"/>
  <c r="S24" i="1"/>
  <c r="Q27" i="1"/>
  <c r="S27" i="1"/>
  <c r="Q21" i="1"/>
  <c r="S21" i="1"/>
  <c r="S32" i="1"/>
  <c r="Q32" i="1"/>
  <c r="Q29" i="1"/>
  <c r="S29" i="1"/>
  <c r="S31" i="1"/>
  <c r="Q31" i="1"/>
  <c r="Q28" i="1"/>
  <c r="S28" i="1"/>
  <c r="Q25" i="1"/>
  <c r="S25" i="1"/>
  <c r="Q30" i="1"/>
  <c r="S30" i="1"/>
  <c r="Q26" i="1"/>
  <c r="S26" i="1"/>
  <c r="Q23" i="1"/>
  <c r="S23" i="1"/>
  <c r="L24" i="6"/>
  <c r="L27" i="6"/>
  <c r="N70" i="1"/>
  <c r="P70" i="1" s="1"/>
  <c r="L25" i="6"/>
  <c r="L31" i="6"/>
  <c r="L45" i="1"/>
  <c r="BP45" i="1" s="1"/>
  <c r="BQ45" i="1" s="1"/>
  <c r="X62" i="1"/>
  <c r="L32" i="6"/>
  <c r="S46" i="1"/>
  <c r="L46" i="6"/>
  <c r="O38" i="6"/>
  <c r="O63" i="6"/>
  <c r="S47" i="1"/>
  <c r="L47" i="6"/>
  <c r="S45" i="1"/>
  <c r="L45" i="6"/>
  <c r="N62" i="1"/>
  <c r="L21" i="6"/>
  <c r="L29" i="6"/>
  <c r="L30" i="6"/>
  <c r="L26" i="6"/>
  <c r="L23" i="6"/>
  <c r="L28" i="6"/>
  <c r="Q45" i="1"/>
  <c r="Q46" i="1"/>
  <c r="Q47" i="1"/>
  <c r="BP22" i="1"/>
  <c r="BQ22" i="1" s="1"/>
  <c r="BP27" i="1"/>
  <c r="BQ27" i="1" s="1"/>
  <c r="BP46" i="1"/>
  <c r="BQ46" i="1" s="1"/>
  <c r="BP24" i="1"/>
  <c r="BQ24" i="1" s="1"/>
  <c r="BP21" i="1"/>
  <c r="BQ21" i="1" s="1"/>
  <c r="BP47" i="1"/>
  <c r="BQ47" i="1" s="1"/>
  <c r="BP31" i="1"/>
  <c r="BQ31" i="1" s="1"/>
  <c r="BP32" i="1"/>
  <c r="BQ32" i="1" s="1"/>
  <c r="BP25" i="1"/>
  <c r="BQ25" i="1" s="1"/>
  <c r="BP26" i="1"/>
  <c r="BQ26" i="1" s="1"/>
  <c r="BP29" i="1"/>
  <c r="BQ29" i="1" s="1"/>
  <c r="BP28" i="1"/>
  <c r="BQ28" i="1" s="1"/>
  <c r="BP30" i="1"/>
  <c r="BQ30" i="1" s="1"/>
  <c r="N20" i="1"/>
  <c r="AU20" i="1"/>
  <c r="AU38" i="1" s="1"/>
  <c r="AU63" i="1" s="1"/>
  <c r="X20" i="1"/>
  <c r="X38" i="1" s="1"/>
  <c r="R20" i="1" l="1"/>
  <c r="O88" i="1" s="1"/>
  <c r="T20" i="1"/>
  <c r="O90" i="1" s="1"/>
  <c r="O79" i="1"/>
  <c r="P79" i="1" s="1"/>
  <c r="Q20" i="1"/>
  <c r="Q38" i="1" s="1"/>
  <c r="X63" i="1"/>
  <c r="Q62" i="1"/>
  <c r="R62" i="1"/>
  <c r="J45" i="6"/>
  <c r="J62" i="6" s="1"/>
  <c r="L62" i="1"/>
  <c r="T62" i="1"/>
  <c r="S62" i="1"/>
  <c r="N38" i="1"/>
  <c r="N63" i="1" s="1"/>
  <c r="N69" i="1"/>
  <c r="L20" i="6"/>
  <c r="L62" i="6"/>
  <c r="S20" i="1"/>
  <c r="L20" i="1"/>
  <c r="O87" i="1" l="1"/>
  <c r="P87" i="1" s="1"/>
  <c r="P90" i="1"/>
  <c r="Q63" i="1"/>
  <c r="P69" i="1"/>
  <c r="N73" i="1"/>
  <c r="P73" i="1" s="1"/>
  <c r="R38" i="1"/>
  <c r="R63" i="1" s="1"/>
  <c r="L38" i="1"/>
  <c r="L63" i="1" s="1"/>
  <c r="J20" i="6"/>
  <c r="S38" i="1"/>
  <c r="S63" i="1" s="1"/>
  <c r="L38" i="6"/>
  <c r="L63" i="6"/>
  <c r="BP20" i="1"/>
  <c r="BQ20" i="1" s="1"/>
  <c r="J63" i="6" l="1"/>
  <c r="J38" i="6"/>
  <c r="T38" i="1" l="1"/>
  <c r="T63" i="1" s="1"/>
  <c r="BP63" i="1" l="1"/>
  <c r="P88" i="1"/>
</calcChain>
</file>

<file path=xl/sharedStrings.xml><?xml version="1.0" encoding="utf-8"?>
<sst xmlns="http://schemas.openxmlformats.org/spreadsheetml/2006/main" count="810" uniqueCount="357">
  <si>
    <t>Wydział</t>
  </si>
  <si>
    <t>Wydział Pielęgniarstwa i Położnictwa</t>
  </si>
  <si>
    <t>Kierunek</t>
  </si>
  <si>
    <t>Ratownictwo medyczne</t>
  </si>
  <si>
    <t>Szczegółowy Program Studiów dla cyklu kształcenia rozpoczynającego się w roku akademickim: 2025/2026</t>
  </si>
  <si>
    <t>Cykl kształcenia</t>
  </si>
  <si>
    <t>2025-2027</t>
  </si>
  <si>
    <t>Uchwała nr 2719</t>
  </si>
  <si>
    <t>Poziom kształcenia</t>
  </si>
  <si>
    <t>II stopień</t>
  </si>
  <si>
    <t>Senatu Uniwersytetu Medycznego we Wrocławiu</t>
  </si>
  <si>
    <t>Profil kształcenia</t>
  </si>
  <si>
    <t>praktyczny</t>
  </si>
  <si>
    <t>z dnia  26 lutego 2025 r.</t>
  </si>
  <si>
    <t>Forma studiów</t>
  </si>
  <si>
    <t>stacjonarne/niestacjonarne</t>
  </si>
  <si>
    <t>Liczba semestrów</t>
  </si>
  <si>
    <t>Łączna liczba godzin</t>
  </si>
  <si>
    <t>Łączna liczba ECTS</t>
  </si>
  <si>
    <t>Lp.</t>
  </si>
  <si>
    <t>kod grupy*</t>
  </si>
  <si>
    <t>Cykl kształcenia (nabór)</t>
  </si>
  <si>
    <t>Ścieżka**</t>
  </si>
  <si>
    <t>Rok studiów</t>
  </si>
  <si>
    <t>Rok akademicki</t>
  </si>
  <si>
    <r>
      <t xml:space="preserve">Rodzaj zajęć***
</t>
    </r>
    <r>
      <rPr>
        <b/>
        <sz val="9"/>
        <color theme="1"/>
        <rFont val="Calibri"/>
        <family val="2"/>
        <charset val="238"/>
        <scheme val="minor"/>
      </rPr>
      <t>(RPS, POW, PSW)</t>
    </r>
  </si>
  <si>
    <t>****Pula godzin (ze standardu,
do dyspozycji uczelni (Autorska oferta uczelni))</t>
  </si>
  <si>
    <t>Przedmiot (nazwa)</t>
  </si>
  <si>
    <t>Czy przedmiot kształtuje kompetencje komunikacyjne</t>
  </si>
  <si>
    <t>Czy przedmiot humanistyczny lub społeczny</t>
  </si>
  <si>
    <t>łącznie dla przedmiotu</t>
  </si>
  <si>
    <t>semestr zimowy - I</t>
  </si>
  <si>
    <t>semestr letni - II</t>
  </si>
  <si>
    <t>LICZBA GODZIN W PRZELICZENIU NA 1 ECTS</t>
  </si>
  <si>
    <t>SUMA GODZIN PRZEDMIOTU</t>
  </si>
  <si>
    <t>SUMA PUNKTÓW ECTS ZA PRZEDMIOT</t>
  </si>
  <si>
    <t>forma zakończenia przedmiotu *****</t>
  </si>
  <si>
    <t>forma zakończenia semestru ******</t>
  </si>
  <si>
    <t>punkty ECTS w semestrze</t>
  </si>
  <si>
    <t>nakład pracy studenta (godz. dyd. + samodzielna praca)</t>
  </si>
  <si>
    <t>ogólna liczba godzin dydaktycznych</t>
  </si>
  <si>
    <t>liczba godzin z nauczycielem</t>
  </si>
  <si>
    <t>wykład (WY)</t>
  </si>
  <si>
    <t>seminarium (SE)</t>
  </si>
  <si>
    <t>ćwiczenia audytoryjne (CA)</t>
  </si>
  <si>
    <t>ćwiczenia kierunkowe - niekliniczne (CN)</t>
  </si>
  <si>
    <t>ćwiczenia w warunkach symulowanych (CS)*******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</si>
  <si>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</si>
  <si>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</si>
  <si>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</si>
  <si>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</si>
  <si>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</si>
  <si>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e-learning (EL)</t>
  </si>
  <si>
    <t>zajęcia wychowania fizycznego (WF)</t>
  </si>
  <si>
    <t>praktyka zawodowa (PZ)</t>
  </si>
  <si>
    <t>samokształcenie kierowane (SK)</t>
  </si>
  <si>
    <t>samodzielna praca studenta</t>
  </si>
  <si>
    <t>forma zakończenia semestru *******</t>
  </si>
  <si>
    <t>całkowity nakład pracy studenta</t>
  </si>
  <si>
    <t>ćwiczenia audytoryjne CA)</t>
  </si>
  <si>
    <t>ćwiczenia w warunkach symulowanych (CS)******</t>
  </si>
  <si>
    <t>NAKŁAD PRACY STUDENTA (godz. dyd. + samodzielna praca)</t>
  </si>
  <si>
    <t>SAMODZIELNA PRACA STUDENTA</t>
  </si>
  <si>
    <t>GODZINY DYDAKTYCZNE</t>
  </si>
  <si>
    <t>GODZINY Z NAUCZYCIELEM</t>
  </si>
  <si>
    <t>Łącznie</t>
  </si>
  <si>
    <t>za zajecia praktyczne (PP)</t>
  </si>
  <si>
    <t>za zajęcia kształtujące umiejętności praktyczne (PP+PZ+CS)</t>
  </si>
  <si>
    <t>za zajęcia z wykorzystaniem met i technik na odl.</t>
  </si>
  <si>
    <t>za zajęcia z bezpośrednim udziałem prowadzących</t>
  </si>
  <si>
    <t>łącznie</t>
  </si>
  <si>
    <t>w tym on-line</t>
  </si>
  <si>
    <t>CSM WW</t>
  </si>
  <si>
    <t>CSM NW</t>
  </si>
  <si>
    <t>CSP WW</t>
  </si>
  <si>
    <t>wartość</t>
  </si>
  <si>
    <t>UWAGI</t>
  </si>
  <si>
    <t>57</t>
  </si>
  <si>
    <t>58</t>
  </si>
  <si>
    <t>13+36</t>
  </si>
  <si>
    <t>33+56</t>
  </si>
  <si>
    <t>14+37</t>
  </si>
  <si>
    <t>15+38</t>
  </si>
  <si>
    <t>12+35</t>
  </si>
  <si>
    <t>(26+49)*5/3</t>
  </si>
  <si>
    <t>(19+20+21+22+23+24+25+26+31+42+43+44+45+46+47+48+49+54)*5/3</t>
  </si>
  <si>
    <t>(17+29+40+52)*5/3</t>
  </si>
  <si>
    <t>(suma(16:28)-17+suma(39:51)-40)*5/3</t>
  </si>
  <si>
    <t>14+33</t>
  </si>
  <si>
    <t>15+32</t>
  </si>
  <si>
    <t>(suma 16-31)-17</t>
  </si>
  <si>
    <t>37+56</t>
  </si>
  <si>
    <t>38+55</t>
  </si>
  <si>
    <t>(suma 39-54)-40</t>
  </si>
  <si>
    <t>1/5</t>
  </si>
  <si>
    <t>A</t>
  </si>
  <si>
    <t>2025/2026</t>
  </si>
  <si>
    <t>RPS</t>
  </si>
  <si>
    <t>ze standardu</t>
  </si>
  <si>
    <t>Prawo medyczne i prawo w praktyce ratownika medycznego</t>
  </si>
  <si>
    <t>nie</t>
  </si>
  <si>
    <t>tak</t>
  </si>
  <si>
    <t>egz</t>
  </si>
  <si>
    <t>zal</t>
  </si>
  <si>
    <t>Marketing i zarządzanie w ochronie zdrowia</t>
  </si>
  <si>
    <t>Komunikacja w zespole</t>
  </si>
  <si>
    <t>Język angielski</t>
  </si>
  <si>
    <t>B</t>
  </si>
  <si>
    <t>Anestezjologia i intensywna terapia</t>
  </si>
  <si>
    <t>Medycyna ratunkowa dorosłych i dzieci</t>
  </si>
  <si>
    <t>Zastosowanie farmakologii w ratownictwie medycznym</t>
  </si>
  <si>
    <t>Diagnostyka obrazowa w ratownictwie medycznym</t>
  </si>
  <si>
    <t>Diagnostyka labolatoryjna z elementami krwiolecznictwa</t>
  </si>
  <si>
    <t>C</t>
  </si>
  <si>
    <t>Badania naukowe</t>
  </si>
  <si>
    <t>Statystyka medyczna</t>
  </si>
  <si>
    <t>Informacja naukowa</t>
  </si>
  <si>
    <t>Ratownictwo medyczne w ujęciu międzynarodowym</t>
  </si>
  <si>
    <t>Seminarium dyplomowe</t>
  </si>
  <si>
    <t>Przygotowanie pracy dyplomowej</t>
  </si>
  <si>
    <t>D</t>
  </si>
  <si>
    <t xml:space="preserve"> Szpitalny Oddział Ratunkowy (SOR) - praktyka zawodowa</t>
  </si>
  <si>
    <t>Oddział anestezjologii i intensywnej terapii dorosłych - praktyka zawodowa</t>
  </si>
  <si>
    <t>Pracownia ultrasonograficzna - praktyka zawodowa</t>
  </si>
  <si>
    <t>sumy dla 1 roku</t>
  </si>
  <si>
    <t>2026/2027</t>
  </si>
  <si>
    <t>Organizacja i zarządzanie w ratownictwie medycznym</t>
  </si>
  <si>
    <t>Chirurgia</t>
  </si>
  <si>
    <t>Choroby wewnętrzne</t>
  </si>
  <si>
    <t>Pediatria</t>
  </si>
  <si>
    <t>Ginekologia i położnictwo w ratownictwie medycznym</t>
  </si>
  <si>
    <t>Medycyna katastrof</t>
  </si>
  <si>
    <t>Medycyna sądowa</t>
  </si>
  <si>
    <t>Przygotowanie do egzaminu dyplomowego</t>
  </si>
  <si>
    <t>do dyspozycji uczelni (Autorska oferta uczelni)</t>
  </si>
  <si>
    <t>Postępowanie w stanach zagrożenia życia w ujęciu interprofesjonalnym</t>
  </si>
  <si>
    <t>Stan odżywienia w stanach zagrożenia życia</t>
  </si>
  <si>
    <t>POW</t>
  </si>
  <si>
    <t>Stany nagłe w położnictwie i ginekologii w ujęciu interprofesjonalnym</t>
  </si>
  <si>
    <t>2025-2028</t>
  </si>
  <si>
    <t>Zaawansowane zabiegi ratunkowe</t>
  </si>
  <si>
    <t>Elementy medycyny pola walki</t>
  </si>
  <si>
    <t>Przedłużona opieka przedszpitalna</t>
  </si>
  <si>
    <t>Stany nagłe w geriatrii w ujęciu interprofesjonalnym</t>
  </si>
  <si>
    <t>Podstawowe zabiegi ratunkowe</t>
  </si>
  <si>
    <t>Zarządzaie w sytuacjach kryzysowych</t>
  </si>
  <si>
    <t>Elementy medycyny ekstremalnej</t>
  </si>
  <si>
    <t>Zakład medycyny sądowej lub prosektorium szpitalne - praktyka zawodowa</t>
  </si>
  <si>
    <t>Oddział anestezjologii i intensywnej terapii dzieci - praktyka zawodowa</t>
  </si>
  <si>
    <t>sumy dla 2 roku</t>
  </si>
  <si>
    <t>RAZEM</t>
  </si>
  <si>
    <t>Symbol grupy efektów</t>
  </si>
  <si>
    <t>Nazwa grupy efektów</t>
  </si>
  <si>
    <t>liczba godz. wg standardu</t>
  </si>
  <si>
    <t>liczba ECTS wg standardu</t>
  </si>
  <si>
    <t>liczba godz. wg programu</t>
  </si>
  <si>
    <t>liczba ECTS wg programu</t>
  </si>
  <si>
    <t>uwagi</t>
  </si>
  <si>
    <t>Nauki społeczne i humanistyczne</t>
  </si>
  <si>
    <t>Zaawansowane procedury ratunkowe</t>
  </si>
  <si>
    <t>Badania naukowe w ratownictwie medycznym</t>
  </si>
  <si>
    <t xml:space="preserve"> Praktyki zawodowe</t>
  </si>
  <si>
    <t>Razem</t>
  </si>
  <si>
    <t>LP</t>
  </si>
  <si>
    <t>Wskażnik</t>
  </si>
  <si>
    <t>wg standardu</t>
  </si>
  <si>
    <t>realizacja wskaźnika</t>
  </si>
  <si>
    <t>uwagi do realizacji</t>
  </si>
  <si>
    <t>%</t>
  </si>
  <si>
    <t>suma godz./ECTS dyd. W grupiach zgodnie ze standardem</t>
  </si>
  <si>
    <t>wskaźnik wg standardu</t>
  </si>
  <si>
    <t>Minimalna liczba godzin, w tym praktyk, niezbędna do ukończenia studiów</t>
  </si>
  <si>
    <t>Minimalna liczba ECTS,  niezbędna do ukończenia studiów</t>
  </si>
  <si>
    <t>Minimalna liczba godzin do dyspozycji uczelni</t>
  </si>
  <si>
    <t>Liczba ECTS do dyspozycji uczelni</t>
  </si>
  <si>
    <t>Minimalna liczba ECTS za zajęcia do wyboru z puli godzin do dyspozycji uczelni</t>
  </si>
  <si>
    <t>Minimalna liczba godzin zajęć z języka angielskiego</t>
  </si>
  <si>
    <t>Minimalna liczba ECTS za zajęcia z języka angielskiego</t>
  </si>
  <si>
    <t>Minimalna liczba ECTS za przygotowanie pracy dyplomowej i przygotowanie do egzaminu dyplomowego</t>
  </si>
  <si>
    <t>Maksymalna liczba ECTS realizowanych on-line w grupie A, B i C, wyłącznie w ramach zajęć umożliwiających osiągnięcie efektów uczenia się w kategorii wiedzy</t>
  </si>
  <si>
    <t>Liczba ECTS zajęć kształtujacych umiejętności praktyczne (PP+PZ+CS) w wymiarze większym niż</t>
  </si>
  <si>
    <t>Liczba ECTS za zajęcia związane z prowadzoną w uczelni działalnością naukową w dyscyplinie naukowej, do której jest przyporządkowany kierunek z uwzglednieniem zajęć przygotowujących do prowadzenia lub udział w  działalności naukowej w wymiarze większym niż</t>
  </si>
  <si>
    <t>Liczba ECTS w ramach zajęć prowadzonych z bezpośrednim udziałem nauczycieli akademickich lub innych osób prowadzących zajęcia</t>
  </si>
  <si>
    <t>OBJAŚNIENIA</t>
  </si>
  <si>
    <t>*kod grupy wpisujemy w przypadku kierunków regulowanych- należy wpisać symbol grupy zajęć, do jakiej należy dany przedmiot, tzw. ”kod grupy”</t>
  </si>
  <si>
    <t>**Ścieżka- dla kierunków na których realizowane są ścieżki</t>
  </si>
  <si>
    <t>***Rodzaj zajęć:</t>
  </si>
  <si>
    <t>RPS- obowiązkowe</t>
  </si>
  <si>
    <t>POW- ograniczonego wyboru</t>
  </si>
  <si>
    <t>PSW- swobodnego wyboru</t>
  </si>
  <si>
    <t xml:space="preserve">****Pula godzin </t>
  </si>
  <si>
    <t>*****Forma zakończenia przedmiotu</t>
  </si>
  <si>
    <t xml:space="preserve">zal zaliczenie </t>
  </si>
  <si>
    <t>zal/o zaliczenie na ocenę</t>
  </si>
  <si>
    <t xml:space="preserve"> egz egzamin</t>
  </si>
  <si>
    <t>******Forma zakończenia semestru</t>
  </si>
  <si>
    <t>*******Ćwiczenia w warunkach symulowanych (CS) są realizowane odpowiednio:</t>
  </si>
  <si>
    <t>W Centrum Symulacji Medycznej</t>
  </si>
  <si>
    <t>W Pracowni dydaktycznej</t>
  </si>
  <si>
    <t>Rodzaj zajęć***
(RPS, POW, PSW)</t>
  </si>
  <si>
    <t>Suma efektów w poszczególnych kategoriach</t>
  </si>
  <si>
    <t>ECTS</t>
  </si>
  <si>
    <t>forma zakończenia przedmiotu</t>
  </si>
  <si>
    <t>W TYM TEORIA (WY+SE)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</si>
  <si>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</si>
  <si>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</si>
  <si>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</si>
  <si>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</si>
  <si>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</si>
  <si>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</si>
  <si>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Umiejętności - moduł A</t>
  </si>
  <si>
    <t>Umiejętności - moduł B</t>
  </si>
  <si>
    <t>Umiejętności - moduł C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</si>
  <si>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</si>
  <si>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</si>
  <si>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</si>
  <si>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</si>
  <si>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</si>
  <si>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</si>
  <si>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</si>
  <si>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</si>
  <si>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</si>
  <si>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</si>
  <si>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</si>
  <si>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</si>
  <si>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</si>
  <si>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</si>
  <si>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</si>
  <si>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</si>
  <si>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</si>
  <si>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</si>
  <si>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</si>
  <si>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</si>
  <si>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</si>
  <si>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</si>
  <si>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</si>
  <si>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</si>
  <si>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</si>
  <si>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</si>
  <si>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</si>
  <si>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</si>
  <si>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</si>
  <si>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</si>
  <si>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</si>
  <si>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</si>
  <si>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</si>
  <si>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</si>
  <si>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</si>
  <si>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</si>
  <si>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</si>
  <si>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</si>
  <si>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</si>
  <si>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</si>
  <si>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</si>
  <si>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</si>
  <si>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</si>
  <si>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</si>
  <si>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</si>
  <si>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</si>
  <si>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</si>
  <si>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</si>
  <si>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</si>
  <si>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</si>
  <si>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</si>
  <si>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</si>
  <si>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</si>
  <si>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</si>
  <si>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</si>
  <si>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</si>
  <si>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</si>
  <si>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</si>
  <si>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</si>
  <si>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</si>
  <si>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</si>
  <si>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</si>
  <si>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</si>
  <si>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</si>
  <si>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</si>
  <si>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</si>
  <si>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</si>
  <si>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</si>
  <si>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</si>
  <si>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</si>
  <si>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</si>
  <si>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</si>
  <si>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</si>
  <si>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</si>
  <si>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</si>
  <si>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</si>
  <si>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</si>
  <si>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</si>
  <si>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</si>
  <si>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</si>
  <si>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</si>
  <si>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</si>
  <si>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</si>
  <si>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</si>
  <si>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</si>
  <si>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</si>
  <si>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</si>
  <si>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</si>
  <si>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</si>
  <si>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</si>
  <si>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</si>
  <si>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</si>
  <si>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</si>
  <si>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</si>
  <si>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</si>
  <si>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</si>
  <si>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</si>
  <si>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</si>
  <si>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</si>
  <si>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</si>
  <si>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</si>
  <si>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</si>
  <si>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</si>
  <si>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</si>
  <si>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</si>
  <si>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</si>
  <si>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</si>
  <si>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</si>
  <si>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</si>
  <si>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</si>
  <si>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</si>
  <si>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</si>
  <si>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</si>
  <si>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</si>
  <si>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</si>
  <si>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</si>
  <si>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</si>
  <si>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</si>
  <si>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</si>
  <si>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</si>
  <si>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K.1</t>
  </si>
  <si>
    <t>K.2</t>
  </si>
  <si>
    <t>K.3</t>
  </si>
  <si>
    <t>K.4</t>
  </si>
  <si>
    <t>K.5</t>
  </si>
  <si>
    <t>K.6</t>
  </si>
  <si>
    <t>K.7</t>
  </si>
  <si>
    <t>*kod grupy</t>
  </si>
  <si>
    <t>Nazwa grupy zajęć</t>
  </si>
  <si>
    <t>Nazwa godzaju zajęć</t>
  </si>
  <si>
    <t>*****Forma zakończenia semestru</t>
  </si>
  <si>
    <t>Nazwa formy zakończenia</t>
  </si>
  <si>
    <t>****Pula godzin</t>
  </si>
  <si>
    <t>******Forma zakończenia przedmiotu</t>
  </si>
  <si>
    <t>*Czy przedmiot kształtuje kompetencje komunikacyjne
*Czy przedmiot humanistyczny lub społeczny</t>
  </si>
  <si>
    <t>obowiązkowe</t>
  </si>
  <si>
    <t>zaliczenie (zal/nzal)</t>
  </si>
  <si>
    <t>przedmiot ograniczonego wyboru</t>
  </si>
  <si>
    <t>zal/o</t>
  </si>
  <si>
    <t>zaliczenie na ocenę</t>
  </si>
  <si>
    <t>ogólnoakademicki</t>
  </si>
  <si>
    <t>PSW</t>
  </si>
  <si>
    <t>przedmiot swobodnego wyboru</t>
  </si>
  <si>
    <t>egzamin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</si>
</sst>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2" tint="-0.499984740745262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A2363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A23636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236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ED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rgb="FFABE5EB"/>
        <bgColor indexed="64"/>
      </patternFill>
    </fill>
    <fill>
      <patternFill patternType="solid">
        <fgColor theme="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4" fillId="0" borderId="0"/>
  </cellStyleXfs>
  <cellXfs count="514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4" borderId="7" xfId="0" applyFont="1" applyFill="1" applyBorder="1" applyAlignment="1">
      <alignment wrapText="1"/>
    </xf>
    <xf numFmtId="2" fontId="0" fillId="0" borderId="0" xfId="0" applyNumberFormat="1"/>
    <xf numFmtId="0" fontId="0" fillId="7" borderId="7" xfId="0" applyFill="1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7" borderId="20" xfId="0" applyFill="1" applyBorder="1" applyAlignment="1">
      <alignment vertical="center" wrapText="1"/>
    </xf>
    <xf numFmtId="0" fontId="0" fillId="7" borderId="0" xfId="0" applyFill="1" applyAlignment="1">
      <alignment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wrapText="1"/>
    </xf>
    <xf numFmtId="0" fontId="0" fillId="0" borderId="7" xfId="0" applyBorder="1" applyAlignment="1">
      <alignment vertical="center"/>
    </xf>
    <xf numFmtId="0" fontId="0" fillId="0" borderId="38" xfId="0" applyBorder="1" applyAlignment="1">
      <alignment wrapText="1"/>
    </xf>
    <xf numFmtId="0" fontId="0" fillId="11" borderId="7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2" fontId="6" fillId="9" borderId="22" xfId="0" applyNumberFormat="1" applyFont="1" applyFill="1" applyBorder="1" applyAlignment="1">
      <alignment vertical="center" wrapText="1"/>
    </xf>
    <xf numFmtId="2" fontId="0" fillId="0" borderId="22" xfId="0" applyNumberFormat="1" applyBorder="1" applyAlignment="1">
      <alignment vertical="center"/>
    </xf>
    <xf numFmtId="0" fontId="0" fillId="13" borderId="4" xfId="0" applyFill="1" applyBorder="1" applyAlignment="1">
      <alignment vertical="center"/>
    </xf>
    <xf numFmtId="0" fontId="0" fillId="13" borderId="7" xfId="0" applyFill="1" applyBorder="1" applyAlignment="1">
      <alignment vertical="center"/>
    </xf>
    <xf numFmtId="0" fontId="2" fillId="14" borderId="7" xfId="0" applyFont="1" applyFill="1" applyBorder="1" applyAlignment="1">
      <alignment horizontal="left" textRotation="90" wrapText="1"/>
    </xf>
    <xf numFmtId="0" fontId="0" fillId="14" borderId="4" xfId="0" applyFill="1" applyBorder="1" applyAlignment="1">
      <alignment vertical="center"/>
    </xf>
    <xf numFmtId="0" fontId="0" fillId="14" borderId="7" xfId="0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9" xfId="0" applyFill="1" applyBorder="1" applyAlignment="1">
      <alignment vertical="center"/>
    </xf>
    <xf numFmtId="0" fontId="0" fillId="13" borderId="7" xfId="0" applyFill="1" applyBorder="1" applyAlignment="1">
      <alignment textRotation="90" wrapText="1"/>
    </xf>
    <xf numFmtId="0" fontId="0" fillId="13" borderId="5" xfId="0" applyFill="1" applyBorder="1" applyAlignment="1">
      <alignment vertical="center"/>
    </xf>
    <xf numFmtId="0" fontId="0" fillId="13" borderId="8" xfId="0" applyFill="1" applyBorder="1" applyAlignment="1">
      <alignment vertical="center"/>
    </xf>
    <xf numFmtId="0" fontId="2" fillId="15" borderId="7" xfId="0" applyFont="1" applyFill="1" applyBorder="1" applyAlignment="1">
      <alignment textRotation="90" wrapText="1"/>
    </xf>
    <xf numFmtId="0" fontId="0" fillId="15" borderId="22" xfId="0" applyFill="1" applyBorder="1" applyAlignment="1">
      <alignment vertical="center"/>
    </xf>
    <xf numFmtId="0" fontId="0" fillId="15" borderId="10" xfId="0" applyFill="1" applyBorder="1" applyAlignment="1">
      <alignment vertical="center"/>
    </xf>
    <xf numFmtId="0" fontId="0" fillId="15" borderId="4" xfId="0" applyFill="1" applyBorder="1" applyAlignment="1">
      <alignment vertical="center"/>
    </xf>
    <xf numFmtId="0" fontId="0" fillId="15" borderId="7" xfId="0" applyFill="1" applyBorder="1" applyAlignment="1">
      <alignment vertical="center"/>
    </xf>
    <xf numFmtId="0" fontId="2" fillId="18" borderId="4" xfId="0" applyFont="1" applyFill="1" applyBorder="1" applyAlignment="1">
      <alignment textRotation="90" wrapText="1"/>
    </xf>
    <xf numFmtId="0" fontId="1" fillId="18" borderId="7" xfId="1" applyFill="1" applyBorder="1" applyAlignment="1">
      <alignment vertical="center"/>
    </xf>
    <xf numFmtId="0" fontId="1" fillId="18" borderId="4" xfId="1" applyFill="1" applyBorder="1" applyAlignment="1">
      <alignment vertical="center"/>
    </xf>
    <xf numFmtId="0" fontId="4" fillId="17" borderId="4" xfId="0" applyFont="1" applyFill="1" applyBorder="1" applyAlignment="1">
      <alignment textRotation="90" wrapText="1"/>
    </xf>
    <xf numFmtId="0" fontId="2" fillId="17" borderId="22" xfId="0" applyFont="1" applyFill="1" applyBorder="1" applyAlignment="1">
      <alignment horizontal="center" textRotation="90" wrapText="1"/>
    </xf>
    <xf numFmtId="0" fontId="0" fillId="17" borderId="22" xfId="0" applyFill="1" applyBorder="1" applyAlignment="1">
      <alignment vertical="center"/>
    </xf>
    <xf numFmtId="0" fontId="0" fillId="17" borderId="10" xfId="0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14" borderId="44" xfId="0" applyFont="1" applyFill="1" applyBorder="1" applyAlignment="1">
      <alignment horizontal="center" vertical="center" wrapText="1"/>
    </xf>
    <xf numFmtId="0" fontId="4" fillId="15" borderId="45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0" fillId="0" borderId="7" xfId="0" quotePrefix="1" applyBorder="1"/>
    <xf numFmtId="2" fontId="0" fillId="0" borderId="0" xfId="0" applyNumberFormat="1" applyAlignment="1">
      <alignment wrapText="1"/>
    </xf>
    <xf numFmtId="0" fontId="0" fillId="0" borderId="9" xfId="0" applyBorder="1" applyAlignment="1">
      <alignment vertical="center" wrapText="1"/>
    </xf>
    <xf numFmtId="2" fontId="0" fillId="17" borderId="7" xfId="0" applyNumberFormat="1" applyFill="1" applyBorder="1" applyAlignment="1">
      <alignment vertical="center" wrapText="1"/>
    </xf>
    <xf numFmtId="0" fontId="2" fillId="4" borderId="7" xfId="0" applyFont="1" applyFill="1" applyBorder="1"/>
    <xf numFmtId="0" fontId="2" fillId="4" borderId="9" xfId="0" applyFont="1" applyFill="1" applyBorder="1" applyAlignment="1">
      <alignment wrapText="1"/>
    </xf>
    <xf numFmtId="2" fontId="0" fillId="17" borderId="4" xfId="0" applyNumberFormat="1" applyFill="1" applyBorder="1" applyAlignment="1">
      <alignment vertical="center" wrapText="1"/>
    </xf>
    <xf numFmtId="2" fontId="0" fillId="5" borderId="4" xfId="0" applyNumberFormat="1" applyFill="1" applyBorder="1" applyAlignment="1">
      <alignment vertical="center"/>
    </xf>
    <xf numFmtId="2" fontId="2" fillId="5" borderId="4" xfId="0" applyNumberFormat="1" applyFont="1" applyFill="1" applyBorder="1" applyAlignment="1">
      <alignment textRotation="90" wrapText="1"/>
    </xf>
    <xf numFmtId="0" fontId="2" fillId="10" borderId="7" xfId="0" applyFont="1" applyFill="1" applyBorder="1" applyAlignment="1">
      <alignment horizontal="center" textRotation="90" wrapText="1"/>
    </xf>
    <xf numFmtId="0" fontId="2" fillId="10" borderId="22" xfId="0" applyFont="1" applyFill="1" applyBorder="1" applyAlignment="1">
      <alignment textRotation="90" wrapText="1"/>
    </xf>
    <xf numFmtId="2" fontId="4" fillId="5" borderId="4" xfId="0" applyNumberFormat="1" applyFont="1" applyFill="1" applyBorder="1" applyAlignment="1">
      <alignment textRotation="90" wrapText="1"/>
    </xf>
    <xf numFmtId="2" fontId="0" fillId="12" borderId="3" xfId="0" applyNumberFormat="1" applyFill="1" applyBorder="1" applyAlignment="1">
      <alignment vertical="center" wrapText="1"/>
    </xf>
    <xf numFmtId="0" fontId="9" fillId="16" borderId="7" xfId="0" applyFont="1" applyFill="1" applyBorder="1" applyAlignment="1">
      <alignment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7" borderId="21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/>
    </xf>
    <xf numFmtId="49" fontId="6" fillId="9" borderId="22" xfId="0" applyNumberFormat="1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/>
    </xf>
    <xf numFmtId="0" fontId="4" fillId="18" borderId="44" xfId="0" applyFont="1" applyFill="1" applyBorder="1" applyAlignment="1">
      <alignment horizontal="center" vertical="center" wrapText="1"/>
    </xf>
    <xf numFmtId="2" fontId="4" fillId="5" borderId="45" xfId="0" applyNumberFormat="1" applyFont="1" applyFill="1" applyBorder="1" applyAlignment="1">
      <alignment horizontal="center" vertical="center" wrapText="1"/>
    </xf>
    <xf numFmtId="0" fontId="4" fillId="17" borderId="45" xfId="0" applyFont="1" applyFill="1" applyBorder="1" applyAlignment="1">
      <alignment horizontal="center" vertical="center" wrapText="1"/>
    </xf>
    <xf numFmtId="49" fontId="4" fillId="12" borderId="28" xfId="0" applyNumberFormat="1" applyFont="1" applyFill="1" applyBorder="1" applyAlignment="1">
      <alignment horizontal="center" vertical="center" wrapText="1"/>
    </xf>
    <xf numFmtId="0" fontId="4" fillId="14" borderId="46" xfId="0" applyFont="1" applyFill="1" applyBorder="1" applyAlignment="1">
      <alignment horizontal="center" vertical="center" wrapText="1"/>
    </xf>
    <xf numFmtId="0" fontId="4" fillId="15" borderId="44" xfId="0" applyFont="1" applyFill="1" applyBorder="1" applyAlignment="1">
      <alignment horizontal="center" vertical="center" wrapText="1"/>
    </xf>
    <xf numFmtId="0" fontId="4" fillId="10" borderId="44" xfId="0" applyFont="1" applyFill="1" applyBorder="1" applyAlignment="1">
      <alignment horizontal="center" vertical="center" wrapText="1"/>
    </xf>
    <xf numFmtId="0" fontId="4" fillId="10" borderId="45" xfId="0" applyFont="1" applyFill="1" applyBorder="1" applyAlignment="1">
      <alignment horizontal="center" vertical="center"/>
    </xf>
    <xf numFmtId="49" fontId="11" fillId="9" borderId="45" xfId="0" applyNumberFormat="1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2" fillId="3" borderId="0" xfId="0" applyFont="1" applyFill="1"/>
    <xf numFmtId="0" fontId="0" fillId="3" borderId="0" xfId="0" applyFill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left" wrapText="1"/>
    </xf>
    <xf numFmtId="0" fontId="12" fillId="0" borderId="7" xfId="0" applyFont="1" applyBorder="1"/>
    <xf numFmtId="0" fontId="12" fillId="0" borderId="7" xfId="0" quotePrefix="1" applyFont="1" applyBorder="1"/>
    <xf numFmtId="1" fontId="12" fillId="0" borderId="7" xfId="0" quotePrefix="1" applyNumberFormat="1" applyFont="1" applyBorder="1"/>
    <xf numFmtId="0" fontId="13" fillId="4" borderId="7" xfId="0" applyFont="1" applyFill="1" applyBorder="1"/>
    <xf numFmtId="1" fontId="13" fillId="4" borderId="7" xfId="0" quotePrefix="1" applyNumberFormat="1" applyFont="1" applyFill="1" applyBorder="1"/>
    <xf numFmtId="0" fontId="7" fillId="7" borderId="7" xfId="0" applyFont="1" applyFill="1" applyBorder="1"/>
    <xf numFmtId="0" fontId="10" fillId="4" borderId="7" xfId="0" applyFont="1" applyFill="1" applyBorder="1"/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12" borderId="30" xfId="0" applyFont="1" applyFill="1" applyBorder="1" applyAlignment="1">
      <alignment horizontal="center" textRotation="90" wrapText="1"/>
    </xf>
    <xf numFmtId="1" fontId="7" fillId="0" borderId="22" xfId="2" applyNumberFormat="1" applyFont="1" applyBorder="1" applyAlignment="1">
      <alignment horizontal="center" vertical="center"/>
    </xf>
    <xf numFmtId="1" fontId="7" fillId="0" borderId="10" xfId="2" applyNumberFormat="1" applyFont="1" applyBorder="1" applyAlignment="1">
      <alignment horizontal="center" vertical="center"/>
    </xf>
    <xf numFmtId="2" fontId="0" fillId="5" borderId="7" xfId="0" applyNumberFormat="1" applyFill="1" applyBorder="1" applyAlignment="1">
      <alignment vertical="center"/>
    </xf>
    <xf numFmtId="0" fontId="0" fillId="0" borderId="32" xfId="0" applyBorder="1" applyAlignment="1">
      <alignment vertical="center" wrapText="1"/>
    </xf>
    <xf numFmtId="0" fontId="7" fillId="14" borderId="7" xfId="0" applyFont="1" applyFill="1" applyBorder="1" applyAlignment="1">
      <alignment vertical="center"/>
    </xf>
    <xf numFmtId="164" fontId="16" fillId="0" borderId="21" xfId="2" applyNumberFormat="1" applyFont="1" applyBorder="1" applyAlignment="1">
      <alignment horizontal="center"/>
    </xf>
    <xf numFmtId="0" fontId="0" fillId="14" borderId="26" xfId="0" applyFill="1" applyBorder="1" applyAlignment="1">
      <alignment vertical="center"/>
    </xf>
    <xf numFmtId="0" fontId="0" fillId="13" borderId="26" xfId="0" applyFill="1" applyBorder="1" applyAlignment="1">
      <alignment vertical="center"/>
    </xf>
    <xf numFmtId="0" fontId="0" fillId="15" borderId="36" xfId="0" applyFill="1" applyBorder="1" applyAlignment="1">
      <alignment vertical="center"/>
    </xf>
    <xf numFmtId="0" fontId="1" fillId="18" borderId="26" xfId="1" applyFill="1" applyBorder="1" applyAlignment="1">
      <alignment vertical="center"/>
    </xf>
    <xf numFmtId="2" fontId="0" fillId="5" borderId="26" xfId="0" applyNumberFormat="1" applyFill="1" applyBorder="1" applyAlignment="1">
      <alignment vertical="center"/>
    </xf>
    <xf numFmtId="2" fontId="0" fillId="17" borderId="26" xfId="0" applyNumberFormat="1" applyFill="1" applyBorder="1" applyAlignment="1">
      <alignment vertical="center" wrapText="1"/>
    </xf>
    <xf numFmtId="2" fontId="0" fillId="12" borderId="37" xfId="0" applyNumberFormat="1" applyFill="1" applyBorder="1" applyAlignment="1">
      <alignment vertical="center" wrapText="1"/>
    </xf>
    <xf numFmtId="0" fontId="0" fillId="14" borderId="37" xfId="0" applyFill="1" applyBorder="1" applyAlignment="1">
      <alignment vertical="center"/>
    </xf>
    <xf numFmtId="0" fontId="0" fillId="15" borderId="26" xfId="0" applyFill="1" applyBorder="1" applyAlignment="1">
      <alignment vertical="center"/>
    </xf>
    <xf numFmtId="0" fontId="17" fillId="0" borderId="0" xfId="0" applyFont="1"/>
    <xf numFmtId="0" fontId="18" fillId="20" borderId="0" xfId="0" applyFont="1" applyFill="1" applyAlignment="1">
      <alignment horizontal="left" vertical="center"/>
    </xf>
    <xf numFmtId="0" fontId="19" fillId="0" borderId="0" xfId="0" applyFont="1"/>
    <xf numFmtId="0" fontId="10" fillId="21" borderId="7" xfId="0" applyFont="1" applyFill="1" applyBorder="1" applyAlignment="1">
      <alignment wrapText="1"/>
    </xf>
    <xf numFmtId="0" fontId="10" fillId="21" borderId="7" xfId="0" applyFont="1" applyFill="1" applyBorder="1" applyAlignment="1">
      <alignment vertical="center" wrapText="1"/>
    </xf>
    <xf numFmtId="0" fontId="10" fillId="6" borderId="7" xfId="0" quotePrefix="1" applyFont="1" applyFill="1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2" fontId="0" fillId="0" borderId="0" xfId="0" applyNumberFormat="1" applyAlignment="1">
      <alignment vertical="center" wrapText="1"/>
    </xf>
    <xf numFmtId="9" fontId="10" fillId="21" borderId="7" xfId="0" applyNumberFormat="1" applyFont="1" applyFill="1" applyBorder="1" applyAlignment="1">
      <alignment vertical="center" wrapText="1"/>
    </xf>
    <xf numFmtId="0" fontId="2" fillId="3" borderId="47" xfId="0" applyFont="1" applyFill="1" applyBorder="1" applyAlignment="1">
      <alignment horizontal="center" vertical="top" wrapText="1"/>
    </xf>
    <xf numFmtId="0" fontId="2" fillId="3" borderId="46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2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0" fontId="6" fillId="22" borderId="50" xfId="0" applyFont="1" applyFill="1" applyBorder="1"/>
    <xf numFmtId="0" fontId="0" fillId="23" borderId="50" xfId="0" applyFill="1" applyBorder="1"/>
    <xf numFmtId="0" fontId="0" fillId="0" borderId="50" xfId="0" applyBorder="1"/>
    <xf numFmtId="0" fontId="10" fillId="3" borderId="7" xfId="0" quotePrefix="1" applyFont="1" applyFill="1" applyBorder="1"/>
    <xf numFmtId="2" fontId="0" fillId="0" borderId="0" xfId="0" quotePrefix="1" applyNumberFormat="1" applyAlignment="1">
      <alignment vertical="center"/>
    </xf>
    <xf numFmtId="2" fontId="20" fillId="0" borderId="0" xfId="0" quotePrefix="1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15" fillId="21" borderId="7" xfId="0" quotePrefix="1" applyFont="1" applyFill="1" applyBorder="1"/>
    <xf numFmtId="9" fontId="7" fillId="21" borderId="7" xfId="0" applyNumberFormat="1" applyFont="1" applyFill="1" applyBorder="1" applyAlignment="1">
      <alignment wrapText="1"/>
    </xf>
    <xf numFmtId="0" fontId="7" fillId="21" borderId="7" xfId="0" applyFont="1" applyFill="1" applyBorder="1"/>
    <xf numFmtId="0" fontId="7" fillId="21" borderId="7" xfId="0" applyFont="1" applyFill="1" applyBorder="1" applyAlignment="1">
      <alignment wrapText="1"/>
    </xf>
    <xf numFmtId="0" fontId="7" fillId="21" borderId="7" xfId="0" quotePrefix="1" applyFont="1" applyFill="1" applyBorder="1"/>
    <xf numFmtId="1" fontId="15" fillId="3" borderId="7" xfId="0" quotePrefix="1" applyNumberFormat="1" applyFont="1" applyFill="1" applyBorder="1"/>
    <xf numFmtId="1" fontId="10" fillId="3" borderId="7" xfId="0" quotePrefix="1" applyNumberFormat="1" applyFont="1" applyFill="1" applyBorder="1"/>
    <xf numFmtId="0" fontId="0" fillId="0" borderId="0" xfId="0" applyAlignment="1">
      <alignment vertical="top" wrapText="1"/>
    </xf>
    <xf numFmtId="0" fontId="2" fillId="3" borderId="18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2" fillId="0" borderId="0" xfId="0" applyFont="1" applyAlignment="1">
      <alignment wrapText="1"/>
    </xf>
    <xf numFmtId="0" fontId="4" fillId="14" borderId="12" xfId="0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vertical="center"/>
    </xf>
    <xf numFmtId="0" fontId="0" fillId="24" borderId="54" xfId="0" applyFill="1" applyBorder="1" applyAlignment="1">
      <alignment vertical="center"/>
    </xf>
    <xf numFmtId="0" fontId="0" fillId="24" borderId="55" xfId="0" applyFill="1" applyBorder="1" applyAlignment="1">
      <alignment horizontal="center" vertical="center"/>
    </xf>
    <xf numFmtId="0" fontId="0" fillId="24" borderId="55" xfId="0" applyFill="1" applyBorder="1" applyAlignment="1">
      <alignment vertical="center"/>
    </xf>
    <xf numFmtId="0" fontId="2" fillId="24" borderId="55" xfId="0" applyFont="1" applyFill="1" applyBorder="1" applyAlignment="1">
      <alignment vertical="center" wrapText="1"/>
    </xf>
    <xf numFmtId="2" fontId="0" fillId="24" borderId="55" xfId="0" applyNumberFormat="1" applyFill="1" applyBorder="1" applyAlignment="1">
      <alignment vertical="center"/>
    </xf>
    <xf numFmtId="0" fontId="0" fillId="24" borderId="59" xfId="0" applyFill="1" applyBorder="1" applyAlignment="1">
      <alignment vertical="center"/>
    </xf>
    <xf numFmtId="2" fontId="0" fillId="12" borderId="9" xfId="0" applyNumberFormat="1" applyFill="1" applyBorder="1" applyAlignment="1">
      <alignment vertical="center" wrapText="1"/>
    </xf>
    <xf numFmtId="2" fontId="0" fillId="24" borderId="56" xfId="0" applyNumberFormat="1" applyFill="1" applyBorder="1" applyAlignment="1">
      <alignment vertical="center"/>
    </xf>
    <xf numFmtId="0" fontId="2" fillId="17" borderId="54" xfId="0" applyFont="1" applyFill="1" applyBorder="1"/>
    <xf numFmtId="0" fontId="2" fillId="17" borderId="55" xfId="0" applyFont="1" applyFill="1" applyBorder="1"/>
    <xf numFmtId="0" fontId="2" fillId="17" borderId="55" xfId="0" applyFont="1" applyFill="1" applyBorder="1" applyAlignment="1">
      <alignment wrapText="1"/>
    </xf>
    <xf numFmtId="0" fontId="0" fillId="17" borderId="55" xfId="0" applyFill="1" applyBorder="1"/>
    <xf numFmtId="0" fontId="0" fillId="24" borderId="56" xfId="0" applyFill="1" applyBorder="1" applyAlignment="1">
      <alignment vertical="center"/>
    </xf>
    <xf numFmtId="0" fontId="0" fillId="24" borderId="57" xfId="0" applyFill="1" applyBorder="1" applyAlignment="1">
      <alignment vertical="center"/>
    </xf>
    <xf numFmtId="0" fontId="0" fillId="13" borderId="3" xfId="0" applyFill="1" applyBorder="1" applyAlignment="1">
      <alignment vertical="center"/>
    </xf>
    <xf numFmtId="0" fontId="0" fillId="13" borderId="9" xfId="0" applyFill="1" applyBorder="1" applyAlignment="1">
      <alignment vertical="center"/>
    </xf>
    <xf numFmtId="0" fontId="0" fillId="0" borderId="26" xfId="0" applyBorder="1" applyAlignment="1">
      <alignment vertical="center"/>
    </xf>
    <xf numFmtId="0" fontId="0" fillId="17" borderId="36" xfId="0" applyFill="1" applyBorder="1" applyAlignment="1">
      <alignment vertical="center"/>
    </xf>
    <xf numFmtId="0" fontId="0" fillId="11" borderId="26" xfId="0" applyFill="1" applyBorder="1" applyAlignment="1">
      <alignment vertical="center"/>
    </xf>
    <xf numFmtId="0" fontId="0" fillId="13" borderId="27" xfId="0" applyFill="1" applyBorder="1" applyAlignment="1">
      <alignment vertical="center"/>
    </xf>
    <xf numFmtId="0" fontId="0" fillId="0" borderId="0" xfId="0" applyAlignment="1">
      <alignment horizontal="left"/>
    </xf>
    <xf numFmtId="0" fontId="25" fillId="0" borderId="7" xfId="0" applyFont="1" applyBorder="1" applyAlignment="1">
      <alignment vertical="center"/>
    </xf>
    <xf numFmtId="0" fontId="25" fillId="14" borderId="4" xfId="0" quotePrefix="1" applyFont="1" applyFill="1" applyBorder="1" applyAlignment="1">
      <alignment vertical="center"/>
    </xf>
    <xf numFmtId="0" fontId="25" fillId="13" borderId="4" xfId="0" quotePrefix="1" applyFont="1" applyFill="1" applyBorder="1" applyAlignment="1">
      <alignment vertical="center"/>
    </xf>
    <xf numFmtId="0" fontId="25" fillId="15" borderId="4" xfId="0" quotePrefix="1" applyFont="1" applyFill="1" applyBorder="1" applyAlignment="1">
      <alignment vertical="center"/>
    </xf>
    <xf numFmtId="0" fontId="25" fillId="8" borderId="4" xfId="0" quotePrefix="1" applyFont="1" applyFill="1" applyBorder="1" applyAlignment="1">
      <alignment vertical="center"/>
    </xf>
    <xf numFmtId="0" fontId="25" fillId="3" borderId="4" xfId="0" quotePrefix="1" applyFont="1" applyFill="1" applyBorder="1" applyAlignment="1">
      <alignment vertical="center"/>
    </xf>
    <xf numFmtId="0" fontId="26" fillId="18" borderId="4" xfId="1" quotePrefix="1" applyFont="1" applyFill="1" applyBorder="1" applyAlignment="1">
      <alignment vertical="center"/>
    </xf>
    <xf numFmtId="2" fontId="25" fillId="2" borderId="4" xfId="0" quotePrefix="1" applyNumberFormat="1" applyFont="1" applyFill="1" applyBorder="1" applyAlignment="1">
      <alignment vertical="center"/>
    </xf>
    <xf numFmtId="0" fontId="18" fillId="26" borderId="22" xfId="0" applyFont="1" applyFill="1" applyBorder="1" applyAlignment="1">
      <alignment vertical="center" wrapText="1"/>
    </xf>
    <xf numFmtId="0" fontId="27" fillId="27" borderId="4" xfId="0" applyFont="1" applyFill="1" applyBorder="1" applyAlignment="1">
      <alignment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2" fillId="24" borderId="53" xfId="0" applyFont="1" applyFill="1" applyBorder="1" applyAlignment="1">
      <alignment vertical="center"/>
    </xf>
    <xf numFmtId="0" fontId="22" fillId="24" borderId="57" xfId="0" quotePrefix="1" applyFont="1" applyFill="1" applyBorder="1" applyAlignment="1">
      <alignment horizontal="center" vertical="center"/>
    </xf>
    <xf numFmtId="0" fontId="22" fillId="24" borderId="55" xfId="0" quotePrefix="1" applyFont="1" applyFill="1" applyBorder="1" applyAlignment="1">
      <alignment vertical="center"/>
    </xf>
    <xf numFmtId="0" fontId="22" fillId="24" borderId="55" xfId="0" quotePrefix="1" applyFont="1" applyFill="1" applyBorder="1" applyAlignment="1">
      <alignment horizontal="center" vertical="center"/>
    </xf>
    <xf numFmtId="0" fontId="22" fillId="24" borderId="55" xfId="0" applyFont="1" applyFill="1" applyBorder="1" applyAlignment="1">
      <alignment vertical="center"/>
    </xf>
    <xf numFmtId="0" fontId="22" fillId="24" borderId="55" xfId="0" applyFont="1" applyFill="1" applyBorder="1" applyAlignment="1">
      <alignment vertical="center" wrapText="1"/>
    </xf>
    <xf numFmtId="0" fontId="22" fillId="24" borderId="54" xfId="0" applyFont="1" applyFill="1" applyBorder="1" applyAlignment="1">
      <alignment vertical="center" wrapText="1"/>
    </xf>
    <xf numFmtId="0" fontId="22" fillId="24" borderId="56" xfId="0" applyFont="1" applyFill="1" applyBorder="1" applyAlignment="1">
      <alignment vertical="center" wrapText="1"/>
    </xf>
    <xf numFmtId="0" fontId="25" fillId="0" borderId="4" xfId="0" applyFont="1" applyBorder="1" applyAlignment="1">
      <alignment vertical="center"/>
    </xf>
    <xf numFmtId="0" fontId="18" fillId="28" borderId="3" xfId="0" applyFont="1" applyFill="1" applyBorder="1" applyAlignment="1">
      <alignment vertical="center" wrapText="1"/>
    </xf>
    <xf numFmtId="0" fontId="27" fillId="27" borderId="7" xfId="0" applyFont="1" applyFill="1" applyBorder="1" applyAlignment="1">
      <alignment vertical="center" wrapText="1"/>
    </xf>
    <xf numFmtId="0" fontId="18" fillId="28" borderId="9" xfId="0" applyFont="1" applyFill="1" applyBorder="1" applyAlignment="1">
      <alignment vertical="center" wrapText="1"/>
    </xf>
    <xf numFmtId="0" fontId="25" fillId="31" borderId="53" xfId="0" applyFont="1" applyFill="1" applyBorder="1" applyAlignment="1">
      <alignment vertical="center"/>
    </xf>
    <xf numFmtId="0" fontId="25" fillId="31" borderId="57" xfId="0" quotePrefix="1" applyFont="1" applyFill="1" applyBorder="1" applyAlignment="1">
      <alignment horizontal="center" vertical="center"/>
    </xf>
    <xf numFmtId="0" fontId="25" fillId="31" borderId="55" xfId="0" quotePrefix="1" applyFont="1" applyFill="1" applyBorder="1" applyAlignment="1">
      <alignment horizontal="center" vertical="center"/>
    </xf>
    <xf numFmtId="0" fontId="25" fillId="31" borderId="55" xfId="0" quotePrefix="1" applyFont="1" applyFill="1" applyBorder="1" applyAlignment="1">
      <alignment vertical="center"/>
    </xf>
    <xf numFmtId="0" fontId="2" fillId="31" borderId="55" xfId="0" applyFont="1" applyFill="1" applyBorder="1" applyAlignment="1">
      <alignment horizontal="center" vertical="center"/>
    </xf>
    <xf numFmtId="0" fontId="18" fillId="26" borderId="4" xfId="0" applyFont="1" applyFill="1" applyBorder="1" applyAlignment="1">
      <alignment vertical="center" wrapText="1"/>
    </xf>
    <xf numFmtId="0" fontId="25" fillId="14" borderId="7" xfId="0" quotePrefix="1" applyFont="1" applyFill="1" applyBorder="1" applyAlignment="1">
      <alignment vertical="center"/>
    </xf>
    <xf numFmtId="0" fontId="25" fillId="13" borderId="7" xfId="0" quotePrefix="1" applyFont="1" applyFill="1" applyBorder="1" applyAlignment="1">
      <alignment vertical="center"/>
    </xf>
    <xf numFmtId="0" fontId="25" fillId="15" borderId="7" xfId="0" quotePrefix="1" applyFont="1" applyFill="1" applyBorder="1" applyAlignment="1">
      <alignment vertical="center"/>
    </xf>
    <xf numFmtId="0" fontId="25" fillId="3" borderId="7" xfId="0" quotePrefix="1" applyFont="1" applyFill="1" applyBorder="1" applyAlignment="1">
      <alignment vertical="center"/>
    </xf>
    <xf numFmtId="0" fontId="26" fillId="18" borderId="7" xfId="1" quotePrefix="1" applyFont="1" applyFill="1" applyBorder="1" applyAlignment="1">
      <alignment vertical="center"/>
    </xf>
    <xf numFmtId="2" fontId="25" fillId="2" borderId="7" xfId="0" quotePrefix="1" applyNumberFormat="1" applyFont="1" applyFill="1" applyBorder="1" applyAlignment="1">
      <alignment vertical="center"/>
    </xf>
    <xf numFmtId="0" fontId="18" fillId="26" borderId="7" xfId="0" applyFont="1" applyFill="1" applyBorder="1" applyAlignment="1">
      <alignment vertical="center" wrapText="1"/>
    </xf>
    <xf numFmtId="0" fontId="2" fillId="32" borderId="43" xfId="0" applyFont="1" applyFill="1" applyBorder="1" applyAlignment="1">
      <alignment vertical="center"/>
    </xf>
    <xf numFmtId="0" fontId="2" fillId="32" borderId="44" xfId="0" applyFont="1" applyFill="1" applyBorder="1" applyAlignment="1">
      <alignment vertical="center"/>
    </xf>
    <xf numFmtId="0" fontId="2" fillId="32" borderId="46" xfId="0" applyFont="1" applyFill="1" applyBorder="1" applyAlignment="1">
      <alignment vertical="center" wrapText="1"/>
    </xf>
    <xf numFmtId="0" fontId="2" fillId="32" borderId="45" xfId="0" applyFont="1" applyFill="1" applyBorder="1" applyAlignment="1">
      <alignment vertical="center"/>
    </xf>
    <xf numFmtId="0" fontId="25" fillId="0" borderId="7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" fillId="32" borderId="33" xfId="0" applyFont="1" applyFill="1" applyBorder="1" applyAlignment="1">
      <alignment vertical="center" wrapText="1"/>
    </xf>
    <xf numFmtId="0" fontId="22" fillId="31" borderId="55" xfId="0" quotePrefix="1" applyFont="1" applyFill="1" applyBorder="1" applyAlignment="1">
      <alignment horizontal="center" vertical="center" wrapText="1"/>
    </xf>
    <xf numFmtId="0" fontId="25" fillId="8" borderId="7" xfId="0" quotePrefix="1" applyFont="1" applyFill="1" applyBorder="1" applyAlignment="1">
      <alignment vertical="center"/>
    </xf>
    <xf numFmtId="2" fontId="0" fillId="17" borderId="55" xfId="0" applyNumberFormat="1" applyFill="1" applyBorder="1"/>
    <xf numFmtId="0" fontId="22" fillId="24" borderId="56" xfId="0" quotePrefix="1" applyFont="1" applyFill="1" applyBorder="1" applyAlignment="1">
      <alignment vertical="center"/>
    </xf>
    <xf numFmtId="0" fontId="22" fillId="24" borderId="57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2" fillId="24" borderId="52" xfId="0" applyFont="1" applyFill="1" applyBorder="1" applyAlignment="1">
      <alignment vertical="center" wrapText="1"/>
    </xf>
    <xf numFmtId="2" fontId="25" fillId="31" borderId="56" xfId="0" quotePrefix="1" applyNumberFormat="1" applyFont="1" applyFill="1" applyBorder="1" applyAlignment="1">
      <alignment vertical="center"/>
    </xf>
    <xf numFmtId="0" fontId="2" fillId="31" borderId="57" xfId="0" applyFont="1" applyFill="1" applyBorder="1" applyAlignment="1">
      <alignment horizontal="center" vertical="center"/>
    </xf>
    <xf numFmtId="0" fontId="2" fillId="31" borderId="55" xfId="0" applyFont="1" applyFill="1" applyBorder="1" applyAlignment="1">
      <alignment horizontal="right" vertical="center"/>
    </xf>
    <xf numFmtId="0" fontId="2" fillId="31" borderId="58" xfId="0" applyFont="1" applyFill="1" applyBorder="1" applyAlignment="1">
      <alignment horizontal="right" vertical="center"/>
    </xf>
    <xf numFmtId="0" fontId="2" fillId="24" borderId="56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6" xfId="0" applyBorder="1" applyAlignment="1">
      <alignment vertical="center" wrapText="1"/>
    </xf>
    <xf numFmtId="0" fontId="2" fillId="24" borderId="46" xfId="0" applyFont="1" applyFill="1" applyBorder="1" applyAlignment="1">
      <alignment vertical="center" wrapText="1"/>
    </xf>
    <xf numFmtId="0" fontId="0" fillId="7" borderId="7" xfId="0" applyFill="1" applyBorder="1" applyAlignment="1">
      <alignment wrapText="1"/>
    </xf>
    <xf numFmtId="2" fontId="0" fillId="0" borderId="37" xfId="0" applyNumberFormat="1" applyBorder="1" applyAlignment="1">
      <alignment vertical="center" wrapText="1"/>
    </xf>
    <xf numFmtId="0" fontId="0" fillId="0" borderId="37" xfId="0" applyBorder="1" applyAlignment="1">
      <alignment vertical="center"/>
    </xf>
    <xf numFmtId="2" fontId="0" fillId="0" borderId="3" xfId="0" applyNumberFormat="1" applyBorder="1" applyAlignment="1">
      <alignment vertical="center" wrapText="1"/>
    </xf>
    <xf numFmtId="0" fontId="0" fillId="0" borderId="9" xfId="0" applyBorder="1" applyAlignment="1">
      <alignment vertical="center"/>
    </xf>
    <xf numFmtId="0" fontId="2" fillId="10" borderId="23" xfId="0" applyFont="1" applyFill="1" applyBorder="1" applyAlignment="1">
      <alignment horizontal="center" vertical="center" wrapText="1"/>
    </xf>
    <xf numFmtId="0" fontId="4" fillId="10" borderId="46" xfId="0" applyFont="1" applyFill="1" applyBorder="1" applyAlignment="1">
      <alignment horizontal="center" vertical="center" wrapText="1"/>
    </xf>
    <xf numFmtId="0" fontId="2" fillId="33" borderId="7" xfId="0" applyFont="1" applyFill="1" applyBorder="1" applyAlignment="1">
      <alignment horizontal="center" textRotation="90" wrapText="1"/>
    </xf>
    <xf numFmtId="0" fontId="4" fillId="33" borderId="7" xfId="0" applyFont="1" applyFill="1" applyBorder="1" applyAlignment="1">
      <alignment horizontal="center" vertical="center" wrapText="1"/>
    </xf>
    <xf numFmtId="0" fontId="4" fillId="33" borderId="12" xfId="0" applyFont="1" applyFill="1" applyBorder="1" applyAlignment="1">
      <alignment horizontal="center" vertical="center" wrapText="1"/>
    </xf>
    <xf numFmtId="0" fontId="0" fillId="33" borderId="36" xfId="0" applyFill="1" applyBorder="1" applyAlignment="1">
      <alignment vertical="center"/>
    </xf>
    <xf numFmtId="0" fontId="0" fillId="33" borderId="10" xfId="0" applyFill="1" applyBorder="1" applyAlignment="1">
      <alignment vertical="center"/>
    </xf>
    <xf numFmtId="0" fontId="0" fillId="33" borderId="22" xfId="0" applyFill="1" applyBorder="1" applyAlignment="1">
      <alignment vertical="center"/>
    </xf>
    <xf numFmtId="0" fontId="0" fillId="33" borderId="3" xfId="0" applyFill="1" applyBorder="1" applyAlignment="1">
      <alignment vertical="center"/>
    </xf>
    <xf numFmtId="0" fontId="0" fillId="33" borderId="9" xfId="0" applyFill="1" applyBorder="1" applyAlignment="1">
      <alignment vertical="center"/>
    </xf>
    <xf numFmtId="0" fontId="2" fillId="33" borderId="3" xfId="0" applyFont="1" applyFill="1" applyBorder="1" applyAlignment="1">
      <alignment horizontal="center" vertical="center" wrapText="1"/>
    </xf>
    <xf numFmtId="0" fontId="4" fillId="33" borderId="46" xfId="0" applyFont="1" applyFill="1" applyBorder="1" applyAlignment="1">
      <alignment horizontal="center" vertical="center" wrapText="1"/>
    </xf>
    <xf numFmtId="0" fontId="0" fillId="33" borderId="37" xfId="0" applyFill="1" applyBorder="1" applyAlignment="1">
      <alignment vertical="center"/>
    </xf>
    <xf numFmtId="0" fontId="2" fillId="33" borderId="4" xfId="0" applyFont="1" applyFill="1" applyBorder="1" applyAlignment="1">
      <alignment horizontal="center" vertical="center" wrapText="1"/>
    </xf>
    <xf numFmtId="0" fontId="4" fillId="33" borderId="44" xfId="0" applyFont="1" applyFill="1" applyBorder="1" applyAlignment="1">
      <alignment horizontal="center" vertical="center" wrapText="1"/>
    </xf>
    <xf numFmtId="0" fontId="0" fillId="33" borderId="27" xfId="0" applyFill="1" applyBorder="1" applyAlignment="1">
      <alignment vertical="center"/>
    </xf>
    <xf numFmtId="0" fontId="0" fillId="33" borderId="8" xfId="0" applyFill="1" applyBorder="1" applyAlignment="1">
      <alignment vertical="center"/>
    </xf>
    <xf numFmtId="0" fontId="0" fillId="33" borderId="5" xfId="0" applyFill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wrapText="1"/>
    </xf>
    <xf numFmtId="0" fontId="28" fillId="0" borderId="0" xfId="0" applyFont="1" applyAlignment="1">
      <alignment wrapText="1"/>
    </xf>
    <xf numFmtId="0" fontId="7" fillId="21" borderId="9" xfId="0" applyFont="1" applyFill="1" applyBorder="1" applyAlignment="1">
      <alignment horizontal="center"/>
    </xf>
    <xf numFmtId="0" fontId="10" fillId="21" borderId="10" xfId="0" applyFont="1" applyFill="1" applyBorder="1" applyAlignment="1">
      <alignment wrapText="1"/>
    </xf>
    <xf numFmtId="0" fontId="7" fillId="0" borderId="7" xfId="0" applyFont="1" applyBorder="1" applyAlignment="1">
      <alignment horizontal="right" vertical="center" wrapText="1"/>
    </xf>
    <xf numFmtId="0" fontId="1" fillId="0" borderId="0" xfId="0" applyFont="1"/>
    <xf numFmtId="9" fontId="29" fillId="21" borderId="7" xfId="0" applyNumberFormat="1" applyFont="1" applyFill="1" applyBorder="1" applyAlignment="1">
      <alignment wrapText="1"/>
    </xf>
    <xf numFmtId="0" fontId="1" fillId="0" borderId="0" xfId="0" quotePrefix="1" applyFont="1"/>
    <xf numFmtId="0" fontId="2" fillId="0" borderId="5" xfId="0" applyFont="1" applyBorder="1" applyAlignment="1">
      <alignment horizontal="center" vertical="center"/>
    </xf>
    <xf numFmtId="0" fontId="22" fillId="24" borderId="58" xfId="0" applyFont="1" applyFill="1" applyBorder="1" applyAlignment="1">
      <alignment vertical="center" wrapText="1"/>
    </xf>
    <xf numFmtId="0" fontId="22" fillId="24" borderId="59" xfId="0" applyFont="1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7" fillId="7" borderId="64" xfId="0" applyFont="1" applyFill="1" applyBorder="1" applyAlignment="1">
      <alignment vertical="top"/>
    </xf>
    <xf numFmtId="0" fontId="7" fillId="7" borderId="0" xfId="0" applyFont="1" applyFill="1" applyAlignment="1">
      <alignment vertical="top"/>
    </xf>
    <xf numFmtId="0" fontId="7" fillId="7" borderId="20" xfId="0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7" fillId="7" borderId="65" xfId="0" applyFont="1" applyFill="1" applyBorder="1" applyAlignment="1">
      <alignment vertical="top"/>
    </xf>
    <xf numFmtId="0" fontId="7" fillId="7" borderId="28" xfId="0" applyFont="1" applyFill="1" applyBorder="1" applyAlignment="1">
      <alignment vertical="top"/>
    </xf>
    <xf numFmtId="0" fontId="7" fillId="7" borderId="24" xfId="0" applyFont="1" applyFill="1" applyBorder="1" applyAlignment="1">
      <alignment vertical="top"/>
    </xf>
    <xf numFmtId="0" fontId="0" fillId="21" borderId="7" xfId="0" applyFill="1" applyBorder="1" applyAlignment="1">
      <alignment horizontal="center"/>
    </xf>
    <xf numFmtId="1" fontId="0" fillId="21" borderId="7" xfId="0" applyNumberFormat="1" applyFill="1" applyBorder="1"/>
    <xf numFmtId="0" fontId="7" fillId="0" borderId="9" xfId="0" applyFont="1" applyBorder="1" applyAlignment="1">
      <alignment vertical="center" wrapText="1"/>
    </xf>
    <xf numFmtId="0" fontId="2" fillId="34" borderId="37" xfId="0" applyFont="1" applyFill="1" applyBorder="1" applyAlignment="1">
      <alignment horizontal="center" vertical="center"/>
    </xf>
    <xf numFmtId="0" fontId="2" fillId="34" borderId="27" xfId="0" applyFont="1" applyFill="1" applyBorder="1" applyAlignment="1">
      <alignment horizontal="center" vertical="center"/>
    </xf>
    <xf numFmtId="0" fontId="2" fillId="34" borderId="9" xfId="0" applyFont="1" applyFill="1" applyBorder="1" applyAlignment="1">
      <alignment horizontal="center" vertical="center"/>
    </xf>
    <xf numFmtId="0" fontId="2" fillId="34" borderId="8" xfId="0" applyFont="1" applyFill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/>
    </xf>
    <xf numFmtId="0" fontId="2" fillId="34" borderId="7" xfId="0" applyFont="1" applyFill="1" applyBorder="1" applyAlignment="1">
      <alignment horizontal="center" vertical="center"/>
    </xf>
    <xf numFmtId="0" fontId="0" fillId="2" borderId="39" xfId="0" applyFill="1" applyBorder="1" applyAlignment="1">
      <alignment vertical="center"/>
    </xf>
    <xf numFmtId="0" fontId="0" fillId="2" borderId="40" xfId="0" applyFill="1" applyBorder="1" applyAlignment="1">
      <alignment horizontal="center" vertical="center"/>
    </xf>
    <xf numFmtId="0" fontId="0" fillId="2" borderId="40" xfId="0" applyFill="1" applyBorder="1" applyAlignment="1">
      <alignment vertical="center"/>
    </xf>
    <xf numFmtId="0" fontId="0" fillId="2" borderId="41" xfId="0" applyFill="1" applyBorder="1" applyAlignment="1">
      <alignment vertical="center"/>
    </xf>
    <xf numFmtId="0" fontId="22" fillId="2" borderId="40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2" fontId="0" fillId="2" borderId="51" xfId="0" applyNumberFormat="1" applyFill="1" applyBorder="1" applyAlignment="1">
      <alignment vertical="center"/>
    </xf>
    <xf numFmtId="0" fontId="0" fillId="2" borderId="20" xfId="0" applyFill="1" applyBorder="1" applyAlignment="1">
      <alignment wrapText="1"/>
    </xf>
    <xf numFmtId="0" fontId="0" fillId="2" borderId="0" xfId="0" applyFill="1"/>
    <xf numFmtId="0" fontId="0" fillId="20" borderId="7" xfId="0" applyFill="1" applyBorder="1" applyAlignment="1">
      <alignment vertical="center"/>
    </xf>
    <xf numFmtId="0" fontId="7" fillId="20" borderId="9" xfId="0" applyFont="1" applyFill="1" applyBorder="1" applyAlignment="1">
      <alignment vertical="center" wrapText="1"/>
    </xf>
    <xf numFmtId="0" fontId="0" fillId="20" borderId="2" xfId="0" applyFill="1" applyBorder="1" applyAlignment="1">
      <alignment vertical="center"/>
    </xf>
    <xf numFmtId="2" fontId="0" fillId="20" borderId="3" xfId="0" applyNumberFormat="1" applyFill="1" applyBorder="1" applyAlignment="1">
      <alignment vertical="center" wrapText="1"/>
    </xf>
    <xf numFmtId="2" fontId="0" fillId="20" borderId="37" xfId="0" applyNumberFormat="1" applyFill="1" applyBorder="1" applyAlignment="1">
      <alignment vertical="center" wrapText="1"/>
    </xf>
    <xf numFmtId="0" fontId="6" fillId="9" borderId="48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6" fillId="9" borderId="49" xfId="0" applyFont="1" applyFill="1" applyBorder="1" applyAlignment="1">
      <alignment horizontal="center"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vertical="center" wrapText="1"/>
    </xf>
    <xf numFmtId="0" fontId="9" fillId="19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49" fontId="6" fillId="9" borderId="14" xfId="0" applyNumberFormat="1" applyFont="1" applyFill="1" applyBorder="1" applyAlignment="1">
      <alignment horizontal="center" vertical="center" wrapText="1"/>
    </xf>
    <xf numFmtId="49" fontId="6" fillId="9" borderId="33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13" borderId="14" xfId="0" applyFont="1" applyFill="1" applyBorder="1" applyAlignment="1">
      <alignment horizontal="center" vertical="top" wrapText="1"/>
    </xf>
    <xf numFmtId="0" fontId="2" fillId="13" borderId="33" xfId="0" applyFont="1" applyFill="1" applyBorder="1" applyAlignment="1">
      <alignment horizontal="center" vertical="top" wrapText="1"/>
    </xf>
    <xf numFmtId="0" fontId="2" fillId="11" borderId="13" xfId="0" applyFont="1" applyFill="1" applyBorder="1" applyAlignment="1">
      <alignment horizontal="center" vertical="top" wrapText="1"/>
    </xf>
    <xf numFmtId="0" fontId="2" fillId="11" borderId="44" xfId="0" applyFont="1" applyFill="1" applyBorder="1" applyAlignment="1">
      <alignment horizontal="center" vertical="top" wrapText="1"/>
    </xf>
    <xf numFmtId="0" fontId="2" fillId="10" borderId="16" xfId="0" applyFont="1" applyFill="1" applyBorder="1" applyAlignment="1">
      <alignment horizontal="center" vertical="top" wrapText="1"/>
    </xf>
    <xf numFmtId="0" fontId="2" fillId="10" borderId="43" xfId="0" applyFont="1" applyFill="1" applyBorder="1" applyAlignment="1">
      <alignment horizontal="center" vertical="top" wrapText="1"/>
    </xf>
    <xf numFmtId="0" fontId="2" fillId="10" borderId="13" xfId="0" applyFont="1" applyFill="1" applyBorder="1" applyAlignment="1">
      <alignment horizontal="center" vertical="top" wrapText="1"/>
    </xf>
    <xf numFmtId="0" fontId="2" fillId="10" borderId="44" xfId="0" applyFont="1" applyFill="1" applyBorder="1" applyAlignment="1">
      <alignment horizontal="center" vertical="top" wrapText="1"/>
    </xf>
    <xf numFmtId="0" fontId="2" fillId="10" borderId="21" xfId="0" applyFont="1" applyFill="1" applyBorder="1" applyAlignment="1">
      <alignment horizontal="center" vertical="top"/>
    </xf>
    <xf numFmtId="0" fontId="2" fillId="10" borderId="45" xfId="0" applyFont="1" applyFill="1" applyBorder="1" applyAlignment="1">
      <alignment horizontal="center" vertical="top"/>
    </xf>
    <xf numFmtId="0" fontId="2" fillId="10" borderId="13" xfId="0" applyFont="1" applyFill="1" applyBorder="1" applyAlignment="1">
      <alignment horizontal="center" vertical="top"/>
    </xf>
    <xf numFmtId="0" fontId="2" fillId="10" borderId="44" xfId="0" applyFont="1" applyFill="1" applyBorder="1" applyAlignment="1">
      <alignment horizontal="center" vertical="top"/>
    </xf>
    <xf numFmtId="0" fontId="2" fillId="3" borderId="39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top" wrapText="1"/>
    </xf>
    <xf numFmtId="0" fontId="2" fillId="3" borderId="46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44" xfId="0" applyFont="1" applyFill="1" applyBorder="1" applyAlignment="1">
      <alignment horizontal="center" vertical="top" wrapText="1"/>
    </xf>
    <xf numFmtId="0" fontId="2" fillId="3" borderId="42" xfId="0" applyFont="1" applyFill="1" applyBorder="1" applyAlignment="1">
      <alignment horizontal="center" vertical="top"/>
    </xf>
    <xf numFmtId="0" fontId="2" fillId="3" borderId="43" xfId="0" applyFont="1" applyFill="1" applyBorder="1" applyAlignment="1">
      <alignment horizontal="center" vertical="top"/>
    </xf>
    <xf numFmtId="0" fontId="2" fillId="3" borderId="41" xfId="0" applyFont="1" applyFill="1" applyBorder="1" applyAlignment="1">
      <alignment horizontal="center" vertical="center" textRotation="90" wrapText="1"/>
    </xf>
    <xf numFmtId="0" fontId="2" fillId="3" borderId="47" xfId="0" applyFont="1" applyFill="1" applyBorder="1" applyAlignment="1">
      <alignment horizontal="center" vertical="center" textRotation="90" wrapText="1"/>
    </xf>
    <xf numFmtId="0" fontId="2" fillId="10" borderId="21" xfId="0" applyFont="1" applyFill="1" applyBorder="1" applyAlignment="1">
      <alignment horizontal="center" vertical="top" wrapText="1"/>
    </xf>
    <xf numFmtId="0" fontId="2" fillId="10" borderId="45" xfId="0" applyFont="1" applyFill="1" applyBorder="1" applyAlignment="1">
      <alignment horizontal="center" vertical="top" wrapText="1"/>
    </xf>
    <xf numFmtId="0" fontId="2" fillId="10" borderId="23" xfId="0" applyFont="1" applyFill="1" applyBorder="1" applyAlignment="1">
      <alignment horizontal="center" vertical="top" wrapText="1"/>
    </xf>
    <xf numFmtId="0" fontId="2" fillId="10" borderId="46" xfId="0" applyFont="1" applyFill="1" applyBorder="1" applyAlignment="1">
      <alignment horizontal="center" vertical="top" wrapText="1"/>
    </xf>
    <xf numFmtId="0" fontId="2" fillId="10" borderId="16" xfId="0" applyFont="1" applyFill="1" applyBorder="1" applyAlignment="1">
      <alignment horizontal="center" textRotation="90" wrapText="1"/>
    </xf>
    <xf numFmtId="0" fontId="2" fillId="10" borderId="2" xfId="0" applyFont="1" applyFill="1" applyBorder="1" applyAlignment="1">
      <alignment horizontal="center" textRotation="90" wrapText="1"/>
    </xf>
    <xf numFmtId="0" fontId="2" fillId="14" borderId="13" xfId="0" applyFont="1" applyFill="1" applyBorder="1" applyAlignment="1">
      <alignment horizontal="center" textRotation="90" wrapText="1"/>
    </xf>
    <xf numFmtId="0" fontId="2" fillId="14" borderId="4" xfId="0" applyFont="1" applyFill="1" applyBorder="1" applyAlignment="1">
      <alignment horizontal="center" textRotation="90" wrapText="1"/>
    </xf>
    <xf numFmtId="0" fontId="2" fillId="10" borderId="23" xfId="0" applyFont="1" applyFill="1" applyBorder="1" applyAlignment="1">
      <alignment horizontal="center" textRotation="90" wrapText="1"/>
    </xf>
    <xf numFmtId="0" fontId="2" fillId="10" borderId="3" xfId="0" applyFont="1" applyFill="1" applyBorder="1" applyAlignment="1">
      <alignment horizontal="center" textRotation="90" wrapText="1"/>
    </xf>
    <xf numFmtId="0" fontId="2" fillId="10" borderId="13" xfId="0" applyFont="1" applyFill="1" applyBorder="1" applyAlignment="1">
      <alignment horizontal="center" textRotation="90" wrapText="1"/>
    </xf>
    <xf numFmtId="0" fontId="2" fillId="10" borderId="4" xfId="0" applyFont="1" applyFill="1" applyBorder="1" applyAlignment="1">
      <alignment horizontal="center" textRotation="90" wrapText="1"/>
    </xf>
    <xf numFmtId="0" fontId="2" fillId="33" borderId="13" xfId="0" applyFont="1" applyFill="1" applyBorder="1" applyAlignment="1">
      <alignment horizontal="center" textRotation="90" wrapText="1"/>
    </xf>
    <xf numFmtId="0" fontId="2" fillId="33" borderId="4" xfId="0" applyFont="1" applyFill="1" applyBorder="1" applyAlignment="1">
      <alignment horizontal="center" textRotation="90" wrapText="1"/>
    </xf>
    <xf numFmtId="0" fontId="2" fillId="15" borderId="13" xfId="0" applyFont="1" applyFill="1" applyBorder="1" applyAlignment="1">
      <alignment horizontal="center" textRotation="90" wrapText="1"/>
    </xf>
    <xf numFmtId="0" fontId="2" fillId="15" borderId="4" xfId="0" applyFont="1" applyFill="1" applyBorder="1" applyAlignment="1">
      <alignment horizontal="center" textRotation="90" wrapText="1"/>
    </xf>
    <xf numFmtId="0" fontId="2" fillId="10" borderId="23" xfId="0" applyFont="1" applyFill="1" applyBorder="1" applyAlignment="1">
      <alignment horizontal="center" wrapText="1"/>
    </xf>
    <xf numFmtId="0" fontId="2" fillId="10" borderId="29" xfId="0" applyFont="1" applyFill="1" applyBorder="1" applyAlignment="1">
      <alignment horizontal="center" wrapText="1"/>
    </xf>
    <xf numFmtId="0" fontId="2" fillId="10" borderId="21" xfId="0" applyFont="1" applyFill="1" applyBorder="1" applyAlignment="1">
      <alignment horizontal="center" wrapText="1"/>
    </xf>
    <xf numFmtId="0" fontId="2" fillId="3" borderId="40" xfId="0" applyFont="1" applyFill="1" applyBorder="1" applyAlignment="1">
      <alignment horizontal="center" textRotation="90" wrapText="1"/>
    </xf>
    <xf numFmtId="0" fontId="2" fillId="3" borderId="1" xfId="0" applyFont="1" applyFill="1" applyBorder="1" applyAlignment="1">
      <alignment horizontal="center" textRotation="90" wrapText="1"/>
    </xf>
    <xf numFmtId="0" fontId="2" fillId="18" borderId="9" xfId="0" applyFont="1" applyFill="1" applyBorder="1" applyAlignment="1">
      <alignment horizontal="center" vertical="center" wrapText="1"/>
    </xf>
    <xf numFmtId="0" fontId="2" fillId="18" borderId="3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14" borderId="34" xfId="0" applyFont="1" applyFill="1" applyBorder="1" applyAlignment="1">
      <alignment horizontal="center" vertical="center" wrapText="1"/>
    </xf>
    <xf numFmtId="0" fontId="2" fillId="14" borderId="29" xfId="0" applyFont="1" applyFill="1" applyBorder="1" applyAlignment="1">
      <alignment horizontal="center" vertical="center" wrapText="1"/>
    </xf>
    <xf numFmtId="0" fontId="2" fillId="14" borderId="21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textRotation="90" wrapText="1"/>
    </xf>
    <xf numFmtId="0" fontId="2" fillId="10" borderId="5" xfId="0" applyFont="1" applyFill="1" applyBorder="1" applyAlignment="1">
      <alignment horizontal="center" textRotation="90" wrapText="1"/>
    </xf>
    <xf numFmtId="0" fontId="2" fillId="3" borderId="44" xfId="0" applyFont="1" applyFill="1" applyBorder="1" applyAlignment="1">
      <alignment horizontal="center" vertical="center" textRotation="90" wrapText="1"/>
    </xf>
    <xf numFmtId="0" fontId="2" fillId="10" borderId="14" xfId="0" applyFont="1" applyFill="1" applyBorder="1" applyAlignment="1">
      <alignment horizontal="center" vertical="top" wrapText="1"/>
    </xf>
    <xf numFmtId="0" fontId="2" fillId="10" borderId="33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11" borderId="23" xfId="0" applyFont="1" applyFill="1" applyBorder="1" applyAlignment="1">
      <alignment horizontal="center" textRotation="90" wrapText="1"/>
    </xf>
    <xf numFmtId="0" fontId="2" fillId="11" borderId="3" xfId="0" applyFont="1" applyFill="1" applyBorder="1" applyAlignment="1">
      <alignment horizontal="center" textRotation="90" wrapText="1"/>
    </xf>
    <xf numFmtId="0" fontId="2" fillId="13" borderId="14" xfId="0" applyFont="1" applyFill="1" applyBorder="1" applyAlignment="1">
      <alignment horizontal="center" textRotation="90" wrapText="1"/>
    </xf>
    <xf numFmtId="0" fontId="2" fillId="13" borderId="5" xfId="0" applyFont="1" applyFill="1" applyBorder="1" applyAlignment="1">
      <alignment horizontal="center" textRotation="90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wrapText="1"/>
    </xf>
    <xf numFmtId="0" fontId="2" fillId="10" borderId="10" xfId="0" applyFont="1" applyFill="1" applyBorder="1" applyAlignment="1">
      <alignment horizontal="center" wrapText="1"/>
    </xf>
    <xf numFmtId="0" fontId="2" fillId="13" borderId="35" xfId="0" applyFont="1" applyFill="1" applyBorder="1" applyAlignment="1">
      <alignment horizontal="center" textRotation="90" wrapText="1"/>
    </xf>
    <xf numFmtId="0" fontId="2" fillId="13" borderId="32" xfId="0" applyFont="1" applyFill="1" applyBorder="1" applyAlignment="1">
      <alignment horizontal="center" textRotation="90" wrapText="1"/>
    </xf>
    <xf numFmtId="0" fontId="10" fillId="21" borderId="9" xfId="0" applyFont="1" applyFill="1" applyBorder="1" applyAlignment="1">
      <alignment horizontal="left" wrapText="1"/>
    </xf>
    <xf numFmtId="0" fontId="10" fillId="21" borderId="31" xfId="0" applyFont="1" applyFill="1" applyBorder="1" applyAlignment="1">
      <alignment horizontal="left" wrapText="1"/>
    </xf>
    <xf numFmtId="0" fontId="10" fillId="21" borderId="10" xfId="0" applyFont="1" applyFill="1" applyBorder="1" applyAlignment="1">
      <alignment horizontal="left" wrapText="1"/>
    </xf>
    <xf numFmtId="0" fontId="10" fillId="21" borderId="9" xfId="0" applyFont="1" applyFill="1" applyBorder="1" applyAlignment="1">
      <alignment horizontal="center" wrapText="1"/>
    </xf>
    <xf numFmtId="0" fontId="10" fillId="21" borderId="31" xfId="0" applyFont="1" applyFill="1" applyBorder="1" applyAlignment="1">
      <alignment horizontal="center" wrapText="1"/>
    </xf>
    <xf numFmtId="0" fontId="10" fillId="21" borderId="10" xfId="0" applyFont="1" applyFill="1" applyBorder="1" applyAlignment="1">
      <alignment horizontal="center" wrapText="1"/>
    </xf>
    <xf numFmtId="0" fontId="10" fillId="21" borderId="9" xfId="0" applyFont="1" applyFill="1" applyBorder="1" applyAlignment="1">
      <alignment horizontal="left" vertical="center" wrapText="1"/>
    </xf>
    <xf numFmtId="0" fontId="10" fillId="21" borderId="31" xfId="0" applyFont="1" applyFill="1" applyBorder="1" applyAlignment="1">
      <alignment horizontal="left" vertical="center" wrapText="1"/>
    </xf>
    <xf numFmtId="0" fontId="10" fillId="21" borderId="10" xfId="0" applyFont="1" applyFill="1" applyBorder="1" applyAlignment="1">
      <alignment horizontal="left" vertical="center" wrapText="1"/>
    </xf>
    <xf numFmtId="0" fontId="24" fillId="27" borderId="62" xfId="0" applyFont="1" applyFill="1" applyBorder="1" applyAlignment="1">
      <alignment horizontal="center" vertical="center"/>
    </xf>
    <xf numFmtId="0" fontId="24" fillId="27" borderId="58" xfId="0" applyFont="1" applyFill="1" applyBorder="1" applyAlignment="1">
      <alignment horizontal="center" vertical="center"/>
    </xf>
    <xf numFmtId="0" fontId="21" fillId="30" borderId="26" xfId="0" applyFont="1" applyFill="1" applyBorder="1" applyAlignment="1">
      <alignment horizontal="left" vertical="top" textRotation="90"/>
    </xf>
    <xf numFmtId="0" fontId="21" fillId="30" borderId="13" xfId="0" applyFont="1" applyFill="1" applyBorder="1" applyAlignment="1">
      <alignment horizontal="left" vertical="top" textRotation="90"/>
    </xf>
    <xf numFmtId="0" fontId="21" fillId="30" borderId="12" xfId="0" applyFont="1" applyFill="1" applyBorder="1" applyAlignment="1">
      <alignment horizontal="left" vertical="top" textRotation="90"/>
    </xf>
    <xf numFmtId="0" fontId="21" fillId="30" borderId="25" xfId="0" applyFont="1" applyFill="1" applyBorder="1" applyAlignment="1">
      <alignment horizontal="left" vertical="top" textRotation="90"/>
    </xf>
    <xf numFmtId="0" fontId="21" fillId="30" borderId="11" xfId="0" applyFont="1" applyFill="1" applyBorder="1" applyAlignment="1">
      <alignment horizontal="left" vertical="top" textRotation="90"/>
    </xf>
    <xf numFmtId="0" fontId="10" fillId="24" borderId="26" xfId="0" applyFont="1" applyFill="1" applyBorder="1" applyAlignment="1">
      <alignment horizontal="left" vertical="top" textRotation="90"/>
    </xf>
    <xf numFmtId="0" fontId="10" fillId="24" borderId="13" xfId="0" applyFont="1" applyFill="1" applyBorder="1" applyAlignment="1">
      <alignment horizontal="left" vertical="top" textRotation="90"/>
    </xf>
    <xf numFmtId="0" fontId="10" fillId="24" borderId="25" xfId="0" applyFont="1" applyFill="1" applyBorder="1" applyAlignment="1">
      <alignment horizontal="left" vertical="top" textRotation="90"/>
    </xf>
    <xf numFmtId="0" fontId="10" fillId="24" borderId="16" xfId="0" applyFont="1" applyFill="1" applyBorder="1" applyAlignment="1">
      <alignment horizontal="left" vertical="top" textRotation="90"/>
    </xf>
    <xf numFmtId="0" fontId="21" fillId="34" borderId="26" xfId="0" applyFont="1" applyFill="1" applyBorder="1" applyAlignment="1">
      <alignment horizontal="left" vertical="top" textRotation="90"/>
    </xf>
    <xf numFmtId="0" fontId="21" fillId="34" borderId="12" xfId="0" applyFont="1" applyFill="1" applyBorder="1" applyAlignment="1">
      <alignment horizontal="left" vertical="top" textRotation="90"/>
    </xf>
    <xf numFmtId="0" fontId="21" fillId="30" borderId="37" xfId="0" applyFont="1" applyFill="1" applyBorder="1" applyAlignment="1">
      <alignment horizontal="left" vertical="top" textRotation="90"/>
    </xf>
    <xf numFmtId="0" fontId="21" fillId="30" borderId="23" xfId="0" applyFont="1" applyFill="1" applyBorder="1" applyAlignment="1">
      <alignment horizontal="left" vertical="top" textRotation="90"/>
    </xf>
    <xf numFmtId="0" fontId="21" fillId="30" borderId="36" xfId="0" applyFont="1" applyFill="1" applyBorder="1" applyAlignment="1">
      <alignment horizontal="left" vertical="top" textRotation="90"/>
    </xf>
    <xf numFmtId="0" fontId="21" fillId="30" borderId="21" xfId="0" applyFont="1" applyFill="1" applyBorder="1" applyAlignment="1">
      <alignment horizontal="left" vertical="top" textRotation="90"/>
    </xf>
    <xf numFmtId="0" fontId="21" fillId="30" borderId="16" xfId="0" applyFont="1" applyFill="1" applyBorder="1" applyAlignment="1">
      <alignment horizontal="left" vertical="top" textRotation="90"/>
    </xf>
    <xf numFmtId="0" fontId="21" fillId="29" borderId="26" xfId="0" applyFont="1" applyFill="1" applyBorder="1" applyAlignment="1">
      <alignment horizontal="left" vertical="top" textRotation="90"/>
    </xf>
    <xf numFmtId="0" fontId="21" fillId="29" borderId="12" xfId="0" applyFont="1" applyFill="1" applyBorder="1" applyAlignment="1">
      <alignment horizontal="left" vertical="top" textRotation="90"/>
    </xf>
    <xf numFmtId="0" fontId="21" fillId="29" borderId="25" xfId="0" applyFont="1" applyFill="1" applyBorder="1" applyAlignment="1">
      <alignment horizontal="left" vertical="top" textRotation="90"/>
    </xf>
    <xf numFmtId="0" fontId="21" fillId="29" borderId="11" xfId="0" applyFont="1" applyFill="1" applyBorder="1" applyAlignment="1">
      <alignment horizontal="left" vertical="top" textRotation="90"/>
    </xf>
    <xf numFmtId="0" fontId="21" fillId="29" borderId="40" xfId="0" applyFont="1" applyFill="1" applyBorder="1" applyAlignment="1">
      <alignment horizontal="left" vertical="top" textRotation="90"/>
    </xf>
    <xf numFmtId="0" fontId="21" fillId="29" borderId="44" xfId="0" applyFont="1" applyFill="1" applyBorder="1" applyAlignment="1">
      <alignment horizontal="left" vertical="top" textRotation="90"/>
    </xf>
    <xf numFmtId="0" fontId="21" fillId="29" borderId="41" xfId="0" applyFont="1" applyFill="1" applyBorder="1" applyAlignment="1">
      <alignment horizontal="left" vertical="top" textRotation="90"/>
    </xf>
    <xf numFmtId="0" fontId="21" fillId="29" borderId="46" xfId="0" applyFont="1" applyFill="1" applyBorder="1" applyAlignment="1">
      <alignment horizontal="left" vertical="top" textRotation="90"/>
    </xf>
    <xf numFmtId="0" fontId="21" fillId="29" borderId="39" xfId="0" applyFont="1" applyFill="1" applyBorder="1" applyAlignment="1">
      <alignment horizontal="left" vertical="top" textRotation="90"/>
    </xf>
    <xf numFmtId="0" fontId="21" fillId="29" borderId="43" xfId="0" applyFont="1" applyFill="1" applyBorder="1" applyAlignment="1">
      <alignment horizontal="left" vertical="top" textRotation="90"/>
    </xf>
    <xf numFmtId="0" fontId="22" fillId="28" borderId="62" xfId="0" applyFont="1" applyFill="1" applyBorder="1" applyAlignment="1">
      <alignment horizontal="center" vertical="center"/>
    </xf>
    <xf numFmtId="0" fontId="22" fillId="28" borderId="58" xfId="0" applyFont="1" applyFill="1" applyBorder="1" applyAlignment="1">
      <alignment horizontal="center" vertical="center"/>
    </xf>
    <xf numFmtId="0" fontId="22" fillId="7" borderId="48" xfId="0" applyFont="1" applyFill="1" applyBorder="1" applyAlignment="1">
      <alignment horizontal="center"/>
    </xf>
    <xf numFmtId="0" fontId="22" fillId="7" borderId="63" xfId="0" applyFont="1" applyFill="1" applyBorder="1" applyAlignment="1">
      <alignment horizontal="center"/>
    </xf>
    <xf numFmtId="0" fontId="22" fillId="7" borderId="38" xfId="0" applyFont="1" applyFill="1" applyBorder="1" applyAlignment="1">
      <alignment horizontal="center"/>
    </xf>
    <xf numFmtId="0" fontId="22" fillId="26" borderId="62" xfId="0" applyFont="1" applyFill="1" applyBorder="1" applyAlignment="1">
      <alignment horizontal="center" vertical="center"/>
    </xf>
    <xf numFmtId="0" fontId="22" fillId="26" borderId="58" xfId="0" applyFont="1" applyFill="1" applyBorder="1" applyAlignment="1">
      <alignment horizontal="center" vertical="center"/>
    </xf>
    <xf numFmtId="0" fontId="22" fillId="26" borderId="52" xfId="0" applyFont="1" applyFill="1" applyBorder="1" applyAlignment="1">
      <alignment horizontal="center" vertical="center"/>
    </xf>
    <xf numFmtId="0" fontId="24" fillId="27" borderId="62" xfId="0" applyFont="1" applyFill="1" applyBorder="1" applyAlignment="1">
      <alignment horizontal="center" vertical="center" wrapText="1"/>
    </xf>
    <xf numFmtId="0" fontId="24" fillId="27" borderId="58" xfId="0" applyFont="1" applyFill="1" applyBorder="1" applyAlignment="1">
      <alignment horizontal="center" vertical="center" wrapText="1"/>
    </xf>
    <xf numFmtId="0" fontId="24" fillId="27" borderId="52" xfId="0" applyFont="1" applyFill="1" applyBorder="1" applyAlignment="1">
      <alignment horizontal="center" vertical="center" wrapText="1"/>
    </xf>
    <xf numFmtId="0" fontId="24" fillId="27" borderId="52" xfId="0" applyFont="1" applyFill="1" applyBorder="1" applyAlignment="1">
      <alignment horizontal="center" vertical="center"/>
    </xf>
    <xf numFmtId="0" fontId="21" fillId="26" borderId="39" xfId="0" applyFont="1" applyFill="1" applyBorder="1" applyAlignment="1">
      <alignment horizontal="left" vertical="center" textRotation="90" wrapText="1"/>
    </xf>
    <xf numFmtId="0" fontId="21" fillId="26" borderId="42" xfId="0" applyFont="1" applyFill="1" applyBorder="1" applyAlignment="1">
      <alignment horizontal="left" vertical="center" textRotation="90" wrapText="1"/>
    </xf>
    <xf numFmtId="0" fontId="21" fillId="26" borderId="43" xfId="0" applyFont="1" applyFill="1" applyBorder="1" applyAlignment="1">
      <alignment horizontal="left" vertical="center" textRotation="90" wrapText="1"/>
    </xf>
    <xf numFmtId="0" fontId="24" fillId="27" borderId="40" xfId="0" applyFont="1" applyFill="1" applyBorder="1" applyAlignment="1">
      <alignment horizontal="left" vertical="center" textRotation="90" wrapText="1"/>
    </xf>
    <xf numFmtId="0" fontId="24" fillId="27" borderId="1" xfId="0" applyFont="1" applyFill="1" applyBorder="1" applyAlignment="1">
      <alignment horizontal="left" vertical="center" textRotation="90" wrapText="1"/>
    </xf>
    <xf numFmtId="0" fontId="24" fillId="27" borderId="44" xfId="0" applyFont="1" applyFill="1" applyBorder="1" applyAlignment="1">
      <alignment horizontal="left" vertical="center" textRotation="90" wrapText="1"/>
    </xf>
    <xf numFmtId="0" fontId="21" fillId="28" borderId="60" xfId="0" applyFont="1" applyFill="1" applyBorder="1" applyAlignment="1">
      <alignment horizontal="left" vertical="center" textRotation="90" wrapText="1"/>
    </xf>
    <xf numFmtId="0" fontId="21" fillId="28" borderId="15" xfId="0" applyFont="1" applyFill="1" applyBorder="1" applyAlignment="1">
      <alignment horizontal="left" vertical="center" textRotation="90" wrapText="1"/>
    </xf>
    <xf numFmtId="0" fontId="21" fillId="28" borderId="33" xfId="0" applyFont="1" applyFill="1" applyBorder="1" applyAlignment="1">
      <alignment horizontal="left" vertical="center" textRotation="90" wrapText="1"/>
    </xf>
    <xf numFmtId="0" fontId="22" fillId="3" borderId="40" xfId="0" applyFont="1" applyFill="1" applyBorder="1" applyAlignment="1">
      <alignment horizontal="center" vertical="center" textRotation="90" wrapText="1"/>
    </xf>
    <xf numFmtId="0" fontId="22" fillId="3" borderId="1" xfId="0" applyFont="1" applyFill="1" applyBorder="1" applyAlignment="1">
      <alignment horizontal="center" vertical="center" textRotation="90" wrapText="1"/>
    </xf>
    <xf numFmtId="0" fontId="22" fillId="3" borderId="44" xfId="0" applyFont="1" applyFill="1" applyBorder="1" applyAlignment="1">
      <alignment horizontal="center" vertical="center" textRotation="90" wrapText="1"/>
    </xf>
    <xf numFmtId="0" fontId="22" fillId="3" borderId="60" xfId="0" applyFont="1" applyFill="1" applyBorder="1" applyAlignment="1">
      <alignment horizontal="center" vertical="center" textRotation="90" wrapText="1"/>
    </xf>
    <xf numFmtId="0" fontId="22" fillId="3" borderId="15" xfId="0" applyFont="1" applyFill="1" applyBorder="1" applyAlignment="1">
      <alignment horizontal="center" vertical="center" textRotation="90" wrapText="1"/>
    </xf>
    <xf numFmtId="0" fontId="22" fillId="3" borderId="33" xfId="0" applyFont="1" applyFill="1" applyBorder="1" applyAlignment="1">
      <alignment horizontal="center" vertical="center" textRotation="90" wrapText="1"/>
    </xf>
    <xf numFmtId="0" fontId="22" fillId="3" borderId="17" xfId="0" applyFont="1" applyFill="1" applyBorder="1" applyAlignment="1">
      <alignment horizontal="left" vertical="center" wrapText="1"/>
    </xf>
    <xf numFmtId="0" fontId="22" fillId="3" borderId="18" xfId="0" applyFont="1" applyFill="1" applyBorder="1" applyAlignment="1">
      <alignment horizontal="left" vertical="center" wrapText="1"/>
    </xf>
    <xf numFmtId="0" fontId="22" fillId="3" borderId="19" xfId="0" applyFont="1" applyFill="1" applyBorder="1" applyAlignment="1">
      <alignment horizontal="left" vertical="center" wrapText="1"/>
    </xf>
    <xf numFmtId="0" fontId="23" fillId="25" borderId="25" xfId="0" applyFont="1" applyFill="1" applyBorder="1" applyAlignment="1">
      <alignment horizontal="left" vertical="center" wrapText="1"/>
    </xf>
    <xf numFmtId="0" fontId="23" fillId="25" borderId="26" xfId="0" applyFont="1" applyFill="1" applyBorder="1" applyAlignment="1">
      <alignment horizontal="left" vertical="center" wrapText="1"/>
    </xf>
    <xf numFmtId="0" fontId="23" fillId="25" borderId="27" xfId="0" applyFont="1" applyFill="1" applyBorder="1" applyAlignment="1">
      <alignment horizontal="left" vertical="center" wrapText="1"/>
    </xf>
    <xf numFmtId="0" fontId="23" fillId="25" borderId="16" xfId="0" applyFont="1" applyFill="1" applyBorder="1" applyAlignment="1">
      <alignment horizontal="left" vertical="center" wrapText="1"/>
    </xf>
    <xf numFmtId="0" fontId="23" fillId="25" borderId="13" xfId="0" applyFont="1" applyFill="1" applyBorder="1" applyAlignment="1">
      <alignment horizontal="left" vertical="center" wrapText="1"/>
    </xf>
    <xf numFmtId="0" fontId="23" fillId="25" borderId="14" xfId="0" applyFont="1" applyFill="1" applyBorder="1" applyAlignment="1">
      <alignment horizontal="left" vertical="center" wrapText="1"/>
    </xf>
    <xf numFmtId="0" fontId="22" fillId="14" borderId="61" xfId="0" applyFont="1" applyFill="1" applyBorder="1" applyAlignment="1">
      <alignment horizontal="left" vertical="center" wrapText="1"/>
    </xf>
    <xf numFmtId="0" fontId="22" fillId="14" borderId="31" xfId="0" applyFont="1" applyFill="1" applyBorder="1" applyAlignment="1">
      <alignment horizontal="left" vertical="center" wrapText="1"/>
    </xf>
    <xf numFmtId="0" fontId="22" fillId="14" borderId="10" xfId="0" applyFont="1" applyFill="1" applyBorder="1" applyAlignment="1">
      <alignment horizontal="left" vertical="center" wrapText="1"/>
    </xf>
    <xf numFmtId="0" fontId="22" fillId="18" borderId="13" xfId="0" applyFont="1" applyFill="1" applyBorder="1" applyAlignment="1">
      <alignment horizontal="left" vertical="center" textRotation="90" wrapText="1"/>
    </xf>
    <xf numFmtId="0" fontId="22" fillId="18" borderId="1" xfId="0" applyFont="1" applyFill="1" applyBorder="1" applyAlignment="1">
      <alignment horizontal="left" vertical="center" textRotation="90" wrapText="1"/>
    </xf>
    <xf numFmtId="0" fontId="22" fillId="18" borderId="44" xfId="0" applyFont="1" applyFill="1" applyBorder="1" applyAlignment="1">
      <alignment horizontal="left" vertical="center" textRotation="90" wrapText="1"/>
    </xf>
    <xf numFmtId="0" fontId="22" fillId="2" borderId="14" xfId="0" applyFont="1" applyFill="1" applyBorder="1" applyAlignment="1">
      <alignment horizontal="left" textRotation="90" wrapText="1"/>
    </xf>
    <xf numFmtId="0" fontId="22" fillId="2" borderId="15" xfId="0" applyFont="1" applyFill="1" applyBorder="1" applyAlignment="1">
      <alignment horizontal="left" textRotation="90" wrapText="1"/>
    </xf>
    <xf numFmtId="0" fontId="22" fillId="2" borderId="33" xfId="0" applyFont="1" applyFill="1" applyBorder="1" applyAlignment="1">
      <alignment horizontal="left" textRotation="90" wrapText="1"/>
    </xf>
    <xf numFmtId="0" fontId="2" fillId="14" borderId="16" xfId="0" applyFont="1" applyFill="1" applyBorder="1" applyAlignment="1">
      <alignment horizontal="left" textRotation="90" wrapText="1"/>
    </xf>
    <xf numFmtId="0" fontId="2" fillId="14" borderId="42" xfId="0" applyFont="1" applyFill="1" applyBorder="1" applyAlignment="1">
      <alignment horizontal="left" textRotation="90" wrapText="1"/>
    </xf>
    <xf numFmtId="0" fontId="2" fillId="14" borderId="43" xfId="0" applyFont="1" applyFill="1" applyBorder="1" applyAlignment="1">
      <alignment horizontal="left" textRotation="90" wrapText="1"/>
    </xf>
    <xf numFmtId="0" fontId="2" fillId="13" borderId="13" xfId="0" applyFont="1" applyFill="1" applyBorder="1" applyAlignment="1">
      <alignment horizontal="left" textRotation="90" wrapText="1"/>
    </xf>
    <xf numFmtId="0" fontId="2" fillId="13" borderId="1" xfId="0" applyFont="1" applyFill="1" applyBorder="1" applyAlignment="1">
      <alignment horizontal="left" textRotation="90" wrapText="1"/>
    </xf>
    <xf numFmtId="0" fontId="2" fillId="13" borderId="44" xfId="0" applyFont="1" applyFill="1" applyBorder="1" applyAlignment="1">
      <alignment horizontal="left" textRotation="90" wrapText="1"/>
    </xf>
    <xf numFmtId="0" fontId="22" fillId="3" borderId="39" xfId="0" applyFont="1" applyFill="1" applyBorder="1" applyAlignment="1">
      <alignment horizontal="center" vertical="center"/>
    </xf>
    <xf numFmtId="0" fontId="22" fillId="3" borderId="42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 textRotation="90" wrapText="1"/>
    </xf>
    <xf numFmtId="0" fontId="22" fillId="3" borderId="7" xfId="0" applyFont="1" applyFill="1" applyBorder="1" applyAlignment="1">
      <alignment horizontal="center" vertical="center" textRotation="90" wrapText="1"/>
    </xf>
    <xf numFmtId="0" fontId="22" fillId="3" borderId="12" xfId="0" applyFont="1" applyFill="1" applyBorder="1" applyAlignment="1">
      <alignment horizontal="center" vertical="center" textRotation="90" wrapText="1"/>
    </xf>
    <xf numFmtId="0" fontId="2" fillId="15" borderId="13" xfId="0" applyFont="1" applyFill="1" applyBorder="1" applyAlignment="1">
      <alignment horizontal="left" textRotation="90" wrapText="1"/>
    </xf>
    <xf numFmtId="0" fontId="2" fillId="15" borderId="1" xfId="0" applyFont="1" applyFill="1" applyBorder="1" applyAlignment="1">
      <alignment horizontal="left" textRotation="90" wrapText="1"/>
    </xf>
    <xf numFmtId="0" fontId="2" fillId="15" borderId="44" xfId="0" applyFont="1" applyFill="1" applyBorder="1" applyAlignment="1">
      <alignment horizontal="left" textRotation="90" wrapText="1"/>
    </xf>
    <xf numFmtId="0" fontId="2" fillId="8" borderId="13" xfId="0" applyFont="1" applyFill="1" applyBorder="1" applyAlignment="1">
      <alignment horizontal="left" textRotation="90" wrapText="1"/>
    </xf>
    <xf numFmtId="0" fontId="2" fillId="8" borderId="1" xfId="0" applyFont="1" applyFill="1" applyBorder="1" applyAlignment="1">
      <alignment horizontal="left" textRotation="90" wrapText="1"/>
    </xf>
    <xf numFmtId="0" fontId="2" fillId="8" borderId="44" xfId="0" applyFont="1" applyFill="1" applyBorder="1" applyAlignment="1">
      <alignment horizontal="left" textRotation="90" wrapText="1"/>
    </xf>
    <xf numFmtId="0" fontId="2" fillId="3" borderId="13" xfId="0" applyFont="1" applyFill="1" applyBorder="1" applyAlignment="1">
      <alignment horizontal="left" textRotation="90" wrapText="1"/>
    </xf>
    <xf numFmtId="0" fontId="2" fillId="3" borderId="1" xfId="0" applyFont="1" applyFill="1" applyBorder="1" applyAlignment="1">
      <alignment horizontal="left" textRotation="90" wrapText="1"/>
    </xf>
    <xf numFmtId="0" fontId="2" fillId="3" borderId="44" xfId="0" applyFont="1" applyFill="1" applyBorder="1" applyAlignment="1">
      <alignment horizontal="left" textRotation="90" wrapText="1"/>
    </xf>
  </cellXfs>
  <cellStyles count="3">
    <cellStyle name="Normalny" xfId="0" builtinId="0"/>
    <cellStyle name="Normalny 2" xfId="2" xr:uid="{00000000-0005-0000-0000-000001000000}"/>
    <cellStyle name="Tekst ostrzeżenia" xfId="1" builtinId="11"/>
  </cellStyles>
  <dxfs count="60"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BE5EB"/>
      <color rgb="FFFFA49D"/>
      <color rgb="FFCCFFFF"/>
      <color rgb="FFF8F8F8"/>
      <color rgb="FFA23636"/>
      <color rgb="FFEFE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1.8866315378908551E-3"/>
          <c:y val="1.3828682304032369E-2"/>
          <c:w val="0.99832897796319109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Matryca!$T$18:$EO$18</c:f>
              <c:strCache>
                <c:ptCount val="126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B.W22</c:v>
                </c:pt>
                <c:pt idx="43">
                  <c:v>B.W23</c:v>
                </c:pt>
                <c:pt idx="44">
                  <c:v>B.W24</c:v>
                </c:pt>
                <c:pt idx="45">
                  <c:v>B.W25</c:v>
                </c:pt>
                <c:pt idx="46">
                  <c:v>C.W01</c:v>
                </c:pt>
                <c:pt idx="47">
                  <c:v>C.W02</c:v>
                </c:pt>
                <c:pt idx="48">
                  <c:v>C.W03</c:v>
                </c:pt>
                <c:pt idx="49">
                  <c:v>C.W04</c:v>
                </c:pt>
                <c:pt idx="50">
                  <c:v>C.W05</c:v>
                </c:pt>
                <c:pt idx="51">
                  <c:v>C.W06</c:v>
                </c:pt>
                <c:pt idx="52">
                  <c:v>C.W07</c:v>
                </c:pt>
                <c:pt idx="53">
                  <c:v>C.W08</c:v>
                </c:pt>
                <c:pt idx="54">
                  <c:v>C.W09</c:v>
                </c:pt>
                <c:pt idx="55">
                  <c:v>C.W10</c:v>
                </c:pt>
                <c:pt idx="56">
                  <c:v>C.W11</c:v>
                </c:pt>
                <c:pt idx="57">
                  <c:v>C.W12</c:v>
                </c:pt>
                <c:pt idx="58">
                  <c:v>C.W13</c:v>
                </c:pt>
                <c:pt idx="59">
                  <c:v>C.W14</c:v>
                </c:pt>
                <c:pt idx="60">
                  <c:v>C.W15</c:v>
                </c:pt>
                <c:pt idx="61">
                  <c:v>C.W16</c:v>
                </c:pt>
                <c:pt idx="62">
                  <c:v>A.U01</c:v>
                </c:pt>
                <c:pt idx="63">
                  <c:v>A.U02</c:v>
                </c:pt>
                <c:pt idx="64">
                  <c:v>A.U03</c:v>
                </c:pt>
                <c:pt idx="65">
                  <c:v>A.U04</c:v>
                </c:pt>
                <c:pt idx="66">
                  <c:v>A.U05</c:v>
                </c:pt>
                <c:pt idx="67">
                  <c:v>A.U06</c:v>
                </c:pt>
                <c:pt idx="68">
                  <c:v>A.U07</c:v>
                </c:pt>
                <c:pt idx="69">
                  <c:v>A.U08</c:v>
                </c:pt>
                <c:pt idx="70">
                  <c:v>A.U09</c:v>
                </c:pt>
                <c:pt idx="71">
                  <c:v>A.U10</c:v>
                </c:pt>
                <c:pt idx="72">
                  <c:v>A.U11</c:v>
                </c:pt>
                <c:pt idx="73">
                  <c:v>A.U12</c:v>
                </c:pt>
                <c:pt idx="74">
                  <c:v>A.U13</c:v>
                </c:pt>
                <c:pt idx="75">
                  <c:v>A.U14</c:v>
                </c:pt>
                <c:pt idx="76">
                  <c:v>A.U15</c:v>
                </c:pt>
                <c:pt idx="77">
                  <c:v>A.U16</c:v>
                </c:pt>
                <c:pt idx="78">
                  <c:v>A.U17</c:v>
                </c:pt>
                <c:pt idx="79">
                  <c:v>A.U18</c:v>
                </c:pt>
                <c:pt idx="80">
                  <c:v>B.U01</c:v>
                </c:pt>
                <c:pt idx="81">
                  <c:v>B.U02</c:v>
                </c:pt>
                <c:pt idx="82">
                  <c:v>B.U03</c:v>
                </c:pt>
                <c:pt idx="83">
                  <c:v>B.U04</c:v>
                </c:pt>
                <c:pt idx="84">
                  <c:v>B.U05</c:v>
                </c:pt>
                <c:pt idx="85">
                  <c:v>B.U06</c:v>
                </c:pt>
                <c:pt idx="86">
                  <c:v>B.U07</c:v>
                </c:pt>
                <c:pt idx="87">
                  <c:v>B.U08</c:v>
                </c:pt>
                <c:pt idx="88">
                  <c:v>B.U09</c:v>
                </c:pt>
                <c:pt idx="89">
                  <c:v>B.U10</c:v>
                </c:pt>
                <c:pt idx="90">
                  <c:v>B.U11</c:v>
                </c:pt>
                <c:pt idx="91">
                  <c:v>B.U12</c:v>
                </c:pt>
                <c:pt idx="92">
                  <c:v>B.U13</c:v>
                </c:pt>
                <c:pt idx="93">
                  <c:v>B.U14</c:v>
                </c:pt>
                <c:pt idx="94">
                  <c:v>B.U15</c:v>
                </c:pt>
                <c:pt idx="95">
                  <c:v>B.U16</c:v>
                </c:pt>
                <c:pt idx="96">
                  <c:v>B.U17</c:v>
                </c:pt>
                <c:pt idx="97">
                  <c:v>B.U18</c:v>
                </c:pt>
                <c:pt idx="98">
                  <c:v>B.U19</c:v>
                </c:pt>
                <c:pt idx="99">
                  <c:v>B.U20</c:v>
                </c:pt>
                <c:pt idx="100">
                  <c:v>C.U01</c:v>
                </c:pt>
                <c:pt idx="101">
                  <c:v>C.U02</c:v>
                </c:pt>
                <c:pt idx="102">
                  <c:v>C.U03</c:v>
                </c:pt>
                <c:pt idx="103">
                  <c:v>C.U04</c:v>
                </c:pt>
                <c:pt idx="104">
                  <c:v>C.U05</c:v>
                </c:pt>
                <c:pt idx="105">
                  <c:v>C.U06</c:v>
                </c:pt>
                <c:pt idx="106">
                  <c:v>C.U07</c:v>
                </c:pt>
                <c:pt idx="107">
                  <c:v>C.U08</c:v>
                </c:pt>
                <c:pt idx="108">
                  <c:v>C.U09</c:v>
                </c:pt>
                <c:pt idx="109">
                  <c:v>C.U10</c:v>
                </c:pt>
                <c:pt idx="110">
                  <c:v>C.U11</c:v>
                </c:pt>
                <c:pt idx="111">
                  <c:v>C.U12</c:v>
                </c:pt>
                <c:pt idx="112">
                  <c:v>C.U13</c:v>
                </c:pt>
                <c:pt idx="113">
                  <c:v>C.U14</c:v>
                </c:pt>
                <c:pt idx="114">
                  <c:v>C.U15</c:v>
                </c:pt>
                <c:pt idx="115">
                  <c:v>C.U16</c:v>
                </c:pt>
                <c:pt idx="116">
                  <c:v>C.U17</c:v>
                </c:pt>
                <c:pt idx="117">
                  <c:v>C.U18</c:v>
                </c:pt>
                <c:pt idx="118">
                  <c:v>C.U19</c:v>
                </c:pt>
                <c:pt idx="119">
                  <c:v>K.1</c:v>
                </c:pt>
                <c:pt idx="120">
                  <c:v>K.2</c:v>
                </c:pt>
                <c:pt idx="121">
                  <c:v>K.3</c:v>
                </c:pt>
                <c:pt idx="122">
                  <c:v>K.4</c:v>
                </c:pt>
                <c:pt idx="123">
                  <c:v>K.5</c:v>
                </c:pt>
                <c:pt idx="124">
                  <c:v>K.6</c:v>
                </c:pt>
                <c:pt idx="125">
                  <c:v>K.7</c:v>
                </c:pt>
              </c:strCache>
            </c:strRef>
          </c:cat>
          <c:val>
            <c:numRef>
              <c:f>Matryca!$T$19:$EO$19</c:f>
              <c:numCache>
                <c:formatCode>General</c:formatCode>
                <c:ptCount val="126"/>
              </c:numCache>
            </c:numRef>
          </c:val>
          <c:extLst>
            <c:ext xmlns:c16="http://schemas.microsoft.com/office/drawing/2014/chart" uri="{C3380CC4-5D6E-409C-BE32-E72D297353CC}">
              <c16:uniqueId val="{00000000-8A84-4D3C-9754-54610AFB9E8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Matryca!$T$18:$EO$18</c:f>
              <c:strCache>
                <c:ptCount val="126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B.W22</c:v>
                </c:pt>
                <c:pt idx="43">
                  <c:v>B.W23</c:v>
                </c:pt>
                <c:pt idx="44">
                  <c:v>B.W24</c:v>
                </c:pt>
                <c:pt idx="45">
                  <c:v>B.W25</c:v>
                </c:pt>
                <c:pt idx="46">
                  <c:v>C.W01</c:v>
                </c:pt>
                <c:pt idx="47">
                  <c:v>C.W02</c:v>
                </c:pt>
                <c:pt idx="48">
                  <c:v>C.W03</c:v>
                </c:pt>
                <c:pt idx="49">
                  <c:v>C.W04</c:v>
                </c:pt>
                <c:pt idx="50">
                  <c:v>C.W05</c:v>
                </c:pt>
                <c:pt idx="51">
                  <c:v>C.W06</c:v>
                </c:pt>
                <c:pt idx="52">
                  <c:v>C.W07</c:v>
                </c:pt>
                <c:pt idx="53">
                  <c:v>C.W08</c:v>
                </c:pt>
                <c:pt idx="54">
                  <c:v>C.W09</c:v>
                </c:pt>
                <c:pt idx="55">
                  <c:v>C.W10</c:v>
                </c:pt>
                <c:pt idx="56">
                  <c:v>C.W11</c:v>
                </c:pt>
                <c:pt idx="57">
                  <c:v>C.W12</c:v>
                </c:pt>
                <c:pt idx="58">
                  <c:v>C.W13</c:v>
                </c:pt>
                <c:pt idx="59">
                  <c:v>C.W14</c:v>
                </c:pt>
                <c:pt idx="60">
                  <c:v>C.W15</c:v>
                </c:pt>
                <c:pt idx="61">
                  <c:v>C.W16</c:v>
                </c:pt>
                <c:pt idx="62">
                  <c:v>A.U01</c:v>
                </c:pt>
                <c:pt idx="63">
                  <c:v>A.U02</c:v>
                </c:pt>
                <c:pt idx="64">
                  <c:v>A.U03</c:v>
                </c:pt>
                <c:pt idx="65">
                  <c:v>A.U04</c:v>
                </c:pt>
                <c:pt idx="66">
                  <c:v>A.U05</c:v>
                </c:pt>
                <c:pt idx="67">
                  <c:v>A.U06</c:v>
                </c:pt>
                <c:pt idx="68">
                  <c:v>A.U07</c:v>
                </c:pt>
                <c:pt idx="69">
                  <c:v>A.U08</c:v>
                </c:pt>
                <c:pt idx="70">
                  <c:v>A.U09</c:v>
                </c:pt>
                <c:pt idx="71">
                  <c:v>A.U10</c:v>
                </c:pt>
                <c:pt idx="72">
                  <c:v>A.U11</c:v>
                </c:pt>
                <c:pt idx="73">
                  <c:v>A.U12</c:v>
                </c:pt>
                <c:pt idx="74">
                  <c:v>A.U13</c:v>
                </c:pt>
                <c:pt idx="75">
                  <c:v>A.U14</c:v>
                </c:pt>
                <c:pt idx="76">
                  <c:v>A.U15</c:v>
                </c:pt>
                <c:pt idx="77">
                  <c:v>A.U16</c:v>
                </c:pt>
                <c:pt idx="78">
                  <c:v>A.U17</c:v>
                </c:pt>
                <c:pt idx="79">
                  <c:v>A.U18</c:v>
                </c:pt>
                <c:pt idx="80">
                  <c:v>B.U01</c:v>
                </c:pt>
                <c:pt idx="81">
                  <c:v>B.U02</c:v>
                </c:pt>
                <c:pt idx="82">
                  <c:v>B.U03</c:v>
                </c:pt>
                <c:pt idx="83">
                  <c:v>B.U04</c:v>
                </c:pt>
                <c:pt idx="84">
                  <c:v>B.U05</c:v>
                </c:pt>
                <c:pt idx="85">
                  <c:v>B.U06</c:v>
                </c:pt>
                <c:pt idx="86">
                  <c:v>B.U07</c:v>
                </c:pt>
                <c:pt idx="87">
                  <c:v>B.U08</c:v>
                </c:pt>
                <c:pt idx="88">
                  <c:v>B.U09</c:v>
                </c:pt>
                <c:pt idx="89">
                  <c:v>B.U10</c:v>
                </c:pt>
                <c:pt idx="90">
                  <c:v>B.U11</c:v>
                </c:pt>
                <c:pt idx="91">
                  <c:v>B.U12</c:v>
                </c:pt>
                <c:pt idx="92">
                  <c:v>B.U13</c:v>
                </c:pt>
                <c:pt idx="93">
                  <c:v>B.U14</c:v>
                </c:pt>
                <c:pt idx="94">
                  <c:v>B.U15</c:v>
                </c:pt>
                <c:pt idx="95">
                  <c:v>B.U16</c:v>
                </c:pt>
                <c:pt idx="96">
                  <c:v>B.U17</c:v>
                </c:pt>
                <c:pt idx="97">
                  <c:v>B.U18</c:v>
                </c:pt>
                <c:pt idx="98">
                  <c:v>B.U19</c:v>
                </c:pt>
                <c:pt idx="99">
                  <c:v>B.U20</c:v>
                </c:pt>
                <c:pt idx="100">
                  <c:v>C.U01</c:v>
                </c:pt>
                <c:pt idx="101">
                  <c:v>C.U02</c:v>
                </c:pt>
                <c:pt idx="102">
                  <c:v>C.U03</c:v>
                </c:pt>
                <c:pt idx="103">
                  <c:v>C.U04</c:v>
                </c:pt>
                <c:pt idx="104">
                  <c:v>C.U05</c:v>
                </c:pt>
                <c:pt idx="105">
                  <c:v>C.U06</c:v>
                </c:pt>
                <c:pt idx="106">
                  <c:v>C.U07</c:v>
                </c:pt>
                <c:pt idx="107">
                  <c:v>C.U08</c:v>
                </c:pt>
                <c:pt idx="108">
                  <c:v>C.U09</c:v>
                </c:pt>
                <c:pt idx="109">
                  <c:v>C.U10</c:v>
                </c:pt>
                <c:pt idx="110">
                  <c:v>C.U11</c:v>
                </c:pt>
                <c:pt idx="111">
                  <c:v>C.U12</c:v>
                </c:pt>
                <c:pt idx="112">
                  <c:v>C.U13</c:v>
                </c:pt>
                <c:pt idx="113">
                  <c:v>C.U14</c:v>
                </c:pt>
                <c:pt idx="114">
                  <c:v>C.U15</c:v>
                </c:pt>
                <c:pt idx="115">
                  <c:v>C.U16</c:v>
                </c:pt>
                <c:pt idx="116">
                  <c:v>C.U17</c:v>
                </c:pt>
                <c:pt idx="117">
                  <c:v>C.U18</c:v>
                </c:pt>
                <c:pt idx="118">
                  <c:v>C.U19</c:v>
                </c:pt>
                <c:pt idx="119">
                  <c:v>K.1</c:v>
                </c:pt>
                <c:pt idx="120">
                  <c:v>K.2</c:v>
                </c:pt>
                <c:pt idx="121">
                  <c:v>K.3</c:v>
                </c:pt>
                <c:pt idx="122">
                  <c:v>K.4</c:v>
                </c:pt>
                <c:pt idx="123">
                  <c:v>K.5</c:v>
                </c:pt>
                <c:pt idx="124">
                  <c:v>K.6</c:v>
                </c:pt>
                <c:pt idx="125">
                  <c:v>K.7</c:v>
                </c:pt>
              </c:strCache>
            </c:strRef>
          </c:cat>
          <c:val>
            <c:numRef>
              <c:f>Matryca!$T$63:$EO$63</c:f>
              <c:numCache>
                <c:formatCode>General</c:formatCode>
                <c:ptCount val="1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9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>
                  <c:v>13</c:v>
                </c:pt>
                <c:pt idx="26">
                  <c:v>6</c:v>
                </c:pt>
                <c:pt idx="27">
                  <c:v>8</c:v>
                </c:pt>
                <c:pt idx="28">
                  <c:v>8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5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4</c:v>
                </c:pt>
                <c:pt idx="37">
                  <c:v>5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2</c:v>
                </c:pt>
                <c:pt idx="43">
                  <c:v>6</c:v>
                </c:pt>
                <c:pt idx="44">
                  <c:v>4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2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0</c:v>
                </c:pt>
                <c:pt idx="61">
                  <c:v>0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2</c:v>
                </c:pt>
                <c:pt idx="66">
                  <c:v>2</c:v>
                </c:pt>
                <c:pt idx="67">
                  <c:v>1</c:v>
                </c:pt>
                <c:pt idx="68">
                  <c:v>1</c:v>
                </c:pt>
                <c:pt idx="69">
                  <c:v>2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2</c:v>
                </c:pt>
                <c:pt idx="80">
                  <c:v>10</c:v>
                </c:pt>
                <c:pt idx="81">
                  <c:v>13</c:v>
                </c:pt>
                <c:pt idx="82">
                  <c:v>9</c:v>
                </c:pt>
                <c:pt idx="83">
                  <c:v>9</c:v>
                </c:pt>
                <c:pt idx="84">
                  <c:v>3</c:v>
                </c:pt>
                <c:pt idx="85">
                  <c:v>3</c:v>
                </c:pt>
                <c:pt idx="86">
                  <c:v>10</c:v>
                </c:pt>
                <c:pt idx="87">
                  <c:v>8</c:v>
                </c:pt>
                <c:pt idx="88">
                  <c:v>8</c:v>
                </c:pt>
                <c:pt idx="89">
                  <c:v>4</c:v>
                </c:pt>
                <c:pt idx="90">
                  <c:v>1</c:v>
                </c:pt>
                <c:pt idx="91">
                  <c:v>1</c:v>
                </c:pt>
                <c:pt idx="92">
                  <c:v>3</c:v>
                </c:pt>
                <c:pt idx="93">
                  <c:v>3</c:v>
                </c:pt>
                <c:pt idx="94">
                  <c:v>9</c:v>
                </c:pt>
                <c:pt idx="95">
                  <c:v>6</c:v>
                </c:pt>
                <c:pt idx="96">
                  <c:v>1</c:v>
                </c:pt>
                <c:pt idx="97">
                  <c:v>2</c:v>
                </c:pt>
                <c:pt idx="98">
                  <c:v>4</c:v>
                </c:pt>
                <c:pt idx="99">
                  <c:v>4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3</c:v>
                </c:pt>
                <c:pt idx="106">
                  <c:v>1</c:v>
                </c:pt>
                <c:pt idx="107">
                  <c:v>2</c:v>
                </c:pt>
                <c:pt idx="108">
                  <c:v>1</c:v>
                </c:pt>
                <c:pt idx="109">
                  <c:v>1</c:v>
                </c:pt>
                <c:pt idx="110">
                  <c:v>2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0</c:v>
                </c:pt>
                <c:pt idx="118">
                  <c:v>0</c:v>
                </c:pt>
                <c:pt idx="119">
                  <c:v>20</c:v>
                </c:pt>
                <c:pt idx="120">
                  <c:v>12</c:v>
                </c:pt>
                <c:pt idx="121">
                  <c:v>8</c:v>
                </c:pt>
                <c:pt idx="122">
                  <c:v>9</c:v>
                </c:pt>
                <c:pt idx="123">
                  <c:v>17</c:v>
                </c:pt>
                <c:pt idx="12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84-4D3C-9754-54610AFB9E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2115599"/>
        <c:axId val="2002116431"/>
      </c:barChart>
      <c:catAx>
        <c:axId val="20021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6431"/>
        <c:crosses val="autoZero"/>
        <c:auto val="0"/>
        <c:lblAlgn val="ctr"/>
        <c:lblOffset val="100"/>
        <c:noMultiLvlLbl val="0"/>
      </c:catAx>
      <c:valAx>
        <c:axId val="200211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5599"/>
        <c:crosses val="autoZero"/>
        <c:crossBetween val="between"/>
      </c:valAx>
      <c:spPr>
        <a:gradFill>
          <a:gsLst>
            <a:gs pos="0">
              <a:srgbClr val="F8F8F8"/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16200000" scaled="1"/>
        </a:gradFill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45"/>
          <c:y val="8.8446749152600139E-3"/>
          <c:w val="0.49466126406220928"/>
          <c:h val="0.9831200057553132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Matryca!$I$20:$I$62</c:f>
              <c:strCache>
                <c:ptCount val="43"/>
                <c:pt idx="0">
                  <c:v>Prawo medyczne i prawo w praktyce ratownika medycznego</c:v>
                </c:pt>
                <c:pt idx="1">
                  <c:v>Marketing i zarządzanie w ochronie zdrowia</c:v>
                </c:pt>
                <c:pt idx="2">
                  <c:v>Komunikacja w zespole</c:v>
                </c:pt>
                <c:pt idx="3">
                  <c:v>Język angielski</c:v>
                </c:pt>
                <c:pt idx="4">
                  <c:v>Anestezjologia i intensywna terapia</c:v>
                </c:pt>
                <c:pt idx="5">
                  <c:v>Medycyna ratunkowa dorosłych i dzieci</c:v>
                </c:pt>
                <c:pt idx="6">
                  <c:v>Zastosowanie farmakologii w ratownictwie medycznym</c:v>
                </c:pt>
                <c:pt idx="7">
                  <c:v>Diagnostyka obrazowa w ratownictwie medycznym</c:v>
                </c:pt>
                <c:pt idx="8">
                  <c:v>Diagnostyka labolatoryjna z elementami krwiolecznictwa</c:v>
                </c:pt>
                <c:pt idx="9">
                  <c:v>Badania naukowe</c:v>
                </c:pt>
                <c:pt idx="10">
                  <c:v>Statystyka medyczna</c:v>
                </c:pt>
                <c:pt idx="11">
                  <c:v>Informacja naukowa</c:v>
                </c:pt>
                <c:pt idx="12">
                  <c:v>Ratownictwo medyczne w ujęciu międzynarodowym</c:v>
                </c:pt>
                <c:pt idx="13">
                  <c:v>Seminarium dyplomowe</c:v>
                </c:pt>
                <c:pt idx="14">
                  <c:v>Przygotowanie pracy dyplomowej</c:v>
                </c:pt>
                <c:pt idx="15">
                  <c:v> Szpitalny Oddział Ratunkowy (SOR) - praktyka zawodowa</c:v>
                </c:pt>
                <c:pt idx="16">
                  <c:v>Oddział anestezjologii i intensywnej terapii dorosłych - praktyka zawodowa</c:v>
                </c:pt>
                <c:pt idx="17">
                  <c:v>Pracownia ultrasonograficzna - praktyka zawodowa</c:v>
                </c:pt>
                <c:pt idx="18">
                  <c:v>sumy dla 1 roku</c:v>
                </c:pt>
                <c:pt idx="19">
                  <c:v>Organizacja i zarządzanie w ratownictwie medycznym</c:v>
                </c:pt>
                <c:pt idx="20">
                  <c:v>Język angielski</c:v>
                </c:pt>
                <c:pt idx="21">
                  <c:v>Chirurgia</c:v>
                </c:pt>
                <c:pt idx="22">
                  <c:v>Choroby wewnętrzne</c:v>
                </c:pt>
                <c:pt idx="23">
                  <c:v>Pediatria</c:v>
                </c:pt>
                <c:pt idx="24">
                  <c:v>Ginekologia i położnictwo w ratownictwie medycznym</c:v>
                </c:pt>
                <c:pt idx="25">
                  <c:v>Medycyna katastrof</c:v>
                </c:pt>
                <c:pt idx="26">
                  <c:v>Medycyna sądowa</c:v>
                </c:pt>
                <c:pt idx="27">
                  <c:v>Seminarium dyplomowe</c:v>
                </c:pt>
                <c:pt idx="28">
                  <c:v>Przygotowanie pracy dyplomowej</c:v>
                </c:pt>
                <c:pt idx="29">
                  <c:v>Przygotowanie do egzaminu dyplomowego</c:v>
                </c:pt>
                <c:pt idx="30">
                  <c:v>Postępowanie w stanach zagrożenia życia w ujęciu interprofesjonalnym</c:v>
                </c:pt>
                <c:pt idx="31">
                  <c:v>Stan odżywienia w stanach zagrożenia życia</c:v>
                </c:pt>
                <c:pt idx="32">
                  <c:v>Stany nagłe w położnictwie i ginekologii w ujęciu interprofesjonalnym</c:v>
                </c:pt>
                <c:pt idx="33">
                  <c:v>Zaawansowane zabiegi ratunkowe</c:v>
                </c:pt>
                <c:pt idx="34">
                  <c:v>Elementy medycyny pola walki</c:v>
                </c:pt>
                <c:pt idx="35">
                  <c:v>Przedłużona opieka przedszpitalna</c:v>
                </c:pt>
                <c:pt idx="36">
                  <c:v>Stany nagłe w geriatrii w ujęciu interprofesjonalnym</c:v>
                </c:pt>
                <c:pt idx="37">
                  <c:v>Podstawowe zabiegi ratunkowe</c:v>
                </c:pt>
                <c:pt idx="38">
                  <c:v>Zarządzaie w sytuacjach kryzysowych</c:v>
                </c:pt>
                <c:pt idx="39">
                  <c:v>Elementy medycyny ekstremalnej</c:v>
                </c:pt>
                <c:pt idx="40">
                  <c:v>Zakład medycyny sądowej lub prosektorium szpitalne - praktyka zawodowa</c:v>
                </c:pt>
                <c:pt idx="41">
                  <c:v>Oddział anestezjologii i intensywnej terapii dzieci - praktyka zawodowa</c:v>
                </c:pt>
                <c:pt idx="42">
                  <c:v>sumy dla 2 roku</c:v>
                </c:pt>
              </c:strCache>
            </c:strRef>
          </c:cat>
          <c:val>
            <c:numRef>
              <c:f>Matryca!$Q$20:$Q$62</c:f>
              <c:numCache>
                <c:formatCode>General</c:formatCode>
                <c:ptCount val="43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9</c:v>
                </c:pt>
                <c:pt idx="5">
                  <c:v>13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62</c:v>
                </c:pt>
                <c:pt idx="19">
                  <c:v>9</c:v>
                </c:pt>
                <c:pt idx="20">
                  <c:v>0</c:v>
                </c:pt>
                <c:pt idx="21">
                  <c:v>5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2</c:v>
                </c:pt>
                <c:pt idx="26">
                  <c:v>1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3</c:v>
                </c:pt>
                <c:pt idx="33">
                  <c:v>9</c:v>
                </c:pt>
                <c:pt idx="34">
                  <c:v>5</c:v>
                </c:pt>
                <c:pt idx="35">
                  <c:v>5</c:v>
                </c:pt>
                <c:pt idx="36">
                  <c:v>3</c:v>
                </c:pt>
                <c:pt idx="37">
                  <c:v>9</c:v>
                </c:pt>
                <c:pt idx="38">
                  <c:v>5</c:v>
                </c:pt>
                <c:pt idx="39">
                  <c:v>5</c:v>
                </c:pt>
                <c:pt idx="40">
                  <c:v>0</c:v>
                </c:pt>
                <c:pt idx="41">
                  <c:v>0</c:v>
                </c:pt>
                <c:pt idx="4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25D-AE94-A8D207F87873}"/>
            </c:ext>
          </c:extLst>
        </c:ser>
        <c:ser>
          <c:idx val="1"/>
          <c:order val="1"/>
          <c:tx>
            <c:v>UMIEJĘTNOŚCI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Matryca!$I$20:$I$62</c:f>
              <c:strCache>
                <c:ptCount val="43"/>
                <c:pt idx="0">
                  <c:v>Prawo medyczne i prawo w praktyce ratownika medycznego</c:v>
                </c:pt>
                <c:pt idx="1">
                  <c:v>Marketing i zarządzanie w ochronie zdrowia</c:v>
                </c:pt>
                <c:pt idx="2">
                  <c:v>Komunikacja w zespole</c:v>
                </c:pt>
                <c:pt idx="3">
                  <c:v>Język angielski</c:v>
                </c:pt>
                <c:pt idx="4">
                  <c:v>Anestezjologia i intensywna terapia</c:v>
                </c:pt>
                <c:pt idx="5">
                  <c:v>Medycyna ratunkowa dorosłych i dzieci</c:v>
                </c:pt>
                <c:pt idx="6">
                  <c:v>Zastosowanie farmakologii w ratownictwie medycznym</c:v>
                </c:pt>
                <c:pt idx="7">
                  <c:v>Diagnostyka obrazowa w ratownictwie medycznym</c:v>
                </c:pt>
                <c:pt idx="8">
                  <c:v>Diagnostyka labolatoryjna z elementami krwiolecznictwa</c:v>
                </c:pt>
                <c:pt idx="9">
                  <c:v>Badania naukowe</c:v>
                </c:pt>
                <c:pt idx="10">
                  <c:v>Statystyka medyczna</c:v>
                </c:pt>
                <c:pt idx="11">
                  <c:v>Informacja naukowa</c:v>
                </c:pt>
                <c:pt idx="12">
                  <c:v>Ratownictwo medyczne w ujęciu międzynarodowym</c:v>
                </c:pt>
                <c:pt idx="13">
                  <c:v>Seminarium dyplomowe</c:v>
                </c:pt>
                <c:pt idx="14">
                  <c:v>Przygotowanie pracy dyplomowej</c:v>
                </c:pt>
                <c:pt idx="15">
                  <c:v> Szpitalny Oddział Ratunkowy (SOR) - praktyka zawodowa</c:v>
                </c:pt>
                <c:pt idx="16">
                  <c:v>Oddział anestezjologii i intensywnej terapii dorosłych - praktyka zawodowa</c:v>
                </c:pt>
                <c:pt idx="17">
                  <c:v>Pracownia ultrasonograficzna - praktyka zawodowa</c:v>
                </c:pt>
                <c:pt idx="18">
                  <c:v>sumy dla 1 roku</c:v>
                </c:pt>
                <c:pt idx="19">
                  <c:v>Organizacja i zarządzanie w ratownictwie medycznym</c:v>
                </c:pt>
                <c:pt idx="20">
                  <c:v>Język angielski</c:v>
                </c:pt>
                <c:pt idx="21">
                  <c:v>Chirurgia</c:v>
                </c:pt>
                <c:pt idx="22">
                  <c:v>Choroby wewnętrzne</c:v>
                </c:pt>
                <c:pt idx="23">
                  <c:v>Pediatria</c:v>
                </c:pt>
                <c:pt idx="24">
                  <c:v>Ginekologia i położnictwo w ratownictwie medycznym</c:v>
                </c:pt>
                <c:pt idx="25">
                  <c:v>Medycyna katastrof</c:v>
                </c:pt>
                <c:pt idx="26">
                  <c:v>Medycyna sądowa</c:v>
                </c:pt>
                <c:pt idx="27">
                  <c:v>Seminarium dyplomowe</c:v>
                </c:pt>
                <c:pt idx="28">
                  <c:v>Przygotowanie pracy dyplomowej</c:v>
                </c:pt>
                <c:pt idx="29">
                  <c:v>Przygotowanie do egzaminu dyplomowego</c:v>
                </c:pt>
                <c:pt idx="30">
                  <c:v>Postępowanie w stanach zagrożenia życia w ujęciu interprofesjonalnym</c:v>
                </c:pt>
                <c:pt idx="31">
                  <c:v>Stan odżywienia w stanach zagrożenia życia</c:v>
                </c:pt>
                <c:pt idx="32">
                  <c:v>Stany nagłe w położnictwie i ginekologii w ujęciu interprofesjonalnym</c:v>
                </c:pt>
                <c:pt idx="33">
                  <c:v>Zaawansowane zabiegi ratunkowe</c:v>
                </c:pt>
                <c:pt idx="34">
                  <c:v>Elementy medycyny pola walki</c:v>
                </c:pt>
                <c:pt idx="35">
                  <c:v>Przedłużona opieka przedszpitalna</c:v>
                </c:pt>
                <c:pt idx="36">
                  <c:v>Stany nagłe w geriatrii w ujęciu interprofesjonalnym</c:v>
                </c:pt>
                <c:pt idx="37">
                  <c:v>Podstawowe zabiegi ratunkowe</c:v>
                </c:pt>
                <c:pt idx="38">
                  <c:v>Zarządzaie w sytuacjach kryzysowych</c:v>
                </c:pt>
                <c:pt idx="39">
                  <c:v>Elementy medycyny ekstremalnej</c:v>
                </c:pt>
                <c:pt idx="40">
                  <c:v>Zakład medycyny sądowej lub prosektorium szpitalne - praktyka zawodowa</c:v>
                </c:pt>
                <c:pt idx="41">
                  <c:v>Oddział anestezjologii i intensywnej terapii dzieci - praktyka zawodowa</c:v>
                </c:pt>
                <c:pt idx="42">
                  <c:v>sumy dla 2 roku</c:v>
                </c:pt>
              </c:strCache>
            </c:strRef>
          </c:cat>
          <c:val>
            <c:numRef>
              <c:f>Matryca!$R$20:$R$62</c:f>
              <c:numCache>
                <c:formatCode>General</c:formatCode>
                <c:ptCount val="43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</c:v>
                </c:pt>
                <c:pt idx="4">
                  <c:v>6</c:v>
                </c:pt>
                <c:pt idx="5">
                  <c:v>11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8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68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6</c:v>
                </c:pt>
                <c:pt idx="31">
                  <c:v>2</c:v>
                </c:pt>
                <c:pt idx="32">
                  <c:v>4</c:v>
                </c:pt>
                <c:pt idx="33">
                  <c:v>7</c:v>
                </c:pt>
                <c:pt idx="34">
                  <c:v>6</c:v>
                </c:pt>
                <c:pt idx="35">
                  <c:v>5</c:v>
                </c:pt>
                <c:pt idx="36">
                  <c:v>4</c:v>
                </c:pt>
                <c:pt idx="37">
                  <c:v>7</c:v>
                </c:pt>
                <c:pt idx="38">
                  <c:v>6</c:v>
                </c:pt>
                <c:pt idx="39">
                  <c:v>6</c:v>
                </c:pt>
                <c:pt idx="40">
                  <c:v>2</c:v>
                </c:pt>
                <c:pt idx="41">
                  <c:v>6</c:v>
                </c:pt>
                <c:pt idx="4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A8-425D-AE94-A8D207F87873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Matryca!$I$20:$I$62</c:f>
              <c:strCache>
                <c:ptCount val="43"/>
                <c:pt idx="0">
                  <c:v>Prawo medyczne i prawo w praktyce ratownika medycznego</c:v>
                </c:pt>
                <c:pt idx="1">
                  <c:v>Marketing i zarządzanie w ochronie zdrowia</c:v>
                </c:pt>
                <c:pt idx="2">
                  <c:v>Komunikacja w zespole</c:v>
                </c:pt>
                <c:pt idx="3">
                  <c:v>Język angielski</c:v>
                </c:pt>
                <c:pt idx="4">
                  <c:v>Anestezjologia i intensywna terapia</c:v>
                </c:pt>
                <c:pt idx="5">
                  <c:v>Medycyna ratunkowa dorosłych i dzieci</c:v>
                </c:pt>
                <c:pt idx="6">
                  <c:v>Zastosowanie farmakologii w ratownictwie medycznym</c:v>
                </c:pt>
                <c:pt idx="7">
                  <c:v>Diagnostyka obrazowa w ratownictwie medycznym</c:v>
                </c:pt>
                <c:pt idx="8">
                  <c:v>Diagnostyka labolatoryjna z elementami krwiolecznictwa</c:v>
                </c:pt>
                <c:pt idx="9">
                  <c:v>Badania naukowe</c:v>
                </c:pt>
                <c:pt idx="10">
                  <c:v>Statystyka medyczna</c:v>
                </c:pt>
                <c:pt idx="11">
                  <c:v>Informacja naukowa</c:v>
                </c:pt>
                <c:pt idx="12">
                  <c:v>Ratownictwo medyczne w ujęciu międzynarodowym</c:v>
                </c:pt>
                <c:pt idx="13">
                  <c:v>Seminarium dyplomowe</c:v>
                </c:pt>
                <c:pt idx="14">
                  <c:v>Przygotowanie pracy dyplomowej</c:v>
                </c:pt>
                <c:pt idx="15">
                  <c:v> Szpitalny Oddział Ratunkowy (SOR) - praktyka zawodowa</c:v>
                </c:pt>
                <c:pt idx="16">
                  <c:v>Oddział anestezjologii i intensywnej terapii dorosłych - praktyka zawodowa</c:v>
                </c:pt>
                <c:pt idx="17">
                  <c:v>Pracownia ultrasonograficzna - praktyka zawodowa</c:v>
                </c:pt>
                <c:pt idx="18">
                  <c:v>sumy dla 1 roku</c:v>
                </c:pt>
                <c:pt idx="19">
                  <c:v>Organizacja i zarządzanie w ratownictwie medycznym</c:v>
                </c:pt>
                <c:pt idx="20">
                  <c:v>Język angielski</c:v>
                </c:pt>
                <c:pt idx="21">
                  <c:v>Chirurgia</c:v>
                </c:pt>
                <c:pt idx="22">
                  <c:v>Choroby wewnętrzne</c:v>
                </c:pt>
                <c:pt idx="23">
                  <c:v>Pediatria</c:v>
                </c:pt>
                <c:pt idx="24">
                  <c:v>Ginekologia i położnictwo w ratownictwie medycznym</c:v>
                </c:pt>
                <c:pt idx="25">
                  <c:v>Medycyna katastrof</c:v>
                </c:pt>
                <c:pt idx="26">
                  <c:v>Medycyna sądowa</c:v>
                </c:pt>
                <c:pt idx="27">
                  <c:v>Seminarium dyplomowe</c:v>
                </c:pt>
                <c:pt idx="28">
                  <c:v>Przygotowanie pracy dyplomowej</c:v>
                </c:pt>
                <c:pt idx="29">
                  <c:v>Przygotowanie do egzaminu dyplomowego</c:v>
                </c:pt>
                <c:pt idx="30">
                  <c:v>Postępowanie w stanach zagrożenia życia w ujęciu interprofesjonalnym</c:v>
                </c:pt>
                <c:pt idx="31">
                  <c:v>Stan odżywienia w stanach zagrożenia życia</c:v>
                </c:pt>
                <c:pt idx="32">
                  <c:v>Stany nagłe w położnictwie i ginekologii w ujęciu interprofesjonalnym</c:v>
                </c:pt>
                <c:pt idx="33">
                  <c:v>Zaawansowane zabiegi ratunkowe</c:v>
                </c:pt>
                <c:pt idx="34">
                  <c:v>Elementy medycyny pola walki</c:v>
                </c:pt>
                <c:pt idx="35">
                  <c:v>Przedłużona opieka przedszpitalna</c:v>
                </c:pt>
                <c:pt idx="36">
                  <c:v>Stany nagłe w geriatrii w ujęciu interprofesjonalnym</c:v>
                </c:pt>
                <c:pt idx="37">
                  <c:v>Podstawowe zabiegi ratunkowe</c:v>
                </c:pt>
                <c:pt idx="38">
                  <c:v>Zarządzaie w sytuacjach kryzysowych</c:v>
                </c:pt>
                <c:pt idx="39">
                  <c:v>Elementy medycyny ekstremalnej</c:v>
                </c:pt>
                <c:pt idx="40">
                  <c:v>Zakład medycyny sądowej lub prosektorium szpitalne - praktyka zawodowa</c:v>
                </c:pt>
                <c:pt idx="41">
                  <c:v>Oddział anestezjologii i intensywnej terapii dzieci - praktyka zawodowa</c:v>
                </c:pt>
                <c:pt idx="42">
                  <c:v>sumy dla 2 roku</c:v>
                </c:pt>
              </c:strCache>
            </c:strRef>
          </c:cat>
          <c:val>
            <c:numRef>
              <c:f>Matryca!$S$20:$S$62</c:f>
              <c:numCache>
                <c:formatCode>General</c:formatCode>
                <c:ptCount val="43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34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3</c:v>
                </c:pt>
                <c:pt idx="4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A8-425D-AE94-A8D207F878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65283407"/>
        <c:axId val="865281327"/>
      </c:barChart>
      <c:catAx>
        <c:axId val="8652834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rgbClr val="F8F8F8"/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1327"/>
        <c:crosses val="autoZero"/>
        <c:auto val="1"/>
        <c:lblAlgn val="ctr"/>
        <c:lblOffset val="100"/>
        <c:noMultiLvlLbl val="0"/>
      </c:catAx>
      <c:valAx>
        <c:axId val="865281327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3407"/>
        <c:crosses val="autoZero"/>
        <c:crossBetween val="between"/>
      </c:valAx>
      <c:spPr>
        <a:solidFill>
          <a:srgbClr val="F8F8F8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5E-2"/>
          <c:y val="1.5063480710184997E-3"/>
          <c:w val="0.37416254504621477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5</xdr:col>
      <xdr:colOff>513494</xdr:colOff>
      <xdr:row>3</xdr:row>
      <xdr:rowOff>82186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1472D1-076D-4035-9057-F2120AAB9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24234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123265</xdr:rowOff>
    </xdr:from>
    <xdr:to>
      <xdr:col>5</xdr:col>
      <xdr:colOff>520927</xdr:colOff>
      <xdr:row>4</xdr:row>
      <xdr:rowOff>25747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C74767C-AC22-49D3-B12A-C62BDE90A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68" y="123265"/>
          <a:ext cx="2632974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</xdr:row>
      <xdr:rowOff>0</xdr:rowOff>
    </xdr:from>
    <xdr:to>
      <xdr:col>145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CA2DB5D2-DA90-4CCC-87A6-1DEDB3714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145</xdr:col>
      <xdr:colOff>0</xdr:colOff>
      <xdr:row>18</xdr:row>
      <xdr:rowOff>310735</xdr:rowOff>
    </xdr:from>
    <xdr:to>
      <xdr:col>157</xdr:col>
      <xdr:colOff>567790</xdr:colOff>
      <xdr:row>61</xdr:row>
      <xdr:rowOff>173182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559E32B2-7EBE-4FE1-BE49-FDC6B69BC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4" displayName="Tabela4" ref="A1:B5" totalsRowShown="0" headerRowDxfId="6">
  <autoFilter ref="A1:B5" xr:uid="{00000000-0009-0000-0100-000001000000}"/>
  <tableColumns count="2">
    <tableColumn id="1" xr3:uid="{00000000-0010-0000-0000-000001000000}" name="*kod grupy" dataDxfId="5"/>
    <tableColumn id="2" xr3:uid="{00000000-0010-0000-0000-000002000000}" name="Nazwa grupy zajęć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5" displayName="Tabela5" ref="D1:E4" totalsRowShown="0" headerRowDxfId="3">
  <autoFilter ref="D1:E4" xr:uid="{00000000-0009-0000-0100-000002000000}"/>
  <tableColumns count="2">
    <tableColumn id="1" xr3:uid="{00000000-0010-0000-0100-000001000000}" name="***Rodzaj zajęć:"/>
    <tableColumn id="2" xr3:uid="{00000000-0010-0000-0100-000002000000}" name="Nazwa godzaju zajęć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6" displayName="Tabela6" ref="G1:H3" totalsRowShown="0" headerRowDxfId="2">
  <autoFilter ref="G1:H3" xr:uid="{00000000-0009-0000-0100-000003000000}"/>
  <tableColumns count="2">
    <tableColumn id="1" xr3:uid="{00000000-0010-0000-0200-000001000000}" name="*****Forma zakończenia semestru"/>
    <tableColumn id="2" xr3:uid="{00000000-0010-0000-0200-000002000000}" name="Nazwa formy zakończenia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63" displayName="Tabela63" ref="L1:M4" totalsRowShown="0" headerRowDxfId="1">
  <autoFilter ref="L1:M4" xr:uid="{00000000-0009-0000-0100-000005000000}"/>
  <tableColumns count="2">
    <tableColumn id="1" xr3:uid="{00000000-0010-0000-0300-000001000000}" name="******Forma zakończenia przedmiotu"/>
    <tableColumn id="2" xr3:uid="{00000000-0010-0000-0300-000002000000}" name="Nazwa formy zakończenia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ela7" displayName="Tabela7" ref="O1:O3" totalsRowShown="0" headerRowDxfId="0">
  <autoFilter ref="O1:O3" xr:uid="{00000000-0009-0000-0100-000004000000}"/>
  <tableColumns count="1">
    <tableColumn id="1" xr3:uid="{00000000-0010-0000-0400-000001000000}" name="*Czy przedmiot kształtuje kompetencje komunikacyjne_x000a_*Czy przedmiot humanistyczny lub społeczny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8" displayName="Tabela8" ref="Q1:Q3" totalsRowShown="0">
  <autoFilter ref="Q1:Q3" xr:uid="{00000000-0009-0000-0100-000006000000}"/>
  <tableColumns count="1">
    <tableColumn id="1" xr3:uid="{00000000-0010-0000-0500-000001000000}" name="Profil kształceni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Q127"/>
  <sheetViews>
    <sheetView zoomScale="83" zoomScaleNormal="83" workbookViewId="0">
      <pane xSplit="21" ySplit="19" topLeftCell="AM23" activePane="bottomRight" state="frozen"/>
      <selection pane="topRight" activeCell="T1" sqref="T1"/>
      <selection pane="bottomLeft" activeCell="A20" sqref="A20"/>
      <selection pane="bottomRight" activeCell="H15" sqref="H15:H17"/>
    </sheetView>
  </sheetViews>
  <sheetFormatPr defaultColWidth="8.85546875" defaultRowHeight="15" x14ac:dyDescent="0.25"/>
  <cols>
    <col min="1" max="1" width="4" customWidth="1"/>
    <col min="2" max="2" width="6.7109375" customWidth="1"/>
    <col min="3" max="3" width="11.42578125" customWidth="1"/>
    <col min="4" max="4" width="6.7109375" customWidth="1"/>
    <col min="5" max="5" width="6.7109375" style="13" customWidth="1"/>
    <col min="6" max="6" width="12" customWidth="1"/>
    <col min="7" max="7" width="7.140625" customWidth="1"/>
    <col min="8" max="8" width="34.28515625" customWidth="1"/>
    <col min="9" max="9" width="28.42578125" style="2" customWidth="1"/>
    <col min="10" max="10" width="6.85546875" style="2" customWidth="1"/>
    <col min="11" max="11" width="6" style="2" customWidth="1"/>
    <col min="12" max="12" width="14.42578125" style="2" customWidth="1"/>
    <col min="13" max="13" width="11" customWidth="1"/>
    <col min="14" max="14" width="6.85546875" style="2" customWidth="1"/>
    <col min="15" max="15" width="11.85546875" style="2" customWidth="1"/>
    <col min="16" max="16" width="6.7109375" style="2" customWidth="1"/>
    <col min="17" max="17" width="10.42578125" style="54" customWidth="1"/>
    <col min="18" max="18" width="12.7109375" style="54" customWidth="1"/>
    <col min="19" max="19" width="10.42578125" style="2" customWidth="1"/>
    <col min="20" max="21" width="10" style="103" customWidth="1"/>
    <col min="22" max="23" width="5.7109375" customWidth="1"/>
    <col min="24" max="24" width="8.42578125" customWidth="1"/>
    <col min="25" max="26" width="6.140625" customWidth="1"/>
    <col min="27" max="31" width="5.7109375" customWidth="1"/>
    <col min="32" max="34" width="6.7109375" customWidth="1"/>
    <col min="35" max="42" width="5.7109375" customWidth="1"/>
    <col min="43" max="44" width="7" customWidth="1"/>
    <col min="45" max="46" width="5.7109375" customWidth="1"/>
    <col min="47" max="47" width="7.140625" customWidth="1"/>
    <col min="48" max="54" width="5.7109375" customWidth="1"/>
    <col min="55" max="57" width="7.140625" customWidth="1"/>
    <col min="58" max="65" width="5.7109375" customWidth="1"/>
    <col min="66" max="67" width="6.7109375" customWidth="1"/>
    <col min="68" max="68" width="12.85546875" style="4" customWidth="1"/>
    <col min="69" max="69" width="28.85546875" style="2" customWidth="1"/>
  </cols>
  <sheetData>
    <row r="5" spans="1:69" s="9" customFormat="1" ht="27.75" customHeight="1" x14ac:dyDescent="0.25">
      <c r="E5" s="13"/>
      <c r="F5" s="395" t="s">
        <v>0</v>
      </c>
      <c r="G5" s="396"/>
      <c r="H5" s="397"/>
      <c r="I5" s="134" t="s">
        <v>1</v>
      </c>
      <c r="J5" s="103"/>
      <c r="K5" s="103"/>
      <c r="L5" s="12"/>
      <c r="N5" s="103"/>
      <c r="O5" s="103"/>
      <c r="P5" s="103"/>
      <c r="Q5" s="130"/>
      <c r="R5" s="130"/>
      <c r="S5" s="103"/>
      <c r="T5" s="103"/>
      <c r="U5" s="103"/>
      <c r="BP5" s="135"/>
      <c r="BQ5" s="103"/>
    </row>
    <row r="6" spans="1:69" s="9" customFormat="1" ht="12.6" customHeight="1" x14ac:dyDescent="0.25">
      <c r="E6" s="13"/>
      <c r="F6" s="395" t="s">
        <v>2</v>
      </c>
      <c r="G6" s="396"/>
      <c r="H6" s="397"/>
      <c r="I6" s="134" t="s">
        <v>3</v>
      </c>
      <c r="J6" s="103"/>
      <c r="K6" s="103"/>
      <c r="L6" s="103"/>
      <c r="N6" s="103"/>
      <c r="O6" s="103"/>
      <c r="P6" s="103"/>
      <c r="Q6" s="130"/>
      <c r="R6" s="130"/>
      <c r="S6" s="103"/>
      <c r="T6" s="103"/>
      <c r="U6" s="103"/>
      <c r="AL6" s="136" t="s">
        <v>4</v>
      </c>
      <c r="BP6" s="135"/>
      <c r="BQ6" s="103"/>
    </row>
    <row r="7" spans="1:69" s="9" customFormat="1" ht="12.6" customHeight="1" x14ac:dyDescent="0.25">
      <c r="E7" s="13"/>
      <c r="F7" s="395" t="s">
        <v>5</v>
      </c>
      <c r="G7" s="396"/>
      <c r="H7" s="397"/>
      <c r="I7" s="137" t="s">
        <v>6</v>
      </c>
      <c r="J7" s="104"/>
      <c r="K7" s="104"/>
      <c r="L7" s="103"/>
      <c r="N7" s="103"/>
      <c r="O7" s="103"/>
      <c r="P7" s="103"/>
      <c r="Q7" s="130"/>
      <c r="R7" s="130"/>
      <c r="S7" s="103"/>
      <c r="T7" s="103"/>
      <c r="U7" s="103"/>
      <c r="AM7" t="s">
        <v>7</v>
      </c>
      <c r="BP7" s="135"/>
      <c r="BQ7" s="103"/>
    </row>
    <row r="8" spans="1:69" s="9" customFormat="1" ht="12.6" customHeight="1" x14ac:dyDescent="0.25">
      <c r="E8" s="13"/>
      <c r="F8" s="395" t="s">
        <v>8</v>
      </c>
      <c r="G8" s="396"/>
      <c r="H8" s="397"/>
      <c r="I8" s="134" t="s">
        <v>9</v>
      </c>
      <c r="J8" s="103"/>
      <c r="K8" s="103"/>
      <c r="L8" s="103"/>
      <c r="N8" s="103"/>
      <c r="O8" s="103"/>
      <c r="P8" s="103"/>
      <c r="Q8" s="130"/>
      <c r="R8" s="130"/>
      <c r="S8" s="103"/>
      <c r="T8" s="103"/>
      <c r="U8" s="103"/>
      <c r="AM8" t="s">
        <v>10</v>
      </c>
      <c r="BP8" s="135"/>
      <c r="BQ8" s="103"/>
    </row>
    <row r="9" spans="1:69" s="9" customFormat="1" ht="12.6" customHeight="1" x14ac:dyDescent="0.25">
      <c r="E9" s="13"/>
      <c r="F9" s="395" t="s">
        <v>11</v>
      </c>
      <c r="G9" s="396"/>
      <c r="H9" s="397"/>
      <c r="I9" s="134" t="s">
        <v>12</v>
      </c>
      <c r="J9" s="103"/>
      <c r="K9" s="103"/>
      <c r="L9" s="103"/>
      <c r="N9" s="103"/>
      <c r="O9" s="103"/>
      <c r="P9" s="103"/>
      <c r="Q9" s="130"/>
      <c r="R9" s="130"/>
      <c r="S9" s="103"/>
      <c r="T9" s="103"/>
      <c r="U9" s="103"/>
      <c r="AM9" t="s">
        <v>13</v>
      </c>
      <c r="BP9" s="135"/>
      <c r="BQ9" s="103"/>
    </row>
    <row r="10" spans="1:69" s="9" customFormat="1" ht="12.6" customHeight="1" x14ac:dyDescent="0.25">
      <c r="E10" s="13"/>
      <c r="F10" s="395" t="s">
        <v>14</v>
      </c>
      <c r="G10" s="396"/>
      <c r="H10" s="397"/>
      <c r="I10" s="134" t="s">
        <v>15</v>
      </c>
      <c r="J10" s="103"/>
      <c r="K10" s="103"/>
      <c r="L10" s="104"/>
      <c r="N10" s="104"/>
      <c r="O10" s="104"/>
      <c r="P10" s="104"/>
      <c r="Q10" s="138"/>
      <c r="R10" s="138"/>
      <c r="S10" s="104"/>
      <c r="T10" s="104"/>
      <c r="U10" s="104"/>
      <c r="BP10" s="135"/>
      <c r="BQ10" s="103"/>
    </row>
    <row r="11" spans="1:69" s="9" customFormat="1" ht="12.6" customHeight="1" x14ac:dyDescent="0.25">
      <c r="E11" s="13"/>
      <c r="F11" s="395" t="s">
        <v>16</v>
      </c>
      <c r="G11" s="396"/>
      <c r="H11" s="397"/>
      <c r="I11" s="129">
        <v>4</v>
      </c>
      <c r="J11" s="105"/>
      <c r="K11" s="105"/>
      <c r="L11" s="103"/>
      <c r="N11" s="103"/>
      <c r="O11" s="103"/>
      <c r="P11" s="103"/>
      <c r="Q11" s="130"/>
      <c r="R11" s="130"/>
      <c r="S11" s="103"/>
      <c r="T11" s="103"/>
      <c r="U11" s="103"/>
      <c r="BP11" s="135"/>
      <c r="BQ11" s="103"/>
    </row>
    <row r="12" spans="1:69" s="9" customFormat="1" ht="12.6" customHeight="1" x14ac:dyDescent="0.25">
      <c r="E12" s="13"/>
      <c r="F12" s="395" t="s">
        <v>17</v>
      </c>
      <c r="G12" s="396"/>
      <c r="H12" s="397"/>
      <c r="I12" s="129">
        <v>1300</v>
      </c>
      <c r="J12" s="105"/>
      <c r="K12" s="105"/>
      <c r="L12" s="103"/>
      <c r="N12" s="103"/>
      <c r="O12" s="103"/>
      <c r="P12" s="103"/>
      <c r="Q12" s="130"/>
      <c r="R12" s="130"/>
      <c r="S12" s="103"/>
      <c r="T12" s="103"/>
      <c r="U12" s="103"/>
      <c r="BP12" s="135"/>
      <c r="BQ12" s="103"/>
    </row>
    <row r="13" spans="1:69" s="9" customFormat="1" ht="15" customHeight="1" x14ac:dyDescent="0.25">
      <c r="E13" s="13"/>
      <c r="F13" s="395" t="s">
        <v>18</v>
      </c>
      <c r="G13" s="396"/>
      <c r="H13" s="397"/>
      <c r="I13" s="129">
        <v>120</v>
      </c>
      <c r="J13" s="105"/>
      <c r="K13" s="105"/>
      <c r="L13" s="103"/>
      <c r="N13" s="103"/>
      <c r="O13" s="103"/>
      <c r="P13" s="103"/>
      <c r="Q13" s="130"/>
      <c r="R13" s="130"/>
      <c r="S13" s="103"/>
      <c r="T13" s="103"/>
      <c r="U13" s="103"/>
      <c r="BP13" s="135"/>
      <c r="BQ13" s="103"/>
    </row>
    <row r="14" spans="1:69" ht="15.75" thickBot="1" x14ac:dyDescent="0.3">
      <c r="L14" s="14"/>
      <c r="N14" s="14"/>
      <c r="O14" s="14"/>
      <c r="P14" s="14"/>
      <c r="Q14" s="94"/>
      <c r="R14" s="95"/>
      <c r="S14" s="14"/>
      <c r="T14" s="105"/>
      <c r="U14" s="105"/>
    </row>
    <row r="15" spans="1:69" ht="24" customHeight="1" x14ac:dyDescent="0.25">
      <c r="A15" s="352" t="s">
        <v>19</v>
      </c>
      <c r="B15" s="338" t="s">
        <v>20</v>
      </c>
      <c r="C15" s="338" t="s">
        <v>21</v>
      </c>
      <c r="D15" s="338" t="s">
        <v>22</v>
      </c>
      <c r="E15" s="338" t="s">
        <v>23</v>
      </c>
      <c r="F15" s="338" t="s">
        <v>24</v>
      </c>
      <c r="G15" s="338" t="s">
        <v>25</v>
      </c>
      <c r="H15" s="381" t="s">
        <v>26</v>
      </c>
      <c r="I15" s="360" t="s">
        <v>27</v>
      </c>
      <c r="J15" s="338" t="s">
        <v>28</v>
      </c>
      <c r="K15" s="338" t="s">
        <v>29</v>
      </c>
      <c r="L15" s="385" t="s">
        <v>30</v>
      </c>
      <c r="M15" s="385"/>
      <c r="N15" s="385"/>
      <c r="O15" s="385"/>
      <c r="P15" s="385"/>
      <c r="Q15" s="385"/>
      <c r="R15" s="385"/>
      <c r="S15" s="385"/>
      <c r="T15" s="386"/>
      <c r="U15" s="155"/>
      <c r="V15" s="402" t="s">
        <v>31</v>
      </c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  <c r="AJ15" s="403"/>
      <c r="AK15" s="403"/>
      <c r="AL15" s="403"/>
      <c r="AM15" s="403"/>
      <c r="AN15" s="403"/>
      <c r="AO15" s="403"/>
      <c r="AP15" s="403"/>
      <c r="AQ15" s="403"/>
      <c r="AR15" s="404"/>
      <c r="AS15" s="405" t="s">
        <v>32</v>
      </c>
      <c r="AT15" s="406"/>
      <c r="AU15" s="406"/>
      <c r="AV15" s="406"/>
      <c r="AW15" s="406"/>
      <c r="AX15" s="406"/>
      <c r="AY15" s="406"/>
      <c r="AZ15" s="406"/>
      <c r="BA15" s="406"/>
      <c r="BB15" s="406"/>
      <c r="BC15" s="406"/>
      <c r="BD15" s="406"/>
      <c r="BE15" s="406"/>
      <c r="BF15" s="406"/>
      <c r="BG15" s="406"/>
      <c r="BH15" s="406"/>
      <c r="BI15" s="406"/>
      <c r="BJ15" s="406"/>
      <c r="BK15" s="406"/>
      <c r="BL15" s="406"/>
      <c r="BM15" s="406"/>
      <c r="BN15" s="406"/>
      <c r="BO15" s="407"/>
      <c r="BP15" s="328" t="s">
        <v>33</v>
      </c>
      <c r="BQ15" s="329"/>
    </row>
    <row r="16" spans="1:69" ht="59.25" customHeight="1" x14ac:dyDescent="0.25">
      <c r="A16" s="353"/>
      <c r="B16" s="339"/>
      <c r="C16" s="339"/>
      <c r="D16" s="339"/>
      <c r="E16" s="339"/>
      <c r="F16" s="339"/>
      <c r="G16" s="339"/>
      <c r="H16" s="382"/>
      <c r="I16" s="361"/>
      <c r="J16" s="339"/>
      <c r="K16" s="339"/>
      <c r="L16" s="387" t="s">
        <v>34</v>
      </c>
      <c r="M16" s="388"/>
      <c r="N16" s="388"/>
      <c r="O16" s="389"/>
      <c r="P16" s="383" t="s">
        <v>35</v>
      </c>
      <c r="Q16" s="384"/>
      <c r="R16" s="384"/>
      <c r="S16" s="384"/>
      <c r="T16" s="384"/>
      <c r="U16" s="390" t="s">
        <v>36</v>
      </c>
      <c r="V16" s="366" t="s">
        <v>37</v>
      </c>
      <c r="W16" s="370" t="s">
        <v>38</v>
      </c>
      <c r="X16" s="368" t="s">
        <v>39</v>
      </c>
      <c r="Y16" s="376" t="s">
        <v>40</v>
      </c>
      <c r="Z16" s="374" t="s">
        <v>41</v>
      </c>
      <c r="AA16" s="408" t="s">
        <v>42</v>
      </c>
      <c r="AB16" s="409"/>
      <c r="AC16" s="372" t="s">
        <v>43</v>
      </c>
      <c r="AD16" s="372" t="s">
        <v>44</v>
      </c>
      <c r="AE16" s="372" t="s">
        <v>45</v>
      </c>
      <c r="AF16" s="378" t="s">
        <v>46</v>
      </c>
      <c r="AG16" s="379"/>
      <c r="AH16" s="380"/>
      <c r="AI16" s="372" t="s">
        <v>47</v>
      </c>
      <c r="AJ16" s="372" t="s">
        <v>48</v>
      </c>
      <c r="AK16" s="372" t="s">
        <v>49</v>
      </c>
      <c r="AL16" s="372" t="s">
        <v>50</v>
      </c>
      <c r="AM16" s="372" t="s">
        <v>51</v>
      </c>
      <c r="AN16" s="372" t="s">
        <v>52</v>
      </c>
      <c r="AO16" s="372" t="s">
        <v>53</v>
      </c>
      <c r="AP16" s="372" t="s">
        <v>54</v>
      </c>
      <c r="AQ16" s="398" t="s">
        <v>55</v>
      </c>
      <c r="AR16" s="400" t="s">
        <v>56</v>
      </c>
      <c r="AS16" s="366" t="s">
        <v>57</v>
      </c>
      <c r="AT16" s="370" t="s">
        <v>38</v>
      </c>
      <c r="AU16" s="368" t="s">
        <v>58</v>
      </c>
      <c r="AV16" s="376" t="s">
        <v>40</v>
      </c>
      <c r="AW16" s="374" t="s">
        <v>41</v>
      </c>
      <c r="AX16" s="408" t="s">
        <v>42</v>
      </c>
      <c r="AY16" s="409"/>
      <c r="AZ16" s="372" t="s">
        <v>43</v>
      </c>
      <c r="BA16" s="372" t="s">
        <v>59</v>
      </c>
      <c r="BB16" s="372" t="s">
        <v>45</v>
      </c>
      <c r="BC16" s="378" t="s">
        <v>60</v>
      </c>
      <c r="BD16" s="379"/>
      <c r="BE16" s="380"/>
      <c r="BF16" s="372" t="s">
        <v>47</v>
      </c>
      <c r="BG16" s="372" t="s">
        <v>48</v>
      </c>
      <c r="BH16" s="372" t="s">
        <v>49</v>
      </c>
      <c r="BI16" s="372" t="s">
        <v>50</v>
      </c>
      <c r="BJ16" s="372" t="s">
        <v>51</v>
      </c>
      <c r="BK16" s="372" t="s">
        <v>52</v>
      </c>
      <c r="BL16" s="372" t="s">
        <v>53</v>
      </c>
      <c r="BM16" s="372" t="s">
        <v>54</v>
      </c>
      <c r="BN16" s="398" t="s">
        <v>55</v>
      </c>
      <c r="BO16" s="410" t="s">
        <v>56</v>
      </c>
      <c r="BP16" s="330"/>
      <c r="BQ16" s="331"/>
    </row>
    <row r="17" spans="1:69" ht="78.75" customHeight="1" x14ac:dyDescent="0.25">
      <c r="A17" s="353"/>
      <c r="B17" s="339"/>
      <c r="C17" s="339"/>
      <c r="D17" s="339"/>
      <c r="E17" s="339"/>
      <c r="F17" s="339"/>
      <c r="G17" s="339"/>
      <c r="H17" s="382"/>
      <c r="I17" s="361"/>
      <c r="J17" s="339"/>
      <c r="K17" s="339"/>
      <c r="L17" s="24" t="s">
        <v>61</v>
      </c>
      <c r="M17" s="29" t="s">
        <v>62</v>
      </c>
      <c r="N17" s="32" t="s">
        <v>63</v>
      </c>
      <c r="O17" s="264" t="s">
        <v>64</v>
      </c>
      <c r="P17" s="37" t="s">
        <v>65</v>
      </c>
      <c r="Q17" s="61" t="s">
        <v>66</v>
      </c>
      <c r="R17" s="64" t="s">
        <v>67</v>
      </c>
      <c r="S17" s="40" t="s">
        <v>68</v>
      </c>
      <c r="T17" s="107" t="s">
        <v>69</v>
      </c>
      <c r="U17" s="391"/>
      <c r="V17" s="367"/>
      <c r="W17" s="371"/>
      <c r="X17" s="369"/>
      <c r="Y17" s="377"/>
      <c r="Z17" s="375"/>
      <c r="AA17" s="63" t="s">
        <v>70</v>
      </c>
      <c r="AB17" s="41" t="s">
        <v>71</v>
      </c>
      <c r="AC17" s="373"/>
      <c r="AD17" s="373"/>
      <c r="AE17" s="373"/>
      <c r="AF17" s="62" t="s">
        <v>72</v>
      </c>
      <c r="AG17" s="62" t="s">
        <v>73</v>
      </c>
      <c r="AH17" s="62" t="s">
        <v>74</v>
      </c>
      <c r="AI17" s="373"/>
      <c r="AJ17" s="373"/>
      <c r="AK17" s="373"/>
      <c r="AL17" s="373"/>
      <c r="AM17" s="373"/>
      <c r="AN17" s="373"/>
      <c r="AO17" s="373"/>
      <c r="AP17" s="373"/>
      <c r="AQ17" s="399"/>
      <c r="AR17" s="401"/>
      <c r="AS17" s="367"/>
      <c r="AT17" s="371"/>
      <c r="AU17" s="369"/>
      <c r="AV17" s="377"/>
      <c r="AW17" s="375"/>
      <c r="AX17" s="63" t="s">
        <v>70</v>
      </c>
      <c r="AY17" s="41" t="s">
        <v>71</v>
      </c>
      <c r="AZ17" s="373"/>
      <c r="BA17" s="373"/>
      <c r="BB17" s="373"/>
      <c r="BC17" s="62" t="s">
        <v>72</v>
      </c>
      <c r="BD17" s="62" t="s">
        <v>73</v>
      </c>
      <c r="BE17" s="62" t="s">
        <v>74</v>
      </c>
      <c r="BF17" s="373"/>
      <c r="BG17" s="373"/>
      <c r="BH17" s="373"/>
      <c r="BI17" s="373"/>
      <c r="BJ17" s="373"/>
      <c r="BK17" s="373"/>
      <c r="BL17" s="373"/>
      <c r="BM17" s="373"/>
      <c r="BN17" s="399"/>
      <c r="BO17" s="411"/>
      <c r="BP17" s="20" t="s">
        <v>75</v>
      </c>
      <c r="BQ17" s="91" t="s">
        <v>76</v>
      </c>
    </row>
    <row r="18" spans="1:69" ht="13.5" customHeight="1" x14ac:dyDescent="0.25">
      <c r="A18" s="358"/>
      <c r="B18" s="356"/>
      <c r="C18" s="356"/>
      <c r="D18" s="356"/>
      <c r="E18" s="356"/>
      <c r="F18" s="356"/>
      <c r="G18" s="356"/>
      <c r="H18" s="132"/>
      <c r="I18" s="354"/>
      <c r="J18" s="339"/>
      <c r="K18" s="339"/>
      <c r="L18" s="67">
        <v>1</v>
      </c>
      <c r="M18" s="68">
        <v>2</v>
      </c>
      <c r="N18" s="69">
        <v>3</v>
      </c>
      <c r="O18" s="265">
        <v>4</v>
      </c>
      <c r="P18" s="70">
        <v>5</v>
      </c>
      <c r="Q18" s="71">
        <v>6</v>
      </c>
      <c r="R18" s="71">
        <v>7</v>
      </c>
      <c r="S18" s="72">
        <v>8</v>
      </c>
      <c r="T18" s="73">
        <v>9</v>
      </c>
      <c r="U18" s="393">
        <v>10</v>
      </c>
      <c r="V18" s="344">
        <v>11</v>
      </c>
      <c r="W18" s="262">
        <v>12</v>
      </c>
      <c r="X18" s="74">
        <v>13</v>
      </c>
      <c r="Y18" s="75">
        <v>14</v>
      </c>
      <c r="Z18" s="275">
        <v>15</v>
      </c>
      <c r="AA18" s="362">
        <v>16</v>
      </c>
      <c r="AB18" s="76">
        <v>17</v>
      </c>
      <c r="AC18" s="346">
        <v>18</v>
      </c>
      <c r="AD18" s="346">
        <v>19</v>
      </c>
      <c r="AE18" s="346">
        <v>20</v>
      </c>
      <c r="AF18" s="77">
        <v>21</v>
      </c>
      <c r="AG18" s="346">
        <v>22</v>
      </c>
      <c r="AH18" s="346">
        <v>23</v>
      </c>
      <c r="AI18" s="346">
        <v>24</v>
      </c>
      <c r="AJ18" s="346">
        <v>25</v>
      </c>
      <c r="AK18" s="346">
        <v>26</v>
      </c>
      <c r="AL18" s="346">
        <v>27</v>
      </c>
      <c r="AM18" s="346">
        <v>28</v>
      </c>
      <c r="AN18" s="346">
        <v>29</v>
      </c>
      <c r="AO18" s="346">
        <v>30</v>
      </c>
      <c r="AP18" s="346">
        <v>31</v>
      </c>
      <c r="AQ18" s="342">
        <v>32</v>
      </c>
      <c r="AR18" s="340">
        <v>33</v>
      </c>
      <c r="AS18" s="344">
        <v>34</v>
      </c>
      <c r="AT18" s="364">
        <v>35</v>
      </c>
      <c r="AU18" s="78">
        <v>36</v>
      </c>
      <c r="AV18" s="75">
        <v>37</v>
      </c>
      <c r="AW18" s="272">
        <v>38</v>
      </c>
      <c r="AX18" s="346">
        <v>39</v>
      </c>
      <c r="AY18" s="76">
        <v>40</v>
      </c>
      <c r="AZ18" s="346">
        <v>41</v>
      </c>
      <c r="BA18" s="346">
        <v>42</v>
      </c>
      <c r="BB18" s="346">
        <v>43</v>
      </c>
      <c r="BC18" s="350">
        <v>44</v>
      </c>
      <c r="BD18" s="348">
        <v>45</v>
      </c>
      <c r="BE18" s="79">
        <v>46</v>
      </c>
      <c r="BF18" s="346">
        <v>47</v>
      </c>
      <c r="BG18" s="346">
        <v>48</v>
      </c>
      <c r="BH18" s="346">
        <v>49</v>
      </c>
      <c r="BI18" s="346">
        <v>50</v>
      </c>
      <c r="BJ18" s="346">
        <v>51</v>
      </c>
      <c r="BK18" s="346">
        <v>52</v>
      </c>
      <c r="BL18" s="346">
        <v>53</v>
      </c>
      <c r="BM18" s="346">
        <v>54</v>
      </c>
      <c r="BN18" s="342">
        <v>55</v>
      </c>
      <c r="BO18" s="340">
        <v>56</v>
      </c>
      <c r="BP18" s="80" t="s">
        <v>77</v>
      </c>
      <c r="BQ18" s="336" t="s">
        <v>78</v>
      </c>
    </row>
    <row r="19" spans="1:69" ht="54.75" customHeight="1" thickBot="1" x14ac:dyDescent="0.3">
      <c r="A19" s="359"/>
      <c r="B19" s="357"/>
      <c r="C19" s="357"/>
      <c r="D19" s="357"/>
      <c r="E19" s="357"/>
      <c r="F19" s="357"/>
      <c r="G19" s="357"/>
      <c r="H19" s="133"/>
      <c r="I19" s="355"/>
      <c r="J19" s="392"/>
      <c r="K19" s="392"/>
      <c r="L19" s="159" t="s">
        <v>79</v>
      </c>
      <c r="M19" s="81" t="s">
        <v>80</v>
      </c>
      <c r="N19" s="50" t="s">
        <v>81</v>
      </c>
      <c r="O19" s="266" t="s">
        <v>82</v>
      </c>
      <c r="P19" s="82" t="s">
        <v>83</v>
      </c>
      <c r="Q19" s="83" t="s">
        <v>84</v>
      </c>
      <c r="R19" s="83" t="s">
        <v>85</v>
      </c>
      <c r="S19" s="84" t="s">
        <v>86</v>
      </c>
      <c r="T19" s="85" t="s">
        <v>87</v>
      </c>
      <c r="U19" s="394"/>
      <c r="V19" s="345"/>
      <c r="W19" s="263"/>
      <c r="X19" s="86" t="s">
        <v>88</v>
      </c>
      <c r="Y19" s="87" t="s">
        <v>89</v>
      </c>
      <c r="Z19" s="276" t="s">
        <v>90</v>
      </c>
      <c r="AA19" s="363"/>
      <c r="AB19" s="84"/>
      <c r="AC19" s="347"/>
      <c r="AD19" s="347"/>
      <c r="AE19" s="347"/>
      <c r="AF19" s="88"/>
      <c r="AG19" s="347"/>
      <c r="AH19" s="347"/>
      <c r="AI19" s="347"/>
      <c r="AJ19" s="347"/>
      <c r="AK19" s="347"/>
      <c r="AL19" s="347"/>
      <c r="AM19" s="347"/>
      <c r="AN19" s="347"/>
      <c r="AO19" s="347"/>
      <c r="AP19" s="347"/>
      <c r="AQ19" s="343"/>
      <c r="AR19" s="341"/>
      <c r="AS19" s="345"/>
      <c r="AT19" s="365"/>
      <c r="AU19" s="49" t="s">
        <v>91</v>
      </c>
      <c r="AV19" s="87" t="s">
        <v>92</v>
      </c>
      <c r="AW19" s="273" t="s">
        <v>93</v>
      </c>
      <c r="AX19" s="347"/>
      <c r="AY19" s="84"/>
      <c r="AZ19" s="347"/>
      <c r="BA19" s="347"/>
      <c r="BB19" s="347"/>
      <c r="BC19" s="351"/>
      <c r="BD19" s="349"/>
      <c r="BE19" s="89"/>
      <c r="BF19" s="347"/>
      <c r="BG19" s="347"/>
      <c r="BH19" s="347"/>
      <c r="BI19" s="347"/>
      <c r="BJ19" s="347"/>
      <c r="BK19" s="347"/>
      <c r="BL19" s="347"/>
      <c r="BM19" s="347"/>
      <c r="BN19" s="343"/>
      <c r="BO19" s="341"/>
      <c r="BP19" s="90" t="s">
        <v>94</v>
      </c>
      <c r="BQ19" s="337"/>
    </row>
    <row r="20" spans="1:69" s="9" customFormat="1" ht="45.75" thickBot="1" x14ac:dyDescent="0.3">
      <c r="A20" s="253">
        <v>1</v>
      </c>
      <c r="B20" s="280" t="s">
        <v>95</v>
      </c>
      <c r="C20" s="177" t="s">
        <v>6</v>
      </c>
      <c r="D20" s="177"/>
      <c r="E20" s="280">
        <v>1</v>
      </c>
      <c r="F20" s="177" t="s">
        <v>96</v>
      </c>
      <c r="G20" s="177" t="s">
        <v>97</v>
      </c>
      <c r="H20" s="281" t="s">
        <v>98</v>
      </c>
      <c r="I20" s="296" t="s">
        <v>99</v>
      </c>
      <c r="J20" s="252" t="s">
        <v>100</v>
      </c>
      <c r="K20" s="252" t="s">
        <v>101</v>
      </c>
      <c r="L20" s="114">
        <f t="shared" ref="L20:L44" si="0">X20+AU20</f>
        <v>125</v>
      </c>
      <c r="M20" s="115">
        <f>AR20+BO20</f>
        <v>75</v>
      </c>
      <c r="N20" s="116">
        <f t="shared" ref="N20:N44" si="1">Y20+AV20</f>
        <v>50</v>
      </c>
      <c r="O20" s="267">
        <f t="shared" ref="O20:O44" si="2">Z20+AW20</f>
        <v>50</v>
      </c>
      <c r="P20" s="117">
        <f>W20+AT20</f>
        <v>5</v>
      </c>
      <c r="Q20" s="118">
        <f>IFERROR((AK20+BH20)*P20/N20," ")</f>
        <v>0</v>
      </c>
      <c r="R20" s="118">
        <f>IFERROR((SUM(AD20:AH20,AJ20:AK20,AP20,BA20:BE20,BG20:BH20,BM20))*P20/N20," ")</f>
        <v>2</v>
      </c>
      <c r="S20" s="119">
        <f>IFERROR((AB20+AN20+AY20+BK20)*P20/N20," ")</f>
        <v>2.5</v>
      </c>
      <c r="T20" s="120">
        <f>IFERROR((SUM(AA20,AC20:AM20,AX20,AZ20:BJ20)*P20/N20)," ")</f>
        <v>5</v>
      </c>
      <c r="U20" s="258" t="s">
        <v>102</v>
      </c>
      <c r="V20" s="253" t="s">
        <v>103</v>
      </c>
      <c r="W20" s="259">
        <v>2.5</v>
      </c>
      <c r="X20" s="121">
        <f t="shared" ref="X20:X44" si="3">AR20+Y20</f>
        <v>65</v>
      </c>
      <c r="Y20" s="122">
        <f>AQ20+Z20</f>
        <v>25</v>
      </c>
      <c r="Z20" s="277">
        <f>(SUM(AA20:AP20))-AB20</f>
        <v>25</v>
      </c>
      <c r="AA20" s="44">
        <v>15</v>
      </c>
      <c r="AB20" s="42">
        <v>10</v>
      </c>
      <c r="AC20" s="48"/>
      <c r="AD20" s="48">
        <v>10</v>
      </c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19"/>
      <c r="AR20" s="175">
        <v>40</v>
      </c>
      <c r="AS20" s="327" t="s">
        <v>103</v>
      </c>
      <c r="AT20" s="261">
        <v>2.5</v>
      </c>
      <c r="AU20" s="114">
        <f t="shared" ref="AU20:AU44" si="4">BO20+AV20</f>
        <v>60</v>
      </c>
      <c r="AV20" s="122">
        <f>BN20+AW20</f>
        <v>25</v>
      </c>
      <c r="AW20" s="274">
        <f>(SUM(AX20:BM20))-AY20</f>
        <v>25</v>
      </c>
      <c r="AX20" s="177">
        <v>15</v>
      </c>
      <c r="AY20" s="178">
        <v>15</v>
      </c>
      <c r="AZ20" s="177"/>
      <c r="BA20" s="177">
        <v>10</v>
      </c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9"/>
      <c r="BO20" s="180">
        <v>35</v>
      </c>
      <c r="BP20" s="21">
        <f>IFERROR(L20/P20," ")</f>
        <v>25</v>
      </c>
      <c r="BQ20" s="8" t="str">
        <f>IF(OR(BP20&gt;30,BP20&lt;25),"1 ECTS powinien mieścić się przedziale 25-30h","Wartość prawidłowa")</f>
        <v>Wartość prawidłowa</v>
      </c>
    </row>
    <row r="21" spans="1:69" s="9" customFormat="1" ht="30.75" thickBot="1" x14ac:dyDescent="0.3">
      <c r="A21" s="46">
        <v>2</v>
      </c>
      <c r="B21" s="282" t="s">
        <v>95</v>
      </c>
      <c r="C21" s="16" t="s">
        <v>6</v>
      </c>
      <c r="D21" s="48"/>
      <c r="E21" s="7">
        <v>1</v>
      </c>
      <c r="F21" s="177" t="s">
        <v>96</v>
      </c>
      <c r="G21" s="254" t="s">
        <v>97</v>
      </c>
      <c r="H21" s="16" t="s">
        <v>98</v>
      </c>
      <c r="I21" s="297" t="s">
        <v>104</v>
      </c>
      <c r="J21" s="134" t="s">
        <v>100</v>
      </c>
      <c r="K21" s="134" t="s">
        <v>101</v>
      </c>
      <c r="L21" s="26">
        <f t="shared" si="0"/>
        <v>50</v>
      </c>
      <c r="M21" s="23">
        <f t="shared" ref="M21:M61" si="5">AR21+BO21</f>
        <v>30</v>
      </c>
      <c r="N21" s="34">
        <f t="shared" si="1"/>
        <v>20</v>
      </c>
      <c r="O21" s="268">
        <f t="shared" si="2"/>
        <v>20</v>
      </c>
      <c r="P21" s="38">
        <f>W21+AT21</f>
        <v>2</v>
      </c>
      <c r="Q21" s="60">
        <f t="shared" ref="Q21:Q61" si="6">IFERROR((AK21+BH21)*P21/N21," ")</f>
        <v>0</v>
      </c>
      <c r="R21" s="110">
        <f t="shared" ref="R21:R36" si="7">IFERROR((SUM(AD21:AH21,AJ21:AK21,AP21,BA21:BE21,BG21:BH21,BM21))*P21/N21," ")</f>
        <v>1</v>
      </c>
      <c r="S21" s="56">
        <f t="shared" ref="S21:S61" si="8">IFERROR((AB21+AN21+AY21+BK21)*P21/N21," ")</f>
        <v>1</v>
      </c>
      <c r="T21" s="65">
        <f t="shared" ref="T21:T37" si="9">IFERROR((SUM(AA21,AC21:AM21,AX21,AZ21:BJ21)*P21/N21)," ")</f>
        <v>2</v>
      </c>
      <c r="U21" s="260" t="s">
        <v>103</v>
      </c>
      <c r="V21" s="47" t="s">
        <v>103</v>
      </c>
      <c r="W21" s="261">
        <v>2</v>
      </c>
      <c r="X21" s="28">
        <f t="shared" si="3"/>
        <v>50</v>
      </c>
      <c r="Y21" s="36">
        <f t="shared" ref="Y21:Y44" si="10">AQ21+Z21</f>
        <v>20</v>
      </c>
      <c r="Z21" s="278">
        <f t="shared" ref="Z21:Z44" si="11">(SUM(AA21:AP21))-AB21</f>
        <v>20</v>
      </c>
      <c r="AA21" s="45">
        <v>10</v>
      </c>
      <c r="AB21" s="43">
        <v>10</v>
      </c>
      <c r="AC21" s="16"/>
      <c r="AD21" s="16">
        <v>10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8"/>
      <c r="AR21" s="176">
        <v>30</v>
      </c>
      <c r="AS21" s="325"/>
      <c r="AT21" s="261"/>
      <c r="AU21" s="26">
        <f t="shared" si="4"/>
        <v>0</v>
      </c>
      <c r="AV21" s="36">
        <f t="shared" ref="AV21:AV44" si="12">BN21+AW21</f>
        <v>0</v>
      </c>
      <c r="AW21" s="271">
        <f t="shared" ref="AW21:AW44" si="13">(SUM(AX21:BM21))-AY21</f>
        <v>0</v>
      </c>
      <c r="AX21" s="16"/>
      <c r="AY21" s="43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8"/>
      <c r="BO21" s="31"/>
      <c r="BP21" s="21">
        <f t="shared" ref="BP21:BP63" si="14">IFERROR(L21/P21," ")</f>
        <v>25</v>
      </c>
      <c r="BQ21" s="8" t="str">
        <f>IF(OR(BP21&gt;30,BP21&lt;25),"1 ECTS powinien mieścić się przedziale 25-30h","Wartość prawidłowa")</f>
        <v>Wartość prawidłowa</v>
      </c>
    </row>
    <row r="22" spans="1:69" s="9" customFormat="1" ht="15.75" thickBot="1" x14ac:dyDescent="0.3">
      <c r="A22" s="46">
        <v>3</v>
      </c>
      <c r="B22" s="282" t="s">
        <v>95</v>
      </c>
      <c r="C22" s="16" t="s">
        <v>6</v>
      </c>
      <c r="D22" s="48"/>
      <c r="E22" s="7">
        <v>1</v>
      </c>
      <c r="F22" s="177" t="s">
        <v>96</v>
      </c>
      <c r="G22" s="254" t="s">
        <v>97</v>
      </c>
      <c r="H22" s="16" t="s">
        <v>98</v>
      </c>
      <c r="I22" s="297" t="s">
        <v>105</v>
      </c>
      <c r="J22" s="134" t="s">
        <v>101</v>
      </c>
      <c r="K22" s="134" t="s">
        <v>101</v>
      </c>
      <c r="L22" s="26">
        <f t="shared" si="0"/>
        <v>50</v>
      </c>
      <c r="M22" s="23">
        <f t="shared" si="5"/>
        <v>30</v>
      </c>
      <c r="N22" s="34">
        <f t="shared" si="1"/>
        <v>20</v>
      </c>
      <c r="O22" s="268">
        <f t="shared" si="2"/>
        <v>20</v>
      </c>
      <c r="P22" s="38">
        <f>W22+AT22</f>
        <v>2</v>
      </c>
      <c r="Q22" s="60">
        <f t="shared" si="6"/>
        <v>0</v>
      </c>
      <c r="R22" s="110">
        <f t="shared" si="7"/>
        <v>1</v>
      </c>
      <c r="S22" s="56">
        <f t="shared" si="8"/>
        <v>1</v>
      </c>
      <c r="T22" s="65">
        <f t="shared" si="9"/>
        <v>2</v>
      </c>
      <c r="U22" s="260" t="s">
        <v>103</v>
      </c>
      <c r="V22" s="325" t="s">
        <v>103</v>
      </c>
      <c r="W22" s="261">
        <v>2</v>
      </c>
      <c r="X22" s="28">
        <f t="shared" si="3"/>
        <v>50</v>
      </c>
      <c r="Y22" s="36">
        <f t="shared" si="10"/>
        <v>20</v>
      </c>
      <c r="Z22" s="278">
        <f t="shared" si="11"/>
        <v>20</v>
      </c>
      <c r="AA22" s="45">
        <v>10</v>
      </c>
      <c r="AB22" s="43">
        <v>10</v>
      </c>
      <c r="AC22" s="16"/>
      <c r="AD22" s="16"/>
      <c r="AE22" s="16"/>
      <c r="AF22" s="16"/>
      <c r="AG22" s="16"/>
      <c r="AH22" s="16">
        <v>10</v>
      </c>
      <c r="AI22" s="16"/>
      <c r="AJ22" s="16"/>
      <c r="AK22" s="16"/>
      <c r="AL22" s="16"/>
      <c r="AM22" s="16"/>
      <c r="AN22" s="16"/>
      <c r="AO22" s="16"/>
      <c r="AP22" s="16"/>
      <c r="AQ22" s="18"/>
      <c r="AR22" s="176">
        <v>30</v>
      </c>
      <c r="AS22" s="325"/>
      <c r="AT22" s="261"/>
      <c r="AU22" s="26">
        <f t="shared" si="4"/>
        <v>0</v>
      </c>
      <c r="AV22" s="36">
        <f t="shared" si="12"/>
        <v>0</v>
      </c>
      <c r="AW22" s="271">
        <f t="shared" si="13"/>
        <v>0</v>
      </c>
      <c r="AX22" s="16"/>
      <c r="AY22" s="43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8"/>
      <c r="BO22" s="31"/>
      <c r="BP22" s="21">
        <f t="shared" si="14"/>
        <v>25</v>
      </c>
      <c r="BQ22" s="8" t="str">
        <f>IF(OR(BP22&gt;30,BP22&lt;25),"1 ECTS powinien mieścić się przedziale 25-30h","Wartość prawidłowa")</f>
        <v>Wartość prawidłowa</v>
      </c>
    </row>
    <row r="23" spans="1:69" s="9" customFormat="1" ht="15.75" thickBot="1" x14ac:dyDescent="0.3">
      <c r="A23" s="46">
        <v>4</v>
      </c>
      <c r="B23" s="282" t="s">
        <v>95</v>
      </c>
      <c r="C23" s="16" t="s">
        <v>6</v>
      </c>
      <c r="D23" s="48"/>
      <c r="E23" s="7">
        <v>1</v>
      </c>
      <c r="F23" s="177" t="s">
        <v>96</v>
      </c>
      <c r="G23" s="254" t="s">
        <v>97</v>
      </c>
      <c r="H23" s="16" t="s">
        <v>98</v>
      </c>
      <c r="I23" s="297" t="s">
        <v>106</v>
      </c>
      <c r="J23" s="134" t="s">
        <v>101</v>
      </c>
      <c r="K23" s="134" t="s">
        <v>101</v>
      </c>
      <c r="L23" s="26">
        <f t="shared" si="0"/>
        <v>130</v>
      </c>
      <c r="M23" s="23">
        <f t="shared" si="5"/>
        <v>70</v>
      </c>
      <c r="N23" s="34">
        <f t="shared" si="1"/>
        <v>60</v>
      </c>
      <c r="O23" s="268">
        <f t="shared" si="2"/>
        <v>60</v>
      </c>
      <c r="P23" s="38">
        <f>W23+AT23</f>
        <v>5</v>
      </c>
      <c r="Q23" s="60">
        <f t="shared" si="6"/>
        <v>0</v>
      </c>
      <c r="R23" s="110">
        <f t="shared" si="7"/>
        <v>0</v>
      </c>
      <c r="S23" s="56">
        <f t="shared" si="8"/>
        <v>0</v>
      </c>
      <c r="T23" s="65">
        <f t="shared" si="9"/>
        <v>5</v>
      </c>
      <c r="U23" s="260" t="s">
        <v>103</v>
      </c>
      <c r="V23" s="325" t="s">
        <v>103</v>
      </c>
      <c r="W23" s="261">
        <v>2.5</v>
      </c>
      <c r="X23" s="28">
        <f t="shared" si="3"/>
        <v>65</v>
      </c>
      <c r="Y23" s="36">
        <f t="shared" si="10"/>
        <v>30</v>
      </c>
      <c r="Z23" s="278">
        <f t="shared" si="11"/>
        <v>30</v>
      </c>
      <c r="AA23" s="45"/>
      <c r="AB23" s="43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>
        <v>30</v>
      </c>
      <c r="AN23" s="16"/>
      <c r="AO23" s="16"/>
      <c r="AP23" s="16"/>
      <c r="AQ23" s="18"/>
      <c r="AR23" s="176">
        <v>35</v>
      </c>
      <c r="AS23" s="325" t="s">
        <v>103</v>
      </c>
      <c r="AT23" s="261">
        <v>2.5</v>
      </c>
      <c r="AU23" s="26">
        <f t="shared" si="4"/>
        <v>65</v>
      </c>
      <c r="AV23" s="36">
        <f t="shared" si="12"/>
        <v>30</v>
      </c>
      <c r="AW23" s="271">
        <f t="shared" si="13"/>
        <v>30</v>
      </c>
      <c r="AX23" s="16"/>
      <c r="AY23" s="43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>
        <v>30</v>
      </c>
      <c r="BK23" s="16"/>
      <c r="BL23" s="16"/>
      <c r="BM23" s="16"/>
      <c r="BN23" s="18"/>
      <c r="BO23" s="31">
        <v>35</v>
      </c>
      <c r="BP23" s="21">
        <f t="shared" si="14"/>
        <v>26</v>
      </c>
      <c r="BQ23" s="8" t="str">
        <f>IF(OR(BP23&gt;30,BP23&lt;25),"1 ECTS powinien mieścić się przedziale 25-30h","Wartość prawidłowa")</f>
        <v>Wartość prawidłowa</v>
      </c>
    </row>
    <row r="24" spans="1:69" s="9" customFormat="1" ht="30.75" thickBot="1" x14ac:dyDescent="0.3">
      <c r="A24" s="46">
        <v>5</v>
      </c>
      <c r="B24" s="282" t="s">
        <v>107</v>
      </c>
      <c r="C24" s="16" t="s">
        <v>6</v>
      </c>
      <c r="D24" s="48"/>
      <c r="E24" s="7">
        <v>1</v>
      </c>
      <c r="F24" s="177" t="s">
        <v>96</v>
      </c>
      <c r="G24" s="254" t="s">
        <v>97</v>
      </c>
      <c r="H24" s="16" t="s">
        <v>98</v>
      </c>
      <c r="I24" s="297" t="s">
        <v>108</v>
      </c>
      <c r="J24" s="134" t="s">
        <v>100</v>
      </c>
      <c r="K24" s="134" t="s">
        <v>100</v>
      </c>
      <c r="L24" s="26">
        <f t="shared" si="0"/>
        <v>125</v>
      </c>
      <c r="M24" s="23">
        <f t="shared" si="5"/>
        <v>65</v>
      </c>
      <c r="N24" s="34">
        <f t="shared" si="1"/>
        <v>60</v>
      </c>
      <c r="O24" s="268">
        <f t="shared" si="2"/>
        <v>60</v>
      </c>
      <c r="P24" s="38">
        <f t="shared" ref="P24:P61" si="15">W24+AT24</f>
        <v>5</v>
      </c>
      <c r="Q24" s="60">
        <f t="shared" si="6"/>
        <v>0</v>
      </c>
      <c r="R24" s="110">
        <f t="shared" si="7"/>
        <v>3.75</v>
      </c>
      <c r="S24" s="56">
        <f t="shared" si="8"/>
        <v>1.25</v>
      </c>
      <c r="T24" s="65">
        <f t="shared" si="9"/>
        <v>5</v>
      </c>
      <c r="U24" s="260" t="s">
        <v>102</v>
      </c>
      <c r="V24" s="326" t="s">
        <v>103</v>
      </c>
      <c r="W24" s="261">
        <v>5</v>
      </c>
      <c r="X24" s="28">
        <f t="shared" si="3"/>
        <v>125</v>
      </c>
      <c r="Y24" s="36">
        <f t="shared" si="10"/>
        <v>60</v>
      </c>
      <c r="Z24" s="278">
        <f t="shared" si="11"/>
        <v>60</v>
      </c>
      <c r="AA24" s="45">
        <v>15</v>
      </c>
      <c r="AB24" s="43">
        <v>15</v>
      </c>
      <c r="AC24" s="16"/>
      <c r="AD24" s="16"/>
      <c r="AE24" s="16"/>
      <c r="AF24" s="16"/>
      <c r="AG24" s="16">
        <v>20</v>
      </c>
      <c r="AH24" s="16"/>
      <c r="AI24" s="16"/>
      <c r="AJ24" s="16">
        <v>25</v>
      </c>
      <c r="AK24" s="16"/>
      <c r="AL24" s="16"/>
      <c r="AM24" s="16"/>
      <c r="AN24" s="16"/>
      <c r="AO24" s="16"/>
      <c r="AP24" s="16"/>
      <c r="AQ24" s="18"/>
      <c r="AR24" s="176">
        <v>65</v>
      </c>
      <c r="AS24" s="325"/>
      <c r="AT24" s="261"/>
      <c r="AU24" s="26">
        <f t="shared" si="4"/>
        <v>0</v>
      </c>
      <c r="AV24" s="36">
        <f t="shared" si="12"/>
        <v>0</v>
      </c>
      <c r="AW24" s="271">
        <f t="shared" si="13"/>
        <v>0</v>
      </c>
      <c r="AX24" s="16"/>
      <c r="AY24" s="43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8"/>
      <c r="BO24" s="31"/>
      <c r="BP24" s="21">
        <f t="shared" si="14"/>
        <v>25</v>
      </c>
      <c r="BQ24" s="8" t="str">
        <f>IF(OR(BP24&gt;30,BP24&lt;25),"1 ECTS powinien mieścić się przedziale 25-30h","Wartość prawidłowa")</f>
        <v>Wartość prawidłowa</v>
      </c>
    </row>
    <row r="25" spans="1:69" s="9" customFormat="1" ht="30.75" thickBot="1" x14ac:dyDescent="0.3">
      <c r="A25" s="46">
        <v>6</v>
      </c>
      <c r="B25" s="282" t="s">
        <v>107</v>
      </c>
      <c r="C25" s="16" t="s">
        <v>6</v>
      </c>
      <c r="D25" s="16"/>
      <c r="E25" s="7">
        <v>1</v>
      </c>
      <c r="F25" s="177" t="s">
        <v>96</v>
      </c>
      <c r="G25" s="254" t="s">
        <v>97</v>
      </c>
      <c r="H25" s="16" t="s">
        <v>98</v>
      </c>
      <c r="I25" s="297" t="s">
        <v>109</v>
      </c>
      <c r="J25" s="134" t="s">
        <v>100</v>
      </c>
      <c r="K25" s="134" t="s">
        <v>100</v>
      </c>
      <c r="L25" s="26">
        <f t="shared" si="0"/>
        <v>100</v>
      </c>
      <c r="M25" s="23">
        <f t="shared" si="5"/>
        <v>60</v>
      </c>
      <c r="N25" s="34">
        <f t="shared" si="1"/>
        <v>40</v>
      </c>
      <c r="O25" s="268">
        <f t="shared" si="2"/>
        <v>40</v>
      </c>
      <c r="P25" s="38">
        <f t="shared" si="15"/>
        <v>4</v>
      </c>
      <c r="Q25" s="60">
        <f t="shared" si="6"/>
        <v>0</v>
      </c>
      <c r="R25" s="110">
        <f t="shared" si="7"/>
        <v>3</v>
      </c>
      <c r="S25" s="56">
        <f t="shared" si="8"/>
        <v>1</v>
      </c>
      <c r="T25" s="65">
        <f t="shared" si="9"/>
        <v>4</v>
      </c>
      <c r="U25" s="260" t="s">
        <v>103</v>
      </c>
      <c r="V25" s="325"/>
      <c r="W25" s="261"/>
      <c r="X25" s="28">
        <f t="shared" si="3"/>
        <v>0</v>
      </c>
      <c r="Y25" s="36">
        <f t="shared" si="10"/>
        <v>0</v>
      </c>
      <c r="Z25" s="278">
        <f t="shared" si="11"/>
        <v>0</v>
      </c>
      <c r="AA25" s="108"/>
      <c r="AB25" s="43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8"/>
      <c r="AR25" s="176"/>
      <c r="AS25" s="325" t="s">
        <v>103</v>
      </c>
      <c r="AT25" s="261">
        <v>4</v>
      </c>
      <c r="AU25" s="26">
        <f t="shared" si="4"/>
        <v>100</v>
      </c>
      <c r="AV25" s="36">
        <f t="shared" si="12"/>
        <v>40</v>
      </c>
      <c r="AW25" s="271">
        <f t="shared" si="13"/>
        <v>40</v>
      </c>
      <c r="AX25" s="16">
        <v>10</v>
      </c>
      <c r="AY25" s="43">
        <v>10</v>
      </c>
      <c r="AZ25" s="16"/>
      <c r="BA25" s="16"/>
      <c r="BB25" s="16"/>
      <c r="BC25" s="16"/>
      <c r="BD25" s="16">
        <v>15</v>
      </c>
      <c r="BE25" s="16"/>
      <c r="BF25" s="16"/>
      <c r="BG25" s="16">
        <v>15</v>
      </c>
      <c r="BH25" s="16"/>
      <c r="BI25" s="16"/>
      <c r="BJ25" s="16"/>
      <c r="BK25" s="16"/>
      <c r="BL25" s="16"/>
      <c r="BM25" s="16"/>
      <c r="BN25" s="18"/>
      <c r="BO25" s="31">
        <v>60</v>
      </c>
      <c r="BP25" s="21">
        <f t="shared" si="14"/>
        <v>25</v>
      </c>
      <c r="BQ25" s="8" t="str">
        <f t="shared" ref="BQ25:BQ61" si="16">IF(OR(BP25&gt;30,BP25&lt;25),"1 ECTS powinien mieścić się przedziale 25-30h","Wartość prawidłowa")</f>
        <v>Wartość prawidłowa</v>
      </c>
    </row>
    <row r="26" spans="1:69" s="9" customFormat="1" ht="30.75" thickBot="1" x14ac:dyDescent="0.3">
      <c r="A26" s="46">
        <v>7</v>
      </c>
      <c r="B26" s="282" t="s">
        <v>107</v>
      </c>
      <c r="C26" s="16" t="s">
        <v>6</v>
      </c>
      <c r="D26" s="16"/>
      <c r="E26" s="7">
        <v>1</v>
      </c>
      <c r="F26" s="177" t="s">
        <v>96</v>
      </c>
      <c r="G26" s="48" t="s">
        <v>97</v>
      </c>
      <c r="H26" s="16" t="s">
        <v>98</v>
      </c>
      <c r="I26" s="55" t="s">
        <v>110</v>
      </c>
      <c r="J26" s="134" t="s">
        <v>100</v>
      </c>
      <c r="K26" s="134" t="s">
        <v>100</v>
      </c>
      <c r="L26" s="26">
        <f t="shared" si="0"/>
        <v>65</v>
      </c>
      <c r="M26" s="23">
        <f t="shared" si="5"/>
        <v>40</v>
      </c>
      <c r="N26" s="34">
        <f t="shared" si="1"/>
        <v>25</v>
      </c>
      <c r="O26" s="268">
        <f t="shared" si="2"/>
        <v>25</v>
      </c>
      <c r="P26" s="38">
        <f t="shared" si="15"/>
        <v>2.5</v>
      </c>
      <c r="Q26" s="60">
        <f t="shared" si="6"/>
        <v>0</v>
      </c>
      <c r="R26" s="110">
        <f t="shared" si="7"/>
        <v>0</v>
      </c>
      <c r="S26" s="56">
        <f t="shared" si="8"/>
        <v>2.5</v>
      </c>
      <c r="T26" s="65">
        <f t="shared" si="9"/>
        <v>2.5</v>
      </c>
      <c r="U26" s="260" t="s">
        <v>103</v>
      </c>
      <c r="V26" s="325" t="s">
        <v>103</v>
      </c>
      <c r="W26" s="261">
        <v>2.5</v>
      </c>
      <c r="X26" s="28">
        <f t="shared" si="3"/>
        <v>65</v>
      </c>
      <c r="Y26" s="36">
        <f t="shared" si="10"/>
        <v>25</v>
      </c>
      <c r="Z26" s="278">
        <f t="shared" si="11"/>
        <v>25</v>
      </c>
      <c r="AA26" s="109">
        <v>25</v>
      </c>
      <c r="AB26" s="43">
        <v>25</v>
      </c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8"/>
      <c r="AR26" s="176">
        <v>40</v>
      </c>
      <c r="AS26" s="325"/>
      <c r="AT26" s="261"/>
      <c r="AU26" s="26">
        <f t="shared" si="4"/>
        <v>0</v>
      </c>
      <c r="AV26" s="36">
        <f t="shared" si="12"/>
        <v>0</v>
      </c>
      <c r="AW26" s="271">
        <f t="shared" si="13"/>
        <v>0</v>
      </c>
      <c r="AX26" s="16"/>
      <c r="AY26" s="43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8"/>
      <c r="BO26" s="31"/>
      <c r="BP26" s="21">
        <f t="shared" si="14"/>
        <v>26</v>
      </c>
      <c r="BQ26" s="8" t="str">
        <f t="shared" si="16"/>
        <v>Wartość prawidłowa</v>
      </c>
    </row>
    <row r="27" spans="1:69" s="9" customFormat="1" ht="30.75" thickBot="1" x14ac:dyDescent="0.3">
      <c r="A27" s="46">
        <v>8</v>
      </c>
      <c r="B27" s="282" t="s">
        <v>107</v>
      </c>
      <c r="C27" s="16" t="s">
        <v>6</v>
      </c>
      <c r="D27" s="16"/>
      <c r="E27" s="7">
        <v>1</v>
      </c>
      <c r="F27" s="177" t="s">
        <v>96</v>
      </c>
      <c r="G27" s="48" t="s">
        <v>97</v>
      </c>
      <c r="H27" s="16" t="s">
        <v>98</v>
      </c>
      <c r="I27" s="55" t="s">
        <v>111</v>
      </c>
      <c r="J27" s="134" t="s">
        <v>100</v>
      </c>
      <c r="K27" s="134" t="s">
        <v>100</v>
      </c>
      <c r="L27" s="26">
        <f t="shared" si="0"/>
        <v>100</v>
      </c>
      <c r="M27" s="23">
        <f t="shared" si="5"/>
        <v>50</v>
      </c>
      <c r="N27" s="34">
        <f t="shared" si="1"/>
        <v>50</v>
      </c>
      <c r="O27" s="268">
        <f t="shared" si="2"/>
        <v>50</v>
      </c>
      <c r="P27" s="38">
        <f t="shared" si="15"/>
        <v>4</v>
      </c>
      <c r="Q27" s="60">
        <f t="shared" si="6"/>
        <v>0</v>
      </c>
      <c r="R27" s="110">
        <f t="shared" si="7"/>
        <v>3.2</v>
      </c>
      <c r="S27" s="56">
        <f t="shared" si="8"/>
        <v>0.8</v>
      </c>
      <c r="T27" s="65">
        <f t="shared" si="9"/>
        <v>4</v>
      </c>
      <c r="U27" s="260" t="s">
        <v>102</v>
      </c>
      <c r="V27" s="325"/>
      <c r="W27" s="261"/>
      <c r="X27" s="28">
        <f t="shared" si="3"/>
        <v>0</v>
      </c>
      <c r="Y27" s="36">
        <f t="shared" si="10"/>
        <v>0</v>
      </c>
      <c r="Z27" s="278">
        <f t="shared" si="11"/>
        <v>0</v>
      </c>
      <c r="AA27" s="109"/>
      <c r="AB27" s="43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8"/>
      <c r="AR27" s="176"/>
      <c r="AS27" s="326" t="s">
        <v>103</v>
      </c>
      <c r="AT27" s="261">
        <v>4</v>
      </c>
      <c r="AU27" s="26">
        <f t="shared" si="4"/>
        <v>100</v>
      </c>
      <c r="AV27" s="36">
        <f t="shared" si="12"/>
        <v>50</v>
      </c>
      <c r="AW27" s="271">
        <f t="shared" si="13"/>
        <v>50</v>
      </c>
      <c r="AX27" s="16">
        <v>10</v>
      </c>
      <c r="AY27" s="43">
        <v>10</v>
      </c>
      <c r="AZ27" s="16"/>
      <c r="BA27" s="16"/>
      <c r="BB27" s="16"/>
      <c r="BC27" s="16"/>
      <c r="BD27" s="16">
        <v>15</v>
      </c>
      <c r="BE27" s="16"/>
      <c r="BF27" s="16"/>
      <c r="BG27" s="16">
        <v>25</v>
      </c>
      <c r="BH27" s="16"/>
      <c r="BI27" s="16"/>
      <c r="BJ27" s="16"/>
      <c r="BK27" s="16"/>
      <c r="BL27" s="16"/>
      <c r="BM27" s="16"/>
      <c r="BN27" s="18"/>
      <c r="BO27" s="31">
        <v>50</v>
      </c>
      <c r="BP27" s="21">
        <f t="shared" si="14"/>
        <v>25</v>
      </c>
      <c r="BQ27" s="8" t="str">
        <f t="shared" si="16"/>
        <v>Wartość prawidłowa</v>
      </c>
    </row>
    <row r="28" spans="1:69" s="11" customFormat="1" ht="30.75" thickBot="1" x14ac:dyDescent="0.3">
      <c r="A28" s="46">
        <v>9</v>
      </c>
      <c r="B28" s="282" t="s">
        <v>107</v>
      </c>
      <c r="C28" s="16" t="s">
        <v>6</v>
      </c>
      <c r="D28" s="16"/>
      <c r="E28" s="7">
        <v>1</v>
      </c>
      <c r="F28" s="177" t="s">
        <v>96</v>
      </c>
      <c r="G28" s="48" t="s">
        <v>97</v>
      </c>
      <c r="H28" s="16" t="s">
        <v>98</v>
      </c>
      <c r="I28" s="55" t="s">
        <v>112</v>
      </c>
      <c r="J28" s="134" t="s">
        <v>100</v>
      </c>
      <c r="K28" s="134" t="s">
        <v>100</v>
      </c>
      <c r="L28" s="26">
        <f t="shared" si="0"/>
        <v>40</v>
      </c>
      <c r="M28" s="23">
        <f t="shared" si="5"/>
        <v>25</v>
      </c>
      <c r="N28" s="34">
        <f t="shared" si="1"/>
        <v>15</v>
      </c>
      <c r="O28" s="268">
        <f t="shared" si="2"/>
        <v>15</v>
      </c>
      <c r="P28" s="38">
        <f t="shared" si="15"/>
        <v>1.5</v>
      </c>
      <c r="Q28" s="60">
        <f t="shared" si="6"/>
        <v>0</v>
      </c>
      <c r="R28" s="110">
        <f t="shared" si="7"/>
        <v>1</v>
      </c>
      <c r="S28" s="56">
        <f t="shared" si="8"/>
        <v>0</v>
      </c>
      <c r="T28" s="65">
        <f t="shared" si="9"/>
        <v>1.5</v>
      </c>
      <c r="U28" s="260" t="s">
        <v>103</v>
      </c>
      <c r="V28" s="47" t="s">
        <v>103</v>
      </c>
      <c r="W28" s="261">
        <v>1.5</v>
      </c>
      <c r="X28" s="28">
        <f t="shared" si="3"/>
        <v>40</v>
      </c>
      <c r="Y28" s="36">
        <f t="shared" si="10"/>
        <v>15</v>
      </c>
      <c r="Z28" s="278">
        <f t="shared" si="11"/>
        <v>15</v>
      </c>
      <c r="AA28" s="45">
        <v>5</v>
      </c>
      <c r="AB28" s="43"/>
      <c r="AC28" s="16"/>
      <c r="AD28" s="16"/>
      <c r="AE28" s="16">
        <v>10</v>
      </c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8"/>
      <c r="AR28" s="176">
        <v>25</v>
      </c>
      <c r="AS28" s="325"/>
      <c r="AT28" s="261"/>
      <c r="AU28" s="26">
        <f t="shared" si="4"/>
        <v>0</v>
      </c>
      <c r="AV28" s="36">
        <f t="shared" si="12"/>
        <v>0</v>
      </c>
      <c r="AW28" s="271">
        <f t="shared" si="13"/>
        <v>0</v>
      </c>
      <c r="AX28" s="16"/>
      <c r="AY28" s="43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8"/>
      <c r="BO28" s="31"/>
      <c r="BP28" s="21">
        <f t="shared" si="14"/>
        <v>26.666666666666668</v>
      </c>
      <c r="BQ28" s="10" t="str">
        <f t="shared" si="16"/>
        <v>Wartość prawidłowa</v>
      </c>
    </row>
    <row r="29" spans="1:69" s="11" customFormat="1" ht="15.75" thickBot="1" x14ac:dyDescent="0.3">
      <c r="A29" s="46">
        <v>10</v>
      </c>
      <c r="B29" s="282" t="s">
        <v>113</v>
      </c>
      <c r="C29" s="16" t="s">
        <v>6</v>
      </c>
      <c r="D29" s="16"/>
      <c r="E29" s="7">
        <v>1</v>
      </c>
      <c r="F29" s="177" t="s">
        <v>96</v>
      </c>
      <c r="G29" s="48" t="s">
        <v>97</v>
      </c>
      <c r="H29" s="16" t="s">
        <v>98</v>
      </c>
      <c r="I29" s="55" t="s">
        <v>114</v>
      </c>
      <c r="J29" s="134" t="s">
        <v>100</v>
      </c>
      <c r="K29" s="134" t="s">
        <v>100</v>
      </c>
      <c r="L29" s="26">
        <f t="shared" si="0"/>
        <v>150</v>
      </c>
      <c r="M29" s="23">
        <f t="shared" si="5"/>
        <v>80</v>
      </c>
      <c r="N29" s="34">
        <f t="shared" si="1"/>
        <v>70</v>
      </c>
      <c r="O29" s="268">
        <f t="shared" si="2"/>
        <v>70</v>
      </c>
      <c r="P29" s="38">
        <f t="shared" si="15"/>
        <v>6</v>
      </c>
      <c r="Q29" s="60">
        <f t="shared" si="6"/>
        <v>0</v>
      </c>
      <c r="R29" s="110">
        <f t="shared" si="7"/>
        <v>3.4285714285714284</v>
      </c>
      <c r="S29" s="56">
        <f t="shared" si="8"/>
        <v>2.5714285714285716</v>
      </c>
      <c r="T29" s="65">
        <f t="shared" si="9"/>
        <v>6</v>
      </c>
      <c r="U29" s="260" t="s">
        <v>102</v>
      </c>
      <c r="V29" s="47" t="s">
        <v>103</v>
      </c>
      <c r="W29" s="261">
        <v>3</v>
      </c>
      <c r="X29" s="28">
        <f t="shared" si="3"/>
        <v>75</v>
      </c>
      <c r="Y29" s="36">
        <f t="shared" si="10"/>
        <v>35</v>
      </c>
      <c r="Z29" s="278">
        <f t="shared" si="11"/>
        <v>35</v>
      </c>
      <c r="AA29" s="45">
        <v>15</v>
      </c>
      <c r="AB29" s="43">
        <v>15</v>
      </c>
      <c r="AC29" s="16"/>
      <c r="AD29" s="16">
        <v>20</v>
      </c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8"/>
      <c r="AR29" s="176">
        <v>40</v>
      </c>
      <c r="AS29" s="326" t="s">
        <v>103</v>
      </c>
      <c r="AT29" s="261">
        <v>3</v>
      </c>
      <c r="AU29" s="26">
        <f t="shared" si="4"/>
        <v>75</v>
      </c>
      <c r="AV29" s="36">
        <f t="shared" si="12"/>
        <v>35</v>
      </c>
      <c r="AW29" s="271">
        <f t="shared" si="13"/>
        <v>35</v>
      </c>
      <c r="AX29" s="16">
        <v>15</v>
      </c>
      <c r="AY29" s="43">
        <v>15</v>
      </c>
      <c r="AZ29" s="16"/>
      <c r="BA29" s="16">
        <v>20</v>
      </c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8"/>
      <c r="BO29" s="31">
        <v>40</v>
      </c>
      <c r="BP29" s="21">
        <f t="shared" si="14"/>
        <v>25</v>
      </c>
      <c r="BQ29" s="10" t="str">
        <f t="shared" si="16"/>
        <v>Wartość prawidłowa</v>
      </c>
    </row>
    <row r="30" spans="1:69" s="11" customFormat="1" ht="15.75" thickBot="1" x14ac:dyDescent="0.3">
      <c r="A30" s="46">
        <v>11</v>
      </c>
      <c r="B30" s="282" t="s">
        <v>113</v>
      </c>
      <c r="C30" s="16" t="s">
        <v>6</v>
      </c>
      <c r="D30" s="16"/>
      <c r="E30" s="7">
        <v>1</v>
      </c>
      <c r="F30" s="177" t="s">
        <v>96</v>
      </c>
      <c r="G30" s="48" t="s">
        <v>97</v>
      </c>
      <c r="H30" s="16" t="s">
        <v>98</v>
      </c>
      <c r="I30" s="55" t="s">
        <v>115</v>
      </c>
      <c r="J30" s="134" t="s">
        <v>100</v>
      </c>
      <c r="K30" s="134" t="s">
        <v>100</v>
      </c>
      <c r="L30" s="26">
        <f t="shared" si="0"/>
        <v>75</v>
      </c>
      <c r="M30" s="23">
        <f t="shared" si="5"/>
        <v>45</v>
      </c>
      <c r="N30" s="34">
        <f t="shared" si="1"/>
        <v>30</v>
      </c>
      <c r="O30" s="268">
        <f t="shared" si="2"/>
        <v>30</v>
      </c>
      <c r="P30" s="38">
        <f t="shared" si="15"/>
        <v>3</v>
      </c>
      <c r="Q30" s="60">
        <f t="shared" si="6"/>
        <v>0</v>
      </c>
      <c r="R30" s="110">
        <f t="shared" si="7"/>
        <v>1</v>
      </c>
      <c r="S30" s="56">
        <f t="shared" si="8"/>
        <v>2</v>
      </c>
      <c r="T30" s="65">
        <f t="shared" si="9"/>
        <v>3</v>
      </c>
      <c r="U30" s="260" t="s">
        <v>103</v>
      </c>
      <c r="V30" s="47" t="s">
        <v>103</v>
      </c>
      <c r="W30" s="261">
        <v>3</v>
      </c>
      <c r="X30" s="28">
        <f t="shared" si="3"/>
        <v>75</v>
      </c>
      <c r="Y30" s="36">
        <f t="shared" si="10"/>
        <v>30</v>
      </c>
      <c r="Z30" s="278">
        <f t="shared" si="11"/>
        <v>30</v>
      </c>
      <c r="AA30" s="45">
        <v>20</v>
      </c>
      <c r="AB30" s="43">
        <v>20</v>
      </c>
      <c r="AC30" s="16"/>
      <c r="AD30" s="16">
        <v>10</v>
      </c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8"/>
      <c r="AR30" s="176">
        <v>45</v>
      </c>
      <c r="AS30" s="325"/>
      <c r="AT30" s="261"/>
      <c r="AU30" s="26">
        <f t="shared" si="4"/>
        <v>0</v>
      </c>
      <c r="AV30" s="36">
        <f t="shared" si="12"/>
        <v>0</v>
      </c>
      <c r="AW30" s="271">
        <f t="shared" si="13"/>
        <v>0</v>
      </c>
      <c r="AX30" s="16"/>
      <c r="AY30" s="43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8"/>
      <c r="BO30" s="31"/>
      <c r="BP30" s="21">
        <f t="shared" si="14"/>
        <v>25</v>
      </c>
      <c r="BQ30" s="10" t="str">
        <f t="shared" si="16"/>
        <v>Wartość prawidłowa</v>
      </c>
    </row>
    <row r="31" spans="1:69" s="11" customFormat="1" ht="15.75" thickBot="1" x14ac:dyDescent="0.3">
      <c r="A31" s="46">
        <v>12</v>
      </c>
      <c r="B31" s="282" t="s">
        <v>113</v>
      </c>
      <c r="C31" s="16" t="s">
        <v>6</v>
      </c>
      <c r="D31" s="16"/>
      <c r="E31" s="7">
        <v>1</v>
      </c>
      <c r="F31" s="177" t="s">
        <v>96</v>
      </c>
      <c r="G31" s="48" t="s">
        <v>97</v>
      </c>
      <c r="H31" s="16" t="s">
        <v>98</v>
      </c>
      <c r="I31" s="55" t="s">
        <v>116</v>
      </c>
      <c r="J31" s="134" t="s">
        <v>100</v>
      </c>
      <c r="K31" s="134" t="s">
        <v>100</v>
      </c>
      <c r="L31" s="26">
        <f t="shared" si="0"/>
        <v>40</v>
      </c>
      <c r="M31" s="23">
        <f t="shared" si="5"/>
        <v>25</v>
      </c>
      <c r="N31" s="34">
        <f t="shared" si="1"/>
        <v>15</v>
      </c>
      <c r="O31" s="268">
        <f t="shared" si="2"/>
        <v>15</v>
      </c>
      <c r="P31" s="38">
        <f t="shared" si="15"/>
        <v>1.5</v>
      </c>
      <c r="Q31" s="60">
        <f t="shared" si="6"/>
        <v>0</v>
      </c>
      <c r="R31" s="110">
        <f t="shared" si="7"/>
        <v>1</v>
      </c>
      <c r="S31" s="56">
        <f t="shared" si="8"/>
        <v>0.5</v>
      </c>
      <c r="T31" s="65">
        <f t="shared" si="9"/>
        <v>1.5</v>
      </c>
      <c r="U31" s="260" t="s">
        <v>103</v>
      </c>
      <c r="V31" s="47" t="s">
        <v>103</v>
      </c>
      <c r="W31" s="261">
        <v>1.5</v>
      </c>
      <c r="X31" s="28">
        <f t="shared" si="3"/>
        <v>40</v>
      </c>
      <c r="Y31" s="36">
        <f t="shared" si="10"/>
        <v>15</v>
      </c>
      <c r="Z31" s="278">
        <f t="shared" si="11"/>
        <v>15</v>
      </c>
      <c r="AA31" s="45">
        <v>5</v>
      </c>
      <c r="AB31" s="43">
        <v>5</v>
      </c>
      <c r="AC31" s="16"/>
      <c r="AD31" s="16">
        <v>10</v>
      </c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8"/>
      <c r="AR31" s="176">
        <v>25</v>
      </c>
      <c r="AS31" s="325"/>
      <c r="AT31" s="261"/>
      <c r="AU31" s="26">
        <f t="shared" si="4"/>
        <v>0</v>
      </c>
      <c r="AV31" s="36">
        <f t="shared" si="12"/>
        <v>0</v>
      </c>
      <c r="AW31" s="271">
        <f t="shared" si="13"/>
        <v>0</v>
      </c>
      <c r="AX31" s="16"/>
      <c r="AY31" s="43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8"/>
      <c r="BO31" s="31"/>
      <c r="BP31" s="21">
        <f t="shared" si="14"/>
        <v>26.666666666666668</v>
      </c>
      <c r="BQ31" s="10" t="str">
        <f t="shared" si="16"/>
        <v>Wartość prawidłowa</v>
      </c>
    </row>
    <row r="32" spans="1:69" s="11" customFormat="1" ht="30.75" thickBot="1" x14ac:dyDescent="0.3">
      <c r="A32" s="46">
        <v>13</v>
      </c>
      <c r="B32" s="282" t="s">
        <v>113</v>
      </c>
      <c r="C32" s="16" t="s">
        <v>6</v>
      </c>
      <c r="D32" s="16"/>
      <c r="E32" s="7">
        <v>1</v>
      </c>
      <c r="F32" s="177" t="s">
        <v>96</v>
      </c>
      <c r="G32" s="48" t="s">
        <v>97</v>
      </c>
      <c r="H32" s="16" t="s">
        <v>98</v>
      </c>
      <c r="I32" s="55" t="s">
        <v>117</v>
      </c>
      <c r="J32" s="134" t="s">
        <v>100</v>
      </c>
      <c r="K32" s="134" t="s">
        <v>100</v>
      </c>
      <c r="L32" s="26">
        <f t="shared" si="0"/>
        <v>40</v>
      </c>
      <c r="M32" s="23">
        <f t="shared" si="5"/>
        <v>25</v>
      </c>
      <c r="N32" s="34">
        <f t="shared" si="1"/>
        <v>15</v>
      </c>
      <c r="O32" s="268">
        <f t="shared" si="2"/>
        <v>15</v>
      </c>
      <c r="P32" s="38">
        <f t="shared" si="15"/>
        <v>1.5</v>
      </c>
      <c r="Q32" s="60">
        <f t="shared" si="6"/>
        <v>0</v>
      </c>
      <c r="R32" s="110">
        <f t="shared" si="7"/>
        <v>1</v>
      </c>
      <c r="S32" s="56">
        <f t="shared" si="8"/>
        <v>0.5</v>
      </c>
      <c r="T32" s="65">
        <f t="shared" si="9"/>
        <v>1.5</v>
      </c>
      <c r="U32" s="260" t="s">
        <v>103</v>
      </c>
      <c r="V32" s="47" t="s">
        <v>103</v>
      </c>
      <c r="W32" s="261">
        <v>1.5</v>
      </c>
      <c r="X32" s="28">
        <f t="shared" si="3"/>
        <v>40</v>
      </c>
      <c r="Y32" s="36">
        <f t="shared" si="10"/>
        <v>15</v>
      </c>
      <c r="Z32" s="278">
        <f t="shared" si="11"/>
        <v>15</v>
      </c>
      <c r="AA32" s="45">
        <v>5</v>
      </c>
      <c r="AB32" s="43">
        <v>5</v>
      </c>
      <c r="AC32" s="16"/>
      <c r="AD32" s="16">
        <v>10</v>
      </c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8"/>
      <c r="AR32" s="176">
        <v>25</v>
      </c>
      <c r="AS32" s="325"/>
      <c r="AT32" s="261"/>
      <c r="AU32" s="26">
        <f t="shared" si="4"/>
        <v>0</v>
      </c>
      <c r="AV32" s="36">
        <f t="shared" si="12"/>
        <v>0</v>
      </c>
      <c r="AW32" s="271">
        <f t="shared" si="13"/>
        <v>0</v>
      </c>
      <c r="AX32" s="16"/>
      <c r="AY32" s="43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8"/>
      <c r="BO32" s="31"/>
      <c r="BP32" s="21">
        <f t="shared" si="14"/>
        <v>26.666666666666668</v>
      </c>
      <c r="BQ32" s="10" t="str">
        <f t="shared" si="16"/>
        <v>Wartość prawidłowa</v>
      </c>
    </row>
    <row r="33" spans="1:69" s="9" customFormat="1" ht="15.75" thickBot="1" x14ac:dyDescent="0.3">
      <c r="A33" s="46">
        <v>14</v>
      </c>
      <c r="B33" s="282" t="s">
        <v>113</v>
      </c>
      <c r="C33" s="16" t="s">
        <v>6</v>
      </c>
      <c r="D33" s="16"/>
      <c r="E33" s="7">
        <v>1</v>
      </c>
      <c r="F33" s="177" t="s">
        <v>96</v>
      </c>
      <c r="G33" s="48" t="s">
        <v>97</v>
      </c>
      <c r="H33" s="16" t="s">
        <v>98</v>
      </c>
      <c r="I33" s="55" t="s">
        <v>118</v>
      </c>
      <c r="J33" s="134" t="s">
        <v>100</v>
      </c>
      <c r="K33" s="134" t="s">
        <v>100</v>
      </c>
      <c r="L33" s="112">
        <f t="shared" si="0"/>
        <v>25</v>
      </c>
      <c r="M33" s="23">
        <f t="shared" si="5"/>
        <v>15</v>
      </c>
      <c r="N33" s="34">
        <f t="shared" si="1"/>
        <v>10</v>
      </c>
      <c r="O33" s="268">
        <f t="shared" si="2"/>
        <v>10</v>
      </c>
      <c r="P33" s="38">
        <f t="shared" si="15"/>
        <v>1</v>
      </c>
      <c r="Q33" s="60">
        <f t="shared" si="6"/>
        <v>0</v>
      </c>
      <c r="R33" s="110">
        <f t="shared" si="7"/>
        <v>0</v>
      </c>
      <c r="S33" s="56">
        <f t="shared" si="8"/>
        <v>0</v>
      </c>
      <c r="T33" s="65">
        <f t="shared" si="9"/>
        <v>1</v>
      </c>
      <c r="U33" s="260" t="s">
        <v>103</v>
      </c>
      <c r="V33" s="47" t="s">
        <v>103</v>
      </c>
      <c r="W33" s="261">
        <v>0.5</v>
      </c>
      <c r="X33" s="28">
        <f t="shared" si="3"/>
        <v>13</v>
      </c>
      <c r="Y33" s="36">
        <f t="shared" si="10"/>
        <v>5</v>
      </c>
      <c r="Z33" s="278">
        <f t="shared" si="11"/>
        <v>5</v>
      </c>
      <c r="AA33" s="45"/>
      <c r="AB33" s="43"/>
      <c r="AC33" s="16">
        <v>5</v>
      </c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8"/>
      <c r="AR33" s="176">
        <v>8</v>
      </c>
      <c r="AS33" s="47" t="s">
        <v>103</v>
      </c>
      <c r="AT33" s="261">
        <v>0.5</v>
      </c>
      <c r="AU33" s="26">
        <f t="shared" si="4"/>
        <v>12</v>
      </c>
      <c r="AV33" s="36">
        <f t="shared" si="12"/>
        <v>5</v>
      </c>
      <c r="AW33" s="271">
        <f t="shared" si="13"/>
        <v>5</v>
      </c>
      <c r="AX33" s="16"/>
      <c r="AY33" s="43"/>
      <c r="AZ33" s="16">
        <v>5</v>
      </c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8"/>
      <c r="BO33" s="31">
        <v>7</v>
      </c>
      <c r="BP33" s="21">
        <f t="shared" si="14"/>
        <v>25</v>
      </c>
      <c r="BQ33" s="8" t="str">
        <f t="shared" ref="BQ33:BQ45" si="17">IF(OR(BP33&gt;30,BP33&lt;25),"1 ECTS powinien mieścić się przedziale 25-30h","Wartość prawidłowa")</f>
        <v>Wartość prawidłowa</v>
      </c>
    </row>
    <row r="34" spans="1:69" s="9" customFormat="1" ht="30.75" thickBot="1" x14ac:dyDescent="0.3">
      <c r="A34" s="46">
        <v>15</v>
      </c>
      <c r="B34" s="282"/>
      <c r="C34" s="16" t="s">
        <v>6</v>
      </c>
      <c r="D34" s="16"/>
      <c r="E34" s="7">
        <v>1</v>
      </c>
      <c r="F34" s="177" t="s">
        <v>96</v>
      </c>
      <c r="G34" s="48" t="s">
        <v>97</v>
      </c>
      <c r="H34" s="16" t="s">
        <v>98</v>
      </c>
      <c r="I34" s="307" t="s">
        <v>119</v>
      </c>
      <c r="J34" s="134" t="s">
        <v>100</v>
      </c>
      <c r="K34" s="134" t="s">
        <v>100</v>
      </c>
      <c r="L34" s="26">
        <f t="shared" si="0"/>
        <v>130</v>
      </c>
      <c r="M34" s="23">
        <f t="shared" si="5"/>
        <v>130</v>
      </c>
      <c r="N34" s="34">
        <f t="shared" si="1"/>
        <v>0</v>
      </c>
      <c r="O34" s="268">
        <f t="shared" si="2"/>
        <v>0</v>
      </c>
      <c r="P34" s="38">
        <f t="shared" si="15"/>
        <v>5</v>
      </c>
      <c r="Q34" s="60" t="str">
        <f t="shared" si="6"/>
        <v xml:space="preserve"> </v>
      </c>
      <c r="R34" s="110" t="str">
        <f t="shared" si="7"/>
        <v xml:space="preserve"> </v>
      </c>
      <c r="S34" s="56" t="str">
        <f t="shared" si="8"/>
        <v xml:space="preserve"> </v>
      </c>
      <c r="T34" s="65" t="str">
        <f t="shared" si="9"/>
        <v xml:space="preserve"> </v>
      </c>
      <c r="U34" s="47" t="s">
        <v>103</v>
      </c>
      <c r="V34" s="47" t="s">
        <v>103</v>
      </c>
      <c r="W34" s="261">
        <v>2.5</v>
      </c>
      <c r="X34" s="28">
        <f t="shared" si="3"/>
        <v>70</v>
      </c>
      <c r="Y34" s="36">
        <f t="shared" si="10"/>
        <v>0</v>
      </c>
      <c r="Z34" s="278">
        <f t="shared" si="11"/>
        <v>0</v>
      </c>
      <c r="AA34" s="45"/>
      <c r="AB34" s="43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8"/>
      <c r="AR34" s="176">
        <v>70</v>
      </c>
      <c r="AS34" s="47" t="s">
        <v>103</v>
      </c>
      <c r="AT34" s="261">
        <v>2.5</v>
      </c>
      <c r="AU34" s="26">
        <f t="shared" si="4"/>
        <v>60</v>
      </c>
      <c r="AV34" s="36">
        <f t="shared" si="12"/>
        <v>0</v>
      </c>
      <c r="AW34" s="271">
        <f t="shared" si="13"/>
        <v>0</v>
      </c>
      <c r="AX34" s="16"/>
      <c r="AY34" s="43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8"/>
      <c r="BO34" s="31">
        <v>60</v>
      </c>
      <c r="BP34" s="21">
        <f t="shared" si="14"/>
        <v>26</v>
      </c>
      <c r="BQ34" s="8" t="str">
        <f t="shared" si="17"/>
        <v>Wartość prawidłowa</v>
      </c>
    </row>
    <row r="35" spans="1:69" s="9" customFormat="1" ht="30.75" thickBot="1" x14ac:dyDescent="0.3">
      <c r="A35" s="46">
        <v>16</v>
      </c>
      <c r="B35" s="282" t="s">
        <v>120</v>
      </c>
      <c r="C35" s="16" t="s">
        <v>6</v>
      </c>
      <c r="D35" s="16"/>
      <c r="E35" s="7">
        <v>1</v>
      </c>
      <c r="F35" s="177" t="s">
        <v>96</v>
      </c>
      <c r="G35" s="48" t="s">
        <v>97</v>
      </c>
      <c r="H35" s="16" t="s">
        <v>98</v>
      </c>
      <c r="I35" s="55" t="s">
        <v>121</v>
      </c>
      <c r="J35" s="134" t="s">
        <v>100</v>
      </c>
      <c r="K35" s="134" t="s">
        <v>100</v>
      </c>
      <c r="L35" s="26">
        <f t="shared" si="0"/>
        <v>51</v>
      </c>
      <c r="M35" s="23">
        <f t="shared" si="5"/>
        <v>15</v>
      </c>
      <c r="N35" s="34">
        <f t="shared" si="1"/>
        <v>36</v>
      </c>
      <c r="O35" s="268">
        <f t="shared" si="2"/>
        <v>36</v>
      </c>
      <c r="P35" s="38">
        <f t="shared" si="15"/>
        <v>2</v>
      </c>
      <c r="Q35" s="60">
        <f t="shared" si="6"/>
        <v>0</v>
      </c>
      <c r="R35" s="110">
        <f t="shared" si="7"/>
        <v>2</v>
      </c>
      <c r="S35" s="56">
        <f t="shared" si="8"/>
        <v>0</v>
      </c>
      <c r="T35" s="65">
        <f t="shared" si="9"/>
        <v>0</v>
      </c>
      <c r="U35" s="260"/>
      <c r="V35" s="47"/>
      <c r="W35" s="261"/>
      <c r="X35" s="28">
        <f t="shared" si="3"/>
        <v>0</v>
      </c>
      <c r="Y35" s="36">
        <f t="shared" si="10"/>
        <v>0</v>
      </c>
      <c r="Z35" s="278">
        <f t="shared" si="11"/>
        <v>0</v>
      </c>
      <c r="AA35" s="45"/>
      <c r="AB35" s="43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8"/>
      <c r="AR35" s="176"/>
      <c r="AS35" s="47" t="s">
        <v>103</v>
      </c>
      <c r="AT35" s="261">
        <v>2</v>
      </c>
      <c r="AU35" s="26">
        <f t="shared" si="4"/>
        <v>51</v>
      </c>
      <c r="AV35" s="36">
        <f t="shared" si="12"/>
        <v>36</v>
      </c>
      <c r="AW35" s="271">
        <f t="shared" si="13"/>
        <v>36</v>
      </c>
      <c r="AX35" s="16"/>
      <c r="AY35" s="43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>
        <v>36</v>
      </c>
      <c r="BN35" s="18"/>
      <c r="BO35" s="31">
        <v>15</v>
      </c>
      <c r="BP35" s="21">
        <f t="shared" si="14"/>
        <v>25.5</v>
      </c>
      <c r="BQ35" s="8" t="str">
        <f t="shared" si="17"/>
        <v>Wartość prawidłowa</v>
      </c>
    </row>
    <row r="36" spans="1:69" s="9" customFormat="1" ht="45.75" thickBot="1" x14ac:dyDescent="0.3">
      <c r="A36" s="46">
        <v>17</v>
      </c>
      <c r="B36" s="282" t="s">
        <v>120</v>
      </c>
      <c r="C36" s="16" t="s">
        <v>6</v>
      </c>
      <c r="D36" s="16"/>
      <c r="E36" s="7">
        <v>1</v>
      </c>
      <c r="F36" s="177" t="s">
        <v>96</v>
      </c>
      <c r="G36" s="48" t="s">
        <v>97</v>
      </c>
      <c r="H36" s="16" t="s">
        <v>98</v>
      </c>
      <c r="I36" s="55" t="s">
        <v>122</v>
      </c>
      <c r="J36" s="134" t="s">
        <v>100</v>
      </c>
      <c r="K36" s="134" t="s">
        <v>100</v>
      </c>
      <c r="L36" s="26">
        <f t="shared" si="0"/>
        <v>176</v>
      </c>
      <c r="M36" s="23">
        <f t="shared" si="5"/>
        <v>30</v>
      </c>
      <c r="N36" s="34">
        <f t="shared" si="1"/>
        <v>146</v>
      </c>
      <c r="O36" s="268">
        <f t="shared" si="2"/>
        <v>146</v>
      </c>
      <c r="P36" s="38">
        <f t="shared" si="15"/>
        <v>7</v>
      </c>
      <c r="Q36" s="60">
        <f t="shared" si="6"/>
        <v>0</v>
      </c>
      <c r="R36" s="110">
        <f t="shared" si="7"/>
        <v>7</v>
      </c>
      <c r="S36" s="56">
        <f t="shared" si="8"/>
        <v>0</v>
      </c>
      <c r="T36" s="65">
        <f t="shared" si="9"/>
        <v>0</v>
      </c>
      <c r="U36" s="260"/>
      <c r="V36" s="47"/>
      <c r="W36" s="261"/>
      <c r="X36" s="28">
        <f t="shared" si="3"/>
        <v>0</v>
      </c>
      <c r="Y36" s="36">
        <f t="shared" si="10"/>
        <v>0</v>
      </c>
      <c r="Z36" s="278">
        <f t="shared" si="11"/>
        <v>0</v>
      </c>
      <c r="AA36" s="45"/>
      <c r="AB36" s="43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8"/>
      <c r="AR36" s="176"/>
      <c r="AS36" s="47" t="s">
        <v>103</v>
      </c>
      <c r="AT36" s="261">
        <v>7</v>
      </c>
      <c r="AU36" s="26">
        <f t="shared" si="4"/>
        <v>176</v>
      </c>
      <c r="AV36" s="36">
        <f t="shared" si="12"/>
        <v>146</v>
      </c>
      <c r="AW36" s="271">
        <f t="shared" si="13"/>
        <v>146</v>
      </c>
      <c r="AX36" s="16"/>
      <c r="AY36" s="43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>
        <v>146</v>
      </c>
      <c r="BN36" s="18"/>
      <c r="BO36" s="31">
        <v>30</v>
      </c>
      <c r="BP36" s="21">
        <f t="shared" si="14"/>
        <v>25.142857142857142</v>
      </c>
      <c r="BQ36" s="8" t="str">
        <f t="shared" si="17"/>
        <v>Wartość prawidłowa</v>
      </c>
    </row>
    <row r="37" spans="1:69" s="9" customFormat="1" ht="30.75" thickBot="1" x14ac:dyDescent="0.3">
      <c r="A37" s="46">
        <v>18</v>
      </c>
      <c r="B37" s="282" t="s">
        <v>120</v>
      </c>
      <c r="C37" s="16" t="s">
        <v>6</v>
      </c>
      <c r="D37" s="16"/>
      <c r="E37" s="7">
        <v>1</v>
      </c>
      <c r="F37" s="177" t="s">
        <v>96</v>
      </c>
      <c r="G37" s="48" t="s">
        <v>97</v>
      </c>
      <c r="H37" s="16" t="s">
        <v>98</v>
      </c>
      <c r="I37" s="55" t="s">
        <v>123</v>
      </c>
      <c r="J37" s="134" t="s">
        <v>100</v>
      </c>
      <c r="K37" s="134" t="s">
        <v>100</v>
      </c>
      <c r="L37" s="26">
        <f t="shared" si="0"/>
        <v>50</v>
      </c>
      <c r="M37" s="23">
        <f t="shared" si="5"/>
        <v>10</v>
      </c>
      <c r="N37" s="34">
        <f t="shared" si="1"/>
        <v>40</v>
      </c>
      <c r="O37" s="268">
        <f t="shared" si="2"/>
        <v>40</v>
      </c>
      <c r="P37" s="38">
        <f t="shared" si="15"/>
        <v>2</v>
      </c>
      <c r="Q37" s="60">
        <f t="shared" si="6"/>
        <v>0</v>
      </c>
      <c r="R37" s="60">
        <f>IFERROR((SUM(AD37:AH37,AJ37:AK37,AP37,BA37:BE37,BG37:BH37,BM37))*P37/N37," ")</f>
        <v>2</v>
      </c>
      <c r="S37" s="56">
        <f t="shared" si="8"/>
        <v>0</v>
      </c>
      <c r="T37" s="65">
        <f t="shared" si="9"/>
        <v>0</v>
      </c>
      <c r="U37" s="260"/>
      <c r="V37" s="47"/>
      <c r="W37" s="261"/>
      <c r="X37" s="28">
        <f t="shared" si="3"/>
        <v>0</v>
      </c>
      <c r="Y37" s="36">
        <f t="shared" si="10"/>
        <v>0</v>
      </c>
      <c r="Z37" s="278">
        <f t="shared" si="11"/>
        <v>0</v>
      </c>
      <c r="AA37" s="45"/>
      <c r="AB37" s="43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8"/>
      <c r="AR37" s="176"/>
      <c r="AS37" s="47" t="s">
        <v>103</v>
      </c>
      <c r="AT37" s="261">
        <v>2</v>
      </c>
      <c r="AU37" s="26">
        <f t="shared" si="4"/>
        <v>50</v>
      </c>
      <c r="AV37" s="36">
        <f t="shared" si="12"/>
        <v>40</v>
      </c>
      <c r="AW37" s="271">
        <f t="shared" si="13"/>
        <v>40</v>
      </c>
      <c r="AX37" s="16"/>
      <c r="AY37" s="43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>
        <v>40</v>
      </c>
      <c r="BN37" s="18"/>
      <c r="BO37" s="31">
        <v>10</v>
      </c>
      <c r="BP37" s="21">
        <f t="shared" si="14"/>
        <v>25</v>
      </c>
      <c r="BQ37" s="8" t="str">
        <f t="shared" si="17"/>
        <v>Wartość prawidłowa</v>
      </c>
    </row>
    <row r="38" spans="1:69" s="9" customFormat="1" ht="15.75" thickBot="1" x14ac:dyDescent="0.3">
      <c r="A38" s="161"/>
      <c r="B38" s="162"/>
      <c r="C38" s="163"/>
      <c r="D38" s="163"/>
      <c r="E38" s="162"/>
      <c r="F38" s="163"/>
      <c r="G38" s="163"/>
      <c r="H38" s="163"/>
      <c r="I38" s="251" t="s">
        <v>124</v>
      </c>
      <c r="J38" s="256">
        <f>COUNTIF(J20:J37,"tak")</f>
        <v>2</v>
      </c>
      <c r="K38" s="256">
        <f>COUNTIF(K20:K37,"tak")</f>
        <v>4</v>
      </c>
      <c r="L38" s="163">
        <f t="shared" ref="L38:AQ38" si="18">SUM(L20:L37)</f>
        <v>1522</v>
      </c>
      <c r="M38" s="163">
        <f t="shared" si="18"/>
        <v>820</v>
      </c>
      <c r="N38" s="163">
        <f t="shared" si="18"/>
        <v>702</v>
      </c>
      <c r="O38" s="163">
        <f t="shared" si="18"/>
        <v>702</v>
      </c>
      <c r="P38" s="163">
        <f t="shared" si="18"/>
        <v>60</v>
      </c>
      <c r="Q38" s="165">
        <f t="shared" si="18"/>
        <v>0</v>
      </c>
      <c r="R38" s="165">
        <f t="shared" si="18"/>
        <v>32.378571428571426</v>
      </c>
      <c r="S38" s="165">
        <f t="shared" si="18"/>
        <v>15.621428571428572</v>
      </c>
      <c r="T38" s="168">
        <f t="shared" si="18"/>
        <v>44</v>
      </c>
      <c r="U38" s="173">
        <f t="shared" si="18"/>
        <v>0</v>
      </c>
      <c r="V38" s="161">
        <f t="shared" si="18"/>
        <v>0</v>
      </c>
      <c r="W38" s="163">
        <f t="shared" si="18"/>
        <v>30</v>
      </c>
      <c r="X38" s="163">
        <f t="shared" si="18"/>
        <v>773</v>
      </c>
      <c r="Y38" s="163">
        <f t="shared" si="18"/>
        <v>295</v>
      </c>
      <c r="Z38" s="166">
        <f t="shared" si="18"/>
        <v>295</v>
      </c>
      <c r="AA38" s="174">
        <f t="shared" si="18"/>
        <v>125</v>
      </c>
      <c r="AB38" s="163">
        <f t="shared" si="18"/>
        <v>115</v>
      </c>
      <c r="AC38" s="163">
        <f t="shared" si="18"/>
        <v>5</v>
      </c>
      <c r="AD38" s="163">
        <f t="shared" si="18"/>
        <v>70</v>
      </c>
      <c r="AE38" s="163">
        <f t="shared" si="18"/>
        <v>10</v>
      </c>
      <c r="AF38" s="163">
        <f t="shared" si="18"/>
        <v>0</v>
      </c>
      <c r="AG38" s="163">
        <f t="shared" si="18"/>
        <v>20</v>
      </c>
      <c r="AH38" s="163">
        <f t="shared" si="18"/>
        <v>10</v>
      </c>
      <c r="AI38" s="163">
        <f t="shared" si="18"/>
        <v>0</v>
      </c>
      <c r="AJ38" s="163">
        <f t="shared" si="18"/>
        <v>25</v>
      </c>
      <c r="AK38" s="163">
        <f t="shared" si="18"/>
        <v>0</v>
      </c>
      <c r="AL38" s="163">
        <f t="shared" si="18"/>
        <v>0</v>
      </c>
      <c r="AM38" s="163">
        <f t="shared" si="18"/>
        <v>30</v>
      </c>
      <c r="AN38" s="163">
        <f t="shared" si="18"/>
        <v>0</v>
      </c>
      <c r="AO38" s="163">
        <f t="shared" si="18"/>
        <v>0</v>
      </c>
      <c r="AP38" s="163">
        <f t="shared" si="18"/>
        <v>0</v>
      </c>
      <c r="AQ38" s="163">
        <f t="shared" si="18"/>
        <v>0</v>
      </c>
      <c r="AR38" s="173">
        <f t="shared" ref="AR38:BO38" si="19">SUM(AR20:AR37)</f>
        <v>478</v>
      </c>
      <c r="AS38" s="161">
        <f t="shared" si="19"/>
        <v>0</v>
      </c>
      <c r="AT38" s="163">
        <f t="shared" si="19"/>
        <v>30</v>
      </c>
      <c r="AU38" s="163">
        <f t="shared" si="19"/>
        <v>749</v>
      </c>
      <c r="AV38" s="163">
        <f t="shared" si="19"/>
        <v>407</v>
      </c>
      <c r="AW38" s="163">
        <f t="shared" si="19"/>
        <v>407</v>
      </c>
      <c r="AX38" s="163">
        <f t="shared" si="19"/>
        <v>50</v>
      </c>
      <c r="AY38" s="163">
        <f t="shared" si="19"/>
        <v>50</v>
      </c>
      <c r="AZ38" s="163">
        <f t="shared" si="19"/>
        <v>5</v>
      </c>
      <c r="BA38" s="163">
        <f t="shared" si="19"/>
        <v>30</v>
      </c>
      <c r="BB38" s="163">
        <f t="shared" si="19"/>
        <v>0</v>
      </c>
      <c r="BC38" s="163">
        <f t="shared" si="19"/>
        <v>0</v>
      </c>
      <c r="BD38" s="163">
        <f t="shared" si="19"/>
        <v>30</v>
      </c>
      <c r="BE38" s="163">
        <f t="shared" si="19"/>
        <v>0</v>
      </c>
      <c r="BF38" s="163">
        <f t="shared" si="19"/>
        <v>0</v>
      </c>
      <c r="BG38" s="163">
        <f t="shared" si="19"/>
        <v>40</v>
      </c>
      <c r="BH38" s="163">
        <f t="shared" si="19"/>
        <v>0</v>
      </c>
      <c r="BI38" s="163">
        <f t="shared" si="19"/>
        <v>0</v>
      </c>
      <c r="BJ38" s="163">
        <f t="shared" si="19"/>
        <v>30</v>
      </c>
      <c r="BK38" s="163">
        <f t="shared" si="19"/>
        <v>0</v>
      </c>
      <c r="BL38" s="163">
        <f t="shared" si="19"/>
        <v>0</v>
      </c>
      <c r="BM38" s="163">
        <f t="shared" si="19"/>
        <v>222</v>
      </c>
      <c r="BN38" s="163">
        <f t="shared" si="19"/>
        <v>0</v>
      </c>
      <c r="BO38" s="166">
        <f t="shared" si="19"/>
        <v>342</v>
      </c>
      <c r="BP38" s="160"/>
      <c r="BQ38" s="8"/>
    </row>
    <row r="39" spans="1:69" s="9" customFormat="1" ht="30" x14ac:dyDescent="0.25">
      <c r="A39" s="48">
        <v>19</v>
      </c>
      <c r="B39" s="282" t="s">
        <v>95</v>
      </c>
      <c r="C39" s="48" t="s">
        <v>6</v>
      </c>
      <c r="D39" s="48"/>
      <c r="E39" s="282">
        <v>2</v>
      </c>
      <c r="F39" s="48" t="s">
        <v>125</v>
      </c>
      <c r="G39" s="48" t="s">
        <v>97</v>
      </c>
      <c r="H39" s="48" t="s">
        <v>98</v>
      </c>
      <c r="I39" s="283" t="s">
        <v>126</v>
      </c>
      <c r="J39" s="255" t="s">
        <v>100</v>
      </c>
      <c r="K39" s="255" t="s">
        <v>101</v>
      </c>
      <c r="L39" s="25">
        <f t="shared" si="0"/>
        <v>170</v>
      </c>
      <c r="M39" s="22">
        <f t="shared" si="5"/>
        <v>100</v>
      </c>
      <c r="N39" s="33">
        <f t="shared" si="1"/>
        <v>70</v>
      </c>
      <c r="O39" s="269">
        <f t="shared" si="2"/>
        <v>70</v>
      </c>
      <c r="P39" s="39">
        <f t="shared" si="15"/>
        <v>6.5</v>
      </c>
      <c r="Q39" s="60">
        <f t="shared" si="6"/>
        <v>0</v>
      </c>
      <c r="R39" s="60">
        <f>IFERROR((SUM(AD39:AH39,AJ39:AK39,AP39,BA39:BE39,BG39:BH39,BM39))*P39/N39," ")</f>
        <v>2.7857142857142856</v>
      </c>
      <c r="S39" s="59">
        <f t="shared" si="8"/>
        <v>3.7142857142857144</v>
      </c>
      <c r="T39" s="65">
        <f t="shared" ref="T39:T61" si="20">IFERROR((SUM(AA39,AC39:AM39,AX39,AZ39:BJ39)*P39/N39)," ")</f>
        <v>6.5</v>
      </c>
      <c r="U39" s="260" t="s">
        <v>102</v>
      </c>
      <c r="V39" s="325" t="s">
        <v>103</v>
      </c>
      <c r="W39" s="254">
        <v>3</v>
      </c>
      <c r="X39" s="27">
        <f t="shared" si="3"/>
        <v>85</v>
      </c>
      <c r="Y39" s="35">
        <f t="shared" si="10"/>
        <v>35</v>
      </c>
      <c r="Z39" s="279">
        <f t="shared" si="11"/>
        <v>35</v>
      </c>
      <c r="AA39" s="108">
        <v>20</v>
      </c>
      <c r="AB39" s="42">
        <v>20</v>
      </c>
      <c r="AC39" s="48"/>
      <c r="AD39" s="48">
        <v>15</v>
      </c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19"/>
      <c r="AR39" s="175">
        <v>50</v>
      </c>
      <c r="AS39" s="326" t="s">
        <v>103</v>
      </c>
      <c r="AT39" s="254">
        <v>3.5</v>
      </c>
      <c r="AU39" s="25">
        <f t="shared" si="4"/>
        <v>85</v>
      </c>
      <c r="AV39" s="35">
        <f t="shared" si="12"/>
        <v>35</v>
      </c>
      <c r="AW39" s="270">
        <f t="shared" si="13"/>
        <v>35</v>
      </c>
      <c r="AX39" s="48">
        <v>20</v>
      </c>
      <c r="AY39" s="42">
        <v>20</v>
      </c>
      <c r="AZ39" s="48"/>
      <c r="BA39" s="48">
        <v>15</v>
      </c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19"/>
      <c r="BO39" s="30">
        <v>50</v>
      </c>
      <c r="BP39" s="21">
        <f t="shared" si="14"/>
        <v>26.153846153846153</v>
      </c>
      <c r="BQ39" s="8" t="str">
        <f t="shared" si="17"/>
        <v>Wartość prawidłowa</v>
      </c>
    </row>
    <row r="40" spans="1:69" s="9" customFormat="1" ht="29.1" customHeight="1" x14ac:dyDescent="0.2">
      <c r="A40" s="48">
        <v>20</v>
      </c>
      <c r="B40" s="282" t="s">
        <v>95</v>
      </c>
      <c r="C40" s="16" t="s">
        <v>6</v>
      </c>
      <c r="D40" s="16"/>
      <c r="E40" s="7">
        <v>2</v>
      </c>
      <c r="F40" s="48" t="s">
        <v>125</v>
      </c>
      <c r="G40" s="48" t="s">
        <v>97</v>
      </c>
      <c r="H40" s="16" t="s">
        <v>98</v>
      </c>
      <c r="I40" s="55" t="s">
        <v>106</v>
      </c>
      <c r="J40" s="134" t="s">
        <v>101</v>
      </c>
      <c r="K40" s="134" t="s">
        <v>101</v>
      </c>
      <c r="L40" s="26">
        <f t="shared" si="0"/>
        <v>65</v>
      </c>
      <c r="M40" s="23">
        <f t="shared" si="5"/>
        <v>35</v>
      </c>
      <c r="N40" s="34">
        <f t="shared" si="1"/>
        <v>30</v>
      </c>
      <c r="O40" s="268">
        <f t="shared" si="2"/>
        <v>30</v>
      </c>
      <c r="P40" s="38">
        <f t="shared" si="15"/>
        <v>2.5</v>
      </c>
      <c r="Q40" s="60">
        <f t="shared" si="6"/>
        <v>0</v>
      </c>
      <c r="R40" s="60">
        <f t="shared" ref="R40:R61" si="21">IFERROR((SUM(AD40:AH40,AJ40:AK40,AP40,BA40:BE40,BG40:BH40,BM40))*P40/N40," ")</f>
        <v>0</v>
      </c>
      <c r="S40" s="56">
        <f t="shared" si="8"/>
        <v>0</v>
      </c>
      <c r="T40" s="65">
        <f t="shared" si="20"/>
        <v>2.5</v>
      </c>
      <c r="U40" s="260" t="s">
        <v>102</v>
      </c>
      <c r="V40" s="326" t="s">
        <v>103</v>
      </c>
      <c r="W40" s="261">
        <v>2.5</v>
      </c>
      <c r="X40" s="28">
        <f t="shared" si="3"/>
        <v>65</v>
      </c>
      <c r="Y40" s="36">
        <f t="shared" si="10"/>
        <v>30</v>
      </c>
      <c r="Z40" s="278">
        <f t="shared" si="11"/>
        <v>30</v>
      </c>
      <c r="AA40" s="113"/>
      <c r="AB40" s="43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>
        <v>30</v>
      </c>
      <c r="AN40" s="16"/>
      <c r="AO40" s="16"/>
      <c r="AP40" s="16"/>
      <c r="AQ40" s="18"/>
      <c r="AR40" s="176">
        <v>35</v>
      </c>
      <c r="AS40" s="47"/>
      <c r="AT40" s="261"/>
      <c r="AU40" s="26">
        <f t="shared" si="4"/>
        <v>0</v>
      </c>
      <c r="AV40" s="36">
        <f t="shared" si="12"/>
        <v>0</v>
      </c>
      <c r="AW40" s="271">
        <f t="shared" si="13"/>
        <v>0</v>
      </c>
      <c r="AX40" s="16"/>
      <c r="AY40" s="43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8"/>
      <c r="BO40" s="31"/>
      <c r="BP40" s="21">
        <f t="shared" si="14"/>
        <v>26</v>
      </c>
      <c r="BQ40" s="8" t="str">
        <f t="shared" si="17"/>
        <v>Wartość prawidłowa</v>
      </c>
    </row>
    <row r="41" spans="1:69" s="9" customFormat="1" x14ac:dyDescent="0.25">
      <c r="A41" s="16">
        <v>21</v>
      </c>
      <c r="B41" s="282" t="s">
        <v>107</v>
      </c>
      <c r="C41" s="16" t="s">
        <v>6</v>
      </c>
      <c r="D41" s="16"/>
      <c r="E41" s="7">
        <v>2</v>
      </c>
      <c r="F41" s="48" t="s">
        <v>125</v>
      </c>
      <c r="G41" s="48" t="s">
        <v>97</v>
      </c>
      <c r="H41" s="16" t="s">
        <v>98</v>
      </c>
      <c r="I41" s="55" t="s">
        <v>127</v>
      </c>
      <c r="J41" s="134" t="s">
        <v>100</v>
      </c>
      <c r="K41" s="134" t="s">
        <v>100</v>
      </c>
      <c r="L41" s="26">
        <f t="shared" si="0"/>
        <v>40</v>
      </c>
      <c r="M41" s="23">
        <f t="shared" si="5"/>
        <v>25</v>
      </c>
      <c r="N41" s="34">
        <f t="shared" si="1"/>
        <v>15</v>
      </c>
      <c r="O41" s="268">
        <f t="shared" si="2"/>
        <v>15</v>
      </c>
      <c r="P41" s="38">
        <f t="shared" si="15"/>
        <v>1.5</v>
      </c>
      <c r="Q41" s="60">
        <f>IFERROR((AK41+BH41)*P41/N41," ")</f>
        <v>0</v>
      </c>
      <c r="R41" s="60">
        <f t="shared" si="21"/>
        <v>1</v>
      </c>
      <c r="S41" s="56">
        <f t="shared" si="8"/>
        <v>0</v>
      </c>
      <c r="T41" s="65">
        <f t="shared" si="20"/>
        <v>1.5</v>
      </c>
      <c r="U41" s="260" t="s">
        <v>103</v>
      </c>
      <c r="V41" s="325" t="s">
        <v>103</v>
      </c>
      <c r="W41" s="261">
        <v>1.5</v>
      </c>
      <c r="X41" s="28">
        <f t="shared" si="3"/>
        <v>40</v>
      </c>
      <c r="Y41" s="36">
        <f t="shared" si="10"/>
        <v>15</v>
      </c>
      <c r="Z41" s="278">
        <f t="shared" si="11"/>
        <v>15</v>
      </c>
      <c r="AA41" s="45">
        <v>5</v>
      </c>
      <c r="AB41" s="43"/>
      <c r="AC41" s="16"/>
      <c r="AD41" s="16"/>
      <c r="AE41" s="16"/>
      <c r="AF41" s="16"/>
      <c r="AG41" s="16"/>
      <c r="AH41" s="16"/>
      <c r="AI41" s="16"/>
      <c r="AJ41" s="16">
        <v>10</v>
      </c>
      <c r="AK41" s="16"/>
      <c r="AL41" s="16"/>
      <c r="AM41" s="16"/>
      <c r="AN41" s="16"/>
      <c r="AO41" s="16"/>
      <c r="AP41" s="16"/>
      <c r="AQ41" s="18"/>
      <c r="AR41" s="176">
        <v>25</v>
      </c>
      <c r="AS41" s="47"/>
      <c r="AT41" s="261"/>
      <c r="AU41" s="26">
        <f t="shared" si="4"/>
        <v>0</v>
      </c>
      <c r="AV41" s="36">
        <f t="shared" si="12"/>
        <v>0</v>
      </c>
      <c r="AW41" s="271">
        <f t="shared" si="13"/>
        <v>0</v>
      </c>
      <c r="AX41" s="16"/>
      <c r="AY41" s="43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8"/>
      <c r="BO41" s="31"/>
      <c r="BP41" s="21">
        <f t="shared" si="14"/>
        <v>26.666666666666668</v>
      </c>
      <c r="BQ41" s="8" t="str">
        <f t="shared" si="17"/>
        <v>Wartość prawidłowa</v>
      </c>
    </row>
    <row r="42" spans="1:69" s="9" customFormat="1" x14ac:dyDescent="0.25">
      <c r="A42" s="48">
        <v>22</v>
      </c>
      <c r="B42" s="282" t="s">
        <v>107</v>
      </c>
      <c r="C42" s="16" t="s">
        <v>6</v>
      </c>
      <c r="D42" s="16"/>
      <c r="E42" s="7">
        <v>2</v>
      </c>
      <c r="F42" s="48" t="s">
        <v>125</v>
      </c>
      <c r="G42" s="48" t="s">
        <v>97</v>
      </c>
      <c r="H42" s="16" t="s">
        <v>98</v>
      </c>
      <c r="I42" s="55" t="s">
        <v>128</v>
      </c>
      <c r="J42" s="134" t="s">
        <v>100</v>
      </c>
      <c r="K42" s="134" t="s">
        <v>100</v>
      </c>
      <c r="L42" s="26">
        <f t="shared" si="0"/>
        <v>40</v>
      </c>
      <c r="M42" s="23">
        <f t="shared" si="5"/>
        <v>25</v>
      </c>
      <c r="N42" s="34">
        <f t="shared" si="1"/>
        <v>15</v>
      </c>
      <c r="O42" s="268">
        <f t="shared" si="2"/>
        <v>15</v>
      </c>
      <c r="P42" s="38">
        <f t="shared" si="15"/>
        <v>1.5</v>
      </c>
      <c r="Q42" s="60">
        <f>IFERROR((AK42+BH42)*P42/N42," ")</f>
        <v>0</v>
      </c>
      <c r="R42" s="60">
        <f t="shared" si="21"/>
        <v>1</v>
      </c>
      <c r="S42" s="56">
        <f t="shared" si="8"/>
        <v>0.5</v>
      </c>
      <c r="T42" s="65">
        <f t="shared" si="20"/>
        <v>1.5</v>
      </c>
      <c r="U42" s="260" t="s">
        <v>103</v>
      </c>
      <c r="V42" s="47" t="s">
        <v>103</v>
      </c>
      <c r="W42" s="261">
        <v>1.5</v>
      </c>
      <c r="X42" s="28">
        <f t="shared" si="3"/>
        <v>40</v>
      </c>
      <c r="Y42" s="36">
        <f t="shared" si="10"/>
        <v>15</v>
      </c>
      <c r="Z42" s="278">
        <f t="shared" si="11"/>
        <v>15</v>
      </c>
      <c r="AA42" s="45">
        <v>5</v>
      </c>
      <c r="AB42" s="43">
        <v>5</v>
      </c>
      <c r="AC42" s="16"/>
      <c r="AD42" s="16"/>
      <c r="AE42" s="16"/>
      <c r="AF42" s="16"/>
      <c r="AG42" s="16"/>
      <c r="AH42" s="16"/>
      <c r="AI42" s="16"/>
      <c r="AJ42" s="16">
        <v>10</v>
      </c>
      <c r="AK42" s="16"/>
      <c r="AL42" s="16"/>
      <c r="AM42" s="16"/>
      <c r="AN42" s="16"/>
      <c r="AO42" s="16"/>
      <c r="AP42" s="16"/>
      <c r="AQ42" s="18"/>
      <c r="AR42" s="176">
        <v>25</v>
      </c>
      <c r="AS42" s="47"/>
      <c r="AT42" s="261"/>
      <c r="AU42" s="26">
        <f t="shared" si="4"/>
        <v>0</v>
      </c>
      <c r="AV42" s="36">
        <f t="shared" si="12"/>
        <v>0</v>
      </c>
      <c r="AW42" s="271">
        <f t="shared" si="13"/>
        <v>0</v>
      </c>
      <c r="AX42" s="16"/>
      <c r="AY42" s="43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8"/>
      <c r="BO42" s="31"/>
      <c r="BP42" s="21">
        <f t="shared" si="14"/>
        <v>26.666666666666668</v>
      </c>
      <c r="BQ42" s="8" t="str">
        <f t="shared" si="17"/>
        <v>Wartość prawidłowa</v>
      </c>
    </row>
    <row r="43" spans="1:69" s="9" customFormat="1" x14ac:dyDescent="0.25">
      <c r="A43" s="16">
        <v>23</v>
      </c>
      <c r="B43" s="282" t="s">
        <v>107</v>
      </c>
      <c r="C43" s="16" t="s">
        <v>6</v>
      </c>
      <c r="D43" s="16"/>
      <c r="E43" s="7">
        <v>2</v>
      </c>
      <c r="F43" s="48" t="s">
        <v>125</v>
      </c>
      <c r="G43" s="48" t="s">
        <v>97</v>
      </c>
      <c r="H43" s="16" t="s">
        <v>98</v>
      </c>
      <c r="I43" s="55" t="s">
        <v>129</v>
      </c>
      <c r="J43" s="134" t="s">
        <v>100</v>
      </c>
      <c r="K43" s="134" t="s">
        <v>100</v>
      </c>
      <c r="L43" s="26">
        <f t="shared" si="0"/>
        <v>40</v>
      </c>
      <c r="M43" s="23">
        <f t="shared" si="5"/>
        <v>25</v>
      </c>
      <c r="N43" s="34">
        <f t="shared" si="1"/>
        <v>15</v>
      </c>
      <c r="O43" s="268">
        <f t="shared" si="2"/>
        <v>15</v>
      </c>
      <c r="P43" s="38">
        <f t="shared" si="15"/>
        <v>1.5</v>
      </c>
      <c r="Q43" s="60">
        <f t="shared" si="6"/>
        <v>0</v>
      </c>
      <c r="R43" s="60">
        <f t="shared" si="21"/>
        <v>1</v>
      </c>
      <c r="S43" s="56">
        <f t="shared" si="8"/>
        <v>0.5</v>
      </c>
      <c r="T43" s="65">
        <f t="shared" si="20"/>
        <v>1.5</v>
      </c>
      <c r="U43" s="260" t="s">
        <v>103</v>
      </c>
      <c r="V43" s="47" t="s">
        <v>103</v>
      </c>
      <c r="W43" s="261">
        <v>1.5</v>
      </c>
      <c r="X43" s="28">
        <f t="shared" si="3"/>
        <v>40</v>
      </c>
      <c r="Y43" s="36">
        <f t="shared" si="10"/>
        <v>15</v>
      </c>
      <c r="Z43" s="278">
        <f t="shared" si="11"/>
        <v>15</v>
      </c>
      <c r="AA43" s="45">
        <v>5</v>
      </c>
      <c r="AB43" s="43">
        <v>5</v>
      </c>
      <c r="AC43" s="16"/>
      <c r="AD43" s="16"/>
      <c r="AE43" s="16"/>
      <c r="AF43" s="16"/>
      <c r="AG43" s="16"/>
      <c r="AH43" s="16"/>
      <c r="AI43" s="16"/>
      <c r="AJ43" s="16">
        <v>10</v>
      </c>
      <c r="AK43" s="16"/>
      <c r="AL43" s="16"/>
      <c r="AM43" s="16"/>
      <c r="AN43" s="16"/>
      <c r="AO43" s="16"/>
      <c r="AP43" s="16"/>
      <c r="AQ43" s="18"/>
      <c r="AR43" s="176">
        <v>25</v>
      </c>
      <c r="AS43" s="47"/>
      <c r="AT43" s="261"/>
      <c r="AU43" s="26">
        <f t="shared" si="4"/>
        <v>0</v>
      </c>
      <c r="AV43" s="36">
        <f t="shared" si="12"/>
        <v>0</v>
      </c>
      <c r="AW43" s="271">
        <f t="shared" si="13"/>
        <v>0</v>
      </c>
      <c r="AX43" s="16"/>
      <c r="AY43" s="43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8"/>
      <c r="BO43" s="31"/>
      <c r="BP43" s="21">
        <f t="shared" si="14"/>
        <v>26.666666666666668</v>
      </c>
      <c r="BQ43" s="8" t="str">
        <f t="shared" si="17"/>
        <v>Wartość prawidłowa</v>
      </c>
    </row>
    <row r="44" spans="1:69" s="9" customFormat="1" ht="30" x14ac:dyDescent="0.25">
      <c r="A44" s="48">
        <v>24</v>
      </c>
      <c r="B44" s="282" t="s">
        <v>107</v>
      </c>
      <c r="C44" s="16" t="s">
        <v>6</v>
      </c>
      <c r="D44" s="16"/>
      <c r="E44" s="7">
        <v>2</v>
      </c>
      <c r="F44" s="48" t="s">
        <v>125</v>
      </c>
      <c r="G44" s="48" t="s">
        <v>97</v>
      </c>
      <c r="H44" s="16" t="s">
        <v>98</v>
      </c>
      <c r="I44" s="55" t="s">
        <v>130</v>
      </c>
      <c r="J44" s="134" t="s">
        <v>100</v>
      </c>
      <c r="K44" s="134" t="s">
        <v>100</v>
      </c>
      <c r="L44" s="26">
        <f t="shared" si="0"/>
        <v>50</v>
      </c>
      <c r="M44" s="23">
        <f t="shared" si="5"/>
        <v>25</v>
      </c>
      <c r="N44" s="34">
        <f t="shared" si="1"/>
        <v>25</v>
      </c>
      <c r="O44" s="268">
        <f t="shared" si="2"/>
        <v>25</v>
      </c>
      <c r="P44" s="38">
        <f t="shared" si="15"/>
        <v>2</v>
      </c>
      <c r="Q44" s="60">
        <f t="shared" si="6"/>
        <v>0</v>
      </c>
      <c r="R44" s="60">
        <f t="shared" si="21"/>
        <v>1.2</v>
      </c>
      <c r="S44" s="56">
        <f t="shared" si="8"/>
        <v>0</v>
      </c>
      <c r="T44" s="65">
        <f t="shared" si="20"/>
        <v>2</v>
      </c>
      <c r="U44" s="260" t="s">
        <v>103</v>
      </c>
      <c r="V44" s="47" t="s">
        <v>103</v>
      </c>
      <c r="W44" s="261">
        <v>2</v>
      </c>
      <c r="X44" s="28">
        <f t="shared" si="3"/>
        <v>50</v>
      </c>
      <c r="Y44" s="36">
        <f t="shared" si="10"/>
        <v>25</v>
      </c>
      <c r="Z44" s="278">
        <f t="shared" si="11"/>
        <v>25</v>
      </c>
      <c r="AA44" s="45">
        <v>10</v>
      </c>
      <c r="AB44" s="43"/>
      <c r="AC44" s="16"/>
      <c r="AD44" s="16"/>
      <c r="AE44" s="16"/>
      <c r="AF44" s="16">
        <v>5</v>
      </c>
      <c r="AG44" s="16"/>
      <c r="AH44" s="16"/>
      <c r="AI44" s="16"/>
      <c r="AJ44" s="16">
        <v>10</v>
      </c>
      <c r="AK44" s="16"/>
      <c r="AL44" s="16"/>
      <c r="AM44" s="16"/>
      <c r="AN44" s="16"/>
      <c r="AO44" s="16"/>
      <c r="AP44" s="16"/>
      <c r="AQ44" s="18"/>
      <c r="AR44" s="176">
        <v>25</v>
      </c>
      <c r="AS44" s="47"/>
      <c r="AT44" s="261"/>
      <c r="AU44" s="26">
        <f t="shared" si="4"/>
        <v>0</v>
      </c>
      <c r="AV44" s="36">
        <f t="shared" si="12"/>
        <v>0</v>
      </c>
      <c r="AW44" s="271">
        <f t="shared" si="13"/>
        <v>0</v>
      </c>
      <c r="AX44" s="16"/>
      <c r="AY44" s="43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8"/>
      <c r="BO44" s="31"/>
      <c r="BP44" s="21">
        <f t="shared" si="14"/>
        <v>25</v>
      </c>
      <c r="BQ44" s="8" t="str">
        <f t="shared" si="17"/>
        <v>Wartość prawidłowa</v>
      </c>
    </row>
    <row r="45" spans="1:69" s="9" customFormat="1" x14ac:dyDescent="0.25">
      <c r="A45" s="16">
        <v>25</v>
      </c>
      <c r="B45" s="282" t="s">
        <v>107</v>
      </c>
      <c r="C45" s="16" t="s">
        <v>6</v>
      </c>
      <c r="D45" s="16"/>
      <c r="E45" s="7">
        <v>2</v>
      </c>
      <c r="F45" s="48" t="s">
        <v>125</v>
      </c>
      <c r="G45" s="48" t="s">
        <v>97</v>
      </c>
      <c r="H45" s="16" t="s">
        <v>98</v>
      </c>
      <c r="I45" s="55" t="s">
        <v>131</v>
      </c>
      <c r="J45" s="134" t="s">
        <v>100</v>
      </c>
      <c r="K45" s="134" t="s">
        <v>100</v>
      </c>
      <c r="L45" s="26">
        <f t="shared" ref="L45:L61" si="22">X45+AU45</f>
        <v>40</v>
      </c>
      <c r="M45" s="23">
        <f t="shared" si="5"/>
        <v>25</v>
      </c>
      <c r="N45" s="34">
        <f t="shared" ref="N45:N61" si="23">Y45+AV45</f>
        <v>15</v>
      </c>
      <c r="O45" s="268">
        <f t="shared" ref="O45:O61" si="24">Z45+AW45</f>
        <v>15</v>
      </c>
      <c r="P45" s="38">
        <f t="shared" si="15"/>
        <v>1.5</v>
      </c>
      <c r="Q45" s="60">
        <f t="shared" si="6"/>
        <v>0</v>
      </c>
      <c r="R45" s="60">
        <f t="shared" si="21"/>
        <v>1</v>
      </c>
      <c r="S45" s="56">
        <f t="shared" si="8"/>
        <v>0.5</v>
      </c>
      <c r="T45" s="65">
        <f t="shared" si="20"/>
        <v>1.5</v>
      </c>
      <c r="U45" s="260" t="s">
        <v>103</v>
      </c>
      <c r="V45" s="47" t="s">
        <v>103</v>
      </c>
      <c r="W45" s="261">
        <v>1.5</v>
      </c>
      <c r="X45" s="28">
        <f t="shared" ref="X45:X61" si="25">AR45+Y45</f>
        <v>40</v>
      </c>
      <c r="Y45" s="36">
        <f t="shared" ref="Y45:Y61" si="26">AQ45+Z45</f>
        <v>15</v>
      </c>
      <c r="Z45" s="278">
        <f t="shared" ref="Z45:Z61" si="27">(SUM(AA45:AP45))-AB45</f>
        <v>15</v>
      </c>
      <c r="AA45" s="45">
        <v>5</v>
      </c>
      <c r="AB45" s="43">
        <v>5</v>
      </c>
      <c r="AC45" s="16"/>
      <c r="AD45" s="16"/>
      <c r="AE45" s="16">
        <v>10</v>
      </c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8"/>
      <c r="AR45" s="176">
        <v>25</v>
      </c>
      <c r="AS45" s="47"/>
      <c r="AT45" s="261"/>
      <c r="AU45" s="26">
        <f t="shared" ref="AU45:AU61" si="28">BO45+AV45</f>
        <v>0</v>
      </c>
      <c r="AV45" s="36">
        <f t="shared" ref="AV45:AV61" si="29">BN45+AW45</f>
        <v>0</v>
      </c>
      <c r="AW45" s="271">
        <f t="shared" ref="AW45:AW61" si="30">(SUM(AX45:BM45))-AY45</f>
        <v>0</v>
      </c>
      <c r="AX45" s="16"/>
      <c r="AY45" s="43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8"/>
      <c r="BO45" s="31"/>
      <c r="BP45" s="21">
        <f t="shared" si="14"/>
        <v>26.666666666666668</v>
      </c>
      <c r="BQ45" s="8" t="str">
        <f t="shared" si="17"/>
        <v>Wartość prawidłowa</v>
      </c>
    </row>
    <row r="46" spans="1:69" s="9" customFormat="1" x14ac:dyDescent="0.25">
      <c r="A46" s="48">
        <v>26</v>
      </c>
      <c r="B46" s="282" t="s">
        <v>107</v>
      </c>
      <c r="C46" s="16" t="s">
        <v>6</v>
      </c>
      <c r="D46" s="16"/>
      <c r="E46" s="7">
        <v>2</v>
      </c>
      <c r="F46" s="48" t="s">
        <v>125</v>
      </c>
      <c r="G46" s="48" t="s">
        <v>97</v>
      </c>
      <c r="H46" s="16" t="s">
        <v>98</v>
      </c>
      <c r="I46" s="55" t="s">
        <v>132</v>
      </c>
      <c r="J46" s="134" t="s">
        <v>100</v>
      </c>
      <c r="K46" s="134" t="s">
        <v>100</v>
      </c>
      <c r="L46" s="26">
        <f t="shared" si="22"/>
        <v>50</v>
      </c>
      <c r="M46" s="23">
        <f t="shared" si="5"/>
        <v>25</v>
      </c>
      <c r="N46" s="34">
        <f t="shared" si="23"/>
        <v>25</v>
      </c>
      <c r="O46" s="268">
        <f t="shared" si="24"/>
        <v>25</v>
      </c>
      <c r="P46" s="38">
        <f t="shared" si="15"/>
        <v>2</v>
      </c>
      <c r="Q46" s="60">
        <f t="shared" si="6"/>
        <v>0</v>
      </c>
      <c r="R46" s="60">
        <f t="shared" si="21"/>
        <v>0</v>
      </c>
      <c r="S46" s="56">
        <f t="shared" si="8"/>
        <v>0</v>
      </c>
      <c r="T46" s="65">
        <f t="shared" si="20"/>
        <v>2</v>
      </c>
      <c r="U46" s="260" t="s">
        <v>103</v>
      </c>
      <c r="V46" s="47"/>
      <c r="W46" s="261"/>
      <c r="X46" s="28">
        <f t="shared" si="25"/>
        <v>0</v>
      </c>
      <c r="Y46" s="36">
        <f t="shared" si="26"/>
        <v>0</v>
      </c>
      <c r="Z46" s="278">
        <f t="shared" si="27"/>
        <v>0</v>
      </c>
      <c r="AA46" s="45"/>
      <c r="AB46" s="43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8"/>
      <c r="AR46" s="176"/>
      <c r="AS46" s="47" t="s">
        <v>103</v>
      </c>
      <c r="AT46" s="261">
        <v>2</v>
      </c>
      <c r="AU46" s="26">
        <f t="shared" si="28"/>
        <v>50</v>
      </c>
      <c r="AV46" s="36">
        <f t="shared" si="29"/>
        <v>25</v>
      </c>
      <c r="AW46" s="271">
        <f t="shared" si="30"/>
        <v>25</v>
      </c>
      <c r="AX46" s="16">
        <v>10</v>
      </c>
      <c r="AY46" s="43"/>
      <c r="AZ46" s="16"/>
      <c r="BA46" s="16"/>
      <c r="BB46" s="16"/>
      <c r="BC46" s="16"/>
      <c r="BD46" s="16"/>
      <c r="BE46" s="16"/>
      <c r="BF46" s="16">
        <v>15</v>
      </c>
      <c r="BG46" s="16"/>
      <c r="BH46" s="16"/>
      <c r="BI46" s="16"/>
      <c r="BJ46" s="16"/>
      <c r="BK46" s="16"/>
      <c r="BL46" s="16"/>
      <c r="BM46" s="16"/>
      <c r="BN46" s="18"/>
      <c r="BO46" s="31">
        <v>25</v>
      </c>
      <c r="BP46" s="21">
        <f t="shared" si="14"/>
        <v>25</v>
      </c>
      <c r="BQ46" s="8" t="str">
        <f t="shared" si="16"/>
        <v>Wartość prawidłowa</v>
      </c>
    </row>
    <row r="47" spans="1:69" s="9" customFormat="1" x14ac:dyDescent="0.25">
      <c r="A47" s="16">
        <v>27</v>
      </c>
      <c r="B47" s="282" t="s">
        <v>113</v>
      </c>
      <c r="C47" s="16" t="s">
        <v>6</v>
      </c>
      <c r="D47" s="16"/>
      <c r="E47" s="7">
        <v>2</v>
      </c>
      <c r="F47" s="48" t="s">
        <v>125</v>
      </c>
      <c r="G47" s="48" t="s">
        <v>97</v>
      </c>
      <c r="H47" s="16" t="s">
        <v>98</v>
      </c>
      <c r="I47" s="307" t="s">
        <v>118</v>
      </c>
      <c r="J47" s="134" t="s">
        <v>100</v>
      </c>
      <c r="K47" s="134" t="s">
        <v>100</v>
      </c>
      <c r="L47" s="26">
        <f t="shared" si="22"/>
        <v>25</v>
      </c>
      <c r="M47" s="23">
        <f t="shared" si="5"/>
        <v>15</v>
      </c>
      <c r="N47" s="34">
        <f t="shared" si="23"/>
        <v>10</v>
      </c>
      <c r="O47" s="268">
        <f t="shared" si="24"/>
        <v>10</v>
      </c>
      <c r="P47" s="38">
        <f t="shared" si="15"/>
        <v>1</v>
      </c>
      <c r="Q47" s="60">
        <f t="shared" si="6"/>
        <v>0</v>
      </c>
      <c r="R47" s="60">
        <f t="shared" si="21"/>
        <v>0</v>
      </c>
      <c r="S47" s="56">
        <f t="shared" si="8"/>
        <v>0</v>
      </c>
      <c r="T47" s="65">
        <f t="shared" si="20"/>
        <v>1</v>
      </c>
      <c r="U47" s="260" t="s">
        <v>103</v>
      </c>
      <c r="V47" s="47" t="s">
        <v>103</v>
      </c>
      <c r="W47" s="261">
        <v>0.5</v>
      </c>
      <c r="X47" s="28">
        <f t="shared" si="25"/>
        <v>5</v>
      </c>
      <c r="Y47" s="36">
        <f t="shared" si="26"/>
        <v>5</v>
      </c>
      <c r="Z47" s="278">
        <f t="shared" si="27"/>
        <v>5</v>
      </c>
      <c r="AA47" s="45"/>
      <c r="AB47" s="43"/>
      <c r="AC47" s="16">
        <v>5</v>
      </c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8"/>
      <c r="AR47" s="176"/>
      <c r="AS47" s="47" t="s">
        <v>103</v>
      </c>
      <c r="AT47" s="261">
        <v>0.5</v>
      </c>
      <c r="AU47" s="26">
        <f t="shared" si="28"/>
        <v>20</v>
      </c>
      <c r="AV47" s="36">
        <f t="shared" si="29"/>
        <v>5</v>
      </c>
      <c r="AW47" s="271">
        <f t="shared" si="30"/>
        <v>5</v>
      </c>
      <c r="AX47" s="16"/>
      <c r="AY47" s="43"/>
      <c r="AZ47" s="16">
        <v>5</v>
      </c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8"/>
      <c r="BO47" s="31">
        <v>15</v>
      </c>
      <c r="BP47" s="21">
        <f t="shared" si="14"/>
        <v>25</v>
      </c>
      <c r="BQ47" s="8" t="str">
        <f t="shared" si="16"/>
        <v>Wartość prawidłowa</v>
      </c>
    </row>
    <row r="48" spans="1:69" s="9" customFormat="1" ht="30" x14ac:dyDescent="0.25">
      <c r="A48" s="48">
        <v>28</v>
      </c>
      <c r="B48" s="282"/>
      <c r="C48" s="16" t="s">
        <v>6</v>
      </c>
      <c r="D48" s="16"/>
      <c r="E48" s="7">
        <v>2</v>
      </c>
      <c r="F48" s="48" t="s">
        <v>125</v>
      </c>
      <c r="G48" s="48" t="s">
        <v>97</v>
      </c>
      <c r="H48" s="16" t="s">
        <v>98</v>
      </c>
      <c r="I48" s="307" t="s">
        <v>119</v>
      </c>
      <c r="J48" s="134" t="s">
        <v>100</v>
      </c>
      <c r="K48" s="134" t="s">
        <v>100</v>
      </c>
      <c r="L48" s="26">
        <f t="shared" si="22"/>
        <v>160</v>
      </c>
      <c r="M48" s="23">
        <f t="shared" si="5"/>
        <v>160</v>
      </c>
      <c r="N48" s="34">
        <f t="shared" si="23"/>
        <v>0</v>
      </c>
      <c r="O48" s="268">
        <f t="shared" si="24"/>
        <v>0</v>
      </c>
      <c r="P48" s="38">
        <f t="shared" si="15"/>
        <v>6</v>
      </c>
      <c r="Q48" s="60" t="str">
        <f t="shared" si="6"/>
        <v xml:space="preserve"> </v>
      </c>
      <c r="R48" s="60" t="str">
        <f t="shared" si="21"/>
        <v xml:space="preserve"> </v>
      </c>
      <c r="S48" s="56" t="str">
        <f t="shared" si="8"/>
        <v xml:space="preserve"> </v>
      </c>
      <c r="T48" s="65" t="str">
        <f t="shared" si="20"/>
        <v xml:space="preserve"> </v>
      </c>
      <c r="U48" s="260" t="s">
        <v>103</v>
      </c>
      <c r="V48" s="47" t="s">
        <v>103</v>
      </c>
      <c r="W48" s="261">
        <v>2</v>
      </c>
      <c r="X48" s="28">
        <f t="shared" si="25"/>
        <v>160</v>
      </c>
      <c r="Y48" s="36">
        <f t="shared" si="26"/>
        <v>0</v>
      </c>
      <c r="Z48" s="278">
        <f t="shared" si="27"/>
        <v>0</v>
      </c>
      <c r="AA48" s="45"/>
      <c r="AB48" s="43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8"/>
      <c r="AR48" s="176">
        <v>160</v>
      </c>
      <c r="AS48" s="47" t="s">
        <v>103</v>
      </c>
      <c r="AT48" s="261">
        <v>4</v>
      </c>
      <c r="AU48" s="26">
        <f t="shared" si="28"/>
        <v>0</v>
      </c>
      <c r="AV48" s="36">
        <f t="shared" si="29"/>
        <v>0</v>
      </c>
      <c r="AW48" s="271">
        <f t="shared" si="30"/>
        <v>0</v>
      </c>
      <c r="AX48" s="16"/>
      <c r="AY48" s="43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8"/>
      <c r="BO48" s="31"/>
      <c r="BP48" s="21">
        <f t="shared" si="14"/>
        <v>26.666666666666668</v>
      </c>
      <c r="BQ48" s="8" t="str">
        <f t="shared" si="16"/>
        <v>Wartość prawidłowa</v>
      </c>
    </row>
    <row r="49" spans="1:69" s="9" customFormat="1" ht="30" x14ac:dyDescent="0.25">
      <c r="A49" s="16">
        <v>29</v>
      </c>
      <c r="B49" s="282"/>
      <c r="C49" s="16" t="s">
        <v>6</v>
      </c>
      <c r="D49" s="16"/>
      <c r="E49" s="7">
        <v>2</v>
      </c>
      <c r="F49" s="48" t="s">
        <v>125</v>
      </c>
      <c r="G49" s="48" t="s">
        <v>97</v>
      </c>
      <c r="H49" s="16" t="s">
        <v>98</v>
      </c>
      <c r="I49" s="307" t="s">
        <v>133</v>
      </c>
      <c r="J49" s="134" t="s">
        <v>100</v>
      </c>
      <c r="K49" s="134" t="s">
        <v>100</v>
      </c>
      <c r="L49" s="26">
        <f t="shared" si="22"/>
        <v>230</v>
      </c>
      <c r="M49" s="23">
        <f t="shared" si="5"/>
        <v>230</v>
      </c>
      <c r="N49" s="34">
        <f t="shared" si="23"/>
        <v>0</v>
      </c>
      <c r="O49" s="268">
        <f t="shared" si="24"/>
        <v>0</v>
      </c>
      <c r="P49" s="38">
        <f t="shared" si="15"/>
        <v>9</v>
      </c>
      <c r="Q49" s="60" t="str">
        <f t="shared" si="6"/>
        <v xml:space="preserve"> </v>
      </c>
      <c r="R49" s="60" t="str">
        <f t="shared" si="21"/>
        <v xml:space="preserve"> </v>
      </c>
      <c r="S49" s="56" t="str">
        <f t="shared" si="8"/>
        <v xml:space="preserve"> </v>
      </c>
      <c r="T49" s="65" t="str">
        <f t="shared" si="20"/>
        <v xml:space="preserve"> </v>
      </c>
      <c r="U49" s="260" t="s">
        <v>103</v>
      </c>
      <c r="V49" s="47" t="s">
        <v>103</v>
      </c>
      <c r="W49" s="261">
        <v>4</v>
      </c>
      <c r="X49" s="28">
        <f t="shared" si="25"/>
        <v>0</v>
      </c>
      <c r="Y49" s="36">
        <f t="shared" si="26"/>
        <v>0</v>
      </c>
      <c r="Z49" s="278">
        <f t="shared" si="27"/>
        <v>0</v>
      </c>
      <c r="AA49" s="45"/>
      <c r="AB49" s="43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8"/>
      <c r="AR49" s="176"/>
      <c r="AS49" s="47"/>
      <c r="AT49" s="261">
        <v>5</v>
      </c>
      <c r="AU49" s="26">
        <f t="shared" si="28"/>
        <v>230</v>
      </c>
      <c r="AV49" s="36">
        <f t="shared" si="29"/>
        <v>0</v>
      </c>
      <c r="AW49" s="271">
        <f t="shared" si="30"/>
        <v>0</v>
      </c>
      <c r="AX49" s="16"/>
      <c r="AY49" s="43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8"/>
      <c r="BO49" s="31">
        <v>230</v>
      </c>
      <c r="BP49" s="21">
        <f t="shared" si="14"/>
        <v>25.555555555555557</v>
      </c>
      <c r="BQ49" s="8" t="str">
        <f t="shared" si="16"/>
        <v>Wartość prawidłowa</v>
      </c>
    </row>
    <row r="50" spans="1:69" s="9" customFormat="1" ht="29.45" customHeight="1" x14ac:dyDescent="0.25">
      <c r="A50" s="48">
        <v>30</v>
      </c>
      <c r="B50" s="282" t="s">
        <v>107</v>
      </c>
      <c r="C50" s="16" t="s">
        <v>6</v>
      </c>
      <c r="D50" s="16"/>
      <c r="E50" s="7">
        <v>2</v>
      </c>
      <c r="F50" s="48" t="s">
        <v>125</v>
      </c>
      <c r="G50" s="48" t="s">
        <v>97</v>
      </c>
      <c r="H50" s="16" t="s">
        <v>134</v>
      </c>
      <c r="I50" s="307" t="s">
        <v>135</v>
      </c>
      <c r="J50" s="134" t="s">
        <v>100</v>
      </c>
      <c r="K50" s="134" t="s">
        <v>100</v>
      </c>
      <c r="L50" s="26">
        <f t="shared" ref="L50" si="31">X50+AU50</f>
        <v>50</v>
      </c>
      <c r="M50" s="23">
        <f t="shared" ref="M50" si="32">AR50+BO50</f>
        <v>25</v>
      </c>
      <c r="N50" s="34">
        <f t="shared" ref="N50" si="33">Y50+AV50</f>
        <v>25</v>
      </c>
      <c r="O50" s="268">
        <f t="shared" ref="O50" si="34">Z50+AW50</f>
        <v>25</v>
      </c>
      <c r="P50" s="38">
        <f t="shared" ref="P50" si="35">W50+AT50</f>
        <v>2</v>
      </c>
      <c r="Q50" s="60">
        <f t="shared" ref="Q50" si="36">IFERROR((AK50+BH50)*P50/N50," ")</f>
        <v>0</v>
      </c>
      <c r="R50" s="60">
        <f t="shared" si="21"/>
        <v>0.8</v>
      </c>
      <c r="S50" s="56">
        <f t="shared" ref="S50" si="37">IFERROR((AB50+AN50+AY50+BK50)*P50/N50," ")</f>
        <v>0</v>
      </c>
      <c r="T50" s="65">
        <f t="shared" si="20"/>
        <v>2</v>
      </c>
      <c r="U50" s="260" t="s">
        <v>103</v>
      </c>
      <c r="V50" s="47" t="s">
        <v>103</v>
      </c>
      <c r="W50" s="261">
        <v>2</v>
      </c>
      <c r="X50" s="28">
        <f t="shared" ref="X50" si="38">AR50+Y50</f>
        <v>25</v>
      </c>
      <c r="Y50" s="36">
        <f t="shared" ref="Y50" si="39">AQ50+Z50</f>
        <v>25</v>
      </c>
      <c r="Z50" s="278">
        <f t="shared" ref="Z50" si="40">(SUM(AA50:AP50))-AB50</f>
        <v>25</v>
      </c>
      <c r="AA50" s="45">
        <v>15</v>
      </c>
      <c r="AB50" s="43"/>
      <c r="AC50" s="16"/>
      <c r="AD50" s="16"/>
      <c r="AE50" s="16"/>
      <c r="AF50" s="16">
        <v>10</v>
      </c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8"/>
      <c r="AR50" s="176"/>
      <c r="AS50" s="47"/>
      <c r="AT50" s="261"/>
      <c r="AU50" s="26">
        <f t="shared" ref="AU50" si="41">BO50+AV50</f>
        <v>25</v>
      </c>
      <c r="AV50" s="36">
        <f t="shared" ref="AV50" si="42">BN50+AW50</f>
        <v>0</v>
      </c>
      <c r="AW50" s="271">
        <f t="shared" ref="AW50" si="43">(SUM(AX50:BM50))-AY50</f>
        <v>0</v>
      </c>
      <c r="AX50" s="16"/>
      <c r="AY50" s="43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8"/>
      <c r="BO50" s="31">
        <v>25</v>
      </c>
      <c r="BP50" s="21">
        <f t="shared" ref="BP50:BP53" si="44">IFERROR(L50/P50," ")</f>
        <v>25</v>
      </c>
      <c r="BQ50" s="8" t="str">
        <f t="shared" ref="BQ50:BQ53" si="45">IF(OR(BP50&gt;30,BP50&lt;25),"1 ECTS powinien mieścić się przedziale 25-30h","Wartość prawidłowa")</f>
        <v>Wartość prawidłowa</v>
      </c>
    </row>
    <row r="51" spans="1:69" s="9" customFormat="1" ht="29.45" customHeight="1" x14ac:dyDescent="0.25">
      <c r="A51" s="16">
        <v>31</v>
      </c>
      <c r="B51" s="282" t="s">
        <v>107</v>
      </c>
      <c r="C51" s="16" t="s">
        <v>6</v>
      </c>
      <c r="D51" s="16"/>
      <c r="E51" s="7">
        <v>2</v>
      </c>
      <c r="F51" s="48" t="s">
        <v>125</v>
      </c>
      <c r="G51" s="48" t="s">
        <v>97</v>
      </c>
      <c r="H51" s="16" t="s">
        <v>134</v>
      </c>
      <c r="I51" s="55" t="s">
        <v>136</v>
      </c>
      <c r="J51" s="134" t="s">
        <v>100</v>
      </c>
      <c r="K51" s="134" t="s">
        <v>100</v>
      </c>
      <c r="L51" s="26">
        <f t="shared" si="22"/>
        <v>50</v>
      </c>
      <c r="M51" s="23">
        <f t="shared" si="5"/>
        <v>30</v>
      </c>
      <c r="N51" s="34">
        <f t="shared" ref="N51" si="46">Y51+AV51</f>
        <v>20</v>
      </c>
      <c r="O51" s="268">
        <f t="shared" ref="O51" si="47">Z51+AW51</f>
        <v>20</v>
      </c>
      <c r="P51" s="38">
        <f t="shared" si="15"/>
        <v>2</v>
      </c>
      <c r="Q51" s="60">
        <f t="shared" si="6"/>
        <v>0</v>
      </c>
      <c r="R51" s="60">
        <f t="shared" si="21"/>
        <v>0.5</v>
      </c>
      <c r="S51" s="56">
        <f t="shared" si="8"/>
        <v>0</v>
      </c>
      <c r="T51" s="65">
        <f t="shared" si="20"/>
        <v>2</v>
      </c>
      <c r="U51" s="260" t="s">
        <v>103</v>
      </c>
      <c r="V51" s="47" t="s">
        <v>103</v>
      </c>
      <c r="W51" s="261">
        <v>2</v>
      </c>
      <c r="X51" s="28">
        <f t="shared" ref="X51" si="48">AR51+Y51</f>
        <v>20</v>
      </c>
      <c r="Y51" s="36">
        <f t="shared" ref="Y51" si="49">AQ51+Z51</f>
        <v>20</v>
      </c>
      <c r="Z51" s="278">
        <f t="shared" ref="Z51" si="50">(SUM(AA51:AP51))-AB51</f>
        <v>20</v>
      </c>
      <c r="AA51" s="45">
        <v>15</v>
      </c>
      <c r="AB51" s="43"/>
      <c r="AC51" s="16"/>
      <c r="AD51" s="16"/>
      <c r="AE51" s="16">
        <v>5</v>
      </c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8"/>
      <c r="AR51" s="176"/>
      <c r="AS51" s="47"/>
      <c r="AT51" s="261"/>
      <c r="AU51" s="26">
        <f t="shared" ref="AU51" si="51">BO51+AV51</f>
        <v>30</v>
      </c>
      <c r="AV51" s="36">
        <f t="shared" ref="AV51" si="52">BN51+AW51</f>
        <v>0</v>
      </c>
      <c r="AW51" s="271">
        <f t="shared" ref="AW51" si="53">(SUM(AX51:BM51))-AY51</f>
        <v>0</v>
      </c>
      <c r="AX51" s="16"/>
      <c r="AY51" s="43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8"/>
      <c r="BO51" s="31">
        <v>30</v>
      </c>
      <c r="BP51" s="21">
        <f t="shared" si="44"/>
        <v>25</v>
      </c>
      <c r="BQ51" s="8" t="str">
        <f t="shared" si="45"/>
        <v>Wartość prawidłowa</v>
      </c>
    </row>
    <row r="52" spans="1:69" s="9" customFormat="1" ht="29.45" customHeight="1" x14ac:dyDescent="0.25">
      <c r="A52" s="48">
        <v>32</v>
      </c>
      <c r="B52" s="282" t="s">
        <v>107</v>
      </c>
      <c r="C52" s="16" t="s">
        <v>6</v>
      </c>
      <c r="D52" s="323" t="s">
        <v>95</v>
      </c>
      <c r="E52" s="7">
        <v>2</v>
      </c>
      <c r="F52" s="48" t="s">
        <v>125</v>
      </c>
      <c r="G52" s="48" t="s">
        <v>137</v>
      </c>
      <c r="H52" s="16" t="s">
        <v>134</v>
      </c>
      <c r="I52" s="324" t="s">
        <v>138</v>
      </c>
      <c r="J52" s="134" t="s">
        <v>100</v>
      </c>
      <c r="K52" s="134" t="s">
        <v>100</v>
      </c>
      <c r="L52" s="26">
        <f>X52+AU52</f>
        <v>75</v>
      </c>
      <c r="M52" s="23">
        <f>AR52+BO52</f>
        <v>40</v>
      </c>
      <c r="N52" s="34">
        <f>Y52+AV52</f>
        <v>35</v>
      </c>
      <c r="O52" s="268">
        <f>Z52+AW52</f>
        <v>35</v>
      </c>
      <c r="P52" s="38">
        <f>W52+AT52</f>
        <v>3</v>
      </c>
      <c r="Q52" s="60">
        <f>IFERROR((AK52+BH52)*P52/N52," ")</f>
        <v>0</v>
      </c>
      <c r="R52" s="60">
        <f t="shared" si="21"/>
        <v>2.5714285714285716</v>
      </c>
      <c r="S52" s="56">
        <f>IFERROR((AB52+AN52+AY52+BK52)*P52/N52," ")</f>
        <v>0</v>
      </c>
      <c r="T52" s="65">
        <f t="shared" si="20"/>
        <v>3</v>
      </c>
      <c r="U52" s="260" t="s">
        <v>103</v>
      </c>
      <c r="V52" s="47" t="s">
        <v>103</v>
      </c>
      <c r="W52" s="261">
        <v>3</v>
      </c>
      <c r="X52" s="28">
        <f>AR52+Y52</f>
        <v>35</v>
      </c>
      <c r="Y52" s="36">
        <f>AQ52+Z52</f>
        <v>35</v>
      </c>
      <c r="Z52" s="278">
        <f>(SUM(AA52:AP52))-AB52</f>
        <v>35</v>
      </c>
      <c r="AA52" s="45">
        <v>5</v>
      </c>
      <c r="AB52" s="43"/>
      <c r="AC52" s="16"/>
      <c r="AD52" s="16">
        <v>10</v>
      </c>
      <c r="AE52" s="16">
        <v>20</v>
      </c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8"/>
      <c r="AR52" s="176"/>
      <c r="AS52" s="47"/>
      <c r="AT52" s="261"/>
      <c r="AU52" s="26">
        <f>BO52+AV52</f>
        <v>40</v>
      </c>
      <c r="AV52" s="36">
        <f>BN52+AW52</f>
        <v>0</v>
      </c>
      <c r="AW52" s="271">
        <f>(SUM(AX52:BM52))-AY52</f>
        <v>0</v>
      </c>
      <c r="AX52" s="16"/>
      <c r="AY52" s="43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8"/>
      <c r="BO52" s="31">
        <v>40</v>
      </c>
      <c r="BP52" s="21">
        <f>IFERROR(L52/P52," ")</f>
        <v>25</v>
      </c>
      <c r="BQ52" s="8" t="str">
        <f>IF(OR(BP52&gt;30,BP52&lt;25),"1 ECTS powinien mieścić się przedziale 25-30h","Wartość prawidłowa")</f>
        <v>Wartość prawidłowa</v>
      </c>
    </row>
    <row r="53" spans="1:69" s="9" customFormat="1" ht="29.45" customHeight="1" x14ac:dyDescent="0.25">
      <c r="A53" s="16">
        <v>33</v>
      </c>
      <c r="B53" s="282" t="s">
        <v>107</v>
      </c>
      <c r="C53" s="16" t="s">
        <v>139</v>
      </c>
      <c r="D53" s="16" t="s">
        <v>95</v>
      </c>
      <c r="E53" s="7">
        <v>2</v>
      </c>
      <c r="F53" s="48" t="s">
        <v>125</v>
      </c>
      <c r="G53" s="48" t="s">
        <v>137</v>
      </c>
      <c r="H53" s="16" t="s">
        <v>134</v>
      </c>
      <c r="I53" s="55" t="s">
        <v>140</v>
      </c>
      <c r="J53" s="134" t="s">
        <v>100</v>
      </c>
      <c r="K53" s="134" t="s">
        <v>100</v>
      </c>
      <c r="L53" s="26">
        <f t="shared" ref="L53" si="54">X53+AU53</f>
        <v>75</v>
      </c>
      <c r="M53" s="23">
        <f t="shared" ref="M53" si="55">AR53+BO53</f>
        <v>35</v>
      </c>
      <c r="N53" s="34">
        <f t="shared" ref="N53" si="56">Y53+AV53</f>
        <v>40</v>
      </c>
      <c r="O53" s="268">
        <f t="shared" ref="O53" si="57">Z53+AW53</f>
        <v>40</v>
      </c>
      <c r="P53" s="38">
        <f t="shared" ref="P53" si="58">W53+AT53</f>
        <v>3</v>
      </c>
      <c r="Q53" s="60">
        <f t="shared" ref="Q53" si="59">IFERROR((AK53+BH53)*P53/N53," ")</f>
        <v>0</v>
      </c>
      <c r="R53" s="60">
        <f t="shared" si="21"/>
        <v>0</v>
      </c>
      <c r="S53" s="56">
        <f t="shared" ref="S53" si="60">IFERROR((AB53+AN53+AY53+BK53)*P53/N53," ")</f>
        <v>0</v>
      </c>
      <c r="T53" s="65">
        <f t="shared" si="20"/>
        <v>3</v>
      </c>
      <c r="U53" s="260" t="s">
        <v>103</v>
      </c>
      <c r="V53" s="47"/>
      <c r="W53" s="261"/>
      <c r="X53" s="28"/>
      <c r="Y53" s="36"/>
      <c r="Z53" s="278"/>
      <c r="AA53" s="45"/>
      <c r="AB53" s="43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8"/>
      <c r="AR53" s="176"/>
      <c r="AS53" s="47" t="s">
        <v>103</v>
      </c>
      <c r="AT53" s="261">
        <v>3</v>
      </c>
      <c r="AU53" s="26">
        <f t="shared" ref="AU53" si="61">BO53+AV53</f>
        <v>75</v>
      </c>
      <c r="AV53" s="36">
        <f t="shared" ref="AV53" si="62">BN53+AW53</f>
        <v>40</v>
      </c>
      <c r="AW53" s="271">
        <f t="shared" ref="AW53" si="63">(SUM(AX53:BM53))-AY53</f>
        <v>40</v>
      </c>
      <c r="AX53" s="16">
        <v>15</v>
      </c>
      <c r="AY53" s="43"/>
      <c r="AZ53" s="16"/>
      <c r="BA53" s="16"/>
      <c r="BB53" s="16"/>
      <c r="BC53" s="16"/>
      <c r="BD53" s="16"/>
      <c r="BE53" s="16"/>
      <c r="BF53" s="16">
        <v>25</v>
      </c>
      <c r="BG53" s="16"/>
      <c r="BH53" s="16"/>
      <c r="BI53" s="16"/>
      <c r="BJ53" s="16"/>
      <c r="BK53" s="16"/>
      <c r="BL53" s="16"/>
      <c r="BM53" s="16"/>
      <c r="BN53" s="18"/>
      <c r="BO53" s="31">
        <v>35</v>
      </c>
      <c r="BP53" s="21">
        <f t="shared" si="44"/>
        <v>25</v>
      </c>
      <c r="BQ53" s="8" t="str">
        <f t="shared" si="45"/>
        <v>Wartość prawidłowa</v>
      </c>
    </row>
    <row r="54" spans="1:69" s="9" customFormat="1" ht="30" x14ac:dyDescent="0.25">
      <c r="A54" s="48">
        <v>34</v>
      </c>
      <c r="B54" s="282" t="s">
        <v>107</v>
      </c>
      <c r="C54" s="16" t="s">
        <v>6</v>
      </c>
      <c r="D54" s="16" t="s">
        <v>95</v>
      </c>
      <c r="E54" s="7">
        <v>2</v>
      </c>
      <c r="F54" s="48" t="s">
        <v>125</v>
      </c>
      <c r="G54" s="48" t="s">
        <v>137</v>
      </c>
      <c r="H54" s="16" t="s">
        <v>134</v>
      </c>
      <c r="I54" s="55" t="s">
        <v>141</v>
      </c>
      <c r="J54" s="134" t="s">
        <v>100</v>
      </c>
      <c r="K54" s="134" t="s">
        <v>100</v>
      </c>
      <c r="L54" s="26">
        <f t="shared" si="22"/>
        <v>75</v>
      </c>
      <c r="M54" s="23">
        <f t="shared" si="5"/>
        <v>35</v>
      </c>
      <c r="N54" s="34">
        <f t="shared" si="23"/>
        <v>40</v>
      </c>
      <c r="O54" s="268">
        <f t="shared" si="24"/>
        <v>40</v>
      </c>
      <c r="P54" s="38">
        <f t="shared" si="15"/>
        <v>3</v>
      </c>
      <c r="Q54" s="60">
        <f t="shared" si="6"/>
        <v>0</v>
      </c>
      <c r="R54" s="60">
        <f t="shared" si="21"/>
        <v>1.875</v>
      </c>
      <c r="S54" s="56">
        <f t="shared" si="8"/>
        <v>0</v>
      </c>
      <c r="T54" s="65">
        <f t="shared" si="20"/>
        <v>3</v>
      </c>
      <c r="U54" s="260" t="s">
        <v>103</v>
      </c>
      <c r="V54" s="47" t="s">
        <v>103</v>
      </c>
      <c r="W54" s="261">
        <v>3</v>
      </c>
      <c r="X54" s="28">
        <f t="shared" si="25"/>
        <v>40</v>
      </c>
      <c r="Y54" s="36">
        <f t="shared" si="26"/>
        <v>40</v>
      </c>
      <c r="Z54" s="278">
        <f t="shared" si="27"/>
        <v>40</v>
      </c>
      <c r="AA54" s="45">
        <v>15</v>
      </c>
      <c r="AB54" s="43"/>
      <c r="AC54" s="16"/>
      <c r="AD54" s="16"/>
      <c r="AE54" s="16"/>
      <c r="AF54" s="16">
        <v>25</v>
      </c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8"/>
      <c r="AR54" s="176"/>
      <c r="AS54" s="47"/>
      <c r="AT54" s="261"/>
      <c r="AU54" s="26">
        <f t="shared" si="28"/>
        <v>35</v>
      </c>
      <c r="AV54" s="36">
        <f t="shared" si="29"/>
        <v>0</v>
      </c>
      <c r="AW54" s="271">
        <f t="shared" si="30"/>
        <v>0</v>
      </c>
      <c r="AX54" s="16"/>
      <c r="AY54" s="43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8"/>
      <c r="BO54" s="31">
        <v>35</v>
      </c>
      <c r="BP54" s="21">
        <f t="shared" si="14"/>
        <v>25</v>
      </c>
      <c r="BQ54" s="8" t="str">
        <f t="shared" si="16"/>
        <v>Wartość prawidłowa</v>
      </c>
    </row>
    <row r="55" spans="1:69" s="9" customFormat="1" ht="30" x14ac:dyDescent="0.25">
      <c r="A55" s="16">
        <v>35</v>
      </c>
      <c r="B55" s="282" t="s">
        <v>107</v>
      </c>
      <c r="C55" s="16" t="s">
        <v>6</v>
      </c>
      <c r="D55" s="16" t="s">
        <v>95</v>
      </c>
      <c r="E55" s="7">
        <v>2</v>
      </c>
      <c r="F55" s="48" t="s">
        <v>125</v>
      </c>
      <c r="G55" s="48" t="s">
        <v>137</v>
      </c>
      <c r="H55" s="16" t="s">
        <v>134</v>
      </c>
      <c r="I55" s="55" t="s">
        <v>142</v>
      </c>
      <c r="J55" s="134" t="s">
        <v>100</v>
      </c>
      <c r="K55" s="134" t="s">
        <v>100</v>
      </c>
      <c r="L55" s="26">
        <f t="shared" si="22"/>
        <v>75</v>
      </c>
      <c r="M55" s="23">
        <f t="shared" si="5"/>
        <v>35</v>
      </c>
      <c r="N55" s="34">
        <f t="shared" si="23"/>
        <v>40</v>
      </c>
      <c r="O55" s="268">
        <f t="shared" si="24"/>
        <v>40</v>
      </c>
      <c r="P55" s="38">
        <f t="shared" si="15"/>
        <v>3</v>
      </c>
      <c r="Q55" s="60">
        <f t="shared" si="6"/>
        <v>0</v>
      </c>
      <c r="R55" s="60">
        <f t="shared" si="21"/>
        <v>1.875</v>
      </c>
      <c r="S55" s="56">
        <f t="shared" si="8"/>
        <v>0</v>
      </c>
      <c r="T55" s="65">
        <f t="shared" si="20"/>
        <v>3</v>
      </c>
      <c r="U55" s="260" t="s">
        <v>103</v>
      </c>
      <c r="V55" s="47"/>
      <c r="W55" s="261"/>
      <c r="X55" s="28">
        <f t="shared" si="25"/>
        <v>0</v>
      </c>
      <c r="Y55" s="36">
        <f t="shared" si="26"/>
        <v>0</v>
      </c>
      <c r="Z55" s="278">
        <f t="shared" si="27"/>
        <v>0</v>
      </c>
      <c r="AA55" s="45"/>
      <c r="AB55" s="43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8"/>
      <c r="AR55" s="176"/>
      <c r="AS55" s="47" t="s">
        <v>103</v>
      </c>
      <c r="AT55" s="261">
        <v>3</v>
      </c>
      <c r="AU55" s="26">
        <f t="shared" si="28"/>
        <v>75</v>
      </c>
      <c r="AV55" s="36">
        <f t="shared" si="29"/>
        <v>40</v>
      </c>
      <c r="AW55" s="271">
        <f t="shared" si="30"/>
        <v>40</v>
      </c>
      <c r="AX55" s="16">
        <v>15</v>
      </c>
      <c r="AY55" s="43"/>
      <c r="AZ55" s="16"/>
      <c r="BA55" s="16"/>
      <c r="BB55" s="16"/>
      <c r="BC55" s="16">
        <v>25</v>
      </c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8"/>
      <c r="BO55" s="31">
        <v>35</v>
      </c>
      <c r="BP55" s="21">
        <f t="shared" si="14"/>
        <v>25</v>
      </c>
      <c r="BQ55" s="8" t="str">
        <f t="shared" si="16"/>
        <v>Wartość prawidłowa</v>
      </c>
    </row>
    <row r="56" spans="1:69" s="9" customFormat="1" ht="29.45" customHeight="1" x14ac:dyDescent="0.25">
      <c r="A56" s="48">
        <v>36</v>
      </c>
      <c r="B56" s="282" t="s">
        <v>107</v>
      </c>
      <c r="C56" s="16" t="s">
        <v>6</v>
      </c>
      <c r="D56" s="16" t="s">
        <v>107</v>
      </c>
      <c r="E56" s="7">
        <v>2</v>
      </c>
      <c r="F56" s="48" t="s">
        <v>125</v>
      </c>
      <c r="G56" s="48" t="s">
        <v>137</v>
      </c>
      <c r="H56" s="16" t="s">
        <v>134</v>
      </c>
      <c r="I56" s="307" t="s">
        <v>143</v>
      </c>
      <c r="J56" s="134" t="s">
        <v>100</v>
      </c>
      <c r="K56" s="134" t="s">
        <v>100</v>
      </c>
      <c r="L56" s="26">
        <f>X56+AU56</f>
        <v>75</v>
      </c>
      <c r="M56" s="23">
        <f>AR56+BO56</f>
        <v>40</v>
      </c>
      <c r="N56" s="34">
        <f>Y56+AV56</f>
        <v>35</v>
      </c>
      <c r="O56" s="268">
        <f>Z56+AW56</f>
        <v>35</v>
      </c>
      <c r="P56" s="38">
        <f>W56+AT56</f>
        <v>3</v>
      </c>
      <c r="Q56" s="60">
        <f>IFERROR((AK56+BH56)*P56/N56," ")</f>
        <v>0</v>
      </c>
      <c r="R56" s="60">
        <f t="shared" si="21"/>
        <v>2.5714285714285716</v>
      </c>
      <c r="S56" s="56">
        <f>IFERROR((AB56+AN56+AY56+BK56)*P56/N56," ")</f>
        <v>0</v>
      </c>
      <c r="T56" s="65">
        <f t="shared" si="20"/>
        <v>3</v>
      </c>
      <c r="U56" s="260" t="s">
        <v>103</v>
      </c>
      <c r="V56" s="47" t="s">
        <v>103</v>
      </c>
      <c r="W56" s="261">
        <v>3</v>
      </c>
      <c r="X56" s="28">
        <f>AR56+Y56</f>
        <v>35</v>
      </c>
      <c r="Y56" s="36">
        <f>AQ56+Z56</f>
        <v>35</v>
      </c>
      <c r="Z56" s="278">
        <f>(SUM(AA56:AP56))-AB56</f>
        <v>35</v>
      </c>
      <c r="AA56" s="45">
        <v>5</v>
      </c>
      <c r="AB56" s="43"/>
      <c r="AC56" s="16"/>
      <c r="AD56" s="16">
        <v>10</v>
      </c>
      <c r="AE56" s="16">
        <v>20</v>
      </c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8"/>
      <c r="AR56" s="176"/>
      <c r="AS56" s="47"/>
      <c r="AT56" s="261"/>
      <c r="AU56" s="26">
        <f>BO56+AV56</f>
        <v>40</v>
      </c>
      <c r="AV56" s="36">
        <f>BN56+AW56</f>
        <v>0</v>
      </c>
      <c r="AW56" s="271">
        <f>(SUM(AX56:BM56))-AY56</f>
        <v>0</v>
      </c>
      <c r="AX56" s="16"/>
      <c r="AY56" s="43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8"/>
      <c r="BO56" s="31">
        <v>40</v>
      </c>
      <c r="BP56" s="21">
        <f>IFERROR(L56/P56," ")</f>
        <v>25</v>
      </c>
      <c r="BQ56" s="8" t="str">
        <f>IF(OR(BP56&gt;30,BP56&lt;25),"1 ECTS powinien mieścić się przedziale 25-30h","Wartość prawidłowa")</f>
        <v>Wartość prawidłowa</v>
      </c>
    </row>
    <row r="57" spans="1:69" s="9" customFormat="1" ht="29.45" customHeight="1" x14ac:dyDescent="0.25">
      <c r="A57" s="16">
        <v>37</v>
      </c>
      <c r="B57" s="282" t="s">
        <v>107</v>
      </c>
      <c r="C57" s="16" t="s">
        <v>139</v>
      </c>
      <c r="D57" s="16" t="s">
        <v>107</v>
      </c>
      <c r="E57" s="7">
        <v>2</v>
      </c>
      <c r="F57" s="48" t="s">
        <v>125</v>
      </c>
      <c r="G57" s="48" t="s">
        <v>137</v>
      </c>
      <c r="H57" s="16" t="s">
        <v>134</v>
      </c>
      <c r="I57" s="55" t="s">
        <v>144</v>
      </c>
      <c r="J57" s="134" t="s">
        <v>100</v>
      </c>
      <c r="K57" s="134" t="s">
        <v>100</v>
      </c>
      <c r="L57" s="26">
        <f t="shared" ref="L57:L59" si="64">X57+AU57</f>
        <v>75</v>
      </c>
      <c r="M57" s="23">
        <f t="shared" ref="M57:M59" si="65">AR57+BO57</f>
        <v>35</v>
      </c>
      <c r="N57" s="34">
        <f t="shared" ref="N57:N59" si="66">Y57+AV57</f>
        <v>40</v>
      </c>
      <c r="O57" s="268">
        <f t="shared" ref="O57:O59" si="67">Z57+AW57</f>
        <v>40</v>
      </c>
      <c r="P57" s="38">
        <f t="shared" ref="P57:P59" si="68">W57+AT57</f>
        <v>3</v>
      </c>
      <c r="Q57" s="60">
        <f t="shared" ref="Q57:Q59" si="69">IFERROR((AK57+BH57)*P57/N57," ")</f>
        <v>0</v>
      </c>
      <c r="R57" s="60">
        <f>IFERROR((SUM(AD57:AH57,AJ57:AK57,AP57,BA57:BE57,BG57:BH57,BM57))*P57/N57," ")</f>
        <v>0</v>
      </c>
      <c r="S57" s="56">
        <f t="shared" ref="S57:S59" si="70">IFERROR((AB57+AN57+AY57+BK57)*P57/N57," ")</f>
        <v>0</v>
      </c>
      <c r="T57" s="65">
        <f t="shared" si="20"/>
        <v>3</v>
      </c>
      <c r="U57" s="260" t="s">
        <v>103</v>
      </c>
      <c r="V57" s="47"/>
      <c r="W57" s="261"/>
      <c r="X57" s="28"/>
      <c r="Y57" s="36"/>
      <c r="Z57" s="278"/>
      <c r="AA57" s="45"/>
      <c r="AB57" s="43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8"/>
      <c r="AR57" s="176"/>
      <c r="AS57" s="47" t="s">
        <v>103</v>
      </c>
      <c r="AT57" s="261">
        <v>3</v>
      </c>
      <c r="AU57" s="26">
        <f t="shared" ref="AU57:AU59" si="71">BO57+AV57</f>
        <v>75</v>
      </c>
      <c r="AV57" s="36">
        <f t="shared" ref="AV57:AV59" si="72">BN57+AW57</f>
        <v>40</v>
      </c>
      <c r="AW57" s="271">
        <f t="shared" ref="AW57" si="73">(SUM(AX57:BM57))-AY57</f>
        <v>40</v>
      </c>
      <c r="AX57" s="16">
        <v>15</v>
      </c>
      <c r="AY57" s="43"/>
      <c r="AZ57" s="16"/>
      <c r="BA57" s="16"/>
      <c r="BB57" s="16"/>
      <c r="BC57" s="16"/>
      <c r="BD57" s="16"/>
      <c r="BE57" s="16"/>
      <c r="BF57" s="16">
        <v>25</v>
      </c>
      <c r="BG57" s="16"/>
      <c r="BH57" s="16"/>
      <c r="BI57" s="16"/>
      <c r="BJ57" s="16"/>
      <c r="BK57" s="16"/>
      <c r="BL57" s="16"/>
      <c r="BM57" s="16"/>
      <c r="BN57" s="18"/>
      <c r="BO57" s="31">
        <v>35</v>
      </c>
      <c r="BP57" s="21">
        <f t="shared" ref="BP57:BP59" si="74">IFERROR(L57/P57," ")</f>
        <v>25</v>
      </c>
      <c r="BQ57" s="8" t="str">
        <f t="shared" ref="BQ57:BQ59" si="75">IF(OR(BP57&gt;30,BP57&lt;25),"1 ECTS powinien mieścić się przedziale 25-30h","Wartość prawidłowa")</f>
        <v>Wartość prawidłowa</v>
      </c>
    </row>
    <row r="58" spans="1:69" s="9" customFormat="1" ht="30" x14ac:dyDescent="0.25">
      <c r="A58" s="48">
        <v>38</v>
      </c>
      <c r="B58" s="282" t="s">
        <v>107</v>
      </c>
      <c r="C58" s="16" t="s">
        <v>6</v>
      </c>
      <c r="D58" s="16" t="s">
        <v>107</v>
      </c>
      <c r="E58" s="7">
        <v>2</v>
      </c>
      <c r="F58" s="48" t="s">
        <v>125</v>
      </c>
      <c r="G58" s="48" t="s">
        <v>137</v>
      </c>
      <c r="H58" s="16" t="s">
        <v>134</v>
      </c>
      <c r="I58" s="55" t="s">
        <v>145</v>
      </c>
      <c r="J58" s="134" t="s">
        <v>100</v>
      </c>
      <c r="K58" s="134" t="s">
        <v>100</v>
      </c>
      <c r="L58" s="26">
        <f t="shared" si="64"/>
        <v>75</v>
      </c>
      <c r="M58" s="23">
        <f t="shared" si="65"/>
        <v>35</v>
      </c>
      <c r="N58" s="34">
        <f t="shared" si="66"/>
        <v>40</v>
      </c>
      <c r="O58" s="268">
        <f t="shared" si="67"/>
        <v>40</v>
      </c>
      <c r="P58" s="38">
        <f t="shared" si="68"/>
        <v>3</v>
      </c>
      <c r="Q58" s="60">
        <f t="shared" si="69"/>
        <v>0</v>
      </c>
      <c r="R58" s="60">
        <f t="shared" si="21"/>
        <v>1.875</v>
      </c>
      <c r="S58" s="56">
        <f t="shared" si="70"/>
        <v>0</v>
      </c>
      <c r="T58" s="65">
        <f t="shared" si="20"/>
        <v>3</v>
      </c>
      <c r="U58" s="260" t="s">
        <v>103</v>
      </c>
      <c r="V58" s="47" t="s">
        <v>103</v>
      </c>
      <c r="W58" s="261">
        <v>3</v>
      </c>
      <c r="X58" s="28">
        <f t="shared" ref="X58:X59" si="76">AR58+Y58</f>
        <v>40</v>
      </c>
      <c r="Y58" s="36">
        <f t="shared" ref="Y58:Y59" si="77">AQ58+Z58</f>
        <v>40</v>
      </c>
      <c r="Z58" s="278">
        <f t="shared" ref="Z58:Z59" si="78">(SUM(AA58:AP58))-AB58</f>
        <v>40</v>
      </c>
      <c r="AA58" s="45">
        <v>15</v>
      </c>
      <c r="AB58" s="43"/>
      <c r="AC58" s="16"/>
      <c r="AD58" s="16"/>
      <c r="AE58" s="16"/>
      <c r="AF58" s="16">
        <v>25</v>
      </c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8"/>
      <c r="AR58" s="176"/>
      <c r="AS58" s="47"/>
      <c r="AT58" s="261"/>
      <c r="AU58" s="26">
        <f t="shared" si="71"/>
        <v>35</v>
      </c>
      <c r="AV58" s="36">
        <f t="shared" si="72"/>
        <v>0</v>
      </c>
      <c r="AW58" s="271">
        <f t="shared" ref="AW58:AW59" si="79">(SUM(AX58:BM58))-AY58</f>
        <v>0</v>
      </c>
      <c r="AX58" s="16"/>
      <c r="AY58" s="43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8"/>
      <c r="BO58" s="31">
        <v>35</v>
      </c>
      <c r="BP58" s="21">
        <f t="shared" si="74"/>
        <v>25</v>
      </c>
      <c r="BQ58" s="8" t="str">
        <f t="shared" si="75"/>
        <v>Wartość prawidłowa</v>
      </c>
    </row>
    <row r="59" spans="1:69" s="9" customFormat="1" ht="30" x14ac:dyDescent="0.25">
      <c r="A59" s="16">
        <v>39</v>
      </c>
      <c r="B59" s="282" t="s">
        <v>107</v>
      </c>
      <c r="C59" s="16" t="s">
        <v>6</v>
      </c>
      <c r="D59" s="16" t="s">
        <v>107</v>
      </c>
      <c r="E59" s="7">
        <v>2</v>
      </c>
      <c r="F59" s="48" t="s">
        <v>125</v>
      </c>
      <c r="G59" s="48" t="s">
        <v>137</v>
      </c>
      <c r="H59" s="16" t="s">
        <v>134</v>
      </c>
      <c r="I59" s="55" t="s">
        <v>146</v>
      </c>
      <c r="J59" s="134" t="s">
        <v>100</v>
      </c>
      <c r="K59" s="134" t="s">
        <v>100</v>
      </c>
      <c r="L59" s="26">
        <f t="shared" si="64"/>
        <v>75</v>
      </c>
      <c r="M59" s="23">
        <f t="shared" si="65"/>
        <v>35</v>
      </c>
      <c r="N59" s="34">
        <f t="shared" si="66"/>
        <v>40</v>
      </c>
      <c r="O59" s="268">
        <f t="shared" si="67"/>
        <v>40</v>
      </c>
      <c r="P59" s="38">
        <f t="shared" si="68"/>
        <v>3</v>
      </c>
      <c r="Q59" s="60">
        <f t="shared" si="69"/>
        <v>0</v>
      </c>
      <c r="R59" s="60">
        <f t="shared" si="21"/>
        <v>1.875</v>
      </c>
      <c r="S59" s="56">
        <f t="shared" si="70"/>
        <v>0</v>
      </c>
      <c r="T59" s="65">
        <f t="shared" si="20"/>
        <v>3</v>
      </c>
      <c r="U59" s="260" t="s">
        <v>103</v>
      </c>
      <c r="V59" s="47"/>
      <c r="W59" s="261"/>
      <c r="X59" s="28">
        <f t="shared" si="76"/>
        <v>0</v>
      </c>
      <c r="Y59" s="36">
        <f t="shared" si="77"/>
        <v>0</v>
      </c>
      <c r="Z59" s="278">
        <f t="shared" si="78"/>
        <v>0</v>
      </c>
      <c r="AA59" s="45"/>
      <c r="AB59" s="43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8"/>
      <c r="AR59" s="176"/>
      <c r="AS59" s="47" t="s">
        <v>103</v>
      </c>
      <c r="AT59" s="261">
        <v>3</v>
      </c>
      <c r="AU59" s="26">
        <f t="shared" si="71"/>
        <v>75</v>
      </c>
      <c r="AV59" s="36">
        <f t="shared" si="72"/>
        <v>40</v>
      </c>
      <c r="AW59" s="271">
        <f t="shared" si="79"/>
        <v>40</v>
      </c>
      <c r="AX59" s="16">
        <v>15</v>
      </c>
      <c r="AY59" s="43"/>
      <c r="AZ59" s="16"/>
      <c r="BA59" s="16"/>
      <c r="BB59" s="16"/>
      <c r="BC59" s="16">
        <v>25</v>
      </c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8"/>
      <c r="BO59" s="31">
        <v>35</v>
      </c>
      <c r="BP59" s="21">
        <f t="shared" si="74"/>
        <v>25</v>
      </c>
      <c r="BQ59" s="8" t="str">
        <f t="shared" si="75"/>
        <v>Wartość prawidłowa</v>
      </c>
    </row>
    <row r="60" spans="1:69" s="9" customFormat="1" ht="45" x14ac:dyDescent="0.25">
      <c r="A60" s="48">
        <v>40</v>
      </c>
      <c r="B60" s="282" t="s">
        <v>120</v>
      </c>
      <c r="C60" s="16" t="s">
        <v>6</v>
      </c>
      <c r="D60" s="16"/>
      <c r="E60" s="7">
        <v>2</v>
      </c>
      <c r="F60" s="48" t="s">
        <v>125</v>
      </c>
      <c r="G60" s="48" t="s">
        <v>97</v>
      </c>
      <c r="H60" s="134" t="s">
        <v>98</v>
      </c>
      <c r="I60" s="55" t="s">
        <v>147</v>
      </c>
      <c r="J60" s="134" t="s">
        <v>100</v>
      </c>
      <c r="K60" s="134" t="s">
        <v>100</v>
      </c>
      <c r="L60" s="26">
        <f t="shared" si="22"/>
        <v>52</v>
      </c>
      <c r="M60" s="23">
        <f t="shared" si="5"/>
        <v>20</v>
      </c>
      <c r="N60" s="34">
        <f t="shared" si="23"/>
        <v>32</v>
      </c>
      <c r="O60" s="268">
        <f t="shared" si="24"/>
        <v>32</v>
      </c>
      <c r="P60" s="38">
        <f t="shared" si="15"/>
        <v>2</v>
      </c>
      <c r="Q60" s="60">
        <f t="shared" si="6"/>
        <v>0</v>
      </c>
      <c r="R60" s="60">
        <f t="shared" si="21"/>
        <v>2</v>
      </c>
      <c r="S60" s="56">
        <f t="shared" si="8"/>
        <v>0</v>
      </c>
      <c r="T60" s="65">
        <f t="shared" si="20"/>
        <v>0</v>
      </c>
      <c r="U60" s="260" t="s">
        <v>103</v>
      </c>
      <c r="V60" s="47"/>
      <c r="W60" s="261"/>
      <c r="X60" s="28">
        <f t="shared" si="25"/>
        <v>0</v>
      </c>
      <c r="Y60" s="36">
        <f t="shared" si="26"/>
        <v>0</v>
      </c>
      <c r="Z60" s="278">
        <f t="shared" si="27"/>
        <v>0</v>
      </c>
      <c r="AA60" s="45"/>
      <c r="AB60" s="43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8"/>
      <c r="AR60" s="176"/>
      <c r="AS60" s="47" t="s">
        <v>103</v>
      </c>
      <c r="AT60" s="261">
        <v>2</v>
      </c>
      <c r="AU60" s="26">
        <f t="shared" si="28"/>
        <v>52</v>
      </c>
      <c r="AV60" s="36">
        <f t="shared" si="29"/>
        <v>32</v>
      </c>
      <c r="AW60" s="271">
        <f t="shared" si="30"/>
        <v>32</v>
      </c>
      <c r="AX60" s="16"/>
      <c r="AY60" s="43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>
        <v>32</v>
      </c>
      <c r="BN60" s="18"/>
      <c r="BO60" s="31">
        <v>20</v>
      </c>
      <c r="BP60" s="21">
        <f t="shared" si="14"/>
        <v>26</v>
      </c>
      <c r="BQ60" s="8" t="str">
        <f t="shared" si="16"/>
        <v>Wartość prawidłowa</v>
      </c>
    </row>
    <row r="61" spans="1:69" s="9" customFormat="1" ht="45.75" thickBot="1" x14ac:dyDescent="0.3">
      <c r="A61" s="16">
        <v>41</v>
      </c>
      <c r="B61" s="282" t="s">
        <v>120</v>
      </c>
      <c r="C61" s="16" t="s">
        <v>6</v>
      </c>
      <c r="D61" s="16"/>
      <c r="E61" s="7">
        <v>2</v>
      </c>
      <c r="F61" s="48" t="s">
        <v>125</v>
      </c>
      <c r="G61" s="16" t="s">
        <v>97</v>
      </c>
      <c r="H61" s="134" t="s">
        <v>98</v>
      </c>
      <c r="I61" s="55" t="s">
        <v>148</v>
      </c>
      <c r="J61" s="134" t="s">
        <v>100</v>
      </c>
      <c r="K61" s="134" t="s">
        <v>100</v>
      </c>
      <c r="L61" s="26">
        <f t="shared" si="22"/>
        <v>176</v>
      </c>
      <c r="M61" s="23">
        <f t="shared" si="5"/>
        <v>30</v>
      </c>
      <c r="N61" s="34">
        <f t="shared" si="23"/>
        <v>146</v>
      </c>
      <c r="O61" s="268">
        <f t="shared" si="24"/>
        <v>146</v>
      </c>
      <c r="P61" s="38">
        <f t="shared" si="15"/>
        <v>7</v>
      </c>
      <c r="Q61" s="110">
        <f t="shared" si="6"/>
        <v>0</v>
      </c>
      <c r="R61" s="60">
        <f t="shared" si="21"/>
        <v>7</v>
      </c>
      <c r="S61" s="56">
        <f t="shared" si="8"/>
        <v>0</v>
      </c>
      <c r="T61" s="167">
        <f t="shared" si="20"/>
        <v>0</v>
      </c>
      <c r="U61" s="260" t="s">
        <v>103</v>
      </c>
      <c r="V61" s="47"/>
      <c r="W61" s="261"/>
      <c r="X61" s="28">
        <f t="shared" si="25"/>
        <v>0</v>
      </c>
      <c r="Y61" s="36">
        <f t="shared" si="26"/>
        <v>0</v>
      </c>
      <c r="Z61" s="278">
        <f t="shared" si="27"/>
        <v>0</v>
      </c>
      <c r="AA61" s="45"/>
      <c r="AB61" s="43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8"/>
      <c r="AR61" s="176"/>
      <c r="AS61" s="47" t="s">
        <v>103</v>
      </c>
      <c r="AT61" s="261">
        <v>7</v>
      </c>
      <c r="AU61" s="26">
        <f t="shared" si="28"/>
        <v>176</v>
      </c>
      <c r="AV61" s="36">
        <f t="shared" si="29"/>
        <v>146</v>
      </c>
      <c r="AW61" s="271">
        <f t="shared" si="30"/>
        <v>146</v>
      </c>
      <c r="AX61" s="16"/>
      <c r="AY61" s="43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>
        <v>146</v>
      </c>
      <c r="BN61" s="18"/>
      <c r="BO61" s="31">
        <v>30</v>
      </c>
      <c r="BP61" s="21">
        <f t="shared" si="14"/>
        <v>25.142857142857142</v>
      </c>
      <c r="BQ61" s="111" t="str">
        <f t="shared" si="16"/>
        <v>Wartość prawidłowa</v>
      </c>
    </row>
    <row r="62" spans="1:69" s="322" customFormat="1" ht="16.5" thickBot="1" x14ac:dyDescent="0.3">
      <c r="A62" s="314"/>
      <c r="B62" s="315"/>
      <c r="C62" s="316"/>
      <c r="D62" s="316"/>
      <c r="E62" s="315"/>
      <c r="F62" s="316"/>
      <c r="G62" s="316"/>
      <c r="H62" s="317"/>
      <c r="I62" s="318" t="s">
        <v>149</v>
      </c>
      <c r="J62" s="319">
        <f>COUNTIF(J39:J61,"tak")</f>
        <v>1</v>
      </c>
      <c r="K62" s="319">
        <f>COUNTIF(K39:K61,"tak")</f>
        <v>2</v>
      </c>
      <c r="L62" s="316">
        <f t="shared" ref="L62:AQ62" si="80">SUM(L39:L61)</f>
        <v>1838</v>
      </c>
      <c r="M62" s="316">
        <f t="shared" si="80"/>
        <v>1085</v>
      </c>
      <c r="N62" s="316">
        <f t="shared" si="80"/>
        <v>753</v>
      </c>
      <c r="O62" s="316">
        <f t="shared" si="80"/>
        <v>753</v>
      </c>
      <c r="P62" s="316">
        <f t="shared" si="80"/>
        <v>72</v>
      </c>
      <c r="Q62" s="316">
        <f t="shared" si="80"/>
        <v>0</v>
      </c>
      <c r="R62" s="316">
        <f t="shared" si="80"/>
        <v>30.928571428571431</v>
      </c>
      <c r="S62" s="316">
        <f t="shared" si="80"/>
        <v>5.2142857142857144</v>
      </c>
      <c r="T62" s="316">
        <f t="shared" si="80"/>
        <v>48</v>
      </c>
      <c r="U62" s="316">
        <f t="shared" si="80"/>
        <v>0</v>
      </c>
      <c r="V62" s="316">
        <f t="shared" si="80"/>
        <v>0</v>
      </c>
      <c r="W62" s="316">
        <f t="shared" si="80"/>
        <v>36</v>
      </c>
      <c r="X62" s="316">
        <f t="shared" si="80"/>
        <v>720</v>
      </c>
      <c r="Y62" s="316">
        <f t="shared" si="80"/>
        <v>350</v>
      </c>
      <c r="Z62" s="316">
        <f t="shared" si="80"/>
        <v>350</v>
      </c>
      <c r="AA62" s="316">
        <f t="shared" si="80"/>
        <v>120</v>
      </c>
      <c r="AB62" s="316">
        <f t="shared" si="80"/>
        <v>35</v>
      </c>
      <c r="AC62" s="316">
        <f t="shared" si="80"/>
        <v>5</v>
      </c>
      <c r="AD62" s="316">
        <f t="shared" si="80"/>
        <v>35</v>
      </c>
      <c r="AE62" s="316">
        <f t="shared" si="80"/>
        <v>55</v>
      </c>
      <c r="AF62" s="316">
        <f t="shared" si="80"/>
        <v>65</v>
      </c>
      <c r="AG62" s="316">
        <f t="shared" si="80"/>
        <v>0</v>
      </c>
      <c r="AH62" s="316">
        <f t="shared" si="80"/>
        <v>0</v>
      </c>
      <c r="AI62" s="316">
        <f t="shared" si="80"/>
        <v>0</v>
      </c>
      <c r="AJ62" s="316">
        <f t="shared" si="80"/>
        <v>40</v>
      </c>
      <c r="AK62" s="316">
        <f t="shared" si="80"/>
        <v>0</v>
      </c>
      <c r="AL62" s="316">
        <f t="shared" si="80"/>
        <v>0</v>
      </c>
      <c r="AM62" s="316">
        <f t="shared" si="80"/>
        <v>30</v>
      </c>
      <c r="AN62" s="316">
        <f t="shared" si="80"/>
        <v>0</v>
      </c>
      <c r="AO62" s="316">
        <f t="shared" si="80"/>
        <v>0</v>
      </c>
      <c r="AP62" s="316">
        <f t="shared" si="80"/>
        <v>0</v>
      </c>
      <c r="AQ62" s="316">
        <f t="shared" si="80"/>
        <v>0</v>
      </c>
      <c r="AR62" s="316">
        <f t="shared" ref="AR62:BO62" si="81">SUM(AR39:AR61)</f>
        <v>370</v>
      </c>
      <c r="AS62" s="316">
        <f t="shared" si="81"/>
        <v>0</v>
      </c>
      <c r="AT62" s="316">
        <f t="shared" si="81"/>
        <v>36</v>
      </c>
      <c r="AU62" s="316">
        <f t="shared" si="81"/>
        <v>1118</v>
      </c>
      <c r="AV62" s="316">
        <f t="shared" si="81"/>
        <v>403</v>
      </c>
      <c r="AW62" s="316">
        <f t="shared" si="81"/>
        <v>403</v>
      </c>
      <c r="AX62" s="316">
        <f t="shared" si="81"/>
        <v>90</v>
      </c>
      <c r="AY62" s="316">
        <f t="shared" si="81"/>
        <v>20</v>
      </c>
      <c r="AZ62" s="316">
        <f t="shared" si="81"/>
        <v>5</v>
      </c>
      <c r="BA62" s="316">
        <f t="shared" si="81"/>
        <v>15</v>
      </c>
      <c r="BB62" s="316">
        <f t="shared" si="81"/>
        <v>0</v>
      </c>
      <c r="BC62" s="316">
        <f t="shared" si="81"/>
        <v>50</v>
      </c>
      <c r="BD62" s="316">
        <f t="shared" si="81"/>
        <v>0</v>
      </c>
      <c r="BE62" s="316">
        <f t="shared" si="81"/>
        <v>0</v>
      </c>
      <c r="BF62" s="316">
        <f t="shared" si="81"/>
        <v>65</v>
      </c>
      <c r="BG62" s="316">
        <f t="shared" si="81"/>
        <v>0</v>
      </c>
      <c r="BH62" s="316">
        <f t="shared" si="81"/>
        <v>0</v>
      </c>
      <c r="BI62" s="316">
        <f t="shared" si="81"/>
        <v>0</v>
      </c>
      <c r="BJ62" s="316">
        <f t="shared" si="81"/>
        <v>0</v>
      </c>
      <c r="BK62" s="316">
        <f t="shared" si="81"/>
        <v>0</v>
      </c>
      <c r="BL62" s="316">
        <f t="shared" si="81"/>
        <v>0</v>
      </c>
      <c r="BM62" s="316">
        <f t="shared" si="81"/>
        <v>178</v>
      </c>
      <c r="BN62" s="316">
        <f t="shared" si="81"/>
        <v>0</v>
      </c>
      <c r="BO62" s="316">
        <f t="shared" si="81"/>
        <v>715</v>
      </c>
      <c r="BP62" s="320"/>
      <c r="BQ62" s="321"/>
    </row>
    <row r="63" spans="1:69" s="1" customFormat="1" ht="21.75" customHeight="1" thickBot="1" x14ac:dyDescent="0.3">
      <c r="A63" s="169" t="s">
        <v>150</v>
      </c>
      <c r="B63" s="170"/>
      <c r="C63" s="170"/>
      <c r="D63" s="170"/>
      <c r="E63" s="170"/>
      <c r="F63" s="170"/>
      <c r="G63" s="170"/>
      <c r="H63" s="170"/>
      <c r="I63" s="171"/>
      <c r="J63" s="172">
        <f t="shared" ref="J63:AO63" si="82">SUM(J38,J62)</f>
        <v>3</v>
      </c>
      <c r="K63" s="172">
        <f t="shared" si="82"/>
        <v>6</v>
      </c>
      <c r="L63" s="172">
        <f t="shared" si="82"/>
        <v>3360</v>
      </c>
      <c r="M63" s="172">
        <f t="shared" si="82"/>
        <v>1905</v>
      </c>
      <c r="N63" s="172">
        <f t="shared" si="82"/>
        <v>1455</v>
      </c>
      <c r="O63" s="172">
        <f t="shared" si="82"/>
        <v>1455</v>
      </c>
      <c r="P63" s="172">
        <f t="shared" si="82"/>
        <v>132</v>
      </c>
      <c r="Q63" s="241">
        <f t="shared" si="82"/>
        <v>0</v>
      </c>
      <c r="R63" s="241">
        <f t="shared" si="82"/>
        <v>63.307142857142857</v>
      </c>
      <c r="S63" s="241">
        <f t="shared" si="82"/>
        <v>20.835714285714285</v>
      </c>
      <c r="T63" s="241">
        <f t="shared" si="82"/>
        <v>92</v>
      </c>
      <c r="U63" s="172">
        <f t="shared" si="82"/>
        <v>0</v>
      </c>
      <c r="V63" s="172">
        <f t="shared" si="82"/>
        <v>0</v>
      </c>
      <c r="W63" s="172">
        <f t="shared" si="82"/>
        <v>66</v>
      </c>
      <c r="X63" s="172">
        <f t="shared" si="82"/>
        <v>1493</v>
      </c>
      <c r="Y63" s="172">
        <f t="shared" si="82"/>
        <v>645</v>
      </c>
      <c r="Z63" s="172">
        <f t="shared" si="82"/>
        <v>645</v>
      </c>
      <c r="AA63" s="172">
        <f t="shared" si="82"/>
        <v>245</v>
      </c>
      <c r="AB63" s="172">
        <f t="shared" si="82"/>
        <v>150</v>
      </c>
      <c r="AC63" s="172">
        <f t="shared" si="82"/>
        <v>10</v>
      </c>
      <c r="AD63" s="172">
        <f t="shared" si="82"/>
        <v>105</v>
      </c>
      <c r="AE63" s="172">
        <f t="shared" si="82"/>
        <v>65</v>
      </c>
      <c r="AF63" s="172">
        <f t="shared" si="82"/>
        <v>65</v>
      </c>
      <c r="AG63" s="172">
        <f t="shared" si="82"/>
        <v>20</v>
      </c>
      <c r="AH63" s="172">
        <f t="shared" si="82"/>
        <v>10</v>
      </c>
      <c r="AI63" s="172">
        <f t="shared" si="82"/>
        <v>0</v>
      </c>
      <c r="AJ63" s="172">
        <f t="shared" si="82"/>
        <v>65</v>
      </c>
      <c r="AK63" s="172">
        <f t="shared" si="82"/>
        <v>0</v>
      </c>
      <c r="AL63" s="172">
        <f t="shared" si="82"/>
        <v>0</v>
      </c>
      <c r="AM63" s="172">
        <f t="shared" si="82"/>
        <v>60</v>
      </c>
      <c r="AN63" s="172">
        <f t="shared" si="82"/>
        <v>0</v>
      </c>
      <c r="AO63" s="172">
        <f t="shared" si="82"/>
        <v>0</v>
      </c>
      <c r="AP63" s="172">
        <f t="shared" ref="AP63:BO63" si="83">SUM(AP38,AP62)</f>
        <v>0</v>
      </c>
      <c r="AQ63" s="172">
        <f t="shared" si="83"/>
        <v>0</v>
      </c>
      <c r="AR63" s="172">
        <f t="shared" si="83"/>
        <v>848</v>
      </c>
      <c r="AS63" s="172">
        <f t="shared" si="83"/>
        <v>0</v>
      </c>
      <c r="AT63" s="172">
        <f t="shared" si="83"/>
        <v>66</v>
      </c>
      <c r="AU63" s="172">
        <f t="shared" si="83"/>
        <v>1867</v>
      </c>
      <c r="AV63" s="172">
        <f t="shared" si="83"/>
        <v>810</v>
      </c>
      <c r="AW63" s="172">
        <f t="shared" si="83"/>
        <v>810</v>
      </c>
      <c r="AX63" s="172">
        <f t="shared" si="83"/>
        <v>140</v>
      </c>
      <c r="AY63" s="172">
        <f t="shared" si="83"/>
        <v>70</v>
      </c>
      <c r="AZ63" s="172">
        <f t="shared" si="83"/>
        <v>10</v>
      </c>
      <c r="BA63" s="172">
        <f t="shared" si="83"/>
        <v>45</v>
      </c>
      <c r="BB63" s="172">
        <f t="shared" si="83"/>
        <v>0</v>
      </c>
      <c r="BC63" s="172">
        <f t="shared" si="83"/>
        <v>50</v>
      </c>
      <c r="BD63" s="172">
        <f t="shared" si="83"/>
        <v>30</v>
      </c>
      <c r="BE63" s="172">
        <f t="shared" si="83"/>
        <v>0</v>
      </c>
      <c r="BF63" s="172">
        <f t="shared" si="83"/>
        <v>65</v>
      </c>
      <c r="BG63" s="172">
        <f t="shared" si="83"/>
        <v>40</v>
      </c>
      <c r="BH63" s="172">
        <f t="shared" si="83"/>
        <v>0</v>
      </c>
      <c r="BI63" s="172">
        <f t="shared" si="83"/>
        <v>0</v>
      </c>
      <c r="BJ63" s="172">
        <f t="shared" si="83"/>
        <v>30</v>
      </c>
      <c r="BK63" s="172">
        <f t="shared" si="83"/>
        <v>0</v>
      </c>
      <c r="BL63" s="172">
        <f t="shared" si="83"/>
        <v>0</v>
      </c>
      <c r="BM63" s="172">
        <f t="shared" si="83"/>
        <v>400</v>
      </c>
      <c r="BN63" s="172">
        <f t="shared" si="83"/>
        <v>0</v>
      </c>
      <c r="BO63" s="172">
        <f t="shared" si="83"/>
        <v>1057</v>
      </c>
      <c r="BP63" s="21">
        <f t="shared" si="14"/>
        <v>25.454545454545453</v>
      </c>
      <c r="BQ63" s="17"/>
    </row>
    <row r="65" spans="1:69" ht="15.75" x14ac:dyDescent="0.25">
      <c r="F65" s="124"/>
    </row>
    <row r="66" spans="1:69" ht="19.350000000000001" customHeight="1" x14ac:dyDescent="0.25">
      <c r="F66" s="125"/>
    </row>
    <row r="67" spans="1:69" ht="19.350000000000001" customHeight="1" x14ac:dyDescent="0.25">
      <c r="F67" s="123"/>
    </row>
    <row r="68" spans="1:69" ht="66" customHeight="1" x14ac:dyDescent="0.25">
      <c r="H68" s="3" t="s">
        <v>151</v>
      </c>
      <c r="I68" s="51" t="s">
        <v>152</v>
      </c>
      <c r="J68" s="51"/>
      <c r="K68" s="51"/>
      <c r="L68" s="3" t="s">
        <v>153</v>
      </c>
      <c r="M68" s="3" t="s">
        <v>154</v>
      </c>
      <c r="N68" s="3" t="s">
        <v>155</v>
      </c>
      <c r="O68" s="3" t="s">
        <v>156</v>
      </c>
      <c r="P68" s="6" t="s">
        <v>157</v>
      </c>
      <c r="S68" s="15"/>
      <c r="T68" s="106"/>
      <c r="U68" s="106"/>
      <c r="AF68" s="15"/>
    </row>
    <row r="69" spans="1:69" ht="30" x14ac:dyDescent="0.25">
      <c r="H69" s="5" t="s">
        <v>95</v>
      </c>
      <c r="I69" s="52" t="s">
        <v>158</v>
      </c>
      <c r="J69" s="52"/>
      <c r="K69" s="52"/>
      <c r="L69" s="101">
        <v>250</v>
      </c>
      <c r="M69" s="101">
        <v>23</v>
      </c>
      <c r="N69" s="97">
        <f>SUMIFS(N20:N61,B20:B61,"A",G20:G61,"RPS")</f>
        <v>250</v>
      </c>
      <c r="O69" s="96">
        <f>SUMIFS(P20:P61,B20:B61,"A",G20:G61,"RPS")</f>
        <v>23</v>
      </c>
      <c r="P69" s="53" t="str">
        <f>IF(AND(N69=L69,O69=M69)=TRUE,"OK","Przynajmniej jedna wartość wymaga weryfikacji")</f>
        <v>OK</v>
      </c>
      <c r="AF69" s="15"/>
    </row>
    <row r="70" spans="1:69" ht="30" x14ac:dyDescent="0.25">
      <c r="H70" s="5" t="s">
        <v>107</v>
      </c>
      <c r="I70" s="157" t="s">
        <v>159</v>
      </c>
      <c r="J70" s="257"/>
      <c r="K70" s="257"/>
      <c r="L70" s="101">
        <v>300</v>
      </c>
      <c r="M70" s="101">
        <v>27</v>
      </c>
      <c r="N70" s="96">
        <f>SUMIFS(N20:N61,B20:B61,"B",G20:G61,"RPS")</f>
        <v>345</v>
      </c>
      <c r="O70" s="96">
        <f>SUMIFS(P20:P61,B20:B61,"B",G20:G61,"RPS")</f>
        <v>31</v>
      </c>
      <c r="P70" s="53" t="str">
        <f t="shared" ref="P70:P73" si="84">IF(AND(N70=L70,O70=M70)=TRUE,"OK","Przynajmniej jedna wartość wymaga weryfikacji")</f>
        <v>Przynajmniej jedna wartość wymaga weryfikacji</v>
      </c>
      <c r="AF70" s="15"/>
    </row>
    <row r="71" spans="1:69" ht="33" customHeight="1" x14ac:dyDescent="0.25">
      <c r="H71" s="5" t="s">
        <v>113</v>
      </c>
      <c r="I71" s="52" t="s">
        <v>160</v>
      </c>
      <c r="J71" s="52"/>
      <c r="K71" s="52"/>
      <c r="L71" s="101">
        <v>150</v>
      </c>
      <c r="M71" s="101">
        <v>14</v>
      </c>
      <c r="N71" s="96">
        <f>SUMIFS(N20:N61,B20:B61,"C",G20:G61,"RPS")</f>
        <v>150</v>
      </c>
      <c r="O71" s="98">
        <f>SUMIFS(P20:P61,B20:B61,"C",G20:G61,"RPS")</f>
        <v>14</v>
      </c>
      <c r="P71" s="53" t="str">
        <f t="shared" si="84"/>
        <v>OK</v>
      </c>
      <c r="AF71" s="15"/>
      <c r="AK71" s="12"/>
      <c r="AL71" s="12"/>
    </row>
    <row r="72" spans="1:69" x14ac:dyDescent="0.25">
      <c r="H72" s="5" t="s">
        <v>120</v>
      </c>
      <c r="I72" s="52" t="s">
        <v>161</v>
      </c>
      <c r="J72" s="52"/>
      <c r="K72" s="52"/>
      <c r="L72" s="101">
        <v>400</v>
      </c>
      <c r="M72" s="101">
        <v>20</v>
      </c>
      <c r="N72" s="96">
        <f>SUMIFS(N20:N61,B20:B61,"D",G20:G61,"RPS")</f>
        <v>400</v>
      </c>
      <c r="O72" s="97">
        <f>SUMIFS(P20:P61,B20:B61,"D",G20:G61,"RPS")</f>
        <v>20</v>
      </c>
      <c r="P72" s="53" t="str">
        <f t="shared" si="84"/>
        <v>OK</v>
      </c>
      <c r="AF72" s="15"/>
    </row>
    <row r="73" spans="1:69" x14ac:dyDescent="0.25">
      <c r="A73" s="1"/>
      <c r="H73" s="57"/>
      <c r="I73" s="58" t="s">
        <v>162</v>
      </c>
      <c r="J73" s="58"/>
      <c r="K73" s="58"/>
      <c r="L73" s="102">
        <f>SUM(L69:L72)</f>
        <v>1100</v>
      </c>
      <c r="M73" s="102">
        <f>SUM(M69:M72)</f>
        <v>84</v>
      </c>
      <c r="N73" s="99">
        <f>SUM(N69:N72)</f>
        <v>1145</v>
      </c>
      <c r="O73" s="100">
        <f>SUM(O69:O72)</f>
        <v>88</v>
      </c>
      <c r="P73" s="53" t="str">
        <f t="shared" si="84"/>
        <v>Przynajmniej jedna wartość wymaga weryfikacji</v>
      </c>
      <c r="AF73" s="15"/>
    </row>
    <row r="74" spans="1:69" x14ac:dyDescent="0.25">
      <c r="AF74" s="15"/>
    </row>
    <row r="75" spans="1:69" x14ac:dyDescent="0.25">
      <c r="AF75" s="15"/>
    </row>
    <row r="76" spans="1:69" x14ac:dyDescent="0.25">
      <c r="AF76" s="15"/>
    </row>
    <row r="77" spans="1:69" x14ac:dyDescent="0.25">
      <c r="H77" s="332" t="s">
        <v>163</v>
      </c>
      <c r="I77" s="333" t="s">
        <v>164</v>
      </c>
      <c r="J77" s="156"/>
      <c r="K77" s="156"/>
      <c r="L77" s="333" t="s">
        <v>165</v>
      </c>
      <c r="M77" s="333"/>
      <c r="N77" s="333"/>
      <c r="O77" s="334" t="s">
        <v>166</v>
      </c>
      <c r="P77" s="335" t="s">
        <v>167</v>
      </c>
      <c r="AF77" s="15"/>
    </row>
    <row r="78" spans="1:69" ht="93.75" customHeight="1" x14ac:dyDescent="0.25">
      <c r="H78" s="332"/>
      <c r="I78" s="333"/>
      <c r="J78" s="156"/>
      <c r="K78" s="156"/>
      <c r="L78" s="66" t="s">
        <v>168</v>
      </c>
      <c r="M78" s="66" t="s">
        <v>169</v>
      </c>
      <c r="N78" s="66" t="s">
        <v>170</v>
      </c>
      <c r="O78" s="334"/>
      <c r="P78" s="335"/>
      <c r="AF78" s="15"/>
      <c r="BP78"/>
      <c r="BQ78"/>
    </row>
    <row r="79" spans="1:69" s="145" customFormat="1" ht="29.45" customHeight="1" x14ac:dyDescent="0.25">
      <c r="E79" s="284"/>
      <c r="H79" s="287">
        <v>1</v>
      </c>
      <c r="I79" s="412" t="s">
        <v>171</v>
      </c>
      <c r="J79" s="413"/>
      <c r="K79" s="414"/>
      <c r="L79" s="288"/>
      <c r="M79" s="126">
        <v>1300</v>
      </c>
      <c r="N79" s="126">
        <v>1300</v>
      </c>
      <c r="O79" s="289">
        <f>SUM(N20:N37,N39:N61)</f>
        <v>1455</v>
      </c>
      <c r="P79" s="53" t="str">
        <f t="shared" ref="P79:P83" si="85">IF(O79=N79,"OK","Wartość wymaga weryfikacji")</f>
        <v>Wartość wymaga weryfikacji</v>
      </c>
      <c r="Q79" s="285"/>
      <c r="R79" s="285"/>
      <c r="S79" s="146"/>
      <c r="T79" s="104"/>
      <c r="U79" s="104"/>
      <c r="AF79" s="286"/>
    </row>
    <row r="80" spans="1:69" s="145" customFormat="1" ht="27" customHeight="1" x14ac:dyDescent="0.25">
      <c r="E80" s="284"/>
      <c r="H80" s="287">
        <v>2</v>
      </c>
      <c r="I80" s="412" t="s">
        <v>172</v>
      </c>
      <c r="J80" s="413"/>
      <c r="K80" s="414"/>
      <c r="L80" s="288"/>
      <c r="M80" s="126">
        <v>120</v>
      </c>
      <c r="N80" s="126">
        <v>120</v>
      </c>
      <c r="O80" s="289">
        <f>SUM(P20:P37,P39:P61)</f>
        <v>132</v>
      </c>
      <c r="P80" s="53" t="str">
        <f t="shared" si="85"/>
        <v>Wartość wymaga weryfikacji</v>
      </c>
      <c r="Q80" s="285"/>
      <c r="R80" s="285"/>
      <c r="S80" s="146"/>
      <c r="T80" s="104"/>
      <c r="U80" s="104"/>
      <c r="AF80" s="286"/>
    </row>
    <row r="81" spans="3:69" s="9" customFormat="1" ht="22.35" customHeight="1" x14ac:dyDescent="0.25">
      <c r="E81" s="13"/>
      <c r="H81" s="287">
        <v>3</v>
      </c>
      <c r="I81" s="418" t="s">
        <v>173</v>
      </c>
      <c r="J81" s="419"/>
      <c r="K81" s="420"/>
      <c r="L81" s="127"/>
      <c r="M81" s="127">
        <v>200</v>
      </c>
      <c r="N81" s="127">
        <v>200</v>
      </c>
      <c r="O81" s="128">
        <f>SUMIFS(N20:N61,H20:H61,"do dyspozycji uczelni (Autorska oferta uczelni)",B20:B61,"A")+SUMIFS(N20:N61,H20:H61,"do dyspozycji uczelni (Autorska oferta uczelni)",B20:B61,"B")+SUMIFS(N20:N61,H20:H61,"do dyspozycji uczelni (Autorska oferta uczelni)",B20:B61,"C")</f>
        <v>355</v>
      </c>
      <c r="P81" s="53" t="str">
        <f t="shared" si="85"/>
        <v>Wartość wymaga weryfikacji</v>
      </c>
      <c r="Q81" s="130"/>
      <c r="R81" s="144"/>
      <c r="S81" s="103"/>
      <c r="T81" s="103"/>
      <c r="U81" s="103"/>
      <c r="AF81" s="106"/>
    </row>
    <row r="82" spans="3:69" s="9" customFormat="1" ht="22.35" customHeight="1" x14ac:dyDescent="0.25">
      <c r="E82" s="13"/>
      <c r="H82" s="287">
        <v>4</v>
      </c>
      <c r="I82" s="418" t="s">
        <v>174</v>
      </c>
      <c r="J82" s="419"/>
      <c r="K82" s="420"/>
      <c r="L82" s="127"/>
      <c r="M82" s="127">
        <v>16</v>
      </c>
      <c r="N82" s="127">
        <v>16</v>
      </c>
      <c r="O82" s="128">
        <f>SUMIFS(P20:P61,H20:H61,"do dyspozycji uczelni (Autorska oferta uczelni)",B20:B61,"A")+SUMIFS(P20:P61,H20:H61,"do dyspozycji uczelni (Autorska oferta uczelni)",B20:B61,"B")+SUMIFS(P20:P61,H20:H61,"do dyspozycji uczelni (Autorska oferta uczelni)",B20:B61,"C")</f>
        <v>28</v>
      </c>
      <c r="P82" s="53" t="str">
        <f t="shared" si="85"/>
        <v>Wartość wymaga weryfikacji</v>
      </c>
      <c r="Q82" s="130"/>
      <c r="R82" s="130"/>
      <c r="S82" s="103"/>
      <c r="T82" s="103"/>
      <c r="U82" s="103"/>
      <c r="AF82" s="106"/>
    </row>
    <row r="83" spans="3:69" s="9" customFormat="1" ht="29.45" customHeight="1" x14ac:dyDescent="0.25">
      <c r="E83" s="13"/>
      <c r="H83" s="287">
        <v>5</v>
      </c>
      <c r="I83" s="418" t="s">
        <v>175</v>
      </c>
      <c r="J83" s="419"/>
      <c r="K83" s="420"/>
      <c r="L83" s="131">
        <v>0.05</v>
      </c>
      <c r="M83" s="127">
        <v>120</v>
      </c>
      <c r="N83" s="127">
        <v>16</v>
      </c>
      <c r="O83" s="128">
        <f>(SUMIF(G20:G61,"POW",P20:P61))+(SUMIF(G20:G61,"PSW",P20:P61))</f>
        <v>24</v>
      </c>
      <c r="P83" s="53" t="str">
        <f t="shared" si="85"/>
        <v>Wartość wymaga weryfikacji</v>
      </c>
      <c r="Q83" s="130"/>
      <c r="R83" s="143"/>
      <c r="S83" s="103"/>
      <c r="T83" s="103"/>
      <c r="U83" s="103"/>
      <c r="AF83" s="106"/>
    </row>
    <row r="84" spans="3:69" ht="29.1" customHeight="1" x14ac:dyDescent="0.25">
      <c r="H84" s="287">
        <v>6</v>
      </c>
      <c r="I84" s="412" t="s">
        <v>176</v>
      </c>
      <c r="J84" s="413"/>
      <c r="K84" s="414"/>
      <c r="L84" s="126"/>
      <c r="M84" s="126">
        <v>90</v>
      </c>
      <c r="N84" s="126">
        <v>90</v>
      </c>
      <c r="O84" s="142">
        <f>(SUMIF(I20:I61,"*język angielski",AM20:AM61))+(SUMIF(I20:I61,"*język angielski*",BJ20:BJ61))</f>
        <v>90</v>
      </c>
      <c r="P84" s="53" t="str">
        <f t="shared" ref="P84:P90" si="86">IF(O84=N84,"OK","Wartość wymaga weryfikacji")</f>
        <v>OK</v>
      </c>
      <c r="AF84" s="15"/>
      <c r="BP84"/>
      <c r="BQ84"/>
    </row>
    <row r="85" spans="3:69" ht="29.1" customHeight="1" x14ac:dyDescent="0.25">
      <c r="H85" s="287">
        <v>7</v>
      </c>
      <c r="I85" s="412" t="s">
        <v>177</v>
      </c>
      <c r="J85" s="413"/>
      <c r="K85" s="414"/>
      <c r="L85" s="126"/>
      <c r="M85" s="126">
        <v>6</v>
      </c>
      <c r="N85" s="126">
        <v>6</v>
      </c>
      <c r="O85" s="142">
        <f>SUMIF(I20:I61,"*język angielski*",P20:P61)</f>
        <v>7.5</v>
      </c>
      <c r="P85" s="53" t="str">
        <f t="shared" si="86"/>
        <v>Wartość wymaga weryfikacji</v>
      </c>
      <c r="AF85" s="15"/>
      <c r="BP85"/>
      <c r="BQ85"/>
    </row>
    <row r="86" spans="3:69" ht="44.1" customHeight="1" x14ac:dyDescent="0.25">
      <c r="H86" s="287">
        <v>8</v>
      </c>
      <c r="I86" s="412" t="s">
        <v>178</v>
      </c>
      <c r="J86" s="413"/>
      <c r="K86" s="414"/>
      <c r="L86" s="126"/>
      <c r="M86" s="126">
        <v>20</v>
      </c>
      <c r="N86" s="126">
        <v>20</v>
      </c>
      <c r="O86" s="147">
        <f>(SUMIF(I20:I61,"*egzamin dyplomowy*",P20:P61))+(SUMIF(I20:I61,"*pracy dyplomowej*",P20:P61))+(SUMIF(I20:I61,"*seminarium magisterskie*",P20:P61))+(SUMIF(I20:I61,"*przygotowanie do egzaminu*",P20:P61))</f>
        <v>20</v>
      </c>
      <c r="P86" s="53" t="str">
        <f t="shared" si="86"/>
        <v>OK</v>
      </c>
      <c r="S86" s="290"/>
      <c r="AF86" s="15"/>
      <c r="BP86"/>
      <c r="BQ86"/>
    </row>
    <row r="87" spans="3:69" ht="63" customHeight="1" x14ac:dyDescent="0.25">
      <c r="H87" s="287">
        <v>9</v>
      </c>
      <c r="I87" s="412" t="s">
        <v>179</v>
      </c>
      <c r="J87" s="413"/>
      <c r="K87" s="414"/>
      <c r="L87" s="291">
        <f>IF(I9="praktyczny",20%,30%)</f>
        <v>0.2</v>
      </c>
      <c r="M87" s="151">
        <f>I13</f>
        <v>120</v>
      </c>
      <c r="N87" s="150">
        <f>M87*L87</f>
        <v>24</v>
      </c>
      <c r="O87" s="152">
        <f>(SUMIF(B20:B61,"A",S20:S61))+(SUMIF(B20:B61,"B",S20:S61))+(SUMIF(B20:B61,"C",S20:S61))</f>
        <v>20.835714285714289</v>
      </c>
      <c r="P87" s="53" t="str">
        <f>IF(O87=N87,"OK","Wartość wymaga weryfikacji")</f>
        <v>Wartość wymaga weryfikacji</v>
      </c>
      <c r="S87" s="290"/>
      <c r="AF87" s="15"/>
      <c r="BP87"/>
      <c r="BQ87"/>
    </row>
    <row r="88" spans="3:69" ht="45" customHeight="1" x14ac:dyDescent="0.25">
      <c r="H88" s="287">
        <v>10</v>
      </c>
      <c r="I88" s="415" t="s">
        <v>180</v>
      </c>
      <c r="J88" s="416"/>
      <c r="K88" s="417"/>
      <c r="L88" s="148">
        <v>0.5</v>
      </c>
      <c r="M88" s="149">
        <f>I13</f>
        <v>120</v>
      </c>
      <c r="N88" s="150">
        <f>M88*L88</f>
        <v>60</v>
      </c>
      <c r="O88" s="153">
        <f>SUM(R20:R37,R39:R61)</f>
        <v>63.30714285714285</v>
      </c>
      <c r="P88" s="53" t="str">
        <f t="shared" si="86"/>
        <v>Wartość wymaga weryfikacji</v>
      </c>
      <c r="S88" s="292"/>
      <c r="AF88" s="15"/>
      <c r="BP88"/>
      <c r="BQ88"/>
    </row>
    <row r="89" spans="3:69" ht="98.25" customHeight="1" x14ac:dyDescent="0.25">
      <c r="H89" s="287">
        <v>11</v>
      </c>
      <c r="I89" s="412" t="s">
        <v>181</v>
      </c>
      <c r="J89" s="413"/>
      <c r="K89" s="414"/>
      <c r="L89" s="148">
        <v>0.5</v>
      </c>
      <c r="M89" s="151">
        <f>120</f>
        <v>120</v>
      </c>
      <c r="N89" s="150">
        <f>M89*L89</f>
        <v>60</v>
      </c>
      <c r="O89" s="153"/>
      <c r="P89" s="53" t="str">
        <f t="shared" si="86"/>
        <v>Wartość wymaga weryfikacji</v>
      </c>
      <c r="S89"/>
      <c r="AF89" s="15"/>
      <c r="BP89"/>
      <c r="BQ89"/>
    </row>
    <row r="90" spans="3:69" ht="65.25" customHeight="1" x14ac:dyDescent="0.25">
      <c r="H90" s="305">
        <v>12</v>
      </c>
      <c r="I90" s="412" t="s">
        <v>182</v>
      </c>
      <c r="J90" s="413"/>
      <c r="K90" s="414"/>
      <c r="L90" s="148">
        <v>0.5</v>
      </c>
      <c r="M90" s="151">
        <f>120</f>
        <v>120</v>
      </c>
      <c r="N90" s="150">
        <f>M90*L90</f>
        <v>60</v>
      </c>
      <c r="O90" s="306">
        <f>SUM(T20:T37,T39:T61)</f>
        <v>92</v>
      </c>
      <c r="P90" s="53" t="str">
        <f t="shared" si="86"/>
        <v>Wartość wymaga weryfikacji</v>
      </c>
      <c r="S90"/>
      <c r="AF90" s="15"/>
      <c r="BP90"/>
      <c r="BQ90"/>
    </row>
    <row r="91" spans="3:69" ht="45" customHeight="1" x14ac:dyDescent="0.25">
      <c r="I91"/>
      <c r="J91"/>
      <c r="K91"/>
      <c r="L91"/>
      <c r="N91"/>
      <c r="O91"/>
      <c r="P91"/>
      <c r="Q91"/>
      <c r="R91"/>
      <c r="S91"/>
      <c r="T91"/>
      <c r="AF91" s="15"/>
      <c r="BP91"/>
      <c r="BQ91"/>
    </row>
    <row r="92" spans="3:69" x14ac:dyDescent="0.25">
      <c r="I92"/>
      <c r="J92"/>
      <c r="K92"/>
      <c r="L92"/>
      <c r="N92"/>
      <c r="O92"/>
      <c r="P92"/>
      <c r="S92"/>
      <c r="AF92" s="15"/>
      <c r="BP92"/>
      <c r="BQ92"/>
    </row>
    <row r="93" spans="3:69" x14ac:dyDescent="0.25">
      <c r="C93" s="1" t="s">
        <v>183</v>
      </c>
      <c r="BP93"/>
      <c r="BQ93"/>
    </row>
    <row r="94" spans="3:69" x14ac:dyDescent="0.25">
      <c r="C94" t="s">
        <v>184</v>
      </c>
      <c r="BP94"/>
      <c r="BQ94"/>
    </row>
    <row r="96" spans="3:69" x14ac:dyDescent="0.25">
      <c r="C96" t="s">
        <v>185</v>
      </c>
      <c r="E96"/>
      <c r="I96"/>
      <c r="J96"/>
      <c r="K96"/>
      <c r="L96"/>
      <c r="N96"/>
      <c r="O96"/>
      <c r="P96"/>
      <c r="Q96"/>
      <c r="R96"/>
      <c r="S96"/>
      <c r="T96"/>
      <c r="U96"/>
      <c r="BP96"/>
      <c r="BQ96"/>
    </row>
    <row r="98" spans="3:69" x14ac:dyDescent="0.25">
      <c r="C98" t="s">
        <v>186</v>
      </c>
      <c r="E98"/>
      <c r="I98"/>
      <c r="J98"/>
      <c r="K98"/>
      <c r="L98"/>
      <c r="N98"/>
      <c r="O98"/>
      <c r="P98"/>
      <c r="Q98"/>
      <c r="R98"/>
      <c r="S98"/>
      <c r="T98"/>
      <c r="U98"/>
      <c r="BP98"/>
      <c r="BQ98"/>
    </row>
    <row r="99" spans="3:69" x14ac:dyDescent="0.25">
      <c r="C99" t="s">
        <v>187</v>
      </c>
      <c r="E99"/>
      <c r="L99"/>
      <c r="N99"/>
      <c r="O99"/>
      <c r="P99"/>
      <c r="Q99"/>
      <c r="R99"/>
      <c r="S99"/>
      <c r="T99"/>
      <c r="U99"/>
      <c r="BP99"/>
      <c r="BQ99"/>
    </row>
    <row r="100" spans="3:69" x14ac:dyDescent="0.25">
      <c r="C100" t="s">
        <v>188</v>
      </c>
      <c r="E100"/>
      <c r="L100"/>
      <c r="N100"/>
      <c r="O100"/>
      <c r="P100"/>
      <c r="Q100"/>
      <c r="R100"/>
      <c r="S100"/>
      <c r="T100"/>
      <c r="U100"/>
      <c r="BP100"/>
      <c r="BQ100"/>
    </row>
    <row r="101" spans="3:69" x14ac:dyDescent="0.25">
      <c r="C101" t="s">
        <v>189</v>
      </c>
      <c r="E101"/>
      <c r="L101"/>
      <c r="N101"/>
      <c r="O101"/>
      <c r="P101"/>
      <c r="Q101"/>
      <c r="R101"/>
      <c r="S101"/>
      <c r="T101"/>
      <c r="U101"/>
      <c r="BP101"/>
      <c r="BQ101"/>
    </row>
    <row r="103" spans="3:69" x14ac:dyDescent="0.25">
      <c r="C103" t="s">
        <v>190</v>
      </c>
    </row>
    <row r="104" spans="3:69" x14ac:dyDescent="0.25">
      <c r="C104" t="s">
        <v>98</v>
      </c>
    </row>
    <row r="105" spans="3:69" x14ac:dyDescent="0.25">
      <c r="C105" t="s">
        <v>134</v>
      </c>
    </row>
    <row r="107" spans="3:69" x14ac:dyDescent="0.25">
      <c r="C107" t="s">
        <v>191</v>
      </c>
    </row>
    <row r="108" spans="3:69" x14ac:dyDescent="0.25">
      <c r="C108" t="s">
        <v>192</v>
      </c>
    </row>
    <row r="109" spans="3:69" x14ac:dyDescent="0.25">
      <c r="C109" t="s">
        <v>193</v>
      </c>
    </row>
    <row r="110" spans="3:69" x14ac:dyDescent="0.25">
      <c r="C110" t="s">
        <v>194</v>
      </c>
    </row>
    <row r="112" spans="3:69" x14ac:dyDescent="0.25">
      <c r="C112" t="s">
        <v>195</v>
      </c>
    </row>
    <row r="113" spans="3:69" x14ac:dyDescent="0.25">
      <c r="C113" t="s">
        <v>192</v>
      </c>
    </row>
    <row r="114" spans="3:69" x14ac:dyDescent="0.25">
      <c r="C114" t="s">
        <v>193</v>
      </c>
    </row>
    <row r="115" spans="3:69" x14ac:dyDescent="0.25">
      <c r="C115" t="s">
        <v>194</v>
      </c>
    </row>
    <row r="116" spans="3:69" x14ac:dyDescent="0.25">
      <c r="E116"/>
      <c r="I116"/>
      <c r="J116"/>
      <c r="K116"/>
      <c r="L116"/>
      <c r="N116"/>
      <c r="O116"/>
      <c r="P116"/>
      <c r="Q116"/>
      <c r="R116"/>
      <c r="S116"/>
      <c r="T116"/>
      <c r="U116"/>
      <c r="BP116"/>
      <c r="BQ116"/>
    </row>
    <row r="117" spans="3:69" x14ac:dyDescent="0.25">
      <c r="C117" t="s">
        <v>196</v>
      </c>
      <c r="E117"/>
      <c r="I117"/>
      <c r="J117"/>
      <c r="K117"/>
      <c r="L117"/>
      <c r="N117"/>
      <c r="O117"/>
      <c r="P117"/>
      <c r="Q117"/>
      <c r="R117"/>
      <c r="S117"/>
      <c r="T117"/>
      <c r="U117"/>
      <c r="BP117"/>
      <c r="BQ117"/>
    </row>
    <row r="118" spans="3:69" x14ac:dyDescent="0.25">
      <c r="C118" t="s">
        <v>197</v>
      </c>
      <c r="E118"/>
      <c r="I118"/>
      <c r="J118"/>
      <c r="K118"/>
      <c r="L118"/>
      <c r="N118"/>
      <c r="O118"/>
      <c r="P118"/>
      <c r="Q118"/>
      <c r="R118"/>
      <c r="S118"/>
      <c r="T118"/>
      <c r="U118"/>
      <c r="BP118"/>
      <c r="BQ118"/>
    </row>
    <row r="119" spans="3:69" x14ac:dyDescent="0.25">
      <c r="C119" t="s">
        <v>198</v>
      </c>
    </row>
    <row r="120" spans="3:69" x14ac:dyDescent="0.25">
      <c r="E120"/>
      <c r="I120"/>
      <c r="J120"/>
      <c r="K120"/>
      <c r="L120"/>
      <c r="N120"/>
      <c r="O120"/>
      <c r="P120"/>
      <c r="Q120"/>
      <c r="R120"/>
      <c r="S120"/>
      <c r="T120"/>
      <c r="U120"/>
      <c r="BP120"/>
      <c r="BQ120"/>
    </row>
    <row r="121" spans="3:69" x14ac:dyDescent="0.25">
      <c r="E121"/>
      <c r="I121"/>
      <c r="J121"/>
      <c r="K121"/>
      <c r="L121"/>
      <c r="N121"/>
      <c r="O121"/>
      <c r="P121"/>
      <c r="Q121"/>
      <c r="R121"/>
      <c r="S121"/>
      <c r="T121"/>
      <c r="U121"/>
      <c r="BP121"/>
      <c r="BQ121"/>
    </row>
    <row r="122" spans="3:69" x14ac:dyDescent="0.25">
      <c r="E122"/>
      <c r="I122"/>
      <c r="J122"/>
      <c r="K122"/>
      <c r="L122"/>
      <c r="N122"/>
      <c r="O122"/>
      <c r="P122"/>
      <c r="Q122"/>
      <c r="R122"/>
      <c r="S122"/>
      <c r="T122"/>
      <c r="U122"/>
      <c r="BP122"/>
      <c r="BQ122"/>
    </row>
    <row r="123" spans="3:69" x14ac:dyDescent="0.25">
      <c r="E123"/>
      <c r="I123"/>
      <c r="J123"/>
      <c r="K123"/>
      <c r="L123"/>
      <c r="N123"/>
      <c r="O123"/>
      <c r="P123"/>
      <c r="Q123"/>
      <c r="R123"/>
      <c r="S123"/>
      <c r="T123"/>
      <c r="U123"/>
      <c r="BP123"/>
      <c r="BQ123"/>
    </row>
    <row r="125" spans="3:69" x14ac:dyDescent="0.25">
      <c r="E125"/>
      <c r="I125"/>
      <c r="J125"/>
      <c r="K125"/>
      <c r="L125"/>
      <c r="N125"/>
      <c r="O125"/>
      <c r="P125"/>
      <c r="Q125"/>
      <c r="R125"/>
      <c r="S125"/>
      <c r="T125"/>
      <c r="U125"/>
      <c r="BC125">
        <f>500/20</f>
        <v>25</v>
      </c>
      <c r="BP125"/>
      <c r="BQ125"/>
    </row>
    <row r="126" spans="3:69" x14ac:dyDescent="0.25">
      <c r="E126"/>
      <c r="I126"/>
      <c r="J126"/>
      <c r="K126"/>
      <c r="L126"/>
      <c r="N126"/>
      <c r="O126"/>
      <c r="P126"/>
      <c r="Q126"/>
      <c r="R126"/>
      <c r="S126"/>
      <c r="T126"/>
      <c r="U126"/>
      <c r="BC126">
        <f>420/17</f>
        <v>24.705882352941178</v>
      </c>
      <c r="BP126"/>
      <c r="BQ126"/>
    </row>
    <row r="127" spans="3:69" x14ac:dyDescent="0.25">
      <c r="E127"/>
      <c r="I127"/>
      <c r="J127"/>
      <c r="K127"/>
      <c r="L127"/>
      <c r="N127"/>
      <c r="O127"/>
      <c r="P127"/>
      <c r="Q127"/>
      <c r="R127"/>
      <c r="S127"/>
      <c r="T127"/>
      <c r="U127"/>
      <c r="BC127">
        <f>600/22</f>
        <v>27.272727272727273</v>
      </c>
      <c r="BP127"/>
      <c r="BQ127"/>
    </row>
  </sheetData>
  <autoFilter ref="A19:BQ65" xr:uid="{00000000-0009-0000-0000-000000000000}"/>
  <mergeCells count="129">
    <mergeCell ref="I90:K90"/>
    <mergeCell ref="F13:H13"/>
    <mergeCell ref="F12:H12"/>
    <mergeCell ref="F11:H11"/>
    <mergeCell ref="F10:H10"/>
    <mergeCell ref="F9:H9"/>
    <mergeCell ref="F8:H8"/>
    <mergeCell ref="F7:H7"/>
    <mergeCell ref="F6:H6"/>
    <mergeCell ref="I88:K88"/>
    <mergeCell ref="I89:K89"/>
    <mergeCell ref="I82:K82"/>
    <mergeCell ref="I81:K81"/>
    <mergeCell ref="I80:K80"/>
    <mergeCell ref="I79:K79"/>
    <mergeCell ref="I83:K83"/>
    <mergeCell ref="I84:K84"/>
    <mergeCell ref="I85:K85"/>
    <mergeCell ref="I86:K86"/>
    <mergeCell ref="I87:K87"/>
    <mergeCell ref="F5:H5"/>
    <mergeCell ref="AQ16:AQ17"/>
    <mergeCell ref="AR16:AR17"/>
    <mergeCell ref="V15:AR15"/>
    <mergeCell ref="AS15:BO15"/>
    <mergeCell ref="BA16:BA17"/>
    <mergeCell ref="AN16:AN17"/>
    <mergeCell ref="AO16:AO17"/>
    <mergeCell ref="AM16:AM17"/>
    <mergeCell ref="AL16:AL17"/>
    <mergeCell ref="W16:W17"/>
    <mergeCell ref="V16:V17"/>
    <mergeCell ref="Y16:Y17"/>
    <mergeCell ref="Z16:Z17"/>
    <mergeCell ref="AP16:AP17"/>
    <mergeCell ref="AX16:AY16"/>
    <mergeCell ref="BN16:BN17"/>
    <mergeCell ref="BO16:BO17"/>
    <mergeCell ref="AF16:AH16"/>
    <mergeCell ref="AA16:AB16"/>
    <mergeCell ref="X16:X17"/>
    <mergeCell ref="AK16:AK17"/>
    <mergeCell ref="AJ16:AJ17"/>
    <mergeCell ref="AI16:AI17"/>
    <mergeCell ref="AE16:AE17"/>
    <mergeCell ref="AD16:AD17"/>
    <mergeCell ref="AC16:AC17"/>
    <mergeCell ref="H15:H17"/>
    <mergeCell ref="P16:T16"/>
    <mergeCell ref="L15:T15"/>
    <mergeCell ref="L16:O16"/>
    <mergeCell ref="U16:U17"/>
    <mergeCell ref="J15:J19"/>
    <mergeCell ref="K15:K19"/>
    <mergeCell ref="U18:U19"/>
    <mergeCell ref="AS16:AS17"/>
    <mergeCell ref="AU16:AU17"/>
    <mergeCell ref="AT16:AT17"/>
    <mergeCell ref="BJ16:BJ17"/>
    <mergeCell ref="AZ16:AZ17"/>
    <mergeCell ref="BL16:BL17"/>
    <mergeCell ref="BM16:BM17"/>
    <mergeCell ref="AW16:AW17"/>
    <mergeCell ref="AV16:AV17"/>
    <mergeCell ref="BB16:BB17"/>
    <mergeCell ref="BF16:BF17"/>
    <mergeCell ref="BG16:BG17"/>
    <mergeCell ref="BH16:BH17"/>
    <mergeCell ref="BI16:BI17"/>
    <mergeCell ref="BK16:BK17"/>
    <mergeCell ref="BC16:BE16"/>
    <mergeCell ref="AX18:AX19"/>
    <mergeCell ref="AH18:AH19"/>
    <mergeCell ref="AG18:AG19"/>
    <mergeCell ref="AE18:AE19"/>
    <mergeCell ref="AD18:AD19"/>
    <mergeCell ref="AA18:AA19"/>
    <mergeCell ref="AC18:AC19"/>
    <mergeCell ref="AM18:AM19"/>
    <mergeCell ref="AL18:AL19"/>
    <mergeCell ref="AK18:AK19"/>
    <mergeCell ref="AJ18:AJ19"/>
    <mergeCell ref="AI18:AI19"/>
    <mergeCell ref="AR18:AR19"/>
    <mergeCell ref="AQ18:AQ19"/>
    <mergeCell ref="AP18:AP19"/>
    <mergeCell ref="AO18:AO19"/>
    <mergeCell ref="AN18:AN19"/>
    <mergeCell ref="AS18:AS19"/>
    <mergeCell ref="AT18:AT19"/>
    <mergeCell ref="A15:A17"/>
    <mergeCell ref="I18:I19"/>
    <mergeCell ref="G18:G19"/>
    <mergeCell ref="F18:F19"/>
    <mergeCell ref="E18:E19"/>
    <mergeCell ref="D18:D19"/>
    <mergeCell ref="C18:C19"/>
    <mergeCell ref="B18:B19"/>
    <mergeCell ref="A18:A19"/>
    <mergeCell ref="I15:I17"/>
    <mergeCell ref="G15:G17"/>
    <mergeCell ref="F15:F17"/>
    <mergeCell ref="E15:E17"/>
    <mergeCell ref="D15:D17"/>
    <mergeCell ref="C15:C17"/>
    <mergeCell ref="BP15:BQ16"/>
    <mergeCell ref="H77:H78"/>
    <mergeCell ref="I77:I78"/>
    <mergeCell ref="O77:O78"/>
    <mergeCell ref="P77:P78"/>
    <mergeCell ref="L77:N77"/>
    <mergeCell ref="BQ18:BQ19"/>
    <mergeCell ref="B15:B17"/>
    <mergeCell ref="BO18:BO19"/>
    <mergeCell ref="BN18:BN19"/>
    <mergeCell ref="V18:V19"/>
    <mergeCell ref="BM18:BM19"/>
    <mergeCell ref="BL18:BL19"/>
    <mergeCell ref="BK18:BK19"/>
    <mergeCell ref="BJ18:BJ19"/>
    <mergeCell ref="BI18:BI19"/>
    <mergeCell ref="BH18:BH19"/>
    <mergeCell ref="BG18:BG19"/>
    <mergeCell ref="BF18:BF19"/>
    <mergeCell ref="BD18:BD19"/>
    <mergeCell ref="BC18:BC19"/>
    <mergeCell ref="BB18:BB19"/>
    <mergeCell ref="BA18:BA19"/>
    <mergeCell ref="AZ18:AZ19"/>
  </mergeCells>
  <phoneticPr fontId="8" type="noConversion"/>
  <conditionalFormatting sqref="N69">
    <cfRule type="cellIs" dxfId="59" priority="181" operator="lessThan">
      <formula>$L$69</formula>
    </cfRule>
    <cfRule type="cellIs" dxfId="58" priority="173" operator="greaterThanOrEqual">
      <formula>$L$69</formula>
    </cfRule>
  </conditionalFormatting>
  <conditionalFormatting sqref="N70">
    <cfRule type="cellIs" dxfId="57" priority="44" operator="lessThan">
      <formula>$L$70</formula>
    </cfRule>
    <cfRule type="cellIs" dxfId="56" priority="43" operator="greaterThanOrEqual">
      <formula>$L$70</formula>
    </cfRule>
  </conditionalFormatting>
  <conditionalFormatting sqref="N71">
    <cfRule type="cellIs" dxfId="55" priority="39" operator="lessThan">
      <formula>$L$71</formula>
    </cfRule>
    <cfRule type="cellIs" dxfId="54" priority="38" operator="greaterThanOrEqual">
      <formula>$L$71</formula>
    </cfRule>
  </conditionalFormatting>
  <conditionalFormatting sqref="N72">
    <cfRule type="cellIs" dxfId="53" priority="35" operator="lessThan">
      <formula>$L$72</formula>
    </cfRule>
    <cfRule type="cellIs" dxfId="52" priority="36" operator="greaterThanOrEqual">
      <formula>$L$72</formula>
    </cfRule>
  </conditionalFormatting>
  <conditionalFormatting sqref="N73">
    <cfRule type="cellIs" dxfId="51" priority="157" operator="greaterThanOrEqual">
      <formula>$L$73</formula>
    </cfRule>
    <cfRule type="cellIs" dxfId="50" priority="174" operator="lessThan">
      <formula>$L$73</formula>
    </cfRule>
  </conditionalFormatting>
  <conditionalFormatting sqref="O69">
    <cfRule type="cellIs" dxfId="49" priority="47" operator="lessThan">
      <formula>$M$69</formula>
    </cfRule>
    <cfRule type="cellIs" dxfId="48" priority="46" operator="greaterThanOrEqual">
      <formula>$M$69</formula>
    </cfRule>
  </conditionalFormatting>
  <conditionalFormatting sqref="O70">
    <cfRule type="cellIs" dxfId="47" priority="41" operator="lessThan">
      <formula>$M$70</formula>
    </cfRule>
    <cfRule type="cellIs" dxfId="46" priority="40" operator="greaterThanOrEqual">
      <formula>$M$70</formula>
    </cfRule>
  </conditionalFormatting>
  <conditionalFormatting sqref="O71">
    <cfRule type="cellIs" dxfId="45" priority="98" operator="lessThan">
      <formula>$M$71</formula>
    </cfRule>
    <cfRule type="cellIs" dxfId="44" priority="96" operator="greaterThanOrEqual">
      <formula>$M$71</formula>
    </cfRule>
  </conditionalFormatting>
  <conditionalFormatting sqref="O72">
    <cfRule type="cellIs" dxfId="43" priority="116" operator="lessThan">
      <formula>$M$72</formula>
    </cfRule>
    <cfRule type="cellIs" dxfId="42" priority="115" operator="greaterThanOrEqual">
      <formula>$M$72</formula>
    </cfRule>
  </conditionalFormatting>
  <conditionalFormatting sqref="O73">
    <cfRule type="cellIs" dxfId="41" priority="88" operator="lessThan">
      <formula>$M$73</formula>
    </cfRule>
    <cfRule type="cellIs" dxfId="40" priority="87" operator="greaterThanOrEqual">
      <formula>$M$73</formula>
    </cfRule>
  </conditionalFormatting>
  <conditionalFormatting sqref="O79">
    <cfRule type="cellIs" dxfId="39" priority="9" operator="lessThan">
      <formula>$N$79</formula>
    </cfRule>
    <cfRule type="cellIs" dxfId="38" priority="10" operator="greaterThanOrEqual">
      <formula>$N$79</formula>
    </cfRule>
  </conditionalFormatting>
  <conditionalFormatting sqref="O80">
    <cfRule type="cellIs" dxfId="37" priority="8" operator="greaterThanOrEqual">
      <formula>$N$80</formula>
    </cfRule>
    <cfRule type="cellIs" dxfId="36" priority="7" operator="lessThan">
      <formula>$N$80</formula>
    </cfRule>
  </conditionalFormatting>
  <conditionalFormatting sqref="O81">
    <cfRule type="cellIs" dxfId="35" priority="33" operator="lessThan">
      <formula>$N$81</formula>
    </cfRule>
    <cfRule type="cellIs" dxfId="34" priority="32" operator="greaterThanOrEqual">
      <formula>$N$81</formula>
    </cfRule>
  </conditionalFormatting>
  <conditionalFormatting sqref="O82">
    <cfRule type="cellIs" dxfId="33" priority="30" operator="notEqual">
      <formula>$N$82</formula>
    </cfRule>
    <cfRule type="cellIs" dxfId="32" priority="29" operator="equal">
      <formula>$N$82</formula>
    </cfRule>
  </conditionalFormatting>
  <conditionalFormatting sqref="O83">
    <cfRule type="cellIs" dxfId="31" priority="22" operator="lessThan">
      <formula>$N$83</formula>
    </cfRule>
    <cfRule type="cellIs" dxfId="30" priority="23" operator="greaterThanOrEqual">
      <formula>$N$83</formula>
    </cfRule>
  </conditionalFormatting>
  <conditionalFormatting sqref="O84">
    <cfRule type="cellIs" dxfId="29" priority="58" operator="greaterThanOrEqual">
      <formula>$N$84</formula>
    </cfRule>
    <cfRule type="cellIs" dxfId="28" priority="59" operator="lessThan">
      <formula>$N$84</formula>
    </cfRule>
  </conditionalFormatting>
  <conditionalFormatting sqref="O85">
    <cfRule type="cellIs" dxfId="27" priority="52" operator="greaterThanOrEqual">
      <formula>$N$85</formula>
    </cfRule>
    <cfRule type="cellIs" dxfId="26" priority="53" operator="lessThan">
      <formula>$N$85</formula>
    </cfRule>
  </conditionalFormatting>
  <conditionalFormatting sqref="O86">
    <cfRule type="cellIs" dxfId="25" priority="191" operator="greaterThanOrEqual">
      <formula>$N$86</formula>
    </cfRule>
    <cfRule type="cellIs" dxfId="24" priority="192" operator="lessThan">
      <formula>$N$86</formula>
    </cfRule>
  </conditionalFormatting>
  <conditionalFormatting sqref="O87">
    <cfRule type="cellIs" dxfId="23" priority="62" operator="greaterThan">
      <formula>$N$87</formula>
    </cfRule>
    <cfRule type="cellIs" dxfId="22" priority="63" operator="lessThanOrEqual">
      <formula>$N$87</formula>
    </cfRule>
  </conditionalFormatting>
  <conditionalFormatting sqref="O88">
    <cfRule type="cellIs" dxfId="21" priority="51" operator="greaterThan">
      <formula>$N$88</formula>
    </cfRule>
    <cfRule type="cellIs" dxfId="20" priority="19" operator="lessThanOrEqual">
      <formula>$N$88</formula>
    </cfRule>
  </conditionalFormatting>
  <conditionalFormatting sqref="O89">
    <cfRule type="cellIs" dxfId="19" priority="5" operator="greaterThan">
      <formula>$N$127</formula>
    </cfRule>
    <cfRule type="cellIs" dxfId="18" priority="6" operator="lessThanOrEqual">
      <formula>$N$127</formula>
    </cfRule>
  </conditionalFormatting>
  <conditionalFormatting sqref="O90">
    <cfRule type="cellIs" dxfId="17" priority="3" operator="lessThan">
      <formula>$N$90</formula>
    </cfRule>
    <cfRule type="cellIs" dxfId="16" priority="4" operator="greaterThanOrEqual">
      <formula>$N$90</formula>
    </cfRule>
  </conditionalFormatting>
  <conditionalFormatting sqref="P20:P37 P39:P61">
    <cfRule type="containsText" dxfId="15" priority="216" operator="containsText" text=",">
      <formula>NOT(ISERROR(SEARCH(",",P20)))</formula>
    </cfRule>
    <cfRule type="colorScale" priority="217">
      <colorScale>
        <cfvo type="num" val="&quot;*,*&quot;"/>
        <cfvo type="max"/>
        <color rgb="FFFF7128"/>
        <color rgb="FFFFEF9C"/>
      </colorScale>
    </cfRule>
  </conditionalFormatting>
  <conditionalFormatting sqref="BP20:BP63">
    <cfRule type="cellIs" dxfId="14" priority="13" operator="between">
      <formula>25</formula>
      <formula>30</formula>
    </cfRule>
    <cfRule type="cellIs" dxfId="13" priority="12" operator="greaterThan">
      <formula>30</formula>
    </cfRule>
    <cfRule type="cellIs" dxfId="12" priority="11" operator="lessThan">
      <formula>25</formula>
    </cfRule>
  </conditionalFormatting>
  <dataValidations xWindow="830" yWindow="1146" count="1">
    <dataValidation type="whole" allowBlank="1" showInputMessage="1" showErrorMessage="1" errorTitle="WARTOŚĆ NIEPRAWIDŁOWA" error="Suma ECTS musi być liczbą całkowitą" promptTitle="suma ECTS" prompt="Suma ECTS musi być liczbą całkowitą" sqref="P20:P37 P39:P61" xr:uid="{00000000-0002-0000-0000-000000000000}">
      <formula1>0</formula1>
      <formula2>20</formula2>
    </dataValidation>
  </dataValidations>
  <pageMargins left="0.7" right="0.7" top="0.75" bottom="0.75" header="0.3" footer="0.3"/>
  <pageSetup paperSize="9" orientation="landscape" horizontalDpi="300" verticalDpi="300" r:id="rId1"/>
  <ignoredErrors>
    <ignoredError sqref="Z60:Z61 AW39:AW49 Z39:Z49 Z21:Z28 AW24:AW28 AW60:AW61 Z29:Z37 AW29:AW37 AW54:AW55 Z54:Z55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830" yWindow="1146" count="8"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1000000}">
          <x14:formula1>
            <xm:f>Słowniki!$G$2:$G$4</xm:f>
          </x14:formula1>
          <xm:sqref>AS30:AS37 V25:V37 AS40:AS61 V20:V23 AS21:AS26 AS28 V39 V41:V61 U34</xm:sqref>
        </x14:dataValidation>
        <x14:dataValidation type="list" allowBlank="1" showInputMessage="1" showErrorMessage="1" errorTitle="Wartość nieprawidłowa" error="Proszę wybrać rodzaj zajęć z listy" promptTitle="Rodzaj zajęć" prompt="Proszę wybrać rodzaj zajęć z listy" xr:uid="{00000000-0002-0000-0000-000002000000}">
          <x14:formula1>
            <xm:f>Słowniki!$D$2:$D$4</xm:f>
          </x14:formula1>
          <xm:sqref>G20:G37 G39:G61</xm:sqref>
        </x14:dataValidation>
        <x14:dataValidation type="list" allowBlank="1" showInputMessage="1" showErrorMessage="1" errorTitle="Wartość nieprawidłowa" error="Proszę wybrać z listy pulę godzin" promptTitle="Pula godzin" prompt="Proszę wybrać z listy pulę godzin" xr:uid="{00000000-0002-0000-0000-000003000000}">
          <x14:formula1>
            <xm:f>Słowniki!$J$2:$J$3</xm:f>
          </x14:formula1>
          <xm:sqref>H20:H37 H39:H61</xm:sqref>
        </x14:dataValidation>
        <x14:dataValidation type="list" allowBlank="1" showInputMessage="1" showErrorMessage="1" errorTitle="Wartość nieprawidłowa" error="Proszę wybrać kod grupy z listy" promptTitle="Kod grupy" prompt="Proszę wybrać kod grupy z listy" xr:uid="{00000000-0002-0000-0000-000004000000}">
          <x14:formula1>
            <xm:f>Słowniki!$A$2:$A$5</xm:f>
          </x14:formula1>
          <xm:sqref>B20:B37 B39:B61</xm:sqref>
        </x14:dataValidation>
        <x14:dataValidation type="list" allowBlank="1" showInputMessage="1" showErrorMessage="1" errorTitle="Wartość nieptrawidłowa" error="Proszę wybrać z listy formę zakończenia przedmiotu" promptTitle="Forma zakończenia przedmiotu" prompt="Proszę wybrać z listy formę zakończenia przedmiotu" xr:uid="{00000000-0002-0000-0000-000005000000}">
          <x14:formula1>
            <xm:f>Słowniki!$L$2:$L$4</xm:f>
          </x14:formula1>
          <xm:sqref>V40 U39:U61 AS20 V24 AS27 AS29 AS39 U20:U33 U35:U37</xm:sqref>
        </x14:dataValidation>
        <x14:dataValidation type="list" allowBlank="1" showInputMessage="1" showErrorMessage="1" errorTitle="Wartośc nieprawidłowa" error="Proszę wybrać odpowiedź czy przedmiot kształtuje kompetencje komunikacyjne" promptTitle="Kompetencje komunikacyjne" prompt="Proszę wybrać odpowiedź czy przedmiot kształtuje kompetencje komunikacyjne" xr:uid="{00000000-0002-0000-0000-000006000000}">
          <x14:formula1>
            <xm:f>Słowniki!$O$2:$O$3</xm:f>
          </x14:formula1>
          <xm:sqref>J20:J37 J39:J61</xm:sqref>
        </x14:dataValidation>
        <x14:dataValidation type="list" allowBlank="1" showInputMessage="1" showErrorMessage="1" errorTitle="Wartość nieprawidłowa" error="Proszę wybrać odpowiedź czy przedmiot jest humanistyczny lub społeczny" promptTitle="Przedmiot humanistyczny/społ." prompt="Proszę wybrać odpowiedź czy przedmiot jest humanistyczny lub społeczny" xr:uid="{00000000-0002-0000-0000-000007000000}">
          <x14:formula1>
            <xm:f>Słowniki!$O$2:$O$3</xm:f>
          </x14:formula1>
          <xm:sqref>K20:K37 K39:K61</xm:sqref>
        </x14:dataValidation>
        <x14:dataValidation type="list" allowBlank="1" showInputMessage="1" showErrorMessage="1" errorTitle="Wartość nieprawidłowa" error="Proszę wybrać profil" promptTitle="Profil kształcenia" prompt="Proszę wybrać profil" xr:uid="{00000000-0002-0000-0000-000008000000}">
          <x14:formula1>
            <xm:f>Słowniki!$Q$2:$Q$3</xm:f>
          </x14:formula1>
          <xm:sqref>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FB63"/>
  <sheetViews>
    <sheetView tabSelected="1" topLeftCell="A19" zoomScale="91" zoomScaleNormal="70" workbookViewId="0">
      <selection activeCell="F60" sqref="A60:XFD60"/>
    </sheetView>
  </sheetViews>
  <sheetFormatPr defaultColWidth="8.85546875" defaultRowHeight="15" x14ac:dyDescent="0.25"/>
  <cols>
    <col min="1" max="1" width="5.42578125" customWidth="1"/>
    <col min="2" max="2" width="6.7109375" customWidth="1"/>
    <col min="3" max="3" width="12.140625" customWidth="1"/>
    <col min="4" max="5" width="6.7109375" customWidth="1"/>
    <col min="6" max="6" width="12.42578125" customWidth="1"/>
    <col min="7" max="7" width="7.140625" customWidth="1"/>
    <col min="8" max="8" width="19.42578125" customWidth="1"/>
    <col min="9" max="9" width="32.28515625" style="2" customWidth="1"/>
    <col min="10" max="10" width="15.140625" customWidth="1"/>
    <col min="11" max="11" width="12" customWidth="1"/>
    <col min="12" max="12" width="6.85546875" customWidth="1"/>
    <col min="13" max="13" width="6.7109375" customWidth="1"/>
    <col min="14" max="14" width="11.85546875" customWidth="1"/>
    <col min="15" max="15" width="6.7109375" customWidth="1"/>
    <col min="16" max="16" width="9.42578125" customWidth="1"/>
    <col min="17" max="19" width="5.85546875" customWidth="1"/>
    <col min="20" max="145" width="4.28515625" customWidth="1"/>
  </cols>
  <sheetData>
    <row r="5" spans="1:19" ht="30" x14ac:dyDescent="0.25">
      <c r="H5" s="6" t="s">
        <v>0</v>
      </c>
      <c r="I5" s="134" t="s">
        <v>1</v>
      </c>
    </row>
    <row r="6" spans="1:19" x14ac:dyDescent="0.25">
      <c r="H6" s="6" t="s">
        <v>2</v>
      </c>
      <c r="I6" s="134" t="s">
        <v>3</v>
      </c>
    </row>
    <row r="7" spans="1:19" x14ac:dyDescent="0.25">
      <c r="H7" s="6" t="s">
        <v>5</v>
      </c>
      <c r="I7" s="137" t="s">
        <v>6</v>
      </c>
    </row>
    <row r="8" spans="1:19" x14ac:dyDescent="0.25">
      <c r="H8" s="6" t="s">
        <v>8</v>
      </c>
      <c r="I8" s="134" t="s">
        <v>9</v>
      </c>
    </row>
    <row r="9" spans="1:19" x14ac:dyDescent="0.25">
      <c r="H9" s="6" t="s">
        <v>11</v>
      </c>
      <c r="I9" s="134" t="s">
        <v>12</v>
      </c>
    </row>
    <row r="10" spans="1:19" x14ac:dyDescent="0.25">
      <c r="H10" s="6" t="s">
        <v>14</v>
      </c>
      <c r="I10" s="134" t="s">
        <v>15</v>
      </c>
    </row>
    <row r="11" spans="1:19" x14ac:dyDescent="0.25">
      <c r="H11" s="6" t="s">
        <v>16</v>
      </c>
      <c r="I11" s="129">
        <v>4</v>
      </c>
    </row>
    <row r="12" spans="1:19" x14ac:dyDescent="0.25">
      <c r="H12" s="6" t="s">
        <v>17</v>
      </c>
      <c r="I12" s="129">
        <v>1300</v>
      </c>
    </row>
    <row r="13" spans="1:19" x14ac:dyDescent="0.25">
      <c r="H13" s="6" t="s">
        <v>18</v>
      </c>
      <c r="I13" s="129">
        <v>120</v>
      </c>
    </row>
    <row r="14" spans="1:19" ht="15.75" thickBot="1" x14ac:dyDescent="0.3"/>
    <row r="15" spans="1:19" s="181" customFormat="1" ht="18.75" customHeight="1" x14ac:dyDescent="0.25">
      <c r="A15" s="500" t="s">
        <v>19</v>
      </c>
      <c r="B15" s="502" t="s">
        <v>20</v>
      </c>
      <c r="C15" s="470" t="s">
        <v>21</v>
      </c>
      <c r="D15" s="470" t="s">
        <v>22</v>
      </c>
      <c r="E15" s="470" t="s">
        <v>23</v>
      </c>
      <c r="F15" s="470" t="s">
        <v>24</v>
      </c>
      <c r="G15" s="470" t="s">
        <v>199</v>
      </c>
      <c r="H15" s="470" t="s">
        <v>26</v>
      </c>
      <c r="I15" s="473"/>
      <c r="J15" s="476" t="s">
        <v>30</v>
      </c>
      <c r="K15" s="477"/>
      <c r="L15" s="477"/>
      <c r="M15" s="477"/>
      <c r="N15" s="477"/>
      <c r="O15" s="477"/>
      <c r="P15" s="478"/>
      <c r="Q15" s="479" t="s">
        <v>200</v>
      </c>
      <c r="R15" s="480"/>
      <c r="S15" s="481"/>
    </row>
    <row r="16" spans="1:19" s="181" customFormat="1" ht="18.75" customHeight="1" thickBot="1" x14ac:dyDescent="0.3">
      <c r="A16" s="501"/>
      <c r="B16" s="503"/>
      <c r="C16" s="471"/>
      <c r="D16" s="471"/>
      <c r="E16" s="471"/>
      <c r="F16" s="471"/>
      <c r="G16" s="471"/>
      <c r="H16" s="471"/>
      <c r="I16" s="474"/>
      <c r="J16" s="485" t="s">
        <v>34</v>
      </c>
      <c r="K16" s="486"/>
      <c r="L16" s="486"/>
      <c r="M16" s="486"/>
      <c r="N16" s="487"/>
      <c r="O16" s="488" t="s">
        <v>201</v>
      </c>
      <c r="P16" s="491" t="s">
        <v>202</v>
      </c>
      <c r="Q16" s="482"/>
      <c r="R16" s="483"/>
      <c r="S16" s="484"/>
    </row>
    <row r="17" spans="1:158" s="181" customFormat="1" ht="26.25" customHeight="1" thickBot="1" x14ac:dyDescent="0.3">
      <c r="A17" s="501"/>
      <c r="B17" s="503"/>
      <c r="C17" s="471"/>
      <c r="D17" s="471"/>
      <c r="E17" s="471"/>
      <c r="F17" s="471"/>
      <c r="G17" s="471"/>
      <c r="H17" s="471"/>
      <c r="I17" s="474"/>
      <c r="J17" s="494" t="s">
        <v>61</v>
      </c>
      <c r="K17" s="497" t="s">
        <v>62</v>
      </c>
      <c r="L17" s="505" t="s">
        <v>63</v>
      </c>
      <c r="M17" s="508" t="s">
        <v>203</v>
      </c>
      <c r="N17" s="511" t="s">
        <v>64</v>
      </c>
      <c r="O17" s="489"/>
      <c r="P17" s="492"/>
      <c r="Q17" s="461" t="s">
        <v>204</v>
      </c>
      <c r="R17" s="464" t="s">
        <v>205</v>
      </c>
      <c r="S17" s="467" t="s">
        <v>206</v>
      </c>
      <c r="T17" s="454" t="s">
        <v>207</v>
      </c>
      <c r="U17" s="455"/>
      <c r="V17" s="455"/>
      <c r="W17" s="455"/>
      <c r="X17" s="455"/>
      <c r="Y17" s="455"/>
      <c r="Z17" s="455"/>
      <c r="AA17" s="455"/>
      <c r="AB17" s="455"/>
      <c r="AC17" s="455"/>
      <c r="AD17" s="455"/>
      <c r="AE17" s="455"/>
      <c r="AF17" s="455"/>
      <c r="AG17" s="455"/>
      <c r="AH17" s="455"/>
      <c r="AI17" s="455"/>
      <c r="AJ17" s="455"/>
      <c r="AK17" s="455"/>
      <c r="AL17" s="455"/>
      <c r="AM17" s="455"/>
      <c r="AN17" s="456"/>
      <c r="AO17" s="454" t="s">
        <v>208</v>
      </c>
      <c r="AP17" s="455"/>
      <c r="AQ17" s="455"/>
      <c r="AR17" s="455"/>
      <c r="AS17" s="455"/>
      <c r="AT17" s="455"/>
      <c r="AU17" s="455"/>
      <c r="AV17" s="455"/>
      <c r="AW17" s="455"/>
      <c r="AX17" s="455"/>
      <c r="AY17" s="455"/>
      <c r="AZ17" s="455"/>
      <c r="BA17" s="455"/>
      <c r="BB17" s="455"/>
      <c r="BC17" s="455"/>
      <c r="BD17" s="455"/>
      <c r="BE17" s="455"/>
      <c r="BF17" s="455"/>
      <c r="BG17" s="455"/>
      <c r="BH17" s="455"/>
      <c r="BI17" s="455"/>
      <c r="BJ17" s="455"/>
      <c r="BK17" s="455"/>
      <c r="BL17" s="455"/>
      <c r="BM17" s="456"/>
      <c r="BN17" s="454" t="s">
        <v>209</v>
      </c>
      <c r="BO17" s="455"/>
      <c r="BP17" s="455"/>
      <c r="BQ17" s="455"/>
      <c r="BR17" s="455"/>
      <c r="BS17" s="455"/>
      <c r="BT17" s="455"/>
      <c r="BU17" s="455"/>
      <c r="BV17" s="455"/>
      <c r="BW17" s="455"/>
      <c r="BX17" s="455"/>
      <c r="BY17" s="455"/>
      <c r="BZ17" s="455"/>
      <c r="CA17" s="455"/>
      <c r="CB17" s="455"/>
      <c r="CC17" s="455"/>
      <c r="CD17" s="457" t="s">
        <v>210</v>
      </c>
      <c r="CE17" s="458"/>
      <c r="CF17" s="458"/>
      <c r="CG17" s="458"/>
      <c r="CH17" s="458"/>
      <c r="CI17" s="458"/>
      <c r="CJ17" s="458"/>
      <c r="CK17" s="458"/>
      <c r="CL17" s="458"/>
      <c r="CM17" s="458"/>
      <c r="CN17" s="458"/>
      <c r="CO17" s="458"/>
      <c r="CP17" s="458"/>
      <c r="CQ17" s="458"/>
      <c r="CR17" s="458"/>
      <c r="CS17" s="458"/>
      <c r="CT17" s="458"/>
      <c r="CU17" s="459"/>
      <c r="CV17" s="421" t="s">
        <v>211</v>
      </c>
      <c r="CW17" s="422"/>
      <c r="CX17" s="422"/>
      <c r="CY17" s="422"/>
      <c r="CZ17" s="422"/>
      <c r="DA17" s="422"/>
      <c r="DB17" s="422"/>
      <c r="DC17" s="422"/>
      <c r="DD17" s="422"/>
      <c r="DE17" s="422"/>
      <c r="DF17" s="422"/>
      <c r="DG17" s="422"/>
      <c r="DH17" s="422"/>
      <c r="DI17" s="422"/>
      <c r="DJ17" s="422"/>
      <c r="DK17" s="422"/>
      <c r="DL17" s="422"/>
      <c r="DM17" s="422"/>
      <c r="DN17" s="422"/>
      <c r="DO17" s="460"/>
      <c r="DP17" s="421" t="s">
        <v>212</v>
      </c>
      <c r="DQ17" s="422"/>
      <c r="DR17" s="422"/>
      <c r="DS17" s="422"/>
      <c r="DT17" s="422"/>
      <c r="DU17" s="422"/>
      <c r="DV17" s="422"/>
      <c r="DW17" s="422"/>
      <c r="DX17" s="422"/>
      <c r="DY17" s="422"/>
      <c r="DZ17" s="422"/>
      <c r="EA17" s="422"/>
      <c r="EB17" s="422"/>
      <c r="EC17" s="422"/>
      <c r="ED17" s="422"/>
      <c r="EE17" s="422"/>
      <c r="EF17" s="422"/>
      <c r="EG17" s="422"/>
      <c r="EH17" s="422"/>
      <c r="EI17" s="449" t="s">
        <v>206</v>
      </c>
      <c r="EJ17" s="450"/>
      <c r="EK17" s="450"/>
      <c r="EL17" s="450"/>
      <c r="EM17" s="450"/>
      <c r="EN17" s="450"/>
      <c r="EO17" s="450"/>
      <c r="EP17" s="451" t="s">
        <v>213</v>
      </c>
      <c r="EQ17" s="452"/>
      <c r="ER17" s="452"/>
      <c r="ES17" s="452"/>
      <c r="ET17" s="452"/>
      <c r="EU17" s="452"/>
      <c r="EV17" s="452"/>
      <c r="EW17" s="452"/>
      <c r="EX17" s="452"/>
      <c r="EY17" s="452"/>
      <c r="EZ17" s="452"/>
      <c r="FA17" s="452"/>
      <c r="FB17" s="453"/>
    </row>
    <row r="18" spans="1:158" s="301" customFormat="1" ht="32.25" customHeight="1" x14ac:dyDescent="0.25">
      <c r="A18" s="501"/>
      <c r="B18" s="503"/>
      <c r="C18" s="471"/>
      <c r="D18" s="471"/>
      <c r="E18" s="471"/>
      <c r="F18" s="471"/>
      <c r="G18" s="471"/>
      <c r="H18" s="471"/>
      <c r="I18" s="474"/>
      <c r="J18" s="495"/>
      <c r="K18" s="498"/>
      <c r="L18" s="506"/>
      <c r="M18" s="509"/>
      <c r="N18" s="512"/>
      <c r="O18" s="489"/>
      <c r="P18" s="492"/>
      <c r="Q18" s="462"/>
      <c r="R18" s="465"/>
      <c r="S18" s="468"/>
      <c r="T18" s="441" t="s">
        <v>214</v>
      </c>
      <c r="U18" s="439" t="s">
        <v>215</v>
      </c>
      <c r="V18" s="439" t="s">
        <v>216</v>
      </c>
      <c r="W18" s="439" t="s">
        <v>217</v>
      </c>
      <c r="X18" s="439" t="s">
        <v>218</v>
      </c>
      <c r="Y18" s="439" t="s">
        <v>219</v>
      </c>
      <c r="Z18" s="439" t="s">
        <v>220</v>
      </c>
      <c r="AA18" s="439" t="s">
        <v>221</v>
      </c>
      <c r="AB18" s="439" t="s">
        <v>222</v>
      </c>
      <c r="AC18" s="439" t="s">
        <v>223</v>
      </c>
      <c r="AD18" s="439" t="s">
        <v>224</v>
      </c>
      <c r="AE18" s="439" t="s">
        <v>225</v>
      </c>
      <c r="AF18" s="439" t="s">
        <v>226</v>
      </c>
      <c r="AG18" s="439" t="s">
        <v>227</v>
      </c>
      <c r="AH18" s="439" t="s">
        <v>228</v>
      </c>
      <c r="AI18" s="439" t="s">
        <v>229</v>
      </c>
      <c r="AJ18" s="439" t="s">
        <v>230</v>
      </c>
      <c r="AK18" s="439" t="s">
        <v>231</v>
      </c>
      <c r="AL18" s="439" t="s">
        <v>232</v>
      </c>
      <c r="AM18" s="439" t="s">
        <v>233</v>
      </c>
      <c r="AN18" s="445" t="s">
        <v>234</v>
      </c>
      <c r="AO18" s="447" t="s">
        <v>235</v>
      </c>
      <c r="AP18" s="443" t="s">
        <v>236</v>
      </c>
      <c r="AQ18" s="443" t="s">
        <v>237</v>
      </c>
      <c r="AR18" s="443" t="s">
        <v>238</v>
      </c>
      <c r="AS18" s="443" t="s">
        <v>239</v>
      </c>
      <c r="AT18" s="443" t="s">
        <v>240</v>
      </c>
      <c r="AU18" s="443" t="s">
        <v>241</v>
      </c>
      <c r="AV18" s="443" t="s">
        <v>242</v>
      </c>
      <c r="AW18" s="443" t="s">
        <v>243</v>
      </c>
      <c r="AX18" s="443" t="s">
        <v>244</v>
      </c>
      <c r="AY18" s="443" t="s">
        <v>245</v>
      </c>
      <c r="AZ18" s="443" t="s">
        <v>246</v>
      </c>
      <c r="BA18" s="443" t="s">
        <v>247</v>
      </c>
      <c r="BB18" s="443" t="s">
        <v>248</v>
      </c>
      <c r="BC18" s="443" t="s">
        <v>249</v>
      </c>
      <c r="BD18" s="443" t="s">
        <v>250</v>
      </c>
      <c r="BE18" s="443" t="s">
        <v>251</v>
      </c>
      <c r="BF18" s="443" t="s">
        <v>252</v>
      </c>
      <c r="BG18" s="443" t="s">
        <v>253</v>
      </c>
      <c r="BH18" s="443" t="s">
        <v>254</v>
      </c>
      <c r="BI18" s="443" t="s">
        <v>255</v>
      </c>
      <c r="BJ18" s="443" t="s">
        <v>256</v>
      </c>
      <c r="BK18" s="439" t="s">
        <v>257</v>
      </c>
      <c r="BL18" s="439" t="s">
        <v>258</v>
      </c>
      <c r="BM18" s="439" t="s">
        <v>259</v>
      </c>
      <c r="BN18" s="441" t="s">
        <v>260</v>
      </c>
      <c r="BO18" s="439" t="s">
        <v>261</v>
      </c>
      <c r="BP18" s="439" t="s">
        <v>262</v>
      </c>
      <c r="BQ18" s="439" t="s">
        <v>263</v>
      </c>
      <c r="BR18" s="439" t="s">
        <v>264</v>
      </c>
      <c r="BS18" s="439" t="s">
        <v>265</v>
      </c>
      <c r="BT18" s="439" t="s">
        <v>266</v>
      </c>
      <c r="BU18" s="439" t="s">
        <v>267</v>
      </c>
      <c r="BV18" s="439" t="s">
        <v>268</v>
      </c>
      <c r="BW18" s="439" t="s">
        <v>269</v>
      </c>
      <c r="BX18" s="439" t="s">
        <v>270</v>
      </c>
      <c r="BY18" s="439" t="s">
        <v>271</v>
      </c>
      <c r="BZ18" s="439" t="s">
        <v>272</v>
      </c>
      <c r="CA18" s="439" t="s">
        <v>273</v>
      </c>
      <c r="CB18" s="432" t="s">
        <v>274</v>
      </c>
      <c r="CC18" s="432" t="s">
        <v>275</v>
      </c>
      <c r="CD18" s="426" t="s">
        <v>276</v>
      </c>
      <c r="CE18" s="423" t="s">
        <v>277</v>
      </c>
      <c r="CF18" s="423" t="s">
        <v>278</v>
      </c>
      <c r="CG18" s="423" t="s">
        <v>279</v>
      </c>
      <c r="CH18" s="423" t="s">
        <v>280</v>
      </c>
      <c r="CI18" s="423" t="s">
        <v>281</v>
      </c>
      <c r="CJ18" s="423" t="s">
        <v>282</v>
      </c>
      <c r="CK18" s="423" t="s">
        <v>283</v>
      </c>
      <c r="CL18" s="423" t="s">
        <v>284</v>
      </c>
      <c r="CM18" s="423" t="s">
        <v>285</v>
      </c>
      <c r="CN18" s="423" t="s">
        <v>286</v>
      </c>
      <c r="CO18" s="423" t="s">
        <v>287</v>
      </c>
      <c r="CP18" s="423" t="s">
        <v>288</v>
      </c>
      <c r="CQ18" s="423" t="s">
        <v>289</v>
      </c>
      <c r="CR18" s="423" t="s">
        <v>290</v>
      </c>
      <c r="CS18" s="423" t="s">
        <v>291</v>
      </c>
      <c r="CT18" s="423" t="s">
        <v>292</v>
      </c>
      <c r="CU18" s="423" t="s">
        <v>293</v>
      </c>
      <c r="CV18" s="426" t="s">
        <v>294</v>
      </c>
      <c r="CW18" s="423" t="s">
        <v>295</v>
      </c>
      <c r="CX18" s="423" t="s">
        <v>296</v>
      </c>
      <c r="CY18" s="423" t="s">
        <v>297</v>
      </c>
      <c r="CZ18" s="423" t="s">
        <v>298</v>
      </c>
      <c r="DA18" s="423" t="s">
        <v>299</v>
      </c>
      <c r="DB18" s="423" t="s">
        <v>300</v>
      </c>
      <c r="DC18" s="423" t="s">
        <v>301</v>
      </c>
      <c r="DD18" s="423" t="s">
        <v>302</v>
      </c>
      <c r="DE18" s="423" t="s">
        <v>303</v>
      </c>
      <c r="DF18" s="423" t="s">
        <v>304</v>
      </c>
      <c r="DG18" s="434" t="s">
        <v>305</v>
      </c>
      <c r="DH18" s="436" t="s">
        <v>306</v>
      </c>
      <c r="DI18" s="423" t="s">
        <v>307</v>
      </c>
      <c r="DJ18" s="423" t="s">
        <v>308</v>
      </c>
      <c r="DK18" s="423" t="s">
        <v>309</v>
      </c>
      <c r="DL18" s="423" t="s">
        <v>310</v>
      </c>
      <c r="DM18" s="423" t="s">
        <v>311</v>
      </c>
      <c r="DN18" s="423" t="s">
        <v>312</v>
      </c>
      <c r="DO18" s="423" t="s">
        <v>313</v>
      </c>
      <c r="DP18" s="426" t="s">
        <v>314</v>
      </c>
      <c r="DQ18" s="423" t="s">
        <v>315</v>
      </c>
      <c r="DR18" s="423" t="s">
        <v>316</v>
      </c>
      <c r="DS18" s="423" t="s">
        <v>317</v>
      </c>
      <c r="DT18" s="423" t="s">
        <v>318</v>
      </c>
      <c r="DU18" s="423" t="s">
        <v>319</v>
      </c>
      <c r="DV18" s="423" t="s">
        <v>320</v>
      </c>
      <c r="DW18" s="423" t="s">
        <v>321</v>
      </c>
      <c r="DX18" s="423" t="s">
        <v>322</v>
      </c>
      <c r="DY18" s="423" t="s">
        <v>323</v>
      </c>
      <c r="DZ18" s="423" t="s">
        <v>324</v>
      </c>
      <c r="EA18" s="423" t="s">
        <v>325</v>
      </c>
      <c r="EB18" s="423" t="s">
        <v>326</v>
      </c>
      <c r="EC18" s="423" t="s">
        <v>327</v>
      </c>
      <c r="ED18" s="423" t="s">
        <v>328</v>
      </c>
      <c r="EE18" s="423" t="s">
        <v>329</v>
      </c>
      <c r="EF18" s="423" t="s">
        <v>330</v>
      </c>
      <c r="EG18" s="432" t="s">
        <v>331</v>
      </c>
      <c r="EH18" s="432" t="s">
        <v>332</v>
      </c>
      <c r="EI18" s="430" t="s">
        <v>333</v>
      </c>
      <c r="EJ18" s="428" t="s">
        <v>334</v>
      </c>
      <c r="EK18" s="428" t="s">
        <v>335</v>
      </c>
      <c r="EL18" s="428" t="s">
        <v>336</v>
      </c>
      <c r="EM18" s="428" t="s">
        <v>337</v>
      </c>
      <c r="EN18" s="428" t="s">
        <v>338</v>
      </c>
      <c r="EO18" s="428" t="s">
        <v>339</v>
      </c>
      <c r="EP18" s="298"/>
      <c r="EQ18" s="299"/>
      <c r="ER18" s="299"/>
      <c r="ES18" s="299"/>
      <c r="ET18" s="299"/>
      <c r="EU18" s="299"/>
      <c r="EV18" s="299"/>
      <c r="EW18" s="299"/>
      <c r="EX18" s="299"/>
      <c r="EY18" s="299"/>
      <c r="EZ18" s="299"/>
      <c r="FA18" s="299"/>
      <c r="FB18" s="300"/>
    </row>
    <row r="19" spans="1:158" s="301" customFormat="1" ht="26.25" customHeight="1" thickBot="1" x14ac:dyDescent="0.3">
      <c r="A19" s="501"/>
      <c r="B19" s="504"/>
      <c r="C19" s="472"/>
      <c r="D19" s="472"/>
      <c r="E19" s="472"/>
      <c r="F19" s="472"/>
      <c r="G19" s="472"/>
      <c r="H19" s="472"/>
      <c r="I19" s="475"/>
      <c r="J19" s="496"/>
      <c r="K19" s="499"/>
      <c r="L19" s="507"/>
      <c r="M19" s="510"/>
      <c r="N19" s="513"/>
      <c r="O19" s="490"/>
      <c r="P19" s="493"/>
      <c r="Q19" s="463"/>
      <c r="R19" s="466"/>
      <c r="S19" s="469"/>
      <c r="T19" s="442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  <c r="AJ19" s="440"/>
      <c r="AK19" s="440"/>
      <c r="AL19" s="440"/>
      <c r="AM19" s="440"/>
      <c r="AN19" s="446"/>
      <c r="AO19" s="448"/>
      <c r="AP19" s="444"/>
      <c r="AQ19" s="444"/>
      <c r="AR19" s="444"/>
      <c r="AS19" s="444"/>
      <c r="AT19" s="444"/>
      <c r="AU19" s="444"/>
      <c r="AV19" s="444"/>
      <c r="AW19" s="444"/>
      <c r="AX19" s="444"/>
      <c r="AY19" s="444"/>
      <c r="AZ19" s="444"/>
      <c r="BA19" s="444"/>
      <c r="BB19" s="444"/>
      <c r="BC19" s="444"/>
      <c r="BD19" s="444"/>
      <c r="BE19" s="444"/>
      <c r="BF19" s="444"/>
      <c r="BG19" s="444"/>
      <c r="BH19" s="444"/>
      <c r="BI19" s="444"/>
      <c r="BJ19" s="444"/>
      <c r="BK19" s="440"/>
      <c r="BL19" s="440"/>
      <c r="BM19" s="440"/>
      <c r="BN19" s="442"/>
      <c r="BO19" s="440"/>
      <c r="BP19" s="440"/>
      <c r="BQ19" s="440"/>
      <c r="BR19" s="440"/>
      <c r="BS19" s="440"/>
      <c r="BT19" s="440"/>
      <c r="BU19" s="440"/>
      <c r="BV19" s="440"/>
      <c r="BW19" s="440"/>
      <c r="BX19" s="440"/>
      <c r="BY19" s="440"/>
      <c r="BZ19" s="440"/>
      <c r="CA19" s="440"/>
      <c r="CB19" s="433"/>
      <c r="CC19" s="433"/>
      <c r="CD19" s="438"/>
      <c r="CE19" s="424"/>
      <c r="CF19" s="424"/>
      <c r="CG19" s="424"/>
      <c r="CH19" s="424"/>
      <c r="CI19" s="424"/>
      <c r="CJ19" s="424"/>
      <c r="CK19" s="424"/>
      <c r="CL19" s="424"/>
      <c r="CM19" s="424"/>
      <c r="CN19" s="424"/>
      <c r="CO19" s="424"/>
      <c r="CP19" s="424"/>
      <c r="CQ19" s="424"/>
      <c r="CR19" s="424"/>
      <c r="CS19" s="424"/>
      <c r="CT19" s="424"/>
      <c r="CU19" s="424"/>
      <c r="CV19" s="438"/>
      <c r="CW19" s="424"/>
      <c r="CX19" s="424"/>
      <c r="CY19" s="424"/>
      <c r="CZ19" s="424"/>
      <c r="DA19" s="424"/>
      <c r="DB19" s="424"/>
      <c r="DC19" s="424"/>
      <c r="DD19" s="424"/>
      <c r="DE19" s="424"/>
      <c r="DF19" s="424"/>
      <c r="DG19" s="435"/>
      <c r="DH19" s="437"/>
      <c r="DI19" s="424"/>
      <c r="DJ19" s="424"/>
      <c r="DK19" s="424"/>
      <c r="DL19" s="424"/>
      <c r="DM19" s="424"/>
      <c r="DN19" s="424"/>
      <c r="DO19" s="424"/>
      <c r="DP19" s="427"/>
      <c r="DQ19" s="425"/>
      <c r="DR19" s="425"/>
      <c r="DS19" s="425"/>
      <c r="DT19" s="425"/>
      <c r="DU19" s="425"/>
      <c r="DV19" s="425"/>
      <c r="DW19" s="425"/>
      <c r="DX19" s="425"/>
      <c r="DY19" s="425"/>
      <c r="DZ19" s="425"/>
      <c r="EA19" s="425"/>
      <c r="EB19" s="425"/>
      <c r="EC19" s="425"/>
      <c r="ED19" s="425"/>
      <c r="EE19" s="425"/>
      <c r="EF19" s="425"/>
      <c r="EG19" s="433"/>
      <c r="EH19" s="433"/>
      <c r="EI19" s="431"/>
      <c r="EJ19" s="429"/>
      <c r="EK19" s="429"/>
      <c r="EL19" s="429"/>
      <c r="EM19" s="429"/>
      <c r="EN19" s="429"/>
      <c r="EO19" s="429"/>
      <c r="EP19" s="302"/>
      <c r="EQ19" s="303"/>
      <c r="ER19" s="303"/>
      <c r="ES19" s="303"/>
      <c r="ET19" s="303"/>
      <c r="EU19" s="303"/>
      <c r="EV19" s="303"/>
      <c r="EW19" s="303"/>
      <c r="EX19" s="303"/>
      <c r="EY19" s="303"/>
      <c r="EZ19" s="303"/>
      <c r="FA19" s="303"/>
      <c r="FB19" s="304"/>
    </row>
    <row r="20" spans="1:158" ht="31.5" x14ac:dyDescent="0.25">
      <c r="A20" s="182">
        <f>'Ratownictwo med. II st.'!A20</f>
        <v>1</v>
      </c>
      <c r="B20" s="182" t="str">
        <f>'Ratownictwo med. II st.'!B20</f>
        <v>A</v>
      </c>
      <c r="C20" s="182" t="str">
        <f>'Ratownictwo med. II st.'!C20</f>
        <v>2025-2027</v>
      </c>
      <c r="D20" s="182">
        <f>'Ratownictwo med. II st.'!D20</f>
        <v>0</v>
      </c>
      <c r="E20" s="182">
        <f>'Ratownictwo med. II st.'!E20</f>
        <v>1</v>
      </c>
      <c r="F20" s="182" t="str">
        <f>'Ratownictwo med. II st.'!F20</f>
        <v>2025/2026</v>
      </c>
      <c r="G20" s="182" t="str">
        <f>'Ratownictwo med. II st.'!G20</f>
        <v>RPS</v>
      </c>
      <c r="H20" s="182" t="str">
        <f>'Ratownictwo med. II st.'!H20</f>
        <v>ze standardu</v>
      </c>
      <c r="I20" s="236" t="str">
        <f>'Ratownictwo med. II st.'!I20</f>
        <v>Prawo medyczne i prawo w praktyce ratownika medycznego</v>
      </c>
      <c r="J20" s="183">
        <f>'Ratownictwo med. II st.'!L20</f>
        <v>125</v>
      </c>
      <c r="K20" s="184">
        <f>'Ratownictwo med. II st.'!M20</f>
        <v>75</v>
      </c>
      <c r="L20" s="185">
        <f>'Ratownictwo med. II st.'!N20</f>
        <v>50</v>
      </c>
      <c r="M20" s="186">
        <f>SUM('Ratownictwo med. II st.'!AA20,'Ratownictwo med. II st.'!AC20,'Ratownictwo med. II st.'!AX20,'Ratownictwo med. II st.'!AZ20)</f>
        <v>30</v>
      </c>
      <c r="N20" s="187">
        <f>'Ratownictwo med. II st.'!O20</f>
        <v>50</v>
      </c>
      <c r="O20" s="188">
        <f>'Ratownictwo med. II st.'!P20</f>
        <v>5</v>
      </c>
      <c r="P20" s="189" t="str">
        <f>'Ratownictwo med. II st.'!U20</f>
        <v>egz</v>
      </c>
      <c r="Q20" s="190">
        <f t="shared" ref="Q20:Q37" si="0">SUM(T20:CC20)</f>
        <v>7</v>
      </c>
      <c r="R20" s="191">
        <f t="shared" ref="R20:R37" si="1">SUM(CD20:EH20)</f>
        <v>3</v>
      </c>
      <c r="S20" s="216">
        <f t="shared" ref="S20:S37" si="2">SUM(EI20:EO20)</f>
        <v>2</v>
      </c>
      <c r="T20" s="192">
        <v>1</v>
      </c>
      <c r="U20" s="193">
        <v>1</v>
      </c>
      <c r="V20" s="193">
        <v>1</v>
      </c>
      <c r="W20" s="194">
        <v>1</v>
      </c>
      <c r="X20" s="194">
        <v>1</v>
      </c>
      <c r="Y20" s="194">
        <v>1</v>
      </c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>
        <v>1</v>
      </c>
      <c r="AL20" s="194"/>
      <c r="AM20" s="194"/>
      <c r="AN20" s="197"/>
      <c r="AO20" s="192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6"/>
      <c r="BM20" s="195"/>
      <c r="BN20" s="192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  <c r="CB20" s="312"/>
      <c r="CC20" s="309"/>
      <c r="CD20" s="192">
        <v>1</v>
      </c>
      <c r="CE20" s="194">
        <v>1</v>
      </c>
      <c r="CF20" s="194">
        <v>1</v>
      </c>
      <c r="CG20" s="194"/>
      <c r="CH20" s="194"/>
      <c r="CI20" s="194"/>
      <c r="CJ20" s="194"/>
      <c r="CK20" s="194"/>
      <c r="CL20" s="194"/>
      <c r="CM20" s="194"/>
      <c r="CN20" s="194"/>
      <c r="CO20" s="194"/>
      <c r="CP20" s="194"/>
      <c r="CQ20" s="194"/>
      <c r="CR20" s="194"/>
      <c r="CS20" s="194"/>
      <c r="CT20" s="194"/>
      <c r="CU20" s="195"/>
      <c r="CV20" s="192"/>
      <c r="CW20" s="194"/>
      <c r="CX20" s="194"/>
      <c r="CY20" s="194"/>
      <c r="CZ20" s="194"/>
      <c r="DA20" s="194"/>
      <c r="DB20" s="194"/>
      <c r="DC20" s="194"/>
      <c r="DD20" s="194"/>
      <c r="DE20" s="194"/>
      <c r="DF20" s="194"/>
      <c r="DG20" s="194"/>
      <c r="DH20" s="194"/>
      <c r="DI20" s="194"/>
      <c r="DJ20" s="194"/>
      <c r="DK20" s="194"/>
      <c r="DL20" s="194"/>
      <c r="DM20" s="194"/>
      <c r="DN20" s="194"/>
      <c r="DO20" s="195"/>
      <c r="DP20" s="244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308"/>
      <c r="EH20" s="309"/>
      <c r="EI20" s="193">
        <v>1</v>
      </c>
      <c r="EJ20" s="194"/>
      <c r="EK20" s="194"/>
      <c r="EL20" s="194"/>
      <c r="EM20" s="194">
        <v>1</v>
      </c>
      <c r="EN20" s="194"/>
      <c r="EO20" s="194"/>
    </row>
    <row r="21" spans="1:158" ht="31.5" x14ac:dyDescent="0.25">
      <c r="A21" s="182">
        <f>'Ratownictwo med. II st.'!A21</f>
        <v>2</v>
      </c>
      <c r="B21" s="182" t="str">
        <f>'Ratownictwo med. II st.'!B21</f>
        <v>A</v>
      </c>
      <c r="C21" s="182" t="str">
        <f>'Ratownictwo med. II st.'!C21</f>
        <v>2025-2027</v>
      </c>
      <c r="D21" s="182">
        <f>'Ratownictwo med. II st.'!D21</f>
        <v>0</v>
      </c>
      <c r="E21" s="182">
        <f>'Ratownictwo med. II st.'!E21</f>
        <v>1</v>
      </c>
      <c r="F21" s="182" t="str">
        <f>'Ratownictwo med. II st.'!F21</f>
        <v>2025/2026</v>
      </c>
      <c r="G21" s="182" t="str">
        <f>'Ratownictwo med. II st.'!G21</f>
        <v>RPS</v>
      </c>
      <c r="H21" s="182" t="str">
        <f>'Ratownictwo med. II st.'!H21</f>
        <v>ze standardu</v>
      </c>
      <c r="I21" s="236" t="str">
        <f>'Ratownictwo med. II st.'!I21</f>
        <v>Marketing i zarządzanie w ochronie zdrowia</v>
      </c>
      <c r="J21" s="225">
        <f>'Ratownictwo med. II st.'!L21</f>
        <v>50</v>
      </c>
      <c r="K21" s="184">
        <f>'Ratownictwo med. II st.'!M21</f>
        <v>30</v>
      </c>
      <c r="L21" s="185">
        <f>'Ratownictwo med. II st.'!N21</f>
        <v>20</v>
      </c>
      <c r="M21" s="186">
        <f>SUM('Ratownictwo med. II st.'!AA21,'Ratownictwo med. II st.'!AC21,'Ratownictwo med. II st.'!AX21,'Ratownictwo med. II st.'!AZ21)</f>
        <v>10</v>
      </c>
      <c r="N21" s="187">
        <f>'Ratownictwo med. II st.'!O21</f>
        <v>20</v>
      </c>
      <c r="O21" s="188">
        <f>'Ratownictwo med. II st.'!P21</f>
        <v>2</v>
      </c>
      <c r="P21" s="189" t="str">
        <f>'Ratownictwo med. II st.'!U21</f>
        <v>zal</v>
      </c>
      <c r="Q21" s="190">
        <f t="shared" si="0"/>
        <v>5</v>
      </c>
      <c r="R21" s="191">
        <f t="shared" si="1"/>
        <v>4</v>
      </c>
      <c r="S21" s="216">
        <f t="shared" si="2"/>
        <v>2</v>
      </c>
      <c r="T21" s="200"/>
      <c r="U21" s="198"/>
      <c r="V21" s="198"/>
      <c r="W21" s="201"/>
      <c r="X21" s="201"/>
      <c r="Y21" s="201"/>
      <c r="Z21" s="201">
        <v>1</v>
      </c>
      <c r="AA21" s="201"/>
      <c r="AB21" s="201"/>
      <c r="AC21" s="201"/>
      <c r="AD21" s="201"/>
      <c r="AE21" s="201">
        <v>1</v>
      </c>
      <c r="AF21" s="201"/>
      <c r="AG21" s="201">
        <v>1</v>
      </c>
      <c r="AH21" s="201"/>
      <c r="AI21" s="201"/>
      <c r="AJ21" s="201">
        <v>1</v>
      </c>
      <c r="AK21" s="201"/>
      <c r="AL21" s="201">
        <v>1</v>
      </c>
      <c r="AM21" s="201"/>
      <c r="AN21" s="205"/>
      <c r="AO21" s="203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204"/>
      <c r="BM21" s="293"/>
      <c r="BN21" s="203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313"/>
      <c r="CC21" s="311"/>
      <c r="CD21" s="203"/>
      <c r="CE21" s="201"/>
      <c r="CF21" s="201"/>
      <c r="CG21" s="201">
        <v>1</v>
      </c>
      <c r="CH21" s="201">
        <v>1</v>
      </c>
      <c r="CI21" s="201"/>
      <c r="CJ21" s="201"/>
      <c r="CK21" s="201">
        <v>1</v>
      </c>
      <c r="CL21" s="201"/>
      <c r="CM21" s="201"/>
      <c r="CN21" s="201">
        <v>1</v>
      </c>
      <c r="CO21" s="201"/>
      <c r="CP21" s="201"/>
      <c r="CQ21" s="201"/>
      <c r="CR21" s="201"/>
      <c r="CS21" s="201"/>
      <c r="CT21" s="201"/>
      <c r="CU21" s="202"/>
      <c r="CV21" s="203"/>
      <c r="CW21" s="201"/>
      <c r="CX21" s="201"/>
      <c r="CY21" s="201"/>
      <c r="CZ21" s="201"/>
      <c r="DA21" s="201"/>
      <c r="DB21" s="201"/>
      <c r="DC21" s="201"/>
      <c r="DD21" s="201"/>
      <c r="DE21" s="201"/>
      <c r="DF21" s="201"/>
      <c r="DG21" s="201"/>
      <c r="DH21" s="201"/>
      <c r="DI21" s="201"/>
      <c r="DJ21" s="201"/>
      <c r="DK21" s="201"/>
      <c r="DL21" s="201"/>
      <c r="DM21" s="201"/>
      <c r="DN21" s="201"/>
      <c r="DO21" s="202"/>
      <c r="DP21" s="24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310"/>
      <c r="EH21" s="311"/>
      <c r="EI21" s="206"/>
      <c r="EJ21" s="201"/>
      <c r="EK21" s="201">
        <v>1</v>
      </c>
      <c r="EL21" s="201"/>
      <c r="EM21" s="201"/>
      <c r="EN21" s="201">
        <v>1</v>
      </c>
      <c r="EO21" s="201"/>
    </row>
    <row r="22" spans="1:158" ht="15.75" x14ac:dyDescent="0.25">
      <c r="A22" s="182">
        <f>'Ratownictwo med. II st.'!A22</f>
        <v>3</v>
      </c>
      <c r="B22" s="182" t="str">
        <f>'Ratownictwo med. II st.'!B22</f>
        <v>A</v>
      </c>
      <c r="C22" s="182" t="str">
        <f>'Ratownictwo med. II st.'!C22</f>
        <v>2025-2027</v>
      </c>
      <c r="D22" s="182">
        <f>'Ratownictwo med. II st.'!D22</f>
        <v>0</v>
      </c>
      <c r="E22" s="182">
        <f>'Ratownictwo med. II st.'!E22</f>
        <v>1</v>
      </c>
      <c r="F22" s="182" t="str">
        <f>'Ratownictwo med. II st.'!F22</f>
        <v>2025/2026</v>
      </c>
      <c r="G22" s="182" t="str">
        <f>'Ratownictwo med. II st.'!G22</f>
        <v>RPS</v>
      </c>
      <c r="H22" s="182" t="str">
        <f>'Ratownictwo med. II st.'!H22</f>
        <v>ze standardu</v>
      </c>
      <c r="I22" s="236" t="str">
        <f>'Ratownictwo med. II st.'!I22</f>
        <v>Komunikacja w zespole</v>
      </c>
      <c r="J22" s="225">
        <f>'Ratownictwo med. II st.'!L22</f>
        <v>50</v>
      </c>
      <c r="K22" s="184">
        <f>'Ratownictwo med. II st.'!M22</f>
        <v>30</v>
      </c>
      <c r="L22" s="185">
        <f>'Ratownictwo med. II st.'!N22</f>
        <v>20</v>
      </c>
      <c r="M22" s="186">
        <f>SUM('Ratownictwo med. II st.'!AA22,'Ratownictwo med. II st.'!AC22,'Ratownictwo med. II st.'!AX22,'Ratownictwo med. II st.'!AZ22)</f>
        <v>10</v>
      </c>
      <c r="N22" s="187">
        <f>'Ratownictwo med. II st.'!O22</f>
        <v>20</v>
      </c>
      <c r="O22" s="188">
        <f>'Ratownictwo med. II st.'!P22</f>
        <v>2</v>
      </c>
      <c r="P22" s="189" t="str">
        <f>'Ratownictwo med. II st.'!U22</f>
        <v>zal</v>
      </c>
      <c r="Q22" s="190">
        <f t="shared" si="0"/>
        <v>3</v>
      </c>
      <c r="R22" s="191">
        <f t="shared" si="1"/>
        <v>6</v>
      </c>
      <c r="S22" s="216">
        <f t="shared" si="2"/>
        <v>2</v>
      </c>
      <c r="T22" s="200"/>
      <c r="U22" s="198"/>
      <c r="V22" s="198"/>
      <c r="W22" s="201"/>
      <c r="X22" s="201"/>
      <c r="Y22" s="201"/>
      <c r="Z22" s="201"/>
      <c r="AA22" s="201"/>
      <c r="AB22" s="201">
        <v>1</v>
      </c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>
        <v>1</v>
      </c>
      <c r="AN22" s="205">
        <v>1</v>
      </c>
      <c r="AO22" s="203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204"/>
      <c r="BM22" s="293"/>
      <c r="BN22" s="203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1"/>
      <c r="CB22" s="313"/>
      <c r="CC22" s="311"/>
      <c r="CD22" s="203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>
        <v>1</v>
      </c>
      <c r="CP22" s="201">
        <v>1</v>
      </c>
      <c r="CQ22" s="201">
        <v>1</v>
      </c>
      <c r="CR22" s="201">
        <v>1</v>
      </c>
      <c r="CS22" s="201">
        <v>1</v>
      </c>
      <c r="CT22" s="201">
        <v>1</v>
      </c>
      <c r="CU22" s="202"/>
      <c r="CV22" s="203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  <c r="DO22" s="202"/>
      <c r="DP22" s="24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310"/>
      <c r="EH22" s="311"/>
      <c r="EI22" s="206"/>
      <c r="EJ22" s="201"/>
      <c r="EK22" s="201">
        <v>1</v>
      </c>
      <c r="EM22" s="201"/>
      <c r="EN22" s="201"/>
      <c r="EO22" s="201">
        <v>1</v>
      </c>
    </row>
    <row r="23" spans="1:158" ht="15.75" x14ac:dyDescent="0.25">
      <c r="A23" s="182">
        <f>'Ratownictwo med. II st.'!A23</f>
        <v>4</v>
      </c>
      <c r="B23" s="182" t="str">
        <f>'Ratownictwo med. II st.'!B23</f>
        <v>A</v>
      </c>
      <c r="C23" s="182" t="str">
        <f>'Ratownictwo med. II st.'!C23</f>
        <v>2025-2027</v>
      </c>
      <c r="D23" s="182">
        <f>'Ratownictwo med. II st.'!D23</f>
        <v>0</v>
      </c>
      <c r="E23" s="182">
        <f>'Ratownictwo med. II st.'!E23</f>
        <v>1</v>
      </c>
      <c r="F23" s="182" t="str">
        <f>'Ratownictwo med. II st.'!F23</f>
        <v>2025/2026</v>
      </c>
      <c r="G23" s="182" t="str">
        <f>'Ratownictwo med. II st.'!G23</f>
        <v>RPS</v>
      </c>
      <c r="H23" s="182" t="str">
        <f>'Ratownictwo med. II st.'!H23</f>
        <v>ze standardu</v>
      </c>
      <c r="I23" s="236" t="str">
        <f>'Ratownictwo med. II st.'!I23</f>
        <v>Język angielski</v>
      </c>
      <c r="J23" s="225">
        <f>'Ratownictwo med. II st.'!L23</f>
        <v>130</v>
      </c>
      <c r="K23" s="184">
        <f>'Ratownictwo med. II st.'!M23</f>
        <v>70</v>
      </c>
      <c r="L23" s="185">
        <f>'Ratownictwo med. II st.'!N23</f>
        <v>60</v>
      </c>
      <c r="M23" s="186">
        <f>SUM('Ratownictwo med. II st.'!AA23,'Ratownictwo med. II st.'!AC23,'Ratownictwo med. II st.'!AX23,'Ratownictwo med. II st.'!AZ23)</f>
        <v>0</v>
      </c>
      <c r="N23" s="187">
        <f>'Ratownictwo med. II st.'!O23</f>
        <v>60</v>
      </c>
      <c r="O23" s="188">
        <f>'Ratownictwo med. II st.'!P23</f>
        <v>5</v>
      </c>
      <c r="P23" s="189" t="str">
        <f>'Ratownictwo med. II st.'!U23</f>
        <v>zal</v>
      </c>
      <c r="Q23" s="231">
        <f t="shared" si="0"/>
        <v>0</v>
      </c>
      <c r="R23" s="217">
        <f t="shared" si="1"/>
        <v>1</v>
      </c>
      <c r="S23" s="218">
        <f t="shared" si="2"/>
        <v>2</v>
      </c>
      <c r="T23" s="200"/>
      <c r="U23" s="198"/>
      <c r="V23" s="198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5"/>
      <c r="AO23" s="203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204"/>
      <c r="BM23" s="293"/>
      <c r="BN23" s="203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201"/>
      <c r="CA23" s="201"/>
      <c r="CB23" s="313"/>
      <c r="CC23" s="311"/>
      <c r="CD23" s="203"/>
      <c r="CE23" s="201"/>
      <c r="CF23" s="201"/>
      <c r="CG23" s="201"/>
      <c r="CH23" s="201"/>
      <c r="CI23" s="201"/>
      <c r="CJ23" s="201"/>
      <c r="CK23" s="201"/>
      <c r="CL23" s="201"/>
      <c r="CM23" s="201"/>
      <c r="CN23" s="201"/>
      <c r="CO23" s="201"/>
      <c r="CP23" s="201"/>
      <c r="CQ23" s="201"/>
      <c r="CR23" s="201"/>
      <c r="CS23" s="201"/>
      <c r="CT23" s="201"/>
      <c r="CU23" s="202">
        <v>1</v>
      </c>
      <c r="CV23" s="203"/>
      <c r="CW23" s="201"/>
      <c r="CX23" s="201"/>
      <c r="CY23" s="201"/>
      <c r="CZ23" s="201"/>
      <c r="DA23" s="201"/>
      <c r="DB23" s="201"/>
      <c r="DC23" s="201"/>
      <c r="DD23" s="201"/>
      <c r="DE23" s="201"/>
      <c r="DF23" s="201"/>
      <c r="DG23" s="201"/>
      <c r="DH23" s="201"/>
      <c r="DI23" s="201"/>
      <c r="DJ23" s="201"/>
      <c r="DK23" s="201"/>
      <c r="DL23" s="201"/>
      <c r="DM23" s="201"/>
      <c r="DN23" s="201"/>
      <c r="DO23" s="202"/>
      <c r="DP23" s="24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310"/>
      <c r="EH23" s="311"/>
      <c r="EI23" s="206">
        <v>1</v>
      </c>
      <c r="EJ23" s="201">
        <v>1</v>
      </c>
      <c r="EK23" s="201"/>
      <c r="EL23" s="201"/>
      <c r="EM23" s="201"/>
      <c r="EN23" s="201"/>
      <c r="EO23" s="201"/>
    </row>
    <row r="24" spans="1:158" ht="36.75" customHeight="1" x14ac:dyDescent="0.25">
      <c r="A24" s="182">
        <f>'Ratownictwo med. II st.'!A24</f>
        <v>5</v>
      </c>
      <c r="B24" s="182" t="str">
        <f>'Ratownictwo med. II st.'!B24</f>
        <v>B</v>
      </c>
      <c r="C24" s="182" t="str">
        <f>'Ratownictwo med. II st.'!C24</f>
        <v>2025-2027</v>
      </c>
      <c r="D24" s="182">
        <f>'Ratownictwo med. II st.'!D24</f>
        <v>0</v>
      </c>
      <c r="E24" s="182">
        <f>'Ratownictwo med. II st.'!E24</f>
        <v>1</v>
      </c>
      <c r="F24" s="182" t="str">
        <f>'Ratownictwo med. II st.'!F24</f>
        <v>2025/2026</v>
      </c>
      <c r="G24" s="182" t="str">
        <f>'Ratownictwo med. II st.'!G24</f>
        <v>RPS</v>
      </c>
      <c r="H24" s="182" t="str">
        <f>'Ratownictwo med. II st.'!H24</f>
        <v>ze standardu</v>
      </c>
      <c r="I24" s="236" t="str">
        <f>'Ratownictwo med. II st.'!I24</f>
        <v>Anestezjologia i intensywna terapia</v>
      </c>
      <c r="J24" s="225">
        <f>'Ratownictwo med. II st.'!L24</f>
        <v>125</v>
      </c>
      <c r="K24" s="184">
        <f>'Ratownictwo med. II st.'!M24</f>
        <v>65</v>
      </c>
      <c r="L24" s="185">
        <f>'Ratownictwo med. II st.'!N24</f>
        <v>60</v>
      </c>
      <c r="M24" s="186">
        <f>SUM('Ratownictwo med. II st.'!AA24,'Ratownictwo med. II st.'!AC24,'Ratownictwo med. II st.'!AX24,'Ratownictwo med. II st.'!AZ24)</f>
        <v>15</v>
      </c>
      <c r="N24" s="187">
        <f>'Ratownictwo med. II st.'!O24</f>
        <v>60</v>
      </c>
      <c r="O24" s="188">
        <f>'Ratownictwo med. II st.'!P24</f>
        <v>5</v>
      </c>
      <c r="P24" s="189" t="str">
        <f>'Ratownictwo med. II st.'!U24</f>
        <v>egz</v>
      </c>
      <c r="Q24" s="231">
        <f t="shared" si="0"/>
        <v>9</v>
      </c>
      <c r="R24" s="217">
        <f t="shared" si="1"/>
        <v>6</v>
      </c>
      <c r="S24" s="218">
        <f t="shared" si="2"/>
        <v>2</v>
      </c>
      <c r="T24" s="200"/>
      <c r="U24" s="198"/>
      <c r="V24" s="198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5"/>
      <c r="AO24" s="203">
        <v>1</v>
      </c>
      <c r="AP24" s="198">
        <v>1</v>
      </c>
      <c r="AQ24" s="198"/>
      <c r="AR24" s="198"/>
      <c r="AS24" s="198">
        <v>1</v>
      </c>
      <c r="AT24" s="198"/>
      <c r="AU24" s="198">
        <v>1</v>
      </c>
      <c r="AV24" s="198">
        <v>1</v>
      </c>
      <c r="AW24" s="198"/>
      <c r="AX24" s="198"/>
      <c r="AY24" s="198"/>
      <c r="AZ24" s="198">
        <v>1</v>
      </c>
      <c r="BA24" s="198"/>
      <c r="BB24" s="198"/>
      <c r="BC24" s="198"/>
      <c r="BD24" s="198">
        <v>1</v>
      </c>
      <c r="BE24" s="198"/>
      <c r="BF24" s="198"/>
      <c r="BG24" s="198"/>
      <c r="BH24" s="198"/>
      <c r="BI24" s="198"/>
      <c r="BJ24" s="198"/>
      <c r="BK24" s="198"/>
      <c r="BL24" s="204">
        <v>1</v>
      </c>
      <c r="BM24" s="293">
        <v>1</v>
      </c>
      <c r="BN24" s="203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313"/>
      <c r="CC24" s="311"/>
      <c r="CD24" s="203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2"/>
      <c r="CV24" s="203"/>
      <c r="CW24" s="201"/>
      <c r="CX24" s="201">
        <v>1</v>
      </c>
      <c r="CY24" s="201">
        <v>1</v>
      </c>
      <c r="CZ24" s="201">
        <v>1</v>
      </c>
      <c r="DA24" s="201">
        <v>1</v>
      </c>
      <c r="DB24" s="201"/>
      <c r="DC24" s="201">
        <v>1</v>
      </c>
      <c r="DD24" s="201"/>
      <c r="DE24" s="201"/>
      <c r="DF24" s="201"/>
      <c r="DG24" s="201"/>
      <c r="DH24" s="201"/>
      <c r="DI24" s="201">
        <v>1</v>
      </c>
      <c r="DJ24" s="201"/>
      <c r="DK24" s="201"/>
      <c r="DL24" s="201"/>
      <c r="DM24" s="201"/>
      <c r="DN24" s="201"/>
      <c r="DO24" s="202"/>
      <c r="DP24" s="24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310"/>
      <c r="EH24" s="311"/>
      <c r="EI24" s="206"/>
      <c r="EJ24" s="201"/>
      <c r="EK24" s="201"/>
      <c r="EL24" s="201">
        <v>1</v>
      </c>
      <c r="EM24" s="201">
        <v>1</v>
      </c>
      <c r="EN24" s="201"/>
      <c r="EO24" s="201"/>
    </row>
    <row r="25" spans="1:158" ht="31.5" x14ac:dyDescent="0.25">
      <c r="A25" s="182">
        <f>'Ratownictwo med. II st.'!A25</f>
        <v>6</v>
      </c>
      <c r="B25" s="182" t="str">
        <f>'Ratownictwo med. II st.'!B25</f>
        <v>B</v>
      </c>
      <c r="C25" s="182" t="str">
        <f>'Ratownictwo med. II st.'!C25</f>
        <v>2025-2027</v>
      </c>
      <c r="D25" s="182">
        <f>'Ratownictwo med. II st.'!D25</f>
        <v>0</v>
      </c>
      <c r="E25" s="182">
        <f>'Ratownictwo med. II st.'!E25</f>
        <v>1</v>
      </c>
      <c r="F25" s="182" t="str">
        <f>'Ratownictwo med. II st.'!F25</f>
        <v>2025/2026</v>
      </c>
      <c r="G25" s="182" t="str">
        <f>'Ratownictwo med. II st.'!G25</f>
        <v>RPS</v>
      </c>
      <c r="H25" s="182" t="str">
        <f>'Ratownictwo med. II st.'!H25</f>
        <v>ze standardu</v>
      </c>
      <c r="I25" s="236" t="str">
        <f>'Ratownictwo med. II st.'!I25</f>
        <v>Medycyna ratunkowa dorosłych i dzieci</v>
      </c>
      <c r="J25" s="225">
        <f>'Ratownictwo med. II st.'!L25</f>
        <v>100</v>
      </c>
      <c r="K25" s="184">
        <f>'Ratownictwo med. II st.'!M25</f>
        <v>60</v>
      </c>
      <c r="L25" s="185">
        <f>'Ratownictwo med. II st.'!N25</f>
        <v>40</v>
      </c>
      <c r="M25" s="186">
        <f>SUM('Ratownictwo med. II st.'!AA25,'Ratownictwo med. II st.'!AC25,'Ratownictwo med. II st.'!AX25,'Ratownictwo med. II st.'!AZ25)</f>
        <v>10</v>
      </c>
      <c r="N25" s="187">
        <f>'Ratownictwo med. II st.'!O25</f>
        <v>40</v>
      </c>
      <c r="O25" s="188">
        <f>'Ratownictwo med. II st.'!P25</f>
        <v>4</v>
      </c>
      <c r="P25" s="189" t="str">
        <f>'Ratownictwo med. II st.'!U25</f>
        <v>zal</v>
      </c>
      <c r="Q25" s="231">
        <f t="shared" si="0"/>
        <v>13</v>
      </c>
      <c r="R25" s="217">
        <f t="shared" si="1"/>
        <v>11</v>
      </c>
      <c r="S25" s="218">
        <f t="shared" si="2"/>
        <v>2</v>
      </c>
      <c r="T25" s="200"/>
      <c r="U25" s="198"/>
      <c r="V25" s="198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5"/>
      <c r="AO25" s="203">
        <v>1</v>
      </c>
      <c r="AP25" s="198"/>
      <c r="AQ25" s="198"/>
      <c r="AR25" s="198"/>
      <c r="AS25" s="198">
        <v>1</v>
      </c>
      <c r="AT25" s="198">
        <v>1</v>
      </c>
      <c r="AU25" s="198">
        <v>1</v>
      </c>
      <c r="AV25" s="198">
        <v>1</v>
      </c>
      <c r="AW25" s="198"/>
      <c r="AX25" s="198">
        <v>1</v>
      </c>
      <c r="AY25" s="198"/>
      <c r="AZ25" s="198">
        <v>1</v>
      </c>
      <c r="BA25" s="198">
        <v>1</v>
      </c>
      <c r="BB25" s="198"/>
      <c r="BC25" s="198">
        <v>1</v>
      </c>
      <c r="BD25" s="198"/>
      <c r="BE25" s="198"/>
      <c r="BF25" s="198"/>
      <c r="BG25" s="198">
        <v>1</v>
      </c>
      <c r="BH25" s="198">
        <v>1</v>
      </c>
      <c r="BI25" s="198"/>
      <c r="BJ25" s="198"/>
      <c r="BK25" s="198"/>
      <c r="BL25" s="204">
        <v>1</v>
      </c>
      <c r="BM25" s="293">
        <v>1</v>
      </c>
      <c r="BN25" s="203"/>
      <c r="BO25" s="201"/>
      <c r="BP25" s="201"/>
      <c r="BQ25" s="201"/>
      <c r="BR25" s="201"/>
      <c r="BS25" s="201"/>
      <c r="BT25" s="201"/>
      <c r="BU25" s="201"/>
      <c r="BV25" s="201"/>
      <c r="BW25" s="201"/>
      <c r="BX25" s="201"/>
      <c r="BY25" s="201"/>
      <c r="BZ25" s="201"/>
      <c r="CA25" s="201"/>
      <c r="CB25" s="313"/>
      <c r="CC25" s="311"/>
      <c r="CD25" s="203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2"/>
      <c r="CV25" s="203">
        <v>1</v>
      </c>
      <c r="CW25" s="201">
        <v>1</v>
      </c>
      <c r="CX25" s="201">
        <v>1</v>
      </c>
      <c r="CY25" s="201">
        <v>1</v>
      </c>
      <c r="CZ25" s="201">
        <v>1</v>
      </c>
      <c r="DA25" s="201">
        <v>1</v>
      </c>
      <c r="DB25" s="201">
        <v>1</v>
      </c>
      <c r="DC25" s="201">
        <v>1</v>
      </c>
      <c r="DD25" s="201"/>
      <c r="DE25" s="201"/>
      <c r="DF25" s="201"/>
      <c r="DG25" s="201"/>
      <c r="DH25" s="201">
        <v>1</v>
      </c>
      <c r="DI25" s="201"/>
      <c r="DJ25" s="201">
        <v>1</v>
      </c>
      <c r="DK25" s="201"/>
      <c r="DL25" s="201"/>
      <c r="DM25" s="201"/>
      <c r="DN25" s="201"/>
      <c r="DO25" s="202">
        <v>1</v>
      </c>
      <c r="DP25" s="24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310"/>
      <c r="EH25" s="311"/>
      <c r="EI25" s="206"/>
      <c r="EJ25" s="201">
        <v>1</v>
      </c>
      <c r="EK25" s="201"/>
      <c r="EL25" s="201">
        <v>1</v>
      </c>
      <c r="EM25" s="201"/>
      <c r="EN25" s="201"/>
      <c r="EO25" s="201"/>
    </row>
    <row r="26" spans="1:158" ht="31.5" x14ac:dyDescent="0.25">
      <c r="A26" s="182">
        <f>'Ratownictwo med. II st.'!A26</f>
        <v>7</v>
      </c>
      <c r="B26" s="182" t="str">
        <f>'Ratownictwo med. II st.'!B26</f>
        <v>B</v>
      </c>
      <c r="C26" s="182" t="str">
        <f>'Ratownictwo med. II st.'!C26</f>
        <v>2025-2027</v>
      </c>
      <c r="D26" s="182">
        <f>'Ratownictwo med. II st.'!D26</f>
        <v>0</v>
      </c>
      <c r="E26" s="182">
        <f>'Ratownictwo med. II st.'!E26</f>
        <v>1</v>
      </c>
      <c r="F26" s="182" t="str">
        <f>'Ratownictwo med. II st.'!F26</f>
        <v>2025/2026</v>
      </c>
      <c r="G26" s="182" t="str">
        <f>'Ratownictwo med. II st.'!G26</f>
        <v>RPS</v>
      </c>
      <c r="H26" s="182" t="str">
        <f>'Ratownictwo med. II st.'!H26</f>
        <v>ze standardu</v>
      </c>
      <c r="I26" s="236" t="str">
        <f>'Ratownictwo med. II st.'!I26</f>
        <v>Zastosowanie farmakologii w ratownictwie medycznym</v>
      </c>
      <c r="J26" s="225">
        <f>'Ratownictwo med. II st.'!L26</f>
        <v>65</v>
      </c>
      <c r="K26" s="184">
        <f>'Ratownictwo med. II st.'!M26</f>
        <v>40</v>
      </c>
      <c r="L26" s="185">
        <f>'Ratownictwo med. II st.'!N26</f>
        <v>25</v>
      </c>
      <c r="M26" s="186">
        <f>SUM('Ratownictwo med. II st.'!AA26,'Ratownictwo med. II st.'!AC26,'Ratownictwo med. II st.'!AX26,'Ratownictwo med. II st.'!AZ26)</f>
        <v>25</v>
      </c>
      <c r="N26" s="187">
        <f>'Ratownictwo med. II st.'!O26</f>
        <v>25</v>
      </c>
      <c r="O26" s="188">
        <f>'Ratownictwo med. II st.'!P26</f>
        <v>2.5</v>
      </c>
      <c r="P26" s="189" t="str">
        <f>'Ratownictwo med. II st.'!U26</f>
        <v>zal</v>
      </c>
      <c r="Q26" s="231">
        <f t="shared" si="0"/>
        <v>2</v>
      </c>
      <c r="R26" s="217">
        <f t="shared" si="1"/>
        <v>0</v>
      </c>
      <c r="S26" s="218">
        <f t="shared" si="2"/>
        <v>1</v>
      </c>
      <c r="T26" s="200"/>
      <c r="U26" s="198"/>
      <c r="V26" s="198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5"/>
      <c r="AO26" s="203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>
        <v>1</v>
      </c>
      <c r="BC26" s="198"/>
      <c r="BD26" s="198">
        <v>1</v>
      </c>
      <c r="BE26" s="198"/>
      <c r="BF26" s="198"/>
      <c r="BG26" s="198"/>
      <c r="BH26" s="198"/>
      <c r="BI26" s="198"/>
      <c r="BJ26" s="198"/>
      <c r="BK26" s="198"/>
      <c r="BL26" s="204"/>
      <c r="BM26" s="293"/>
      <c r="BN26" s="203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  <c r="CA26" s="201"/>
      <c r="CB26" s="313"/>
      <c r="CC26" s="311"/>
      <c r="CD26" s="203"/>
      <c r="CE26" s="201"/>
      <c r="CF26" s="201"/>
      <c r="CG26" s="201"/>
      <c r="CH26" s="201"/>
      <c r="CI26" s="201"/>
      <c r="CJ26" s="201"/>
      <c r="CK26" s="201"/>
      <c r="CL26" s="201"/>
      <c r="CM26" s="201"/>
      <c r="CN26" s="201"/>
      <c r="CO26" s="201"/>
      <c r="CP26" s="201"/>
      <c r="CQ26" s="201"/>
      <c r="CR26" s="201"/>
      <c r="CS26" s="201"/>
      <c r="CT26" s="201"/>
      <c r="CU26" s="202"/>
      <c r="CV26" s="203"/>
      <c r="CW26" s="201"/>
      <c r="CX26" s="201"/>
      <c r="CY26" s="201"/>
      <c r="CZ26" s="201"/>
      <c r="DA26" s="201"/>
      <c r="DB26" s="201"/>
      <c r="DC26" s="201"/>
      <c r="DD26" s="201"/>
      <c r="DE26" s="201"/>
      <c r="DF26" s="201"/>
      <c r="DG26" s="201"/>
      <c r="DH26" s="201"/>
      <c r="DI26" s="201"/>
      <c r="DJ26" s="201"/>
      <c r="DK26" s="201"/>
      <c r="DL26" s="201"/>
      <c r="DM26" s="201"/>
      <c r="DN26" s="201"/>
      <c r="DO26" s="202"/>
      <c r="DP26" s="24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310"/>
      <c r="EH26" s="311"/>
      <c r="EI26" s="206"/>
      <c r="EJ26" s="201"/>
      <c r="EK26" s="201"/>
      <c r="EL26" s="201"/>
      <c r="EM26" s="201"/>
      <c r="EN26" s="201">
        <v>1</v>
      </c>
      <c r="EO26" s="201"/>
    </row>
    <row r="27" spans="1:158" ht="31.5" x14ac:dyDescent="0.25">
      <c r="A27" s="182">
        <f>'Ratownictwo med. II st.'!A27</f>
        <v>8</v>
      </c>
      <c r="B27" s="182" t="str">
        <f>'Ratownictwo med. II st.'!B27</f>
        <v>B</v>
      </c>
      <c r="C27" s="182" t="str">
        <f>'Ratownictwo med. II st.'!C27</f>
        <v>2025-2027</v>
      </c>
      <c r="D27" s="182">
        <f>'Ratownictwo med. II st.'!D27</f>
        <v>0</v>
      </c>
      <c r="E27" s="182">
        <f>'Ratownictwo med. II st.'!E27</f>
        <v>1</v>
      </c>
      <c r="F27" s="182" t="str">
        <f>'Ratownictwo med. II st.'!F27</f>
        <v>2025/2026</v>
      </c>
      <c r="G27" s="182" t="str">
        <f>'Ratownictwo med. II st.'!G27</f>
        <v>RPS</v>
      </c>
      <c r="H27" s="182" t="str">
        <f>'Ratownictwo med. II st.'!H27</f>
        <v>ze standardu</v>
      </c>
      <c r="I27" s="236" t="str">
        <f>'Ratownictwo med. II st.'!I27</f>
        <v>Diagnostyka obrazowa w ratownictwie medycznym</v>
      </c>
      <c r="J27" s="225">
        <f>'Ratownictwo med. II st.'!L27</f>
        <v>100</v>
      </c>
      <c r="K27" s="184">
        <f>'Ratownictwo med. II st.'!M27</f>
        <v>50</v>
      </c>
      <c r="L27" s="185">
        <f>'Ratownictwo med. II st.'!N27</f>
        <v>50</v>
      </c>
      <c r="M27" s="186">
        <f>SUM('Ratownictwo med. II st.'!AA27,'Ratownictwo med. II st.'!AC27,'Ratownictwo med. II st.'!AX27,'Ratownictwo med. II st.'!AZ27)</f>
        <v>10</v>
      </c>
      <c r="N27" s="187">
        <f>'Ratownictwo med. II st.'!O27</f>
        <v>50</v>
      </c>
      <c r="O27" s="188">
        <f>'Ratownictwo med. II st.'!P27</f>
        <v>4</v>
      </c>
      <c r="P27" s="189" t="str">
        <f>'Ratownictwo med. II st.'!U27</f>
        <v>egz</v>
      </c>
      <c r="Q27" s="231">
        <f t="shared" si="0"/>
        <v>2</v>
      </c>
      <c r="R27" s="217">
        <f t="shared" si="1"/>
        <v>2</v>
      </c>
      <c r="S27" s="218">
        <f t="shared" si="2"/>
        <v>2</v>
      </c>
      <c r="T27" s="200"/>
      <c r="U27" s="198"/>
      <c r="V27" s="198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5"/>
      <c r="AO27" s="203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>
        <v>1</v>
      </c>
      <c r="BB27" s="198"/>
      <c r="BC27" s="198"/>
      <c r="BD27" s="198"/>
      <c r="BE27" s="198"/>
      <c r="BF27" s="198"/>
      <c r="BG27" s="198"/>
      <c r="BH27" s="198">
        <v>1</v>
      </c>
      <c r="BI27" s="198"/>
      <c r="BJ27" s="198"/>
      <c r="BK27" s="198"/>
      <c r="BL27" s="204"/>
      <c r="BM27" s="293"/>
      <c r="BN27" s="203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1"/>
      <c r="BZ27" s="201"/>
      <c r="CA27" s="201"/>
      <c r="CB27" s="313"/>
      <c r="CC27" s="311"/>
      <c r="CD27" s="203"/>
      <c r="CE27" s="201"/>
      <c r="CF27" s="201"/>
      <c r="CG27" s="201"/>
      <c r="CH27" s="201"/>
      <c r="CI27" s="201"/>
      <c r="CJ27" s="201"/>
      <c r="CK27" s="201"/>
      <c r="CL27" s="201"/>
      <c r="CM27" s="201"/>
      <c r="CN27" s="201"/>
      <c r="CO27" s="201"/>
      <c r="CP27" s="201"/>
      <c r="CQ27" s="201"/>
      <c r="CR27" s="201"/>
      <c r="CS27" s="201"/>
      <c r="CT27" s="201"/>
      <c r="CU27" s="202"/>
      <c r="CV27" s="203"/>
      <c r="CW27" s="201"/>
      <c r="CX27" s="201"/>
      <c r="CY27" s="201"/>
      <c r="CZ27" s="201"/>
      <c r="DA27" s="201"/>
      <c r="DB27" s="201"/>
      <c r="DC27" s="201"/>
      <c r="DD27" s="201"/>
      <c r="DE27" s="201"/>
      <c r="DF27" s="201"/>
      <c r="DG27" s="201"/>
      <c r="DH27" s="201">
        <v>1</v>
      </c>
      <c r="DI27" s="201">
        <v>1</v>
      </c>
      <c r="DJ27" s="201"/>
      <c r="DK27" s="201"/>
      <c r="DL27" s="201"/>
      <c r="DM27" s="201"/>
      <c r="DN27" s="201"/>
      <c r="DO27" s="202"/>
      <c r="DP27" s="24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310"/>
      <c r="EH27" s="311"/>
      <c r="EI27" s="206">
        <v>1</v>
      </c>
      <c r="EJ27" s="201">
        <v>1</v>
      </c>
      <c r="EK27" s="201"/>
      <c r="EL27" s="201"/>
      <c r="EM27" s="201"/>
      <c r="EN27" s="201"/>
      <c r="EO27" s="201"/>
    </row>
    <row r="28" spans="1:158" ht="31.5" x14ac:dyDescent="0.25">
      <c r="A28" s="182">
        <f>'Ratownictwo med. II st.'!A28</f>
        <v>9</v>
      </c>
      <c r="B28" s="182" t="str">
        <f>'Ratownictwo med. II st.'!B28</f>
        <v>B</v>
      </c>
      <c r="C28" s="182" t="str">
        <f>'Ratownictwo med. II st.'!C28</f>
        <v>2025-2027</v>
      </c>
      <c r="D28" s="182">
        <f>'Ratownictwo med. II st.'!D28</f>
        <v>0</v>
      </c>
      <c r="E28" s="182">
        <f>'Ratownictwo med. II st.'!E28</f>
        <v>1</v>
      </c>
      <c r="F28" s="182" t="str">
        <f>'Ratownictwo med. II st.'!F28</f>
        <v>2025/2026</v>
      </c>
      <c r="G28" s="182" t="str">
        <f>'Ratownictwo med. II st.'!G28</f>
        <v>RPS</v>
      </c>
      <c r="H28" s="182" t="str">
        <f>'Ratownictwo med. II st.'!H28</f>
        <v>ze standardu</v>
      </c>
      <c r="I28" s="236" t="str">
        <f>'Ratownictwo med. II st.'!I28</f>
        <v>Diagnostyka labolatoryjna z elementami krwiolecznictwa</v>
      </c>
      <c r="J28" s="225">
        <f>'Ratownictwo med. II st.'!L28</f>
        <v>40</v>
      </c>
      <c r="K28" s="184">
        <f>'Ratownictwo med. II st.'!M28</f>
        <v>25</v>
      </c>
      <c r="L28" s="185">
        <f>'Ratownictwo med. II st.'!N28</f>
        <v>15</v>
      </c>
      <c r="M28" s="186">
        <f>SUM('Ratownictwo med. II st.'!AA28,'Ratownictwo med. II st.'!AC28,'Ratownictwo med. II st.'!AX28,'Ratownictwo med. II st.'!AZ28)</f>
        <v>5</v>
      </c>
      <c r="N28" s="187">
        <f>'Ratownictwo med. II st.'!O28</f>
        <v>15</v>
      </c>
      <c r="O28" s="188">
        <f>'Ratownictwo med. II st.'!P28</f>
        <v>1.5</v>
      </c>
      <c r="P28" s="189" t="str">
        <f>'Ratownictwo med. II st.'!U28</f>
        <v>zal</v>
      </c>
      <c r="Q28" s="231">
        <f t="shared" si="0"/>
        <v>2</v>
      </c>
      <c r="R28" s="217">
        <f t="shared" si="1"/>
        <v>1</v>
      </c>
      <c r="S28" s="218">
        <f t="shared" si="2"/>
        <v>2</v>
      </c>
      <c r="T28" s="200"/>
      <c r="U28" s="198"/>
      <c r="V28" s="198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5"/>
      <c r="AO28" s="203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>
        <v>1</v>
      </c>
      <c r="BJ28" s="198">
        <v>1</v>
      </c>
      <c r="BK28" s="198"/>
      <c r="BL28" s="204"/>
      <c r="BM28" s="293"/>
      <c r="BN28" s="203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313"/>
      <c r="CC28" s="311"/>
      <c r="CD28" s="203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1"/>
      <c r="CU28" s="202"/>
      <c r="CV28" s="203"/>
      <c r="CW28" s="201"/>
      <c r="CX28" s="201"/>
      <c r="CY28" s="201"/>
      <c r="CZ28" s="201"/>
      <c r="DA28" s="201"/>
      <c r="DB28" s="201"/>
      <c r="DC28" s="201"/>
      <c r="DD28" s="201"/>
      <c r="DE28" s="201"/>
      <c r="DF28" s="201"/>
      <c r="DG28" s="201"/>
      <c r="DH28" s="201"/>
      <c r="DI28" s="201"/>
      <c r="DJ28" s="201">
        <v>1</v>
      </c>
      <c r="DK28" s="201"/>
      <c r="DL28" s="201"/>
      <c r="DM28" s="201"/>
      <c r="DN28" s="201"/>
      <c r="DO28" s="202"/>
      <c r="DP28" s="24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310"/>
      <c r="EH28" s="311"/>
      <c r="EI28" s="206"/>
      <c r="EJ28" s="201"/>
      <c r="EK28" s="201"/>
      <c r="EL28" s="201">
        <v>1</v>
      </c>
      <c r="EM28" s="201">
        <v>1</v>
      </c>
      <c r="EN28" s="201"/>
      <c r="EO28" s="201"/>
    </row>
    <row r="29" spans="1:158" ht="15.75" x14ac:dyDescent="0.25">
      <c r="A29" s="182">
        <f>'Ratownictwo med. II st.'!A29</f>
        <v>10</v>
      </c>
      <c r="B29" s="182" t="str">
        <f>'Ratownictwo med. II st.'!B29</f>
        <v>C</v>
      </c>
      <c r="C29" s="182" t="str">
        <f>'Ratownictwo med. II st.'!C29</f>
        <v>2025-2027</v>
      </c>
      <c r="D29" s="182">
        <f>'Ratownictwo med. II st.'!D29</f>
        <v>0</v>
      </c>
      <c r="E29" s="182">
        <f>'Ratownictwo med. II st.'!E29</f>
        <v>1</v>
      </c>
      <c r="F29" s="182" t="str">
        <f>'Ratownictwo med. II st.'!F29</f>
        <v>2025/2026</v>
      </c>
      <c r="G29" s="182" t="str">
        <f>'Ratownictwo med. II st.'!G29</f>
        <v>RPS</v>
      </c>
      <c r="H29" s="182" t="str">
        <f>'Ratownictwo med. II st.'!H29</f>
        <v>ze standardu</v>
      </c>
      <c r="I29" s="236" t="str">
        <f>'Ratownictwo med. II st.'!I29</f>
        <v>Badania naukowe</v>
      </c>
      <c r="J29" s="225">
        <f>'Ratownictwo med. II st.'!L29</f>
        <v>150</v>
      </c>
      <c r="K29" s="184">
        <f>'Ratownictwo med. II st.'!M29</f>
        <v>80</v>
      </c>
      <c r="L29" s="185">
        <f>'Ratownictwo med. II st.'!N29</f>
        <v>70</v>
      </c>
      <c r="M29" s="186">
        <f>SUM('Ratownictwo med. II st.'!AA29,'Ratownictwo med. II st.'!AC29,'Ratownictwo med. II st.'!AX29,'Ratownictwo med. II st.'!AZ29)</f>
        <v>30</v>
      </c>
      <c r="N29" s="187">
        <f>'Ratownictwo med. II st.'!O29</f>
        <v>70</v>
      </c>
      <c r="O29" s="188">
        <f>'Ratownictwo med. II st.'!P29</f>
        <v>6</v>
      </c>
      <c r="P29" s="189" t="str">
        <f>'Ratownictwo med. II st.'!U29</f>
        <v>egz</v>
      </c>
      <c r="Q29" s="231">
        <f t="shared" si="0"/>
        <v>6</v>
      </c>
      <c r="R29" s="217">
        <f t="shared" si="1"/>
        <v>8</v>
      </c>
      <c r="S29" s="218">
        <f t="shared" si="2"/>
        <v>2</v>
      </c>
      <c r="T29" s="200"/>
      <c r="U29" s="198"/>
      <c r="V29" s="198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5"/>
      <c r="AO29" s="203"/>
      <c r="AP29" s="198"/>
      <c r="AQ29" s="198"/>
      <c r="AR29" s="198"/>
      <c r="AS29" s="198"/>
      <c r="AT29" s="198"/>
      <c r="AU29" s="198"/>
      <c r="AV29" s="198"/>
      <c r="AW29" s="198"/>
      <c r="AX29" s="198"/>
      <c r="AY29" s="198"/>
      <c r="AZ29" s="198"/>
      <c r="BA29" s="198"/>
      <c r="BB29" s="198"/>
      <c r="BC29" s="198"/>
      <c r="BD29" s="198"/>
      <c r="BE29" s="198"/>
      <c r="BF29" s="198"/>
      <c r="BG29" s="198"/>
      <c r="BH29" s="198"/>
      <c r="BI29" s="198"/>
      <c r="BJ29" s="198"/>
      <c r="BK29" s="198"/>
      <c r="BL29" s="204"/>
      <c r="BM29" s="293"/>
      <c r="BN29" s="203">
        <v>1</v>
      </c>
      <c r="BO29" s="201">
        <v>1</v>
      </c>
      <c r="BP29" s="201">
        <v>1</v>
      </c>
      <c r="BQ29" s="201"/>
      <c r="BR29" s="201"/>
      <c r="BS29" s="201"/>
      <c r="BT29" s="201">
        <v>1</v>
      </c>
      <c r="BU29" s="201"/>
      <c r="BV29" s="201"/>
      <c r="BW29" s="201">
        <v>1</v>
      </c>
      <c r="BX29" s="201">
        <v>1</v>
      </c>
      <c r="BY29" s="201"/>
      <c r="BZ29" s="201"/>
      <c r="CA29" s="201"/>
      <c r="CB29" s="313"/>
      <c r="CC29" s="311"/>
      <c r="CD29" s="203"/>
      <c r="CE29" s="201"/>
      <c r="CF29" s="201"/>
      <c r="CG29" s="201"/>
      <c r="CH29" s="201"/>
      <c r="CI29" s="201"/>
      <c r="CJ29" s="201"/>
      <c r="CK29" s="201"/>
      <c r="CL29" s="201"/>
      <c r="CM29" s="201"/>
      <c r="CN29" s="201"/>
      <c r="CO29" s="201"/>
      <c r="CP29" s="201"/>
      <c r="CQ29" s="201"/>
      <c r="CR29" s="201"/>
      <c r="CS29" s="201"/>
      <c r="CT29" s="201"/>
      <c r="CU29" s="202"/>
      <c r="CV29" s="203"/>
      <c r="CW29" s="201"/>
      <c r="CX29" s="201"/>
      <c r="CY29" s="201"/>
      <c r="CZ29" s="201"/>
      <c r="DA29" s="201"/>
      <c r="DB29" s="201"/>
      <c r="DC29" s="201"/>
      <c r="DD29" s="201"/>
      <c r="DE29" s="201"/>
      <c r="DF29" s="201"/>
      <c r="DG29" s="201"/>
      <c r="DH29" s="201"/>
      <c r="DI29" s="201"/>
      <c r="DJ29" s="201"/>
      <c r="DK29" s="201"/>
      <c r="DL29" s="201"/>
      <c r="DM29" s="201"/>
      <c r="DN29" s="201"/>
      <c r="DO29" s="202"/>
      <c r="DP29" s="245">
        <v>1</v>
      </c>
      <c r="DQ29" s="205">
        <v>1</v>
      </c>
      <c r="DR29" s="205">
        <v>1</v>
      </c>
      <c r="DS29" s="205"/>
      <c r="DT29" s="205"/>
      <c r="DU29" s="205"/>
      <c r="DV29" s="205"/>
      <c r="DW29" s="205">
        <v>1</v>
      </c>
      <c r="DX29" s="205"/>
      <c r="DY29" s="205">
        <v>1</v>
      </c>
      <c r="DZ29" s="205">
        <v>1</v>
      </c>
      <c r="EA29" s="205">
        <v>1</v>
      </c>
      <c r="EB29" s="205">
        <v>1</v>
      </c>
      <c r="EC29" s="205"/>
      <c r="ED29" s="205"/>
      <c r="EE29" s="205"/>
      <c r="EF29" s="205"/>
      <c r="EG29" s="310"/>
      <c r="EH29" s="311"/>
      <c r="EI29" s="206">
        <v>1</v>
      </c>
      <c r="EJ29" s="201">
        <v>1</v>
      </c>
      <c r="EK29" s="201"/>
      <c r="EL29" s="201"/>
      <c r="EM29" s="201"/>
      <c r="EN29" s="201"/>
      <c r="EO29" s="201"/>
    </row>
    <row r="30" spans="1:158" ht="15.75" x14ac:dyDescent="0.25">
      <c r="A30" s="182">
        <f>'Ratownictwo med. II st.'!A30</f>
        <v>11</v>
      </c>
      <c r="B30" s="182" t="str">
        <f>'Ratownictwo med. II st.'!B30</f>
        <v>C</v>
      </c>
      <c r="C30" s="182" t="str">
        <f>'Ratownictwo med. II st.'!C30</f>
        <v>2025-2027</v>
      </c>
      <c r="D30" s="182">
        <f>'Ratownictwo med. II st.'!D30</f>
        <v>0</v>
      </c>
      <c r="E30" s="182">
        <f>'Ratownictwo med. II st.'!E30</f>
        <v>1</v>
      </c>
      <c r="F30" s="182" t="str">
        <f>'Ratownictwo med. II st.'!F30</f>
        <v>2025/2026</v>
      </c>
      <c r="G30" s="182" t="str">
        <f>'Ratownictwo med. II st.'!G30</f>
        <v>RPS</v>
      </c>
      <c r="H30" s="182" t="str">
        <f>'Ratownictwo med. II st.'!H30</f>
        <v>ze standardu</v>
      </c>
      <c r="I30" s="236" t="str">
        <f>'Ratownictwo med. II st.'!I30</f>
        <v>Statystyka medyczna</v>
      </c>
      <c r="J30" s="225">
        <f>'Ratownictwo med. II st.'!L30</f>
        <v>75</v>
      </c>
      <c r="K30" s="184">
        <f>'Ratownictwo med. II st.'!M30</f>
        <v>45</v>
      </c>
      <c r="L30" s="185">
        <f>'Ratownictwo med. II st.'!N30</f>
        <v>30</v>
      </c>
      <c r="M30" s="186">
        <f>SUM('Ratownictwo med. II st.'!AA30,'Ratownictwo med. II st.'!AC30,'Ratownictwo med. II st.'!AX30,'Ratownictwo med. II st.'!AZ30)</f>
        <v>20</v>
      </c>
      <c r="N30" s="187">
        <f>'Ratownictwo med. II st.'!O30</f>
        <v>30</v>
      </c>
      <c r="O30" s="188">
        <f>'Ratownictwo med. II st.'!P30</f>
        <v>3</v>
      </c>
      <c r="P30" s="189" t="str">
        <f>'Ratownictwo med. II st.'!U30</f>
        <v>zal</v>
      </c>
      <c r="Q30" s="231">
        <f t="shared" si="0"/>
        <v>2</v>
      </c>
      <c r="R30" s="217">
        <f t="shared" si="1"/>
        <v>3</v>
      </c>
      <c r="S30" s="218">
        <f t="shared" si="2"/>
        <v>2</v>
      </c>
      <c r="T30" s="200"/>
      <c r="U30" s="198"/>
      <c r="V30" s="198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5"/>
      <c r="AO30" s="203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204"/>
      <c r="BM30" s="293"/>
      <c r="BN30" s="203"/>
      <c r="BO30" s="201"/>
      <c r="BP30" s="201"/>
      <c r="BQ30" s="201">
        <v>1</v>
      </c>
      <c r="BR30" s="201"/>
      <c r="BS30" s="201"/>
      <c r="BT30" s="201"/>
      <c r="BU30" s="201"/>
      <c r="BV30" s="201"/>
      <c r="BW30" s="201"/>
      <c r="BX30" s="201">
        <v>1</v>
      </c>
      <c r="BY30" s="201"/>
      <c r="BZ30" s="201"/>
      <c r="CA30" s="201"/>
      <c r="CB30" s="313"/>
      <c r="CC30" s="311"/>
      <c r="CD30" s="203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2"/>
      <c r="CV30" s="203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1"/>
      <c r="DI30" s="201"/>
      <c r="DJ30" s="201"/>
      <c r="DK30" s="201"/>
      <c r="DL30" s="201"/>
      <c r="DM30" s="201"/>
      <c r="DN30" s="201"/>
      <c r="DO30" s="202"/>
      <c r="DP30" s="245"/>
      <c r="DQ30" s="205"/>
      <c r="DR30" s="205"/>
      <c r="DS30" s="205">
        <v>1</v>
      </c>
      <c r="DT30" s="205">
        <v>1</v>
      </c>
      <c r="DU30" s="205"/>
      <c r="DV30" s="205"/>
      <c r="DW30" s="205"/>
      <c r="DX30" s="205"/>
      <c r="DY30" s="205"/>
      <c r="DZ30" s="205">
        <v>1</v>
      </c>
      <c r="EA30" s="205"/>
      <c r="EB30" s="205"/>
      <c r="EC30" s="205"/>
      <c r="ED30" s="205"/>
      <c r="EE30" s="205"/>
      <c r="EF30" s="205"/>
      <c r="EG30" s="310"/>
      <c r="EH30" s="311"/>
      <c r="EI30" s="206"/>
      <c r="EJ30" s="201">
        <v>1</v>
      </c>
      <c r="EK30" s="201"/>
      <c r="EL30" s="201"/>
      <c r="EM30" s="201"/>
      <c r="EN30" s="201">
        <v>1</v>
      </c>
      <c r="EO30" s="201"/>
    </row>
    <row r="31" spans="1:158" ht="15.75" x14ac:dyDescent="0.25">
      <c r="A31" s="182">
        <f>'Ratownictwo med. II st.'!A31</f>
        <v>12</v>
      </c>
      <c r="B31" s="182" t="str">
        <f>'Ratownictwo med. II st.'!B31</f>
        <v>C</v>
      </c>
      <c r="C31" s="182" t="str">
        <f>'Ratownictwo med. II st.'!C31</f>
        <v>2025-2027</v>
      </c>
      <c r="D31" s="182">
        <f>'Ratownictwo med. II st.'!D31</f>
        <v>0</v>
      </c>
      <c r="E31" s="182">
        <f>'Ratownictwo med. II st.'!E31</f>
        <v>1</v>
      </c>
      <c r="F31" s="182" t="str">
        <f>'Ratownictwo med. II st.'!F31</f>
        <v>2025/2026</v>
      </c>
      <c r="G31" s="182" t="str">
        <f>'Ratownictwo med. II st.'!G31</f>
        <v>RPS</v>
      </c>
      <c r="H31" s="182" t="str">
        <f>'Ratownictwo med. II st.'!H31</f>
        <v>ze standardu</v>
      </c>
      <c r="I31" s="236" t="str">
        <f>'Ratownictwo med. II st.'!I31</f>
        <v>Informacja naukowa</v>
      </c>
      <c r="J31" s="225">
        <f>'Ratownictwo med. II st.'!L31</f>
        <v>40</v>
      </c>
      <c r="K31" s="184">
        <f>'Ratownictwo med. II st.'!M31</f>
        <v>25</v>
      </c>
      <c r="L31" s="185">
        <f>'Ratownictwo med. II st.'!N31</f>
        <v>15</v>
      </c>
      <c r="M31" s="186">
        <f>SUM('Ratownictwo med. II st.'!AA31,'Ratownictwo med. II st.'!AC31,'Ratownictwo med. II st.'!AX31,'Ratownictwo med. II st.'!AZ31)</f>
        <v>5</v>
      </c>
      <c r="N31" s="187">
        <f>'Ratownictwo med. II st.'!O31</f>
        <v>15</v>
      </c>
      <c r="O31" s="188">
        <f>'Ratownictwo med. II st.'!P31</f>
        <v>1.5</v>
      </c>
      <c r="P31" s="189" t="str">
        <f>'Ratownictwo med. II st.'!U31</f>
        <v>zal</v>
      </c>
      <c r="Q31" s="231">
        <f t="shared" si="0"/>
        <v>3</v>
      </c>
      <c r="R31" s="217">
        <f t="shared" si="1"/>
        <v>2</v>
      </c>
      <c r="S31" s="218">
        <f t="shared" si="2"/>
        <v>2</v>
      </c>
      <c r="T31" s="200"/>
      <c r="U31" s="198"/>
      <c r="V31" s="198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5"/>
      <c r="AO31" s="203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204"/>
      <c r="BM31" s="293"/>
      <c r="BN31" s="203"/>
      <c r="BO31" s="201"/>
      <c r="BP31" s="201"/>
      <c r="BQ31" s="201"/>
      <c r="BR31" s="201">
        <v>1</v>
      </c>
      <c r="BS31" s="201">
        <v>1</v>
      </c>
      <c r="BT31" s="201">
        <v>1</v>
      </c>
      <c r="BU31" s="201"/>
      <c r="BV31" s="201"/>
      <c r="BW31" s="201"/>
      <c r="BX31" s="201"/>
      <c r="BY31" s="201"/>
      <c r="BZ31" s="201"/>
      <c r="CA31" s="201"/>
      <c r="CB31" s="313"/>
      <c r="CC31" s="311"/>
      <c r="CD31" s="203"/>
      <c r="CE31" s="201"/>
      <c r="CF31" s="201"/>
      <c r="CG31" s="201"/>
      <c r="CH31" s="201"/>
      <c r="CI31" s="201"/>
      <c r="CJ31" s="201"/>
      <c r="CK31" s="201"/>
      <c r="CL31" s="201"/>
      <c r="CM31" s="201"/>
      <c r="CN31" s="201"/>
      <c r="CO31" s="201"/>
      <c r="CP31" s="201"/>
      <c r="CQ31" s="201"/>
      <c r="CR31" s="201"/>
      <c r="CS31" s="201"/>
      <c r="CT31" s="201"/>
      <c r="CU31" s="202"/>
      <c r="CV31" s="203"/>
      <c r="CW31" s="201"/>
      <c r="CX31" s="201"/>
      <c r="CY31" s="201"/>
      <c r="CZ31" s="201"/>
      <c r="DA31" s="201"/>
      <c r="DB31" s="201"/>
      <c r="DC31" s="201"/>
      <c r="DD31" s="201"/>
      <c r="DE31" s="201"/>
      <c r="DF31" s="201"/>
      <c r="DG31" s="201"/>
      <c r="DH31" s="201"/>
      <c r="DI31" s="201"/>
      <c r="DJ31" s="201"/>
      <c r="DK31" s="201"/>
      <c r="DL31" s="201"/>
      <c r="DM31" s="201"/>
      <c r="DN31" s="201"/>
      <c r="DO31" s="202"/>
      <c r="DP31" s="24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>
        <v>1</v>
      </c>
      <c r="ED31" s="205">
        <v>1</v>
      </c>
      <c r="EE31" s="205"/>
      <c r="EF31" s="205"/>
      <c r="EG31" s="310"/>
      <c r="EH31" s="311"/>
      <c r="EI31" s="206">
        <v>1</v>
      </c>
      <c r="EJ31" s="201"/>
      <c r="EK31" s="201">
        <v>1</v>
      </c>
      <c r="EL31" s="201"/>
      <c r="EM31" s="201"/>
      <c r="EN31" s="201"/>
      <c r="EO31" s="201"/>
    </row>
    <row r="32" spans="1:158" ht="31.5" x14ac:dyDescent="0.25">
      <c r="A32" s="182">
        <f>'Ratownictwo med. II st.'!A32</f>
        <v>13</v>
      </c>
      <c r="B32" s="182" t="str">
        <f>'Ratownictwo med. II st.'!B32</f>
        <v>C</v>
      </c>
      <c r="C32" s="182" t="str">
        <f>'Ratownictwo med. II st.'!C32</f>
        <v>2025-2027</v>
      </c>
      <c r="D32" s="182">
        <f>'Ratownictwo med. II st.'!D32</f>
        <v>0</v>
      </c>
      <c r="E32" s="182">
        <f>'Ratownictwo med. II st.'!E32</f>
        <v>1</v>
      </c>
      <c r="F32" s="182" t="str">
        <f>'Ratownictwo med. II st.'!F32</f>
        <v>2025/2026</v>
      </c>
      <c r="G32" s="182" t="str">
        <f>'Ratownictwo med. II st.'!G32</f>
        <v>RPS</v>
      </c>
      <c r="H32" s="182" t="str">
        <f>'Ratownictwo med. II st.'!H32</f>
        <v>ze standardu</v>
      </c>
      <c r="I32" s="236" t="str">
        <f>'Ratownictwo med. II st.'!I32</f>
        <v>Ratownictwo medyczne w ujęciu międzynarodowym</v>
      </c>
      <c r="J32" s="225">
        <f>'Ratownictwo med. II st.'!L32</f>
        <v>40</v>
      </c>
      <c r="K32" s="184">
        <f>'Ratownictwo med. II st.'!M32</f>
        <v>25</v>
      </c>
      <c r="L32" s="185">
        <f>'Ratownictwo med. II st.'!N32</f>
        <v>15</v>
      </c>
      <c r="M32" s="186">
        <f>SUM('Ratownictwo med. II st.'!AA32,'Ratownictwo med. II st.'!AC32,'Ratownictwo med. II st.'!AX32,'Ratownictwo med. II st.'!AZ32)</f>
        <v>5</v>
      </c>
      <c r="N32" s="187">
        <f>'Ratownictwo med. II st.'!O32</f>
        <v>15</v>
      </c>
      <c r="O32" s="188">
        <f>'Ratownictwo med. II st.'!P32</f>
        <v>1.5</v>
      </c>
      <c r="P32" s="189" t="str">
        <f>'Ratownictwo med. II st.'!U32</f>
        <v>zal</v>
      </c>
      <c r="Q32" s="231">
        <f t="shared" si="0"/>
        <v>5</v>
      </c>
      <c r="R32" s="217">
        <f t="shared" si="1"/>
        <v>6</v>
      </c>
      <c r="S32" s="218">
        <f t="shared" si="2"/>
        <v>3</v>
      </c>
      <c r="T32" s="200"/>
      <c r="U32" s="198"/>
      <c r="V32" s="198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5"/>
      <c r="AO32" s="203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204"/>
      <c r="BM32" s="293"/>
      <c r="BN32" s="203"/>
      <c r="BO32" s="201"/>
      <c r="BP32" s="201"/>
      <c r="BQ32" s="201"/>
      <c r="BR32" s="201"/>
      <c r="BS32" s="201"/>
      <c r="BT32" s="201"/>
      <c r="BU32" s="201">
        <v>1</v>
      </c>
      <c r="BV32" s="201">
        <v>1</v>
      </c>
      <c r="BW32" s="201"/>
      <c r="BX32" s="201"/>
      <c r="BY32" s="201">
        <v>1</v>
      </c>
      <c r="BZ32" s="201">
        <v>1</v>
      </c>
      <c r="CA32" s="201">
        <v>1</v>
      </c>
      <c r="CB32" s="313"/>
      <c r="CC32" s="311"/>
      <c r="CD32" s="203"/>
      <c r="CE32" s="201"/>
      <c r="CF32" s="201"/>
      <c r="CG32" s="201"/>
      <c r="CH32" s="201"/>
      <c r="CI32" s="201"/>
      <c r="CJ32" s="201"/>
      <c r="CK32" s="201"/>
      <c r="CL32" s="201"/>
      <c r="CM32" s="201"/>
      <c r="CN32" s="201"/>
      <c r="CO32" s="201"/>
      <c r="CP32" s="201"/>
      <c r="CQ32" s="201"/>
      <c r="CR32" s="201"/>
      <c r="CS32" s="201"/>
      <c r="CT32" s="201"/>
      <c r="CU32" s="202"/>
      <c r="CV32" s="203"/>
      <c r="CW32" s="201"/>
      <c r="CX32" s="201"/>
      <c r="CY32" s="201"/>
      <c r="CZ32" s="201"/>
      <c r="DA32" s="201"/>
      <c r="DB32" s="201"/>
      <c r="DC32" s="201"/>
      <c r="DD32" s="201"/>
      <c r="DE32" s="201"/>
      <c r="DF32" s="201"/>
      <c r="DG32" s="201"/>
      <c r="DH32" s="201"/>
      <c r="DI32" s="201"/>
      <c r="DJ32" s="201"/>
      <c r="DK32" s="201"/>
      <c r="DL32" s="201"/>
      <c r="DM32" s="201"/>
      <c r="DN32" s="201"/>
      <c r="DO32" s="202"/>
      <c r="DP32" s="245"/>
      <c r="DQ32" s="205"/>
      <c r="DR32" s="205"/>
      <c r="DS32" s="205"/>
      <c r="DT32" s="205"/>
      <c r="DU32" s="205">
        <v>1</v>
      </c>
      <c r="DV32" s="205">
        <v>1</v>
      </c>
      <c r="DW32" s="205">
        <v>1</v>
      </c>
      <c r="DX32" s="205">
        <v>1</v>
      </c>
      <c r="DY32" s="205"/>
      <c r="DZ32" s="205"/>
      <c r="EA32" s="205"/>
      <c r="EB32" s="205"/>
      <c r="EC32" s="205"/>
      <c r="ED32" s="205"/>
      <c r="EE32" s="205">
        <v>1</v>
      </c>
      <c r="EF32" s="205">
        <v>1</v>
      </c>
      <c r="EG32" s="310"/>
      <c r="EH32" s="311"/>
      <c r="EI32" s="206"/>
      <c r="EJ32" s="201"/>
      <c r="EK32" s="201">
        <v>1</v>
      </c>
      <c r="EL32" s="201">
        <v>1</v>
      </c>
      <c r="EM32" s="201"/>
      <c r="EN32" s="201"/>
      <c r="EO32" s="201">
        <v>1</v>
      </c>
    </row>
    <row r="33" spans="1:145" ht="15.75" x14ac:dyDescent="0.25">
      <c r="A33" s="182">
        <f>'Ratownictwo med. II st.'!A33</f>
        <v>14</v>
      </c>
      <c r="B33" s="182" t="str">
        <f>'Ratownictwo med. II st.'!B33</f>
        <v>C</v>
      </c>
      <c r="C33" s="182" t="str">
        <f>'Ratownictwo med. II st.'!C33</f>
        <v>2025-2027</v>
      </c>
      <c r="D33" s="182">
        <f>'Ratownictwo med. II st.'!D33</f>
        <v>0</v>
      </c>
      <c r="E33" s="182">
        <f>'Ratownictwo med. II st.'!E33</f>
        <v>1</v>
      </c>
      <c r="F33" s="182" t="str">
        <f>'Ratownictwo med. II st.'!F33</f>
        <v>2025/2026</v>
      </c>
      <c r="G33" s="182" t="str">
        <f>'Ratownictwo med. II st.'!G33</f>
        <v>RPS</v>
      </c>
      <c r="H33" s="182" t="str">
        <f>'Ratownictwo med. II st.'!H33</f>
        <v>ze standardu</v>
      </c>
      <c r="I33" s="236" t="str">
        <f>'Ratownictwo med. II st.'!I33</f>
        <v>Seminarium dyplomowe</v>
      </c>
      <c r="J33" s="225">
        <f>'Ratownictwo med. II st.'!L33</f>
        <v>25</v>
      </c>
      <c r="K33" s="184">
        <f>'Ratownictwo med. II st.'!M33</f>
        <v>15</v>
      </c>
      <c r="L33" s="185">
        <f>'Ratownictwo med. II st.'!N33</f>
        <v>10</v>
      </c>
      <c r="M33" s="186">
        <f>SUM('Ratownictwo med. II st.'!AA33,'Ratownictwo med. II st.'!AC33,'Ratownictwo med. II st.'!AX33,'Ratownictwo med. II st.'!AZ33)</f>
        <v>10</v>
      </c>
      <c r="N33" s="187">
        <f>'Ratownictwo med. II st.'!O33</f>
        <v>10</v>
      </c>
      <c r="O33" s="188">
        <f>'Ratownictwo med. II st.'!P33</f>
        <v>1</v>
      </c>
      <c r="P33" s="189" t="str">
        <f>'Ratownictwo med. II st.'!U33</f>
        <v>zal</v>
      </c>
      <c r="Q33" s="231">
        <f t="shared" si="0"/>
        <v>3</v>
      </c>
      <c r="R33" s="217">
        <f t="shared" si="1"/>
        <v>1</v>
      </c>
      <c r="S33" s="218">
        <f t="shared" si="2"/>
        <v>0</v>
      </c>
      <c r="T33" s="200"/>
      <c r="U33" s="198"/>
      <c r="V33" s="198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5"/>
      <c r="AO33" s="203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  <c r="BG33" s="198"/>
      <c r="BH33" s="198"/>
      <c r="BI33" s="198"/>
      <c r="BJ33" s="198"/>
      <c r="BK33" s="198"/>
      <c r="BL33" s="204"/>
      <c r="BM33" s="293"/>
      <c r="BN33" s="203">
        <v>1</v>
      </c>
      <c r="BO33" s="201">
        <v>1</v>
      </c>
      <c r="BP33" s="201">
        <v>1</v>
      </c>
      <c r="BQ33" s="201"/>
      <c r="BR33" s="201"/>
      <c r="BS33" s="201"/>
      <c r="BT33" s="201"/>
      <c r="BU33" s="201"/>
      <c r="BV33" s="201"/>
      <c r="BW33" s="201"/>
      <c r="BX33" s="201"/>
      <c r="BY33" s="201"/>
      <c r="BZ33" s="201"/>
      <c r="CA33" s="201"/>
      <c r="CB33" s="313"/>
      <c r="CC33" s="311"/>
      <c r="CD33" s="203"/>
      <c r="CE33" s="201"/>
      <c r="CF33" s="201"/>
      <c r="CG33" s="201"/>
      <c r="CH33" s="201"/>
      <c r="CI33" s="201"/>
      <c r="CJ33" s="201"/>
      <c r="CK33" s="201"/>
      <c r="CL33" s="201"/>
      <c r="CM33" s="201"/>
      <c r="CN33" s="201"/>
      <c r="CO33" s="201"/>
      <c r="CP33" s="201"/>
      <c r="CQ33" s="201"/>
      <c r="CR33" s="201"/>
      <c r="CS33" s="201"/>
      <c r="CT33" s="201"/>
      <c r="CU33" s="202"/>
      <c r="CV33" s="203"/>
      <c r="CW33" s="201"/>
      <c r="CX33" s="201"/>
      <c r="CY33" s="201"/>
      <c r="CZ33" s="201"/>
      <c r="DA33" s="201"/>
      <c r="DB33" s="201"/>
      <c r="DC33" s="201"/>
      <c r="DD33" s="201"/>
      <c r="DE33" s="201"/>
      <c r="DF33" s="201"/>
      <c r="DG33" s="201"/>
      <c r="DH33" s="201"/>
      <c r="DI33" s="201"/>
      <c r="DJ33" s="201"/>
      <c r="DK33" s="201"/>
      <c r="DL33" s="201"/>
      <c r="DM33" s="201"/>
      <c r="DN33" s="201"/>
      <c r="DO33" s="202"/>
      <c r="DP33" s="245"/>
      <c r="DQ33" s="205"/>
      <c r="DR33" s="205"/>
      <c r="DS33" s="205"/>
      <c r="DT33" s="205"/>
      <c r="DU33" s="205">
        <v>1</v>
      </c>
      <c r="DV33" s="205"/>
      <c r="DW33" s="205"/>
      <c r="DX33" s="205"/>
      <c r="DY33" s="205"/>
      <c r="DZ33" s="205"/>
      <c r="EA33" s="205"/>
      <c r="EB33" s="205"/>
      <c r="EC33" s="205"/>
      <c r="ED33" s="205"/>
      <c r="EE33" s="205"/>
      <c r="EF33" s="205"/>
      <c r="EG33" s="310"/>
      <c r="EH33" s="311"/>
      <c r="EI33" s="206"/>
      <c r="EJ33" s="201"/>
      <c r="EK33" s="201"/>
      <c r="EL33" s="201"/>
      <c r="EM33" s="201"/>
      <c r="EN33" s="201"/>
      <c r="EO33" s="201"/>
    </row>
    <row r="34" spans="1:145" ht="31.5" x14ac:dyDescent="0.25">
      <c r="A34" s="182">
        <f>'Ratownictwo med. II st.'!A34</f>
        <v>15</v>
      </c>
      <c r="B34" s="182"/>
      <c r="C34" s="182" t="str">
        <f>'Ratownictwo med. II st.'!C34</f>
        <v>2025-2027</v>
      </c>
      <c r="D34" s="182">
        <f>'Ratownictwo med. II st.'!D34</f>
        <v>0</v>
      </c>
      <c r="E34" s="182">
        <f>'Ratownictwo med. II st.'!E34</f>
        <v>1</v>
      </c>
      <c r="F34" s="182" t="str">
        <f>'Ratownictwo med. II st.'!F34</f>
        <v>2025/2026</v>
      </c>
      <c r="G34" s="182" t="str">
        <f>'Ratownictwo med. II st.'!G34</f>
        <v>RPS</v>
      </c>
      <c r="H34" s="182" t="str">
        <f>'Ratownictwo med. II st.'!H34</f>
        <v>ze standardu</v>
      </c>
      <c r="I34" s="236" t="str">
        <f>'Ratownictwo med. II st.'!I34</f>
        <v>Przygotowanie pracy dyplomowej</v>
      </c>
      <c r="J34" s="225">
        <f>'Ratownictwo med. II st.'!L34</f>
        <v>130</v>
      </c>
      <c r="K34" s="184">
        <f>'Ratownictwo med. II st.'!M34</f>
        <v>130</v>
      </c>
      <c r="L34" s="185">
        <f>'Ratownictwo med. II st.'!N34</f>
        <v>0</v>
      </c>
      <c r="M34" s="186">
        <f>SUM('Ratownictwo med. II st.'!AA34,'Ratownictwo med. II st.'!AC34,'Ratownictwo med. II st.'!AX34,'Ratownictwo med. II st.'!AZ34)</f>
        <v>0</v>
      </c>
      <c r="N34" s="187">
        <f>'Ratownictwo med. II st.'!O34</f>
        <v>0</v>
      </c>
      <c r="O34" s="188">
        <f>'Ratownictwo med. II st.'!P34</f>
        <v>5</v>
      </c>
      <c r="P34" s="189" t="str">
        <f>'Ratownictwo med. II st.'!U34</f>
        <v>zal</v>
      </c>
      <c r="Q34" s="231">
        <f t="shared" si="0"/>
        <v>0</v>
      </c>
      <c r="R34" s="217">
        <f t="shared" si="1"/>
        <v>0</v>
      </c>
      <c r="S34" s="218">
        <f t="shared" si="2"/>
        <v>0</v>
      </c>
      <c r="T34" s="200"/>
      <c r="U34" s="198"/>
      <c r="V34" s="198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5"/>
      <c r="AO34" s="203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204"/>
      <c r="BM34" s="293"/>
      <c r="BN34" s="203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313"/>
      <c r="CC34" s="311"/>
      <c r="CD34" s="203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2"/>
      <c r="CV34" s="203"/>
      <c r="CW34" s="201"/>
      <c r="CX34" s="201"/>
      <c r="CY34" s="201"/>
      <c r="CZ34" s="201"/>
      <c r="DA34" s="201"/>
      <c r="DB34" s="201"/>
      <c r="DC34" s="201"/>
      <c r="DD34" s="201"/>
      <c r="DE34" s="201"/>
      <c r="DF34" s="201"/>
      <c r="DG34" s="201"/>
      <c r="DH34" s="201"/>
      <c r="DI34" s="201"/>
      <c r="DJ34" s="201"/>
      <c r="DK34" s="201"/>
      <c r="DL34" s="201"/>
      <c r="DM34" s="201"/>
      <c r="DN34" s="201"/>
      <c r="DO34" s="202"/>
      <c r="DP34" s="245"/>
      <c r="DQ34" s="205"/>
      <c r="DR34" s="205"/>
      <c r="DS34" s="205"/>
      <c r="DT34" s="205"/>
      <c r="DU34" s="205"/>
      <c r="DV34" s="205"/>
      <c r="DW34" s="205"/>
      <c r="DX34" s="205"/>
      <c r="DY34" s="205"/>
      <c r="DZ34" s="205"/>
      <c r="EA34" s="205"/>
      <c r="EB34" s="205"/>
      <c r="EC34" s="205"/>
      <c r="ED34" s="205"/>
      <c r="EE34" s="205"/>
      <c r="EF34" s="205"/>
      <c r="EG34" s="310"/>
      <c r="EH34" s="311"/>
      <c r="EI34" s="206"/>
      <c r="EJ34" s="201"/>
      <c r="EK34" s="201"/>
      <c r="EL34" s="201"/>
      <c r="EM34" s="201"/>
      <c r="EN34" s="201"/>
      <c r="EO34" s="201"/>
    </row>
    <row r="35" spans="1:145" ht="31.5" x14ac:dyDescent="0.25">
      <c r="A35" s="182">
        <f>'Ratownictwo med. II st.'!A35</f>
        <v>16</v>
      </c>
      <c r="B35" s="182" t="str">
        <f>'Ratownictwo med. II st.'!B35</f>
        <v>D</v>
      </c>
      <c r="C35" s="182" t="str">
        <f>'Ratownictwo med. II st.'!C35</f>
        <v>2025-2027</v>
      </c>
      <c r="D35" s="182">
        <f>'Ratownictwo med. II st.'!D35</f>
        <v>0</v>
      </c>
      <c r="E35" s="182">
        <f>'Ratownictwo med. II st.'!E35</f>
        <v>1</v>
      </c>
      <c r="F35" s="182" t="str">
        <f>'Ratownictwo med. II st.'!F35</f>
        <v>2025/2026</v>
      </c>
      <c r="G35" s="182" t="str">
        <f>'Ratownictwo med. II st.'!G35</f>
        <v>RPS</v>
      </c>
      <c r="H35" s="182" t="str">
        <f>'Ratownictwo med. II st.'!H35</f>
        <v>ze standardu</v>
      </c>
      <c r="I35" s="236" t="str">
        <f>'Ratownictwo med. II st.'!I35</f>
        <v xml:space="preserve"> Szpitalny Oddział Ratunkowy (SOR) - praktyka zawodowa</v>
      </c>
      <c r="J35" s="225">
        <f>'Ratownictwo med. II st.'!L35</f>
        <v>51</v>
      </c>
      <c r="K35" s="184">
        <f>'Ratownictwo med. II st.'!M35</f>
        <v>15</v>
      </c>
      <c r="L35" s="185">
        <f>'Ratownictwo med. II st.'!N35</f>
        <v>36</v>
      </c>
      <c r="M35" s="186">
        <f>SUM('Ratownictwo med. II st.'!AA35,'Ratownictwo med. II st.'!AC35,'Ratownictwo med. II st.'!AX35,'Ratownictwo med. II st.'!AZ35)</f>
        <v>0</v>
      </c>
      <c r="N35" s="187">
        <f>'Ratownictwo med. II st.'!O35</f>
        <v>36</v>
      </c>
      <c r="O35" s="188">
        <f>'Ratownictwo med. II st.'!P35</f>
        <v>2</v>
      </c>
      <c r="P35" s="189">
        <f>'Ratownictwo med. II st.'!U35</f>
        <v>0</v>
      </c>
      <c r="Q35" s="231">
        <f t="shared" si="0"/>
        <v>0</v>
      </c>
      <c r="R35" s="217">
        <f t="shared" si="1"/>
        <v>6</v>
      </c>
      <c r="S35" s="218">
        <f t="shared" si="2"/>
        <v>3</v>
      </c>
      <c r="T35" s="200"/>
      <c r="U35" s="198"/>
      <c r="V35" s="198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5"/>
      <c r="AO35" s="203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  <c r="BG35" s="198"/>
      <c r="BH35" s="198"/>
      <c r="BI35" s="198"/>
      <c r="BJ35" s="198"/>
      <c r="BK35" s="198"/>
      <c r="BL35" s="204"/>
      <c r="BM35" s="293"/>
      <c r="BN35" s="203"/>
      <c r="BO35" s="201"/>
      <c r="BP35" s="201"/>
      <c r="BQ35" s="201"/>
      <c r="BR35" s="201"/>
      <c r="BS35" s="201"/>
      <c r="BT35" s="201"/>
      <c r="BU35" s="201"/>
      <c r="BV35" s="201"/>
      <c r="BW35" s="201"/>
      <c r="BX35" s="201"/>
      <c r="BY35" s="201"/>
      <c r="BZ35" s="201"/>
      <c r="CA35" s="201"/>
      <c r="CB35" s="313"/>
      <c r="CC35" s="311"/>
      <c r="CD35" s="203"/>
      <c r="CE35" s="201"/>
      <c r="CF35" s="201"/>
      <c r="CG35" s="201"/>
      <c r="CH35" s="201"/>
      <c r="CI35" s="201"/>
      <c r="CJ35" s="201"/>
      <c r="CK35" s="201"/>
      <c r="CL35" s="201"/>
      <c r="CM35" s="201"/>
      <c r="CN35" s="201"/>
      <c r="CO35" s="201"/>
      <c r="CP35" s="201"/>
      <c r="CQ35" s="201"/>
      <c r="CR35" s="201"/>
      <c r="CS35" s="201"/>
      <c r="CT35" s="201"/>
      <c r="CU35" s="202"/>
      <c r="CV35" s="203">
        <v>1</v>
      </c>
      <c r="CW35" s="201">
        <v>1</v>
      </c>
      <c r="CX35" s="201"/>
      <c r="CY35" s="201"/>
      <c r="CZ35" s="201"/>
      <c r="DA35" s="201"/>
      <c r="DB35" s="201">
        <v>1</v>
      </c>
      <c r="DC35" s="201">
        <v>1</v>
      </c>
      <c r="DD35" s="201">
        <v>1</v>
      </c>
      <c r="DE35" s="201">
        <v>1</v>
      </c>
      <c r="DF35" s="201"/>
      <c r="DG35" s="201"/>
      <c r="DH35" s="201"/>
      <c r="DI35" s="201"/>
      <c r="DJ35" s="201"/>
      <c r="DK35" s="201"/>
      <c r="DL35" s="201"/>
      <c r="DM35" s="201"/>
      <c r="DN35" s="201"/>
      <c r="DO35" s="202"/>
      <c r="DP35" s="245"/>
      <c r="DQ35" s="205"/>
      <c r="DR35" s="205"/>
      <c r="DS35" s="205"/>
      <c r="DT35" s="205"/>
      <c r="DU35" s="205"/>
      <c r="DV35" s="205"/>
      <c r="DW35" s="205"/>
      <c r="DX35" s="205"/>
      <c r="DY35" s="205"/>
      <c r="DZ35" s="205"/>
      <c r="EA35" s="205"/>
      <c r="EB35" s="205"/>
      <c r="EC35" s="205"/>
      <c r="ED35" s="205"/>
      <c r="EE35" s="205"/>
      <c r="EF35" s="205"/>
      <c r="EG35" s="310"/>
      <c r="EH35" s="311"/>
      <c r="EI35" s="206"/>
      <c r="EJ35" s="201"/>
      <c r="EK35" s="201"/>
      <c r="EL35" s="201">
        <v>1</v>
      </c>
      <c r="EM35" s="201">
        <v>1</v>
      </c>
      <c r="EN35" s="201"/>
      <c r="EO35" s="201">
        <v>1</v>
      </c>
    </row>
    <row r="36" spans="1:145" ht="47.25" x14ac:dyDescent="0.25">
      <c r="A36" s="182">
        <f>'Ratownictwo med. II st.'!A36</f>
        <v>17</v>
      </c>
      <c r="B36" s="182" t="str">
        <f>'Ratownictwo med. II st.'!B36</f>
        <v>D</v>
      </c>
      <c r="C36" s="182" t="str">
        <f>'Ratownictwo med. II st.'!C36</f>
        <v>2025-2027</v>
      </c>
      <c r="D36" s="182">
        <f>'Ratownictwo med. II st.'!D36</f>
        <v>0</v>
      </c>
      <c r="E36" s="182">
        <f>'Ratownictwo med. II st.'!E36</f>
        <v>1</v>
      </c>
      <c r="F36" s="182" t="str">
        <f>'Ratownictwo med. II st.'!F36</f>
        <v>2025/2026</v>
      </c>
      <c r="G36" s="182" t="str">
        <f>'Ratownictwo med. II st.'!G36</f>
        <v>RPS</v>
      </c>
      <c r="H36" s="182" t="str">
        <f>'Ratownictwo med. II st.'!H36</f>
        <v>ze standardu</v>
      </c>
      <c r="I36" s="236" t="str">
        <f>'Ratownictwo med. II st.'!I36</f>
        <v>Oddział anestezjologii i intensywnej terapii dorosłych - praktyka zawodowa</v>
      </c>
      <c r="J36" s="225">
        <f>'Ratownictwo med. II st.'!L36</f>
        <v>176</v>
      </c>
      <c r="K36" s="184">
        <f>'Ratownictwo med. II st.'!M36</f>
        <v>30</v>
      </c>
      <c r="L36" s="185">
        <f>'Ratownictwo med. II st.'!N36</f>
        <v>146</v>
      </c>
      <c r="M36" s="186">
        <f>SUM('Ratownictwo med. II st.'!AA36,'Ratownictwo med. II st.'!AC36,'Ratownictwo med. II st.'!AX36,'Ratownictwo med. II st.'!AZ36)</f>
        <v>0</v>
      </c>
      <c r="N36" s="187">
        <f>'Ratownictwo med. II st.'!O36</f>
        <v>146</v>
      </c>
      <c r="O36" s="188">
        <f>'Ratownictwo med. II st.'!P36</f>
        <v>7</v>
      </c>
      <c r="P36" s="189">
        <f>'Ratownictwo med. II st.'!U36</f>
        <v>0</v>
      </c>
      <c r="Q36" s="231">
        <f t="shared" si="0"/>
        <v>0</v>
      </c>
      <c r="R36" s="217">
        <f t="shared" si="1"/>
        <v>6</v>
      </c>
      <c r="S36" s="218">
        <f t="shared" si="2"/>
        <v>3</v>
      </c>
      <c r="T36" s="200"/>
      <c r="U36" s="198"/>
      <c r="V36" s="198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5"/>
      <c r="AO36" s="203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204"/>
      <c r="BM36" s="293"/>
      <c r="BN36" s="203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313"/>
      <c r="CC36" s="311"/>
      <c r="CD36" s="203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2"/>
      <c r="CV36" s="203">
        <v>1</v>
      </c>
      <c r="CW36" s="201">
        <v>1</v>
      </c>
      <c r="CX36" s="201">
        <v>1</v>
      </c>
      <c r="CY36" s="201"/>
      <c r="CZ36" s="201">
        <v>1</v>
      </c>
      <c r="DA36" s="201"/>
      <c r="DB36" s="201">
        <v>1</v>
      </c>
      <c r="DC36" s="201">
        <v>1</v>
      </c>
      <c r="DD36" s="201"/>
      <c r="DE36" s="201"/>
      <c r="DF36" s="201"/>
      <c r="DG36" s="201"/>
      <c r="DH36" s="201"/>
      <c r="DI36" s="201"/>
      <c r="DJ36" s="201"/>
      <c r="DK36" s="201"/>
      <c r="DL36" s="201"/>
      <c r="DM36" s="201"/>
      <c r="DN36" s="201"/>
      <c r="DO36" s="202"/>
      <c r="DP36" s="245"/>
      <c r="DQ36" s="205"/>
      <c r="DR36" s="205"/>
      <c r="DS36" s="205"/>
      <c r="DT36" s="205"/>
      <c r="DU36" s="205"/>
      <c r="DV36" s="205"/>
      <c r="DW36" s="205"/>
      <c r="DX36" s="205"/>
      <c r="DY36" s="205"/>
      <c r="DZ36" s="205"/>
      <c r="EA36" s="205"/>
      <c r="EB36" s="205"/>
      <c r="EC36" s="205"/>
      <c r="ED36" s="205"/>
      <c r="EE36" s="205"/>
      <c r="EF36" s="205"/>
      <c r="EG36" s="310"/>
      <c r="EH36" s="311"/>
      <c r="EI36" s="206">
        <v>1</v>
      </c>
      <c r="EJ36" s="201"/>
      <c r="EK36" s="201"/>
      <c r="EL36" s="201">
        <v>1</v>
      </c>
      <c r="EM36" s="201">
        <v>1</v>
      </c>
      <c r="EN36" s="201"/>
      <c r="EO36" s="201"/>
    </row>
    <row r="37" spans="1:145" ht="32.25" thickBot="1" x14ac:dyDescent="0.3">
      <c r="A37" s="182">
        <f>'Ratownictwo med. II st.'!A37</f>
        <v>18</v>
      </c>
      <c r="B37" s="182" t="str">
        <f>'Ratownictwo med. II st.'!B37</f>
        <v>D</v>
      </c>
      <c r="C37" s="182" t="str">
        <f>'Ratownictwo med. II st.'!C37</f>
        <v>2025-2027</v>
      </c>
      <c r="D37" s="182">
        <f>'Ratownictwo med. II st.'!D37</f>
        <v>0</v>
      </c>
      <c r="E37" s="182">
        <f>'Ratownictwo med. II st.'!E37</f>
        <v>1</v>
      </c>
      <c r="F37" s="182" t="str">
        <f>'Ratownictwo med. II st.'!F37</f>
        <v>2025/2026</v>
      </c>
      <c r="G37" s="182" t="str">
        <f>'Ratownictwo med. II st.'!G37</f>
        <v>RPS</v>
      </c>
      <c r="H37" s="182" t="str">
        <f>'Ratownictwo med. II st.'!H37</f>
        <v>ze standardu</v>
      </c>
      <c r="I37" s="236" t="str">
        <f>'Ratownictwo med. II st.'!I37</f>
        <v>Pracownia ultrasonograficzna - praktyka zawodowa</v>
      </c>
      <c r="J37" s="225">
        <f>'Ratownictwo med. II st.'!L37</f>
        <v>50</v>
      </c>
      <c r="K37" s="184">
        <f>'Ratownictwo med. II st.'!M37</f>
        <v>10</v>
      </c>
      <c r="L37" s="185">
        <f>'Ratownictwo med. II st.'!N37</f>
        <v>40</v>
      </c>
      <c r="M37" s="186">
        <f>SUM('Ratownictwo med. II st.'!AA37,'Ratownictwo med. II st.'!AC37,'Ratownictwo med. II st.'!AX37,'Ratownictwo med. II st.'!AZ37)</f>
        <v>0</v>
      </c>
      <c r="N37" s="187">
        <f>'Ratownictwo med. II st.'!O37</f>
        <v>40</v>
      </c>
      <c r="O37" s="188">
        <f>'Ratownictwo med. II st.'!P37</f>
        <v>2</v>
      </c>
      <c r="P37" s="189">
        <f>'Ratownictwo med. II st.'!U37</f>
        <v>0</v>
      </c>
      <c r="Q37" s="231">
        <f t="shared" si="0"/>
        <v>0</v>
      </c>
      <c r="R37" s="217">
        <f t="shared" si="1"/>
        <v>2</v>
      </c>
      <c r="S37" s="218">
        <f t="shared" si="2"/>
        <v>2</v>
      </c>
      <c r="T37" s="200"/>
      <c r="U37" s="198"/>
      <c r="V37" s="198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5"/>
      <c r="AO37" s="203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204"/>
      <c r="BM37" s="293"/>
      <c r="BN37" s="203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1"/>
      <c r="CA37" s="201"/>
      <c r="CB37" s="313"/>
      <c r="CC37" s="311"/>
      <c r="CD37" s="203"/>
      <c r="CE37" s="201"/>
      <c r="CF37" s="201"/>
      <c r="CG37" s="201"/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201"/>
      <c r="CS37" s="201"/>
      <c r="CT37" s="201"/>
      <c r="CU37" s="202"/>
      <c r="CV37" s="203"/>
      <c r="CW37" s="201"/>
      <c r="CX37" s="201"/>
      <c r="CY37" s="201"/>
      <c r="CZ37" s="201"/>
      <c r="DA37" s="201"/>
      <c r="DB37" s="201"/>
      <c r="DC37" s="201"/>
      <c r="DD37" s="201"/>
      <c r="DE37" s="201"/>
      <c r="DF37" s="201"/>
      <c r="DG37" s="201"/>
      <c r="DH37" s="201">
        <v>1</v>
      </c>
      <c r="DI37" s="201">
        <v>1</v>
      </c>
      <c r="DJ37" s="201"/>
      <c r="DK37" s="201"/>
      <c r="DL37" s="201"/>
      <c r="DM37" s="201"/>
      <c r="DN37" s="201"/>
      <c r="DO37" s="202"/>
      <c r="DP37" s="245"/>
      <c r="DQ37" s="205"/>
      <c r="DR37" s="205"/>
      <c r="DS37" s="205"/>
      <c r="DT37" s="205"/>
      <c r="DU37" s="205"/>
      <c r="DV37" s="205"/>
      <c r="DW37" s="205"/>
      <c r="DX37" s="205"/>
      <c r="DY37" s="205"/>
      <c r="DZ37" s="205"/>
      <c r="EA37" s="205"/>
      <c r="EB37" s="205"/>
      <c r="EC37" s="205"/>
      <c r="ED37" s="205"/>
      <c r="EE37" s="205"/>
      <c r="EF37" s="205"/>
      <c r="EG37" s="310"/>
      <c r="EH37" s="311"/>
      <c r="EI37" s="206">
        <v>1</v>
      </c>
      <c r="EJ37" s="201">
        <v>1</v>
      </c>
      <c r="EK37" s="201"/>
      <c r="EL37" s="201"/>
      <c r="EM37" s="201"/>
      <c r="EN37" s="201"/>
      <c r="EO37" s="201"/>
    </row>
    <row r="38" spans="1:145" ht="16.5" thickBot="1" x14ac:dyDescent="0.3">
      <c r="A38" s="207"/>
      <c r="B38" s="208"/>
      <c r="C38" s="209"/>
      <c r="D38" s="209"/>
      <c r="E38" s="210"/>
      <c r="F38" s="211"/>
      <c r="G38" s="211"/>
      <c r="H38" s="212"/>
      <c r="I38" s="164" t="s">
        <v>124</v>
      </c>
      <c r="J38" s="209">
        <f t="shared" ref="J38:AO38" si="3">SUM(J20:J37)</f>
        <v>1522</v>
      </c>
      <c r="K38" s="209">
        <f t="shared" si="3"/>
        <v>820</v>
      </c>
      <c r="L38" s="209">
        <f t="shared" si="3"/>
        <v>702</v>
      </c>
      <c r="M38" s="209">
        <f t="shared" si="3"/>
        <v>185</v>
      </c>
      <c r="N38" s="209">
        <f t="shared" si="3"/>
        <v>702</v>
      </c>
      <c r="O38" s="209">
        <f t="shared" si="3"/>
        <v>60</v>
      </c>
      <c r="P38" s="209">
        <f t="shared" si="3"/>
        <v>0</v>
      </c>
      <c r="Q38" s="209">
        <f t="shared" si="3"/>
        <v>62</v>
      </c>
      <c r="R38" s="209">
        <f t="shared" si="3"/>
        <v>68</v>
      </c>
      <c r="S38" s="242">
        <f t="shared" si="3"/>
        <v>34</v>
      </c>
      <c r="T38" s="212">
        <f t="shared" si="3"/>
        <v>1</v>
      </c>
      <c r="U38" s="212">
        <f t="shared" si="3"/>
        <v>1</v>
      </c>
      <c r="V38" s="212">
        <f t="shared" si="3"/>
        <v>1</v>
      </c>
      <c r="W38" s="212">
        <f t="shared" si="3"/>
        <v>1</v>
      </c>
      <c r="X38" s="212">
        <f t="shared" si="3"/>
        <v>1</v>
      </c>
      <c r="Y38" s="212">
        <f t="shared" si="3"/>
        <v>1</v>
      </c>
      <c r="Z38" s="212">
        <f t="shared" si="3"/>
        <v>1</v>
      </c>
      <c r="AA38" s="212">
        <f t="shared" si="3"/>
        <v>0</v>
      </c>
      <c r="AB38" s="212">
        <f t="shared" si="3"/>
        <v>1</v>
      </c>
      <c r="AC38" s="212">
        <f t="shared" si="3"/>
        <v>0</v>
      </c>
      <c r="AD38" s="212">
        <f t="shared" si="3"/>
        <v>0</v>
      </c>
      <c r="AE38" s="212">
        <f t="shared" si="3"/>
        <v>1</v>
      </c>
      <c r="AF38" s="212">
        <f t="shared" si="3"/>
        <v>0</v>
      </c>
      <c r="AG38" s="212">
        <f t="shared" si="3"/>
        <v>1</v>
      </c>
      <c r="AH38" s="212">
        <f t="shared" si="3"/>
        <v>0</v>
      </c>
      <c r="AI38" s="212">
        <f t="shared" si="3"/>
        <v>0</v>
      </c>
      <c r="AJ38" s="212">
        <f t="shared" si="3"/>
        <v>1</v>
      </c>
      <c r="AK38" s="212">
        <f t="shared" si="3"/>
        <v>1</v>
      </c>
      <c r="AL38" s="212">
        <f t="shared" si="3"/>
        <v>1</v>
      </c>
      <c r="AM38" s="212">
        <f t="shared" si="3"/>
        <v>1</v>
      </c>
      <c r="AN38" s="214">
        <f t="shared" si="3"/>
        <v>1</v>
      </c>
      <c r="AO38" s="213">
        <f t="shared" si="3"/>
        <v>2</v>
      </c>
      <c r="AP38" s="243">
        <f t="shared" ref="AP38:BU38" si="4">SUM(AP20:AP37)</f>
        <v>1</v>
      </c>
      <c r="AQ38" s="243">
        <f t="shared" si="4"/>
        <v>0</v>
      </c>
      <c r="AR38" s="243">
        <f t="shared" si="4"/>
        <v>0</v>
      </c>
      <c r="AS38" s="243">
        <f t="shared" si="4"/>
        <v>2</v>
      </c>
      <c r="AT38" s="243">
        <f t="shared" si="4"/>
        <v>1</v>
      </c>
      <c r="AU38" s="243">
        <f t="shared" si="4"/>
        <v>2</v>
      </c>
      <c r="AV38" s="243">
        <f t="shared" si="4"/>
        <v>2</v>
      </c>
      <c r="AW38" s="243">
        <f t="shared" si="4"/>
        <v>0</v>
      </c>
      <c r="AX38" s="243">
        <f t="shared" si="4"/>
        <v>1</v>
      </c>
      <c r="AY38" s="243">
        <f t="shared" si="4"/>
        <v>0</v>
      </c>
      <c r="AZ38" s="243">
        <f t="shared" si="4"/>
        <v>2</v>
      </c>
      <c r="BA38" s="243">
        <f t="shared" si="4"/>
        <v>2</v>
      </c>
      <c r="BB38" s="243">
        <f t="shared" si="4"/>
        <v>1</v>
      </c>
      <c r="BC38" s="243">
        <f t="shared" si="4"/>
        <v>1</v>
      </c>
      <c r="BD38" s="243">
        <f t="shared" si="4"/>
        <v>2</v>
      </c>
      <c r="BE38" s="243">
        <f t="shared" si="4"/>
        <v>0</v>
      </c>
      <c r="BF38" s="243">
        <f t="shared" si="4"/>
        <v>0</v>
      </c>
      <c r="BG38" s="243">
        <f t="shared" si="4"/>
        <v>1</v>
      </c>
      <c r="BH38" s="243">
        <f t="shared" si="4"/>
        <v>2</v>
      </c>
      <c r="BI38" s="243">
        <f t="shared" si="4"/>
        <v>1</v>
      </c>
      <c r="BJ38" s="243">
        <f t="shared" si="4"/>
        <v>1</v>
      </c>
      <c r="BK38" s="243">
        <f t="shared" si="4"/>
        <v>0</v>
      </c>
      <c r="BL38" s="294">
        <f t="shared" si="4"/>
        <v>2</v>
      </c>
      <c r="BM38" s="295">
        <f t="shared" si="4"/>
        <v>2</v>
      </c>
      <c r="BN38" s="213">
        <f t="shared" si="4"/>
        <v>2</v>
      </c>
      <c r="BO38" s="243">
        <f t="shared" si="4"/>
        <v>2</v>
      </c>
      <c r="BP38" s="243">
        <f t="shared" si="4"/>
        <v>2</v>
      </c>
      <c r="BQ38" s="243">
        <f t="shared" si="4"/>
        <v>1</v>
      </c>
      <c r="BR38" s="243">
        <f t="shared" si="4"/>
        <v>1</v>
      </c>
      <c r="BS38" s="243">
        <f t="shared" si="4"/>
        <v>1</v>
      </c>
      <c r="BT38" s="243">
        <f t="shared" si="4"/>
        <v>2</v>
      </c>
      <c r="BU38" s="243">
        <f t="shared" si="4"/>
        <v>1</v>
      </c>
      <c r="BV38" s="243">
        <f t="shared" ref="BV38:DA38" si="5">SUM(BV20:BV37)</f>
        <v>1</v>
      </c>
      <c r="BW38" s="243">
        <f t="shared" si="5"/>
        <v>1</v>
      </c>
      <c r="BX38" s="243">
        <f t="shared" si="5"/>
        <v>2</v>
      </c>
      <c r="BY38" s="243">
        <f t="shared" si="5"/>
        <v>1</v>
      </c>
      <c r="BZ38" s="243">
        <f t="shared" si="5"/>
        <v>1</v>
      </c>
      <c r="CA38" s="243">
        <f t="shared" si="5"/>
        <v>1</v>
      </c>
      <c r="CB38" s="243">
        <f t="shared" si="5"/>
        <v>0</v>
      </c>
      <c r="CC38" s="246">
        <f t="shared" si="5"/>
        <v>0</v>
      </c>
      <c r="CD38" s="213">
        <f t="shared" si="5"/>
        <v>1</v>
      </c>
      <c r="CE38" s="243">
        <f t="shared" si="5"/>
        <v>1</v>
      </c>
      <c r="CF38" s="243">
        <f t="shared" si="5"/>
        <v>1</v>
      </c>
      <c r="CG38" s="243">
        <f t="shared" si="5"/>
        <v>1</v>
      </c>
      <c r="CH38" s="243">
        <f t="shared" si="5"/>
        <v>1</v>
      </c>
      <c r="CI38" s="243">
        <f t="shared" si="5"/>
        <v>0</v>
      </c>
      <c r="CJ38" s="243">
        <f t="shared" si="5"/>
        <v>0</v>
      </c>
      <c r="CK38" s="243">
        <f t="shared" si="5"/>
        <v>1</v>
      </c>
      <c r="CL38" s="243">
        <f t="shared" si="5"/>
        <v>0</v>
      </c>
      <c r="CM38" s="243">
        <f t="shared" si="5"/>
        <v>0</v>
      </c>
      <c r="CN38" s="243">
        <f t="shared" si="5"/>
        <v>1</v>
      </c>
      <c r="CO38" s="243">
        <f t="shared" si="5"/>
        <v>1</v>
      </c>
      <c r="CP38" s="243">
        <f t="shared" si="5"/>
        <v>1</v>
      </c>
      <c r="CQ38" s="243">
        <f t="shared" si="5"/>
        <v>1</v>
      </c>
      <c r="CR38" s="243">
        <f t="shared" si="5"/>
        <v>1</v>
      </c>
      <c r="CS38" s="243">
        <f t="shared" si="5"/>
        <v>1</v>
      </c>
      <c r="CT38" s="243">
        <f t="shared" si="5"/>
        <v>1</v>
      </c>
      <c r="CU38" s="246">
        <f t="shared" si="5"/>
        <v>1</v>
      </c>
      <c r="CV38" s="213">
        <f t="shared" si="5"/>
        <v>3</v>
      </c>
      <c r="CW38" s="243">
        <f t="shared" si="5"/>
        <v>3</v>
      </c>
      <c r="CX38" s="243">
        <f t="shared" si="5"/>
        <v>3</v>
      </c>
      <c r="CY38" s="243">
        <f t="shared" si="5"/>
        <v>2</v>
      </c>
      <c r="CZ38" s="243">
        <f t="shared" si="5"/>
        <v>3</v>
      </c>
      <c r="DA38" s="243">
        <f t="shared" si="5"/>
        <v>2</v>
      </c>
      <c r="DB38" s="243">
        <f t="shared" ref="DB38:ED38" si="6">SUM(DB20:DB37)</f>
        <v>3</v>
      </c>
      <c r="DC38" s="243">
        <f t="shared" si="6"/>
        <v>4</v>
      </c>
      <c r="DD38" s="243">
        <f t="shared" si="6"/>
        <v>1</v>
      </c>
      <c r="DE38" s="243">
        <f t="shared" si="6"/>
        <v>1</v>
      </c>
      <c r="DF38" s="243">
        <f t="shared" si="6"/>
        <v>0</v>
      </c>
      <c r="DG38" s="243">
        <f t="shared" si="6"/>
        <v>0</v>
      </c>
      <c r="DH38" s="243">
        <f t="shared" si="6"/>
        <v>3</v>
      </c>
      <c r="DI38" s="243">
        <f t="shared" si="6"/>
        <v>3</v>
      </c>
      <c r="DJ38" s="243">
        <f t="shared" si="6"/>
        <v>2</v>
      </c>
      <c r="DK38" s="243">
        <f t="shared" si="6"/>
        <v>0</v>
      </c>
      <c r="DL38" s="243">
        <f t="shared" si="6"/>
        <v>0</v>
      </c>
      <c r="DM38" s="243">
        <f t="shared" si="6"/>
        <v>0</v>
      </c>
      <c r="DN38" s="243">
        <f t="shared" si="6"/>
        <v>0</v>
      </c>
      <c r="DO38" s="246">
        <f t="shared" si="6"/>
        <v>1</v>
      </c>
      <c r="DP38" s="213">
        <f t="shared" si="6"/>
        <v>1</v>
      </c>
      <c r="DQ38" s="243">
        <f t="shared" si="6"/>
        <v>1</v>
      </c>
      <c r="DR38" s="243">
        <f t="shared" si="6"/>
        <v>1</v>
      </c>
      <c r="DS38" s="243">
        <f t="shared" si="6"/>
        <v>1</v>
      </c>
      <c r="DT38" s="243">
        <f t="shared" si="6"/>
        <v>1</v>
      </c>
      <c r="DU38" s="243">
        <f t="shared" si="6"/>
        <v>2</v>
      </c>
      <c r="DV38" s="243">
        <f t="shared" si="6"/>
        <v>1</v>
      </c>
      <c r="DW38" s="243">
        <f t="shared" si="6"/>
        <v>2</v>
      </c>
      <c r="DX38" s="243">
        <f t="shared" si="6"/>
        <v>1</v>
      </c>
      <c r="DY38" s="243">
        <f t="shared" si="6"/>
        <v>1</v>
      </c>
      <c r="DZ38" s="243">
        <f t="shared" si="6"/>
        <v>2</v>
      </c>
      <c r="EA38" s="243">
        <f t="shared" si="6"/>
        <v>1</v>
      </c>
      <c r="EB38" s="243">
        <f t="shared" si="6"/>
        <v>1</v>
      </c>
      <c r="EC38" s="243">
        <f t="shared" si="6"/>
        <v>1</v>
      </c>
      <c r="ED38" s="243">
        <f t="shared" si="6"/>
        <v>1</v>
      </c>
      <c r="EE38" s="243">
        <f t="shared" ref="EE38:EH38" si="7">SUM(EE20:EE37)</f>
        <v>1</v>
      </c>
      <c r="EF38" s="243">
        <f t="shared" si="7"/>
        <v>1</v>
      </c>
      <c r="EG38" s="243">
        <f t="shared" si="7"/>
        <v>0</v>
      </c>
      <c r="EH38" s="243">
        <f t="shared" si="7"/>
        <v>0</v>
      </c>
      <c r="EI38" s="243">
        <f>SUM(EI20:EI37)</f>
        <v>7</v>
      </c>
      <c r="EJ38" s="243">
        <f>SUM(EJ20:EJ37)</f>
        <v>6</v>
      </c>
      <c r="EK38" s="243">
        <f>SUM(EK20:EK37)</f>
        <v>4</v>
      </c>
      <c r="EL38" s="243">
        <f>SUM(EL20:EL37)</f>
        <v>6</v>
      </c>
      <c r="EM38" s="243">
        <f>SUM(EM20:EM37)</f>
        <v>5</v>
      </c>
      <c r="EN38" s="243"/>
      <c r="EO38" s="243">
        <f>SUM(EO20:EO37)</f>
        <v>3</v>
      </c>
    </row>
    <row r="39" spans="1:145" ht="31.5" x14ac:dyDescent="0.25">
      <c r="A39" s="215">
        <f>'Ratownictwo med. II st.'!A39</f>
        <v>19</v>
      </c>
      <c r="B39" s="215" t="str">
        <f>'Ratownictwo med. II st.'!B39</f>
        <v>A</v>
      </c>
      <c r="C39" s="215" t="str">
        <f>'Ratownictwo med. II st.'!C39</f>
        <v>2025-2027</v>
      </c>
      <c r="D39" s="215">
        <f>'Ratownictwo med. II st.'!D39</f>
        <v>0</v>
      </c>
      <c r="E39" s="215">
        <f>'Ratownictwo med. II st.'!E39</f>
        <v>2</v>
      </c>
      <c r="F39" s="215" t="str">
        <f>'Ratownictwo med. II st.'!F39</f>
        <v>2026/2027</v>
      </c>
      <c r="G39" s="215" t="str">
        <f>'Ratownictwo med. II st.'!G39</f>
        <v>RPS</v>
      </c>
      <c r="H39" s="215" t="str">
        <f>'Ratownictwo med. II st.'!H39</f>
        <v>ze standardu</v>
      </c>
      <c r="I39" s="237" t="str">
        <f>'Ratownictwo med. II st.'!I39</f>
        <v>Organizacja i zarządzanie w ratownictwie medycznym</v>
      </c>
      <c r="J39" s="183">
        <f>'Ratownictwo med. II st.'!L39</f>
        <v>170</v>
      </c>
      <c r="K39" s="184">
        <f>'Ratownictwo med. II st.'!M39</f>
        <v>100</v>
      </c>
      <c r="L39" s="185">
        <f>'Ratownictwo med. II st.'!N39</f>
        <v>70</v>
      </c>
      <c r="M39" s="186">
        <f>SUM('Ratownictwo med. II st.'!AA39,'Ratownictwo med. II st.'!AC39,'Ratownictwo med. II st.'!AX39,'Ratownictwo med. II st.'!AZ39)</f>
        <v>40</v>
      </c>
      <c r="N39" s="187">
        <f>'Ratownictwo med. II st.'!O39</f>
        <v>70</v>
      </c>
      <c r="O39" s="188">
        <f>'Ratownictwo med. II st.'!P39</f>
        <v>6.5</v>
      </c>
      <c r="P39" s="189" t="str">
        <f>'Ratownictwo med. II st.'!U39</f>
        <v>egz</v>
      </c>
      <c r="Q39" s="224">
        <f t="shared" ref="Q39:Q61" si="8">SUM(T39:CC39)</f>
        <v>9</v>
      </c>
      <c r="R39" s="191">
        <f t="shared" ref="R39:R61" si="9">SUM(CD39:EH39)</f>
        <v>7</v>
      </c>
      <c r="S39" s="216">
        <f t="shared" ref="S39:S61" si="10">SUM(EI39:EO39)</f>
        <v>2</v>
      </c>
      <c r="T39" s="200"/>
      <c r="U39" s="194"/>
      <c r="V39" s="194"/>
      <c r="W39" s="194"/>
      <c r="X39" s="194"/>
      <c r="Y39" s="194"/>
      <c r="Z39" s="194">
        <v>1</v>
      </c>
      <c r="AA39" s="194">
        <v>1</v>
      </c>
      <c r="AB39" s="194">
        <v>1</v>
      </c>
      <c r="AC39" s="194">
        <v>1</v>
      </c>
      <c r="AD39" s="194">
        <v>1</v>
      </c>
      <c r="AE39" s="194"/>
      <c r="AF39" s="194">
        <v>1</v>
      </c>
      <c r="AG39" s="194">
        <v>1</v>
      </c>
      <c r="AH39" s="194">
        <v>1</v>
      </c>
      <c r="AI39" s="194">
        <v>1</v>
      </c>
      <c r="AJ39" s="194"/>
      <c r="AK39" s="194"/>
      <c r="AL39" s="194"/>
      <c r="AM39" s="194"/>
      <c r="AN39" s="197"/>
      <c r="AO39" s="192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6"/>
      <c r="BM39" s="195"/>
      <c r="BN39" s="192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312"/>
      <c r="CC39" s="309"/>
      <c r="CD39" s="192"/>
      <c r="CE39" s="194"/>
      <c r="CF39" s="194"/>
      <c r="CG39" s="194">
        <v>1</v>
      </c>
      <c r="CH39" s="194">
        <v>1</v>
      </c>
      <c r="CI39" s="194">
        <v>1</v>
      </c>
      <c r="CJ39" s="194">
        <v>1</v>
      </c>
      <c r="CK39" s="194">
        <v>1</v>
      </c>
      <c r="CL39" s="194">
        <v>1</v>
      </c>
      <c r="CM39" s="194">
        <v>1</v>
      </c>
      <c r="CN39" s="194"/>
      <c r="CO39" s="194"/>
      <c r="CP39" s="194"/>
      <c r="CQ39" s="194"/>
      <c r="CR39" s="194"/>
      <c r="CS39" s="194"/>
      <c r="CT39" s="194"/>
      <c r="CU39" s="195"/>
      <c r="CV39" s="192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5"/>
      <c r="DP39" s="244"/>
      <c r="DQ39" s="197"/>
      <c r="DR39" s="197"/>
      <c r="DS39" s="197"/>
      <c r="DT39" s="197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308"/>
      <c r="EH39" s="309"/>
      <c r="EI39" s="198"/>
      <c r="EJ39" s="199">
        <v>1</v>
      </c>
      <c r="EK39" s="199"/>
      <c r="EL39" s="199">
        <v>1</v>
      </c>
      <c r="EM39" s="199"/>
      <c r="EN39" s="199"/>
      <c r="EO39" s="199"/>
    </row>
    <row r="40" spans="1:145" ht="15.75" x14ac:dyDescent="0.25">
      <c r="A40" s="215">
        <f>'Ratownictwo med. II st.'!A40</f>
        <v>20</v>
      </c>
      <c r="B40" s="215" t="str">
        <f>'Ratownictwo med. II st.'!B40</f>
        <v>A</v>
      </c>
      <c r="C40" s="215" t="str">
        <f>'Ratownictwo med. II st.'!C40</f>
        <v>2025-2027</v>
      </c>
      <c r="D40" s="215">
        <f>'Ratownictwo med. II st.'!D40</f>
        <v>0</v>
      </c>
      <c r="E40" s="215">
        <f>'Ratownictwo med. II st.'!E40</f>
        <v>2</v>
      </c>
      <c r="F40" s="215" t="str">
        <f>'Ratownictwo med. II st.'!F40</f>
        <v>2026/2027</v>
      </c>
      <c r="G40" s="215" t="str">
        <f>'Ratownictwo med. II st.'!G40</f>
        <v>RPS</v>
      </c>
      <c r="H40" s="215" t="str">
        <f>'Ratownictwo med. II st.'!H40</f>
        <v>ze standardu</v>
      </c>
      <c r="I40" s="237" t="str">
        <f>'Ratownictwo med. II st.'!I40</f>
        <v>Język angielski</v>
      </c>
      <c r="J40" s="225">
        <f>'Ratownictwo med. II st.'!L40</f>
        <v>65</v>
      </c>
      <c r="K40" s="226">
        <f>'Ratownictwo med. II st.'!M40</f>
        <v>35</v>
      </c>
      <c r="L40" s="227">
        <f>'Ratownictwo med. II st.'!N40</f>
        <v>30</v>
      </c>
      <c r="M40" s="240">
        <f>SUM('Ratownictwo med. II st.'!AA40,'Ratownictwo med. II st.'!AC40,'Ratownictwo med. II st.'!AX40,'Ratownictwo med. II st.'!AZ40)</f>
        <v>0</v>
      </c>
      <c r="N40" s="228">
        <f>'Ratownictwo med. II st.'!O40</f>
        <v>30</v>
      </c>
      <c r="O40" s="229">
        <f>'Ratownictwo med. II st.'!P40</f>
        <v>2.5</v>
      </c>
      <c r="P40" s="230" t="str">
        <f>'Ratownictwo med. II st.'!U40</f>
        <v>egz</v>
      </c>
      <c r="Q40" s="231">
        <f t="shared" si="8"/>
        <v>0</v>
      </c>
      <c r="R40" s="217">
        <f t="shared" si="9"/>
        <v>1</v>
      </c>
      <c r="S40" s="218">
        <f t="shared" si="10"/>
        <v>2</v>
      </c>
      <c r="T40" s="203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5"/>
      <c r="AO40" s="200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204"/>
      <c r="BM40" s="293"/>
      <c r="BN40" s="203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1"/>
      <c r="CA40" s="201"/>
      <c r="CB40" s="313"/>
      <c r="CC40" s="311"/>
      <c r="CD40" s="203"/>
      <c r="CE40" s="201"/>
      <c r="CF40" s="201"/>
      <c r="CG40" s="201"/>
      <c r="CH40" s="201"/>
      <c r="CI40" s="201"/>
      <c r="CJ40" s="201"/>
      <c r="CK40" s="201"/>
      <c r="CL40" s="201"/>
      <c r="CM40" s="201"/>
      <c r="CN40" s="201"/>
      <c r="CO40" s="201"/>
      <c r="CP40" s="201"/>
      <c r="CQ40" s="201"/>
      <c r="CR40" s="201"/>
      <c r="CS40" s="201"/>
      <c r="CT40" s="201"/>
      <c r="CU40" s="202">
        <v>1</v>
      </c>
      <c r="CV40" s="203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1"/>
      <c r="DI40" s="201"/>
      <c r="DJ40" s="201"/>
      <c r="DK40" s="201"/>
      <c r="DL40" s="201"/>
      <c r="DM40" s="201"/>
      <c r="DN40" s="201"/>
      <c r="DO40" s="202"/>
      <c r="DP40" s="245"/>
      <c r="DQ40" s="205"/>
      <c r="DR40" s="205"/>
      <c r="DS40" s="205"/>
      <c r="DT40" s="205"/>
      <c r="DU40" s="205"/>
      <c r="DV40" s="205"/>
      <c r="DW40" s="205"/>
      <c r="DX40" s="205"/>
      <c r="DY40" s="205"/>
      <c r="DZ40" s="205"/>
      <c r="EA40" s="205"/>
      <c r="EB40" s="205"/>
      <c r="EC40" s="205"/>
      <c r="ED40" s="205"/>
      <c r="EE40" s="205"/>
      <c r="EF40" s="205"/>
      <c r="EG40" s="310"/>
      <c r="EH40" s="311"/>
      <c r="EI40" s="206">
        <v>1</v>
      </c>
      <c r="EJ40" s="201">
        <v>1</v>
      </c>
      <c r="EK40" s="201"/>
      <c r="EL40" s="201"/>
      <c r="EM40" s="201"/>
      <c r="EN40" s="201"/>
      <c r="EO40" s="201"/>
    </row>
    <row r="41" spans="1:145" ht="15.75" x14ac:dyDescent="0.25">
      <c r="A41" s="215">
        <f>'Ratownictwo med. II st.'!A41</f>
        <v>21</v>
      </c>
      <c r="B41" s="215" t="str">
        <f>'Ratownictwo med. II st.'!B41</f>
        <v>B</v>
      </c>
      <c r="C41" s="215" t="str">
        <f>'Ratownictwo med. II st.'!C41</f>
        <v>2025-2027</v>
      </c>
      <c r="D41" s="215">
        <f>'Ratownictwo med. II st.'!D41</f>
        <v>0</v>
      </c>
      <c r="E41" s="215">
        <f>'Ratownictwo med. II st.'!E41</f>
        <v>2</v>
      </c>
      <c r="F41" s="215" t="str">
        <f>'Ratownictwo med. II st.'!F41</f>
        <v>2026/2027</v>
      </c>
      <c r="G41" s="215" t="str">
        <f>'Ratownictwo med. II st.'!G41</f>
        <v>RPS</v>
      </c>
      <c r="H41" s="215" t="str">
        <f>'Ratownictwo med. II st.'!H41</f>
        <v>ze standardu</v>
      </c>
      <c r="I41" s="237" t="str">
        <f>'Ratownictwo med. II st.'!I41</f>
        <v>Chirurgia</v>
      </c>
      <c r="J41" s="225">
        <f>'Ratownictwo med. II st.'!L41</f>
        <v>40</v>
      </c>
      <c r="K41" s="226">
        <f>'Ratownictwo med. II st.'!M41</f>
        <v>25</v>
      </c>
      <c r="L41" s="227">
        <f>'Ratownictwo med. II st.'!N41</f>
        <v>15</v>
      </c>
      <c r="M41" s="240">
        <f>SUM('Ratownictwo med. II st.'!AA41,'Ratownictwo med. II st.'!AC41,'Ratownictwo med. II st.'!AX41,'Ratownictwo med. II st.'!AZ41)</f>
        <v>5</v>
      </c>
      <c r="N41" s="228">
        <f>'Ratownictwo med. II st.'!O41</f>
        <v>15</v>
      </c>
      <c r="O41" s="229">
        <f>'Ratownictwo med. II st.'!P41</f>
        <v>1.5</v>
      </c>
      <c r="P41" s="230" t="str">
        <f>'Ratownictwo med. II st.'!U41</f>
        <v>zal</v>
      </c>
      <c r="Q41" s="231">
        <f t="shared" si="8"/>
        <v>5</v>
      </c>
      <c r="R41" s="217">
        <f t="shared" si="9"/>
        <v>4</v>
      </c>
      <c r="S41" s="218">
        <f t="shared" si="10"/>
        <v>2</v>
      </c>
      <c r="T41" s="203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5"/>
      <c r="AO41" s="200"/>
      <c r="AP41" s="198"/>
      <c r="AQ41" s="198"/>
      <c r="AR41" s="198"/>
      <c r="AS41" s="198"/>
      <c r="AT41" s="198"/>
      <c r="AU41" s="198"/>
      <c r="AV41" s="198"/>
      <c r="AW41" s="198">
        <v>1</v>
      </c>
      <c r="AX41" s="198"/>
      <c r="AY41" s="198"/>
      <c r="AZ41" s="198"/>
      <c r="BA41" s="198">
        <v>1</v>
      </c>
      <c r="BB41" s="198"/>
      <c r="BC41" s="198"/>
      <c r="BD41" s="198"/>
      <c r="BE41" s="198">
        <v>1</v>
      </c>
      <c r="BF41" s="198">
        <v>1</v>
      </c>
      <c r="BG41" s="198">
        <v>1</v>
      </c>
      <c r="BH41" s="198"/>
      <c r="BI41" s="198"/>
      <c r="BJ41" s="198"/>
      <c r="BK41" s="198"/>
      <c r="BL41" s="204"/>
      <c r="BM41" s="293"/>
      <c r="BN41" s="203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313"/>
      <c r="CC41" s="311"/>
      <c r="CD41" s="203"/>
      <c r="CE41" s="201"/>
      <c r="CF41" s="201"/>
      <c r="CG41" s="201"/>
      <c r="CH41" s="201"/>
      <c r="CI41" s="201"/>
      <c r="CJ41" s="201"/>
      <c r="CK41" s="201"/>
      <c r="CL41" s="201"/>
      <c r="CM41" s="201"/>
      <c r="CN41" s="201"/>
      <c r="CO41" s="201"/>
      <c r="CP41" s="201"/>
      <c r="CQ41" s="201"/>
      <c r="CR41" s="201"/>
      <c r="CS41" s="201"/>
      <c r="CT41" s="201"/>
      <c r="CU41" s="202"/>
      <c r="CV41" s="203"/>
      <c r="CW41" s="201"/>
      <c r="CX41" s="201"/>
      <c r="CY41" s="201"/>
      <c r="CZ41" s="201"/>
      <c r="DA41" s="201"/>
      <c r="DB41" s="201">
        <v>1</v>
      </c>
      <c r="DC41" s="201"/>
      <c r="DD41" s="201">
        <v>1</v>
      </c>
      <c r="DE41" s="201">
        <v>1</v>
      </c>
      <c r="DF41" s="201">
        <v>1</v>
      </c>
      <c r="DG41" s="201"/>
      <c r="DH41" s="201"/>
      <c r="DI41" s="201"/>
      <c r="DJ41" s="201"/>
      <c r="DK41" s="201"/>
      <c r="DL41" s="201"/>
      <c r="DM41" s="201"/>
      <c r="DN41" s="201"/>
      <c r="DO41" s="202"/>
      <c r="DP41" s="245"/>
      <c r="DQ41" s="205"/>
      <c r="DR41" s="205"/>
      <c r="DS41" s="205"/>
      <c r="DT41" s="205"/>
      <c r="DU41" s="205"/>
      <c r="DV41" s="205"/>
      <c r="DW41" s="205"/>
      <c r="DX41" s="205"/>
      <c r="DY41" s="205"/>
      <c r="DZ41" s="205"/>
      <c r="EA41" s="205"/>
      <c r="EB41" s="205"/>
      <c r="EC41" s="205"/>
      <c r="ED41" s="205"/>
      <c r="EE41" s="205"/>
      <c r="EF41" s="205"/>
      <c r="EG41" s="310"/>
      <c r="EH41" s="311"/>
      <c r="EI41" s="206">
        <v>1</v>
      </c>
      <c r="EJ41" s="201"/>
      <c r="EK41" s="201"/>
      <c r="EL41" s="201"/>
      <c r="EM41" s="201">
        <v>1</v>
      </c>
      <c r="EN41" s="201"/>
      <c r="EO41" s="201"/>
    </row>
    <row r="42" spans="1:145" ht="15.75" x14ac:dyDescent="0.25">
      <c r="A42" s="215">
        <f>'Ratownictwo med. II st.'!A42</f>
        <v>22</v>
      </c>
      <c r="B42" s="215" t="str">
        <f>'Ratownictwo med. II st.'!B42</f>
        <v>B</v>
      </c>
      <c r="C42" s="215" t="str">
        <f>'Ratownictwo med. II st.'!C42</f>
        <v>2025-2027</v>
      </c>
      <c r="D42" s="215">
        <f>'Ratownictwo med. II st.'!D42</f>
        <v>0</v>
      </c>
      <c r="E42" s="215">
        <f>'Ratownictwo med. II st.'!E42</f>
        <v>2</v>
      </c>
      <c r="F42" s="215" t="str">
        <f>'Ratownictwo med. II st.'!F42</f>
        <v>2026/2027</v>
      </c>
      <c r="G42" s="215" t="str">
        <f>'Ratownictwo med. II st.'!G42</f>
        <v>RPS</v>
      </c>
      <c r="H42" s="215" t="str">
        <f>'Ratownictwo med. II st.'!H42</f>
        <v>ze standardu</v>
      </c>
      <c r="I42" s="237" t="str">
        <f>'Ratownictwo med. II st.'!I42</f>
        <v>Choroby wewnętrzne</v>
      </c>
      <c r="J42" s="225">
        <f>'Ratownictwo med. II st.'!L42</f>
        <v>40</v>
      </c>
      <c r="K42" s="226">
        <f>'Ratownictwo med. II st.'!M42</f>
        <v>25</v>
      </c>
      <c r="L42" s="227">
        <f>'Ratownictwo med. II st.'!N42</f>
        <v>15</v>
      </c>
      <c r="M42" s="240">
        <f>SUM('Ratownictwo med. II st.'!AA42,'Ratownictwo med. II st.'!AC42,'Ratownictwo med. II st.'!AX42,'Ratownictwo med. II st.'!AZ42)</f>
        <v>5</v>
      </c>
      <c r="N42" s="228">
        <f>'Ratownictwo med. II st.'!O42</f>
        <v>15</v>
      </c>
      <c r="O42" s="229">
        <f>'Ratownictwo med. II st.'!P42</f>
        <v>1.5</v>
      </c>
      <c r="P42" s="230" t="str">
        <f>'Ratownictwo med. II st.'!U42</f>
        <v>zal</v>
      </c>
      <c r="Q42" s="231">
        <f t="shared" si="8"/>
        <v>2</v>
      </c>
      <c r="R42" s="217">
        <f t="shared" si="9"/>
        <v>1</v>
      </c>
      <c r="S42" s="218">
        <f t="shared" si="10"/>
        <v>2</v>
      </c>
      <c r="T42" s="203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5"/>
      <c r="AO42" s="200"/>
      <c r="AP42" s="198"/>
      <c r="AQ42" s="198">
        <v>1</v>
      </c>
      <c r="AR42" s="198">
        <v>1</v>
      </c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204"/>
      <c r="BM42" s="293"/>
      <c r="BN42" s="203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313"/>
      <c r="CC42" s="311"/>
      <c r="CD42" s="203"/>
      <c r="CE42" s="201"/>
      <c r="CF42" s="201"/>
      <c r="CG42" s="201"/>
      <c r="CH42" s="201"/>
      <c r="CI42" s="201"/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2"/>
      <c r="CV42" s="203"/>
      <c r="CW42" s="201"/>
      <c r="CX42" s="201"/>
      <c r="CY42" s="201"/>
      <c r="CZ42" s="201"/>
      <c r="DA42" s="201"/>
      <c r="DB42" s="201"/>
      <c r="DC42" s="201"/>
      <c r="DD42" s="201"/>
      <c r="DE42" s="201"/>
      <c r="DF42" s="201"/>
      <c r="DG42" s="201">
        <v>1</v>
      </c>
      <c r="DH42" s="201"/>
      <c r="DI42" s="201"/>
      <c r="DJ42" s="201"/>
      <c r="DK42" s="201"/>
      <c r="DL42" s="201"/>
      <c r="DM42" s="201"/>
      <c r="DN42" s="201"/>
      <c r="DO42" s="202"/>
      <c r="DP42" s="245"/>
      <c r="DQ42" s="205"/>
      <c r="DR42" s="205"/>
      <c r="DS42" s="205"/>
      <c r="DT42" s="205"/>
      <c r="DU42" s="205"/>
      <c r="DV42" s="205"/>
      <c r="DW42" s="205"/>
      <c r="DX42" s="205"/>
      <c r="DY42" s="205"/>
      <c r="DZ42" s="205"/>
      <c r="EA42" s="205"/>
      <c r="EB42" s="205"/>
      <c r="EC42" s="205"/>
      <c r="ED42" s="205"/>
      <c r="EE42" s="205"/>
      <c r="EF42" s="205"/>
      <c r="EG42" s="310"/>
      <c r="EH42" s="311"/>
      <c r="EI42" s="206">
        <v>1</v>
      </c>
      <c r="EJ42" s="201">
        <v>1</v>
      </c>
      <c r="EK42" s="201"/>
      <c r="EL42" s="201"/>
      <c r="EM42" s="201"/>
      <c r="EN42" s="201"/>
      <c r="EO42" s="201"/>
    </row>
    <row r="43" spans="1:145" ht="15.75" x14ac:dyDescent="0.25">
      <c r="A43" s="215">
        <f>'Ratownictwo med. II st.'!A43</f>
        <v>23</v>
      </c>
      <c r="B43" s="215" t="str">
        <f>'Ratownictwo med. II st.'!B43</f>
        <v>B</v>
      </c>
      <c r="C43" s="215" t="str">
        <f>'Ratownictwo med. II st.'!C43</f>
        <v>2025-2027</v>
      </c>
      <c r="D43" s="215">
        <f>'Ratownictwo med. II st.'!D43</f>
        <v>0</v>
      </c>
      <c r="E43" s="215">
        <f>'Ratownictwo med. II st.'!E43</f>
        <v>2</v>
      </c>
      <c r="F43" s="215" t="str">
        <f>'Ratownictwo med. II st.'!F43</f>
        <v>2026/2027</v>
      </c>
      <c r="G43" s="215" t="str">
        <f>'Ratownictwo med. II st.'!G43</f>
        <v>RPS</v>
      </c>
      <c r="H43" s="215" t="str">
        <f>'Ratownictwo med. II st.'!H43</f>
        <v>ze standardu</v>
      </c>
      <c r="I43" s="237" t="str">
        <f>'Ratownictwo med. II st.'!I43</f>
        <v>Pediatria</v>
      </c>
      <c r="J43" s="225">
        <f>'Ratownictwo med. II st.'!L43</f>
        <v>40</v>
      </c>
      <c r="K43" s="226">
        <f>'Ratownictwo med. II st.'!M43</f>
        <v>25</v>
      </c>
      <c r="L43" s="227">
        <f>'Ratownictwo med. II st.'!N43</f>
        <v>15</v>
      </c>
      <c r="M43" s="240">
        <f>SUM('Ratownictwo med. II st.'!AA43,'Ratownictwo med. II st.'!AC43,'Ratownictwo med. II st.'!AX43,'Ratownictwo med. II st.'!AZ43)</f>
        <v>5</v>
      </c>
      <c r="N43" s="228">
        <f>'Ratownictwo med. II st.'!O43</f>
        <v>15</v>
      </c>
      <c r="O43" s="229">
        <f>'Ratownictwo med. II st.'!P43</f>
        <v>1.5</v>
      </c>
      <c r="P43" s="230" t="str">
        <f>'Ratownictwo med. II st.'!U43</f>
        <v>zal</v>
      </c>
      <c r="Q43" s="231">
        <f t="shared" si="8"/>
        <v>4</v>
      </c>
      <c r="R43" s="217">
        <f t="shared" si="9"/>
        <v>3</v>
      </c>
      <c r="S43" s="218">
        <f t="shared" si="10"/>
        <v>2</v>
      </c>
      <c r="T43" s="203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5"/>
      <c r="AO43" s="200"/>
      <c r="AP43" s="198">
        <v>1</v>
      </c>
      <c r="AQ43" s="198"/>
      <c r="AR43" s="198"/>
      <c r="AS43" s="198">
        <v>1</v>
      </c>
      <c r="AT43" s="198"/>
      <c r="AU43" s="198"/>
      <c r="AV43" s="198"/>
      <c r="AW43" s="198"/>
      <c r="AX43" s="198"/>
      <c r="AY43" s="198"/>
      <c r="AZ43" s="198"/>
      <c r="BA43" s="198"/>
      <c r="BB43" s="198">
        <v>1</v>
      </c>
      <c r="BC43" s="198"/>
      <c r="BD43" s="198"/>
      <c r="BE43" s="198"/>
      <c r="BF43" s="198"/>
      <c r="BG43" s="198"/>
      <c r="BH43" s="198"/>
      <c r="BI43" s="198">
        <v>1</v>
      </c>
      <c r="BJ43" s="198"/>
      <c r="BK43" s="198"/>
      <c r="BL43" s="204"/>
      <c r="BM43" s="293"/>
      <c r="BN43" s="203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201"/>
      <c r="CA43" s="201"/>
      <c r="CB43" s="313"/>
      <c r="CC43" s="311"/>
      <c r="CD43" s="203"/>
      <c r="CE43" s="201"/>
      <c r="CF43" s="201"/>
      <c r="CG43" s="201"/>
      <c r="CH43" s="201"/>
      <c r="CI43" s="201"/>
      <c r="CJ43" s="201"/>
      <c r="CK43" s="201"/>
      <c r="CL43" s="201"/>
      <c r="CM43" s="201"/>
      <c r="CN43" s="201"/>
      <c r="CO43" s="201"/>
      <c r="CP43" s="201"/>
      <c r="CQ43" s="201"/>
      <c r="CR43" s="201"/>
      <c r="CS43" s="201"/>
      <c r="CT43" s="201"/>
      <c r="CU43" s="202"/>
      <c r="CV43" s="203">
        <v>1</v>
      </c>
      <c r="CW43" s="201"/>
      <c r="CX43" s="201"/>
      <c r="CY43" s="201"/>
      <c r="CZ43" s="201"/>
      <c r="DA43" s="201"/>
      <c r="DB43" s="201"/>
      <c r="DC43" s="201"/>
      <c r="DD43" s="201"/>
      <c r="DE43" s="201"/>
      <c r="DF43" s="201"/>
      <c r="DG43" s="201"/>
      <c r="DH43" s="201"/>
      <c r="DI43" s="201"/>
      <c r="DJ43" s="201">
        <v>1</v>
      </c>
      <c r="DK43" s="201">
        <v>1</v>
      </c>
      <c r="DL43" s="201"/>
      <c r="DM43" s="201"/>
      <c r="DN43" s="201"/>
      <c r="DO43" s="202"/>
      <c r="DP43" s="245"/>
      <c r="DQ43" s="205"/>
      <c r="DR43" s="205"/>
      <c r="DS43" s="205"/>
      <c r="DT43" s="205"/>
      <c r="DU43" s="205"/>
      <c r="DV43" s="205"/>
      <c r="DW43" s="205"/>
      <c r="DX43" s="205"/>
      <c r="DY43" s="205"/>
      <c r="DZ43" s="205"/>
      <c r="EA43" s="205"/>
      <c r="EB43" s="205"/>
      <c r="EC43" s="205"/>
      <c r="ED43" s="205"/>
      <c r="EE43" s="205"/>
      <c r="EF43" s="205"/>
      <c r="EG43" s="310"/>
      <c r="EH43" s="311"/>
      <c r="EI43" s="206"/>
      <c r="EJ43" s="201"/>
      <c r="EK43" s="201"/>
      <c r="EL43" s="201">
        <v>1</v>
      </c>
      <c r="EM43" s="201"/>
      <c r="EN43" s="201"/>
      <c r="EO43" s="201">
        <v>1</v>
      </c>
    </row>
    <row r="44" spans="1:145" ht="31.5" x14ac:dyDescent="0.25">
      <c r="A44" s="215">
        <f>'Ratownictwo med. II st.'!A44</f>
        <v>24</v>
      </c>
      <c r="B44" s="215" t="str">
        <f>'Ratownictwo med. II st.'!B44</f>
        <v>B</v>
      </c>
      <c r="C44" s="215" t="str">
        <f>'Ratownictwo med. II st.'!C44</f>
        <v>2025-2027</v>
      </c>
      <c r="D44" s="215">
        <f>'Ratownictwo med. II st.'!D44</f>
        <v>0</v>
      </c>
      <c r="E44" s="215">
        <f>'Ratownictwo med. II st.'!E44</f>
        <v>2</v>
      </c>
      <c r="F44" s="215" t="str">
        <f>'Ratownictwo med. II st.'!F44</f>
        <v>2026/2027</v>
      </c>
      <c r="G44" s="215" t="str">
        <f>'Ratownictwo med. II st.'!G44</f>
        <v>RPS</v>
      </c>
      <c r="H44" s="215" t="str">
        <f>'Ratownictwo med. II st.'!H44</f>
        <v>ze standardu</v>
      </c>
      <c r="I44" s="237" t="str">
        <f>'Ratownictwo med. II st.'!I44</f>
        <v>Ginekologia i położnictwo w ratownictwie medycznym</v>
      </c>
      <c r="J44" s="225">
        <f>'Ratownictwo med. II st.'!L44</f>
        <v>50</v>
      </c>
      <c r="K44" s="226">
        <f>'Ratownictwo med. II st.'!M44</f>
        <v>25</v>
      </c>
      <c r="L44" s="227">
        <f>'Ratownictwo med. II st.'!N44</f>
        <v>25</v>
      </c>
      <c r="M44" s="240">
        <f>SUM('Ratownictwo med. II st.'!AA44,'Ratownictwo med. II st.'!AC44,'Ratownictwo med. II st.'!AX44,'Ratownictwo med. II st.'!AZ44)</f>
        <v>10</v>
      </c>
      <c r="N44" s="228">
        <f>'Ratownictwo med. II st.'!O44</f>
        <v>25</v>
      </c>
      <c r="O44" s="229">
        <f>'Ratownictwo med. II st.'!P44</f>
        <v>2</v>
      </c>
      <c r="P44" s="230" t="str">
        <f>'Ratownictwo med. II st.'!U44</f>
        <v>zal</v>
      </c>
      <c r="Q44" s="231">
        <f t="shared" si="8"/>
        <v>6</v>
      </c>
      <c r="R44" s="217">
        <f t="shared" si="9"/>
        <v>3</v>
      </c>
      <c r="S44" s="218">
        <f t="shared" si="10"/>
        <v>2</v>
      </c>
      <c r="T44" s="203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5"/>
      <c r="AO44" s="200">
        <v>1</v>
      </c>
      <c r="AP44" s="198"/>
      <c r="AQ44" s="198"/>
      <c r="AR44" s="198"/>
      <c r="AS44" s="198">
        <v>1</v>
      </c>
      <c r="AT44" s="198"/>
      <c r="AU44" s="198"/>
      <c r="AV44" s="198"/>
      <c r="AW44" s="198"/>
      <c r="AX44" s="198"/>
      <c r="AY44" s="198">
        <v>1</v>
      </c>
      <c r="AZ44" s="198">
        <v>1</v>
      </c>
      <c r="BA44" s="198"/>
      <c r="BB44" s="198"/>
      <c r="BC44" s="198"/>
      <c r="BD44" s="198"/>
      <c r="BE44" s="198"/>
      <c r="BF44" s="198"/>
      <c r="BG44" s="198"/>
      <c r="BH44" s="198"/>
      <c r="BI44" s="198">
        <v>1</v>
      </c>
      <c r="BJ44" s="198"/>
      <c r="BK44" s="198">
        <v>1</v>
      </c>
      <c r="BL44" s="204"/>
      <c r="BM44" s="293"/>
      <c r="BN44" s="203"/>
      <c r="BO44" s="201"/>
      <c r="BP44" s="201"/>
      <c r="BQ44" s="201"/>
      <c r="BR44" s="201"/>
      <c r="BS44" s="201"/>
      <c r="BT44" s="201"/>
      <c r="BU44" s="201"/>
      <c r="BV44" s="201"/>
      <c r="BW44" s="201"/>
      <c r="BX44" s="201"/>
      <c r="BY44" s="201"/>
      <c r="BZ44" s="201"/>
      <c r="CA44" s="201"/>
      <c r="CB44" s="313"/>
      <c r="CC44" s="311"/>
      <c r="CD44" s="203"/>
      <c r="CE44" s="201"/>
      <c r="CF44" s="201"/>
      <c r="CG44" s="201"/>
      <c r="CH44" s="201"/>
      <c r="CI44" s="201"/>
      <c r="CJ44" s="201"/>
      <c r="CK44" s="201"/>
      <c r="CL44" s="201"/>
      <c r="CM44" s="201"/>
      <c r="CN44" s="201"/>
      <c r="CO44" s="201"/>
      <c r="CP44" s="201"/>
      <c r="CQ44" s="201"/>
      <c r="CR44" s="201"/>
      <c r="CS44" s="201"/>
      <c r="CT44" s="201"/>
      <c r="CU44" s="202"/>
      <c r="CV44" s="203">
        <v>1</v>
      </c>
      <c r="CW44" s="201"/>
      <c r="CX44" s="201"/>
      <c r="CY44" s="201"/>
      <c r="CZ44" s="201"/>
      <c r="DA44" s="201"/>
      <c r="DB44" s="201"/>
      <c r="DC44" s="201"/>
      <c r="DD44" s="201"/>
      <c r="DE44" s="201"/>
      <c r="DF44" s="201"/>
      <c r="DG44" s="201"/>
      <c r="DH44" s="201"/>
      <c r="DI44" s="201"/>
      <c r="DJ44" s="201"/>
      <c r="DK44" s="201"/>
      <c r="DL44" s="201">
        <v>1</v>
      </c>
      <c r="DM44" s="201">
        <v>1</v>
      </c>
      <c r="DN44" s="201"/>
      <c r="DO44" s="202"/>
      <c r="DP44" s="245"/>
      <c r="DQ44" s="205"/>
      <c r="DR44" s="205"/>
      <c r="DS44" s="205"/>
      <c r="DT44" s="205"/>
      <c r="DU44" s="205"/>
      <c r="DV44" s="205"/>
      <c r="DW44" s="205"/>
      <c r="DX44" s="205"/>
      <c r="DY44" s="205"/>
      <c r="DZ44" s="205"/>
      <c r="EA44" s="205"/>
      <c r="EB44" s="205"/>
      <c r="EC44" s="205"/>
      <c r="ED44" s="205"/>
      <c r="EE44" s="205"/>
      <c r="EF44" s="205"/>
      <c r="EG44" s="310"/>
      <c r="EH44" s="311"/>
      <c r="EI44" s="206">
        <v>1</v>
      </c>
      <c r="EJ44" s="201"/>
      <c r="EK44" s="201"/>
      <c r="EL44" s="201"/>
      <c r="EM44" s="201">
        <v>1</v>
      </c>
      <c r="EN44" s="201"/>
      <c r="EO44" s="201"/>
    </row>
    <row r="45" spans="1:145" ht="15.75" x14ac:dyDescent="0.25">
      <c r="A45" s="215">
        <f>'Ratownictwo med. II st.'!A45</f>
        <v>25</v>
      </c>
      <c r="B45" s="215" t="str">
        <f>'Ratownictwo med. II st.'!B45</f>
        <v>B</v>
      </c>
      <c r="C45" s="215" t="str">
        <f>'Ratownictwo med. II st.'!C45</f>
        <v>2025-2027</v>
      </c>
      <c r="D45" s="215">
        <f>'Ratownictwo med. II st.'!D45</f>
        <v>0</v>
      </c>
      <c r="E45" s="215">
        <f>'Ratownictwo med. II st.'!E45</f>
        <v>2</v>
      </c>
      <c r="F45" s="215" t="str">
        <f>'Ratownictwo med. II st.'!F45</f>
        <v>2026/2027</v>
      </c>
      <c r="G45" s="215" t="str">
        <f>'Ratownictwo med. II st.'!G45</f>
        <v>RPS</v>
      </c>
      <c r="H45" s="215" t="str">
        <f>'Ratownictwo med. II st.'!H45</f>
        <v>ze standardu</v>
      </c>
      <c r="I45" s="237" t="str">
        <f>'Ratownictwo med. II st.'!I45</f>
        <v>Medycyna katastrof</v>
      </c>
      <c r="J45" s="225">
        <f>'Ratownictwo med. II st.'!L45</f>
        <v>40</v>
      </c>
      <c r="K45" s="226">
        <f>'Ratownictwo med. II st.'!M45</f>
        <v>25</v>
      </c>
      <c r="L45" s="227">
        <f>'Ratownictwo med. II st.'!N45</f>
        <v>15</v>
      </c>
      <c r="M45" s="240">
        <f>SUM('Ratownictwo med. II st.'!AA45,'Ratownictwo med. II st.'!AC45,'Ratownictwo med. II st.'!AX45,'Ratownictwo med. II st.'!AZ45)</f>
        <v>5</v>
      </c>
      <c r="N45" s="228">
        <f>'Ratownictwo med. II st.'!O45</f>
        <v>15</v>
      </c>
      <c r="O45" s="229">
        <f>'Ratownictwo med. II st.'!P45</f>
        <v>1.5</v>
      </c>
      <c r="P45" s="230" t="str">
        <f>'Ratownictwo med. II st.'!U45</f>
        <v>zal</v>
      </c>
      <c r="Q45" s="231">
        <f t="shared" si="8"/>
        <v>2</v>
      </c>
      <c r="R45" s="217">
        <f t="shared" si="9"/>
        <v>3</v>
      </c>
      <c r="S45" s="218">
        <f t="shared" si="10"/>
        <v>2</v>
      </c>
      <c r="T45" s="203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5"/>
      <c r="AO45" s="200">
        <v>1</v>
      </c>
      <c r="AP45" s="198"/>
      <c r="AQ45" s="198"/>
      <c r="AR45" s="198"/>
      <c r="AS45" s="198"/>
      <c r="AT45" s="198"/>
      <c r="AU45" s="198"/>
      <c r="AV45" s="198"/>
      <c r="AW45" s="198"/>
      <c r="AX45" s="198"/>
      <c r="AY45" s="198"/>
      <c r="AZ45" s="198"/>
      <c r="BA45" s="198"/>
      <c r="BB45" s="198"/>
      <c r="BC45" s="198"/>
      <c r="BD45" s="198"/>
      <c r="BE45" s="198"/>
      <c r="BF45" s="198"/>
      <c r="BG45" s="198"/>
      <c r="BH45" s="198"/>
      <c r="BI45" s="198"/>
      <c r="BJ45" s="198"/>
      <c r="BK45" s="198">
        <v>1</v>
      </c>
      <c r="BL45" s="204"/>
      <c r="BM45" s="293"/>
      <c r="BN45" s="203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201"/>
      <c r="CA45" s="201"/>
      <c r="CB45" s="313"/>
      <c r="CC45" s="311"/>
      <c r="CD45" s="203"/>
      <c r="CE45" s="201"/>
      <c r="CF45" s="201"/>
      <c r="CG45" s="201"/>
      <c r="CH45" s="201"/>
      <c r="CI45" s="201"/>
      <c r="CJ45" s="201"/>
      <c r="CK45" s="201"/>
      <c r="CL45" s="201"/>
      <c r="CM45" s="201"/>
      <c r="CN45" s="201"/>
      <c r="CO45" s="201"/>
      <c r="CP45" s="201"/>
      <c r="CQ45" s="201"/>
      <c r="CR45" s="201"/>
      <c r="CS45" s="201"/>
      <c r="CT45" s="201"/>
      <c r="CU45" s="202"/>
      <c r="CV45" s="203"/>
      <c r="CW45" s="201"/>
      <c r="CX45" s="201"/>
      <c r="CY45" s="201"/>
      <c r="CZ45" s="201"/>
      <c r="DA45" s="201"/>
      <c r="DB45" s="201"/>
      <c r="DC45" s="201"/>
      <c r="DD45" s="201"/>
      <c r="DE45" s="201"/>
      <c r="DF45" s="201"/>
      <c r="DG45" s="201"/>
      <c r="DH45" s="201"/>
      <c r="DI45" s="201"/>
      <c r="DJ45" s="201"/>
      <c r="DK45" s="201">
        <v>1</v>
      </c>
      <c r="DL45" s="201"/>
      <c r="DM45" s="201"/>
      <c r="DN45" s="201">
        <v>1</v>
      </c>
      <c r="DO45" s="202">
        <v>1</v>
      </c>
      <c r="DP45" s="245"/>
      <c r="DQ45" s="205"/>
      <c r="DR45" s="205"/>
      <c r="DS45" s="205"/>
      <c r="DT45" s="205"/>
      <c r="DU45" s="205"/>
      <c r="DV45" s="205"/>
      <c r="DW45" s="205"/>
      <c r="DX45" s="205"/>
      <c r="DY45" s="205"/>
      <c r="DZ45" s="205"/>
      <c r="EA45" s="205"/>
      <c r="EB45" s="205"/>
      <c r="EC45" s="205"/>
      <c r="ED45" s="205"/>
      <c r="EE45" s="205"/>
      <c r="EF45" s="205"/>
      <c r="EG45" s="310"/>
      <c r="EH45" s="311"/>
      <c r="EI45" s="206"/>
      <c r="EJ45" s="201"/>
      <c r="EK45" s="201">
        <v>1</v>
      </c>
      <c r="EL45" s="201"/>
      <c r="EM45" s="201"/>
      <c r="EN45" s="201"/>
      <c r="EO45" s="201">
        <v>1</v>
      </c>
    </row>
    <row r="46" spans="1:145" ht="15.75" x14ac:dyDescent="0.25">
      <c r="A46" s="215">
        <f>'Ratownictwo med. II st.'!A46</f>
        <v>26</v>
      </c>
      <c r="B46" s="215" t="str">
        <f>'Ratownictwo med. II st.'!B46</f>
        <v>B</v>
      </c>
      <c r="C46" s="215" t="str">
        <f>'Ratownictwo med. II st.'!C46</f>
        <v>2025-2027</v>
      </c>
      <c r="D46" s="215">
        <f>'Ratownictwo med. II st.'!D46</f>
        <v>0</v>
      </c>
      <c r="E46" s="215">
        <f>'Ratownictwo med. II st.'!E46</f>
        <v>2</v>
      </c>
      <c r="F46" s="215" t="str">
        <f>'Ratownictwo med. II st.'!F46</f>
        <v>2026/2027</v>
      </c>
      <c r="G46" s="215" t="str">
        <f>'Ratownictwo med. II st.'!G46</f>
        <v>RPS</v>
      </c>
      <c r="H46" s="215" t="str">
        <f>'Ratownictwo med. II st.'!H46</f>
        <v>ze standardu</v>
      </c>
      <c r="I46" s="237" t="str">
        <f>'Ratownictwo med. II st.'!I46</f>
        <v>Medycyna sądowa</v>
      </c>
      <c r="J46" s="225">
        <f>'Ratownictwo med. II st.'!L46</f>
        <v>50</v>
      </c>
      <c r="K46" s="226">
        <f>'Ratownictwo med. II st.'!M46</f>
        <v>25</v>
      </c>
      <c r="L46" s="227">
        <f>'Ratownictwo med. II st.'!N46</f>
        <v>25</v>
      </c>
      <c r="M46" s="240">
        <f>SUM('Ratownictwo med. II st.'!AA46,'Ratownictwo med. II st.'!AC46,'Ratownictwo med. II st.'!AX46,'Ratownictwo med. II st.'!AZ46)</f>
        <v>10</v>
      </c>
      <c r="N46" s="228">
        <f>'Ratownictwo med. II st.'!O46</f>
        <v>25</v>
      </c>
      <c r="O46" s="229">
        <f>'Ratownictwo med. II st.'!P46</f>
        <v>2</v>
      </c>
      <c r="P46" s="230" t="str">
        <f>'Ratownictwo med. II st.'!U46</f>
        <v>zal</v>
      </c>
      <c r="Q46" s="231">
        <f t="shared" si="8"/>
        <v>1</v>
      </c>
      <c r="R46" s="217">
        <f t="shared" si="9"/>
        <v>2</v>
      </c>
      <c r="S46" s="218">
        <f t="shared" si="10"/>
        <v>2</v>
      </c>
      <c r="T46" s="203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5"/>
      <c r="AO46" s="200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>
        <v>1</v>
      </c>
      <c r="BL46" s="204"/>
      <c r="BM46" s="293"/>
      <c r="BN46" s="203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313"/>
      <c r="CC46" s="311"/>
      <c r="CD46" s="203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201"/>
      <c r="CS46" s="201"/>
      <c r="CT46" s="201"/>
      <c r="CU46" s="202"/>
      <c r="CV46" s="203"/>
      <c r="CW46" s="201"/>
      <c r="CX46" s="201"/>
      <c r="CY46" s="201"/>
      <c r="CZ46" s="201"/>
      <c r="DA46" s="201"/>
      <c r="DB46" s="201"/>
      <c r="DC46" s="201"/>
      <c r="DD46" s="201"/>
      <c r="DE46" s="201"/>
      <c r="DF46" s="201"/>
      <c r="DG46" s="201"/>
      <c r="DH46" s="201"/>
      <c r="DI46" s="201"/>
      <c r="DJ46" s="201"/>
      <c r="DK46" s="201"/>
      <c r="DL46" s="201"/>
      <c r="DM46" s="201"/>
      <c r="DN46" s="201">
        <v>1</v>
      </c>
      <c r="DO46" s="202">
        <v>1</v>
      </c>
      <c r="DP46" s="245"/>
      <c r="DQ46" s="205"/>
      <c r="DR46" s="205"/>
      <c r="DS46" s="205"/>
      <c r="DT46" s="205"/>
      <c r="DU46" s="205"/>
      <c r="DV46" s="205"/>
      <c r="DW46" s="205"/>
      <c r="DX46" s="205"/>
      <c r="DY46" s="205"/>
      <c r="DZ46" s="205"/>
      <c r="EA46" s="205"/>
      <c r="EB46" s="205"/>
      <c r="EC46" s="205"/>
      <c r="ED46" s="205"/>
      <c r="EE46" s="205"/>
      <c r="EF46" s="205"/>
      <c r="EG46" s="310"/>
      <c r="EH46" s="311"/>
      <c r="EI46" s="206"/>
      <c r="EJ46" s="201">
        <v>1</v>
      </c>
      <c r="EK46" s="201">
        <v>1</v>
      </c>
      <c r="EL46" s="201"/>
      <c r="EM46" s="201"/>
      <c r="EN46" s="201"/>
      <c r="EO46" s="201"/>
    </row>
    <row r="47" spans="1:145" ht="15.75" x14ac:dyDescent="0.25">
      <c r="A47" s="215">
        <f>'Ratownictwo med. II st.'!A47</f>
        <v>27</v>
      </c>
      <c r="B47" s="215" t="str">
        <f>'Ratownictwo med. II st.'!B47</f>
        <v>C</v>
      </c>
      <c r="C47" s="215" t="str">
        <f>'Ratownictwo med. II st.'!C47</f>
        <v>2025-2027</v>
      </c>
      <c r="D47" s="215">
        <f>'Ratownictwo med. II st.'!D47</f>
        <v>0</v>
      </c>
      <c r="E47" s="215">
        <f>'Ratownictwo med. II st.'!E47</f>
        <v>2</v>
      </c>
      <c r="F47" s="215" t="str">
        <f>'Ratownictwo med. II st.'!F47</f>
        <v>2026/2027</v>
      </c>
      <c r="G47" s="215" t="str">
        <f>'Ratownictwo med. II st.'!G47</f>
        <v>RPS</v>
      </c>
      <c r="H47" s="215" t="str">
        <f>'Ratownictwo med. II st.'!H47</f>
        <v>ze standardu</v>
      </c>
      <c r="I47" s="237" t="str">
        <f>'Ratownictwo med. II st.'!I47</f>
        <v>Seminarium dyplomowe</v>
      </c>
      <c r="J47" s="225">
        <f>'Ratownictwo med. II st.'!L47</f>
        <v>25</v>
      </c>
      <c r="K47" s="226">
        <f>'Ratownictwo med. II st.'!M47</f>
        <v>15</v>
      </c>
      <c r="L47" s="227">
        <f>'Ratownictwo med. II st.'!N47</f>
        <v>10</v>
      </c>
      <c r="M47" s="240">
        <f>SUM('Ratownictwo med. II st.'!AA47,'Ratownictwo med. II st.'!AC47,'Ratownictwo med. II st.'!AX47,'Ratownictwo med. II st.'!AZ47)</f>
        <v>10</v>
      </c>
      <c r="N47" s="228">
        <f>'Ratownictwo med. II st.'!O47</f>
        <v>10</v>
      </c>
      <c r="O47" s="229">
        <f>'Ratownictwo med. II st.'!P47</f>
        <v>1</v>
      </c>
      <c r="P47" s="230" t="str">
        <f>'Ratownictwo med. II st.'!U47</f>
        <v>zal</v>
      </c>
      <c r="Q47" s="231">
        <f t="shared" si="8"/>
        <v>3</v>
      </c>
      <c r="R47" s="217">
        <f t="shared" si="9"/>
        <v>1</v>
      </c>
      <c r="S47" s="218">
        <f t="shared" si="10"/>
        <v>0</v>
      </c>
      <c r="T47" s="203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5"/>
      <c r="AO47" s="200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204"/>
      <c r="BM47" s="293"/>
      <c r="BN47" s="203">
        <v>1</v>
      </c>
      <c r="BO47" s="201">
        <v>1</v>
      </c>
      <c r="BP47" s="201">
        <v>1</v>
      </c>
      <c r="BQ47" s="201"/>
      <c r="BR47" s="201"/>
      <c r="BS47" s="201"/>
      <c r="BT47" s="201"/>
      <c r="BU47" s="201"/>
      <c r="BV47" s="201"/>
      <c r="BW47" s="201"/>
      <c r="BX47" s="201"/>
      <c r="BY47" s="201"/>
      <c r="BZ47" s="201"/>
      <c r="CA47" s="201"/>
      <c r="CB47" s="313"/>
      <c r="CC47" s="311"/>
      <c r="CD47" s="203"/>
      <c r="CE47" s="201"/>
      <c r="CF47" s="201"/>
      <c r="CG47" s="201"/>
      <c r="CH47" s="201"/>
      <c r="CI47" s="201"/>
      <c r="CJ47" s="201"/>
      <c r="CK47" s="201"/>
      <c r="CL47" s="201"/>
      <c r="CM47" s="201"/>
      <c r="CN47" s="201"/>
      <c r="CO47" s="201"/>
      <c r="CP47" s="201"/>
      <c r="CQ47" s="201"/>
      <c r="CR47" s="201"/>
      <c r="CS47" s="201"/>
      <c r="CT47" s="201"/>
      <c r="CU47" s="202"/>
      <c r="CV47" s="203"/>
      <c r="CW47" s="201"/>
      <c r="CX47" s="201"/>
      <c r="CY47" s="201"/>
      <c r="CZ47" s="201"/>
      <c r="DA47" s="201"/>
      <c r="DB47" s="201"/>
      <c r="DC47" s="201"/>
      <c r="DD47" s="201"/>
      <c r="DE47" s="201"/>
      <c r="DF47" s="201"/>
      <c r="DG47" s="201"/>
      <c r="DH47" s="201"/>
      <c r="DI47" s="201"/>
      <c r="DJ47" s="201"/>
      <c r="DK47" s="201"/>
      <c r="DL47" s="201"/>
      <c r="DM47" s="201"/>
      <c r="DN47" s="201"/>
      <c r="DO47" s="202"/>
      <c r="DP47" s="245"/>
      <c r="DQ47" s="205"/>
      <c r="DR47" s="205"/>
      <c r="DS47" s="205"/>
      <c r="DT47" s="205"/>
      <c r="DU47" s="205">
        <v>1</v>
      </c>
      <c r="DV47" s="205"/>
      <c r="DW47" s="205"/>
      <c r="DX47" s="205"/>
      <c r="DY47" s="205"/>
      <c r="DZ47" s="205"/>
      <c r="EA47" s="205"/>
      <c r="EB47" s="205"/>
      <c r="EC47" s="205"/>
      <c r="ED47" s="205"/>
      <c r="EE47" s="205"/>
      <c r="EF47" s="205"/>
      <c r="EG47" s="310"/>
      <c r="EH47" s="311"/>
      <c r="EI47" s="206"/>
      <c r="EJ47" s="201"/>
      <c r="EK47" s="201"/>
      <c r="EL47" s="201"/>
      <c r="EM47" s="201"/>
      <c r="EN47" s="201"/>
      <c r="EO47" s="201"/>
    </row>
    <row r="48" spans="1:145" ht="31.5" x14ac:dyDescent="0.25">
      <c r="A48" s="215">
        <f>'Ratownictwo med. II st.'!A48</f>
        <v>28</v>
      </c>
      <c r="B48" s="215">
        <f>'Ratownictwo med. II st.'!B48</f>
        <v>0</v>
      </c>
      <c r="C48" s="215" t="str">
        <f>'Ratownictwo med. II st.'!C48</f>
        <v>2025-2027</v>
      </c>
      <c r="D48" s="215">
        <f>'Ratownictwo med. II st.'!D48</f>
        <v>0</v>
      </c>
      <c r="E48" s="215">
        <f>'Ratownictwo med. II st.'!E48</f>
        <v>2</v>
      </c>
      <c r="F48" s="215" t="str">
        <f>'Ratownictwo med. II st.'!F48</f>
        <v>2026/2027</v>
      </c>
      <c r="G48" s="215" t="str">
        <f>'Ratownictwo med. II st.'!G48</f>
        <v>RPS</v>
      </c>
      <c r="H48" s="215" t="str">
        <f>'Ratownictwo med. II st.'!H48</f>
        <v>ze standardu</v>
      </c>
      <c r="I48" s="237" t="str">
        <f>'Ratownictwo med. II st.'!I48</f>
        <v>Przygotowanie pracy dyplomowej</v>
      </c>
      <c r="J48" s="225">
        <f>'Ratownictwo med. II st.'!L48</f>
        <v>160</v>
      </c>
      <c r="K48" s="226">
        <f>'Ratownictwo med. II st.'!M48</f>
        <v>160</v>
      </c>
      <c r="L48" s="227">
        <f>'Ratownictwo med. II st.'!N48</f>
        <v>0</v>
      </c>
      <c r="M48" s="240">
        <f>SUM('Ratownictwo med. II st.'!AA48,'Ratownictwo med. II st.'!AC48,'Ratownictwo med. II st.'!AX48,'Ratownictwo med. II st.'!AZ48)</f>
        <v>0</v>
      </c>
      <c r="N48" s="228">
        <f>'Ratownictwo med. II st.'!O48</f>
        <v>0</v>
      </c>
      <c r="O48" s="229">
        <f>'Ratownictwo med. II st.'!P48</f>
        <v>6</v>
      </c>
      <c r="P48" s="230" t="str">
        <f>'Ratownictwo med. II st.'!U48</f>
        <v>zal</v>
      </c>
      <c r="Q48" s="231">
        <f t="shared" si="8"/>
        <v>0</v>
      </c>
      <c r="R48" s="217">
        <f t="shared" si="9"/>
        <v>0</v>
      </c>
      <c r="S48" s="218">
        <f t="shared" si="10"/>
        <v>0</v>
      </c>
      <c r="T48" s="203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5"/>
      <c r="AO48" s="200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204"/>
      <c r="BM48" s="293"/>
      <c r="BN48" s="203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1"/>
      <c r="CA48" s="201"/>
      <c r="CB48" s="313"/>
      <c r="CC48" s="311"/>
      <c r="CD48" s="203"/>
      <c r="CE48" s="201"/>
      <c r="CF48" s="201"/>
      <c r="CG48" s="201"/>
      <c r="CH48" s="201"/>
      <c r="CI48" s="201"/>
      <c r="CJ48" s="201"/>
      <c r="CK48" s="201"/>
      <c r="CL48" s="201"/>
      <c r="CM48" s="201"/>
      <c r="CN48" s="201"/>
      <c r="CO48" s="201"/>
      <c r="CP48" s="201"/>
      <c r="CQ48" s="201"/>
      <c r="CR48" s="201"/>
      <c r="CS48" s="201"/>
      <c r="CT48" s="201"/>
      <c r="CU48" s="202"/>
      <c r="CV48" s="203"/>
      <c r="CW48" s="201"/>
      <c r="CX48" s="201"/>
      <c r="CY48" s="201"/>
      <c r="CZ48" s="201"/>
      <c r="DA48" s="201"/>
      <c r="DB48" s="201"/>
      <c r="DC48" s="201"/>
      <c r="DD48" s="201"/>
      <c r="DE48" s="201"/>
      <c r="DF48" s="201"/>
      <c r="DG48" s="201"/>
      <c r="DH48" s="201"/>
      <c r="DI48" s="201"/>
      <c r="DJ48" s="201"/>
      <c r="DK48" s="201"/>
      <c r="DL48" s="201"/>
      <c r="DM48" s="201"/>
      <c r="DN48" s="201"/>
      <c r="DO48" s="202"/>
      <c r="DP48" s="245"/>
      <c r="DQ48" s="205"/>
      <c r="DR48" s="205"/>
      <c r="DS48" s="205"/>
      <c r="DT48" s="205"/>
      <c r="DU48" s="205"/>
      <c r="DV48" s="205"/>
      <c r="DW48" s="205"/>
      <c r="DX48" s="205"/>
      <c r="DY48" s="205"/>
      <c r="DZ48" s="205"/>
      <c r="EA48" s="205"/>
      <c r="EB48" s="205"/>
      <c r="EC48" s="205"/>
      <c r="ED48" s="205"/>
      <c r="EE48" s="205"/>
      <c r="EF48" s="205"/>
      <c r="EG48" s="310"/>
      <c r="EH48" s="311"/>
      <c r="EI48" s="206"/>
      <c r="EJ48" s="201"/>
      <c r="EK48" s="201"/>
      <c r="EL48" s="201"/>
      <c r="EM48" s="201"/>
      <c r="EN48" s="201"/>
      <c r="EO48" s="201"/>
    </row>
    <row r="49" spans="1:145" ht="31.5" x14ac:dyDescent="0.25">
      <c r="A49" s="215">
        <f>'Ratownictwo med. II st.'!A49</f>
        <v>29</v>
      </c>
      <c r="B49" s="215">
        <f>'Ratownictwo med. II st.'!B49</f>
        <v>0</v>
      </c>
      <c r="C49" s="215" t="str">
        <f>'Ratownictwo med. II st.'!C49</f>
        <v>2025-2027</v>
      </c>
      <c r="D49" s="215">
        <f>'Ratownictwo med. II st.'!D49</f>
        <v>0</v>
      </c>
      <c r="E49" s="215">
        <f>'Ratownictwo med. II st.'!E49</f>
        <v>2</v>
      </c>
      <c r="F49" s="215" t="str">
        <f>'Ratownictwo med. II st.'!F49</f>
        <v>2026/2027</v>
      </c>
      <c r="G49" s="215" t="str">
        <f>'Ratownictwo med. II st.'!G49</f>
        <v>RPS</v>
      </c>
      <c r="H49" s="215" t="str">
        <f>'Ratownictwo med. II st.'!H49</f>
        <v>ze standardu</v>
      </c>
      <c r="I49" s="237" t="str">
        <f>'Ratownictwo med. II st.'!I49</f>
        <v>Przygotowanie do egzaminu dyplomowego</v>
      </c>
      <c r="J49" s="225">
        <f>'Ratownictwo med. II st.'!L49</f>
        <v>230</v>
      </c>
      <c r="K49" s="226">
        <f>'Ratownictwo med. II st.'!M49</f>
        <v>230</v>
      </c>
      <c r="L49" s="227">
        <f>'Ratownictwo med. II st.'!N49</f>
        <v>0</v>
      </c>
      <c r="M49" s="240">
        <f>SUM('Ratownictwo med. II st.'!AA49,'Ratownictwo med. II st.'!AC49,'Ratownictwo med. II st.'!AX49,'Ratownictwo med. II st.'!AZ49)</f>
        <v>0</v>
      </c>
      <c r="N49" s="228">
        <f>'Ratownictwo med. II st.'!O49</f>
        <v>0</v>
      </c>
      <c r="O49" s="229">
        <f>'Ratownictwo med. II st.'!P49</f>
        <v>9</v>
      </c>
      <c r="P49" s="230" t="str">
        <f>'Ratownictwo med. II st.'!U49</f>
        <v>zal</v>
      </c>
      <c r="Q49" s="231">
        <f t="shared" si="8"/>
        <v>0</v>
      </c>
      <c r="R49" s="217">
        <f t="shared" si="9"/>
        <v>0</v>
      </c>
      <c r="S49" s="218">
        <f t="shared" si="10"/>
        <v>0</v>
      </c>
      <c r="T49" s="203"/>
      <c r="U49" s="201"/>
      <c r="V49" s="201"/>
      <c r="W49" s="201"/>
      <c r="X49" s="201"/>
      <c r="Y49" s="201"/>
      <c r="Z49" s="201"/>
      <c r="AA49" s="201"/>
      <c r="AB49" s="201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5"/>
      <c r="AO49" s="200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204"/>
      <c r="BM49" s="293"/>
      <c r="BN49" s="203"/>
      <c r="BO49" s="201"/>
      <c r="BP49" s="201"/>
      <c r="BQ49" s="201"/>
      <c r="BR49" s="201"/>
      <c r="BS49" s="201"/>
      <c r="BT49" s="201"/>
      <c r="BU49" s="201"/>
      <c r="BV49" s="201"/>
      <c r="BW49" s="201"/>
      <c r="BX49" s="201"/>
      <c r="BY49" s="201"/>
      <c r="BZ49" s="201"/>
      <c r="CA49" s="201"/>
      <c r="CB49" s="313"/>
      <c r="CC49" s="311"/>
      <c r="CD49" s="203"/>
      <c r="CE49" s="201"/>
      <c r="CF49" s="201"/>
      <c r="CG49" s="201"/>
      <c r="CH49" s="201"/>
      <c r="CI49" s="201"/>
      <c r="CJ49" s="201"/>
      <c r="CK49" s="201"/>
      <c r="CL49" s="201"/>
      <c r="CM49" s="201"/>
      <c r="CN49" s="201"/>
      <c r="CO49" s="201"/>
      <c r="CP49" s="201"/>
      <c r="CQ49" s="201"/>
      <c r="CR49" s="201"/>
      <c r="CS49" s="201"/>
      <c r="CT49" s="201"/>
      <c r="CU49" s="202"/>
      <c r="CV49" s="203"/>
      <c r="CW49" s="201"/>
      <c r="CX49" s="201"/>
      <c r="CY49" s="201"/>
      <c r="CZ49" s="201"/>
      <c r="DA49" s="201"/>
      <c r="DB49" s="201"/>
      <c r="DC49" s="201"/>
      <c r="DD49" s="201"/>
      <c r="DE49" s="201"/>
      <c r="DF49" s="201"/>
      <c r="DG49" s="201"/>
      <c r="DH49" s="201"/>
      <c r="DI49" s="201"/>
      <c r="DJ49" s="201"/>
      <c r="DK49" s="201"/>
      <c r="DL49" s="201"/>
      <c r="DM49" s="201"/>
      <c r="DN49" s="201"/>
      <c r="DO49" s="202"/>
      <c r="DP49" s="245"/>
      <c r="DQ49" s="205"/>
      <c r="DR49" s="205"/>
      <c r="DS49" s="205"/>
      <c r="DT49" s="205"/>
      <c r="DU49" s="205"/>
      <c r="DV49" s="205"/>
      <c r="DW49" s="205"/>
      <c r="DX49" s="205"/>
      <c r="DY49" s="205"/>
      <c r="DZ49" s="205"/>
      <c r="EA49" s="205"/>
      <c r="EB49" s="205"/>
      <c r="EC49" s="205"/>
      <c r="ED49" s="205"/>
      <c r="EE49" s="205"/>
      <c r="EF49" s="205"/>
      <c r="EG49" s="310"/>
      <c r="EH49" s="311"/>
      <c r="EI49" s="206"/>
      <c r="EJ49" s="201"/>
      <c r="EK49" s="201"/>
      <c r="EL49" s="201"/>
      <c r="EM49" s="201"/>
      <c r="EN49" s="201"/>
      <c r="EO49" s="201"/>
    </row>
    <row r="50" spans="1:145" ht="47.25" x14ac:dyDescent="0.25">
      <c r="A50" s="215">
        <f>'Ratownictwo med. II st.'!A50</f>
        <v>30</v>
      </c>
      <c r="B50" s="215" t="str">
        <f>'Ratownictwo med. II st.'!B50</f>
        <v>B</v>
      </c>
      <c r="C50" s="215" t="str">
        <f>'Ratownictwo med. II st.'!C50</f>
        <v>2025-2027</v>
      </c>
      <c r="D50" s="215">
        <f>'Ratownictwo med. II st.'!D50</f>
        <v>0</v>
      </c>
      <c r="E50" s="215">
        <f>'Ratownictwo med. II st.'!E50</f>
        <v>2</v>
      </c>
      <c r="F50" s="215" t="str">
        <f>'Ratownictwo med. II st.'!F50</f>
        <v>2026/2027</v>
      </c>
      <c r="G50" s="215" t="str">
        <f>'Ratownictwo med. II st.'!G50</f>
        <v>RPS</v>
      </c>
      <c r="H50" s="215" t="str">
        <f>'Ratownictwo med. II st.'!H50</f>
        <v>do dyspozycji uczelni (Autorska oferta uczelni)</v>
      </c>
      <c r="I50" s="237" t="str">
        <f>'Ratownictwo med. II st.'!I50</f>
        <v>Postępowanie w stanach zagrożenia życia w ujęciu interprofesjonalnym</v>
      </c>
      <c r="J50" s="225">
        <f>'Ratownictwo med. II st.'!L50</f>
        <v>50</v>
      </c>
      <c r="K50" s="226">
        <f>'Ratownictwo med. II st.'!M50</f>
        <v>25</v>
      </c>
      <c r="L50" s="227">
        <f>'Ratownictwo med. II st.'!N50</f>
        <v>25</v>
      </c>
      <c r="M50" s="240">
        <f>SUM('Ratownictwo med. II st.'!AA50,'Ratownictwo med. II st.'!AC50,'Ratownictwo med. II st.'!AX50,'Ratownictwo med. II st.'!AZ50)</f>
        <v>15</v>
      </c>
      <c r="N50" s="228">
        <f>'Ratownictwo med. II st.'!O50</f>
        <v>25</v>
      </c>
      <c r="O50" s="229">
        <f>'Ratownictwo med. II st.'!P50</f>
        <v>2</v>
      </c>
      <c r="P50" s="230" t="str">
        <f>'Ratownictwo med. II st.'!U50</f>
        <v>zal</v>
      </c>
      <c r="Q50" s="231">
        <f t="shared" ref="Q50" si="11">SUM(T50:CC50)</f>
        <v>4</v>
      </c>
      <c r="R50" s="217">
        <f t="shared" ref="R50" si="12">SUM(CD50:EH50)</f>
        <v>6</v>
      </c>
      <c r="S50" s="218">
        <f t="shared" ref="S50" si="13">SUM(EI50:EO50)</f>
        <v>2</v>
      </c>
      <c r="T50" s="203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5"/>
      <c r="AO50" s="200">
        <v>1</v>
      </c>
      <c r="AP50" s="198"/>
      <c r="AQ50" s="198"/>
      <c r="AR50" s="198"/>
      <c r="AS50" s="198">
        <v>1</v>
      </c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>
        <v>1</v>
      </c>
      <c r="BI50" s="198"/>
      <c r="BJ50" s="198"/>
      <c r="BK50" s="198">
        <v>1</v>
      </c>
      <c r="BL50" s="204"/>
      <c r="BM50" s="293"/>
      <c r="BN50" s="203"/>
      <c r="BO50" s="201"/>
      <c r="BP50" s="201"/>
      <c r="BQ50" s="201"/>
      <c r="BR50" s="201"/>
      <c r="BS50" s="201"/>
      <c r="BT50" s="201"/>
      <c r="BU50" s="201"/>
      <c r="BV50" s="201"/>
      <c r="BW50" s="201"/>
      <c r="BX50" s="201"/>
      <c r="BY50" s="201"/>
      <c r="BZ50" s="201"/>
      <c r="CA50" s="201"/>
      <c r="CB50" s="313"/>
      <c r="CC50" s="311"/>
      <c r="CD50" s="203"/>
      <c r="CE50" s="201"/>
      <c r="CF50" s="201"/>
      <c r="CG50" s="201"/>
      <c r="CH50" s="201"/>
      <c r="CI50" s="201"/>
      <c r="CJ50" s="201"/>
      <c r="CK50" s="201"/>
      <c r="CL50" s="201"/>
      <c r="CM50" s="201"/>
      <c r="CN50" s="201"/>
      <c r="CO50" s="201"/>
      <c r="CP50" s="201"/>
      <c r="CQ50" s="201"/>
      <c r="CR50" s="201"/>
      <c r="CS50" s="201"/>
      <c r="CT50" s="201"/>
      <c r="CU50" s="202"/>
      <c r="CV50" s="203">
        <v>1</v>
      </c>
      <c r="CW50" s="201">
        <v>1</v>
      </c>
      <c r="CX50" s="201"/>
      <c r="CY50" s="201"/>
      <c r="CZ50" s="201"/>
      <c r="DA50" s="201"/>
      <c r="DB50" s="201"/>
      <c r="DC50" s="201">
        <v>1</v>
      </c>
      <c r="DD50" s="201"/>
      <c r="DE50" s="201"/>
      <c r="DF50" s="201"/>
      <c r="DG50" s="201"/>
      <c r="DH50" s="201"/>
      <c r="DI50" s="201"/>
      <c r="DJ50" s="201"/>
      <c r="DK50" s="201">
        <v>1</v>
      </c>
      <c r="DL50" s="201"/>
      <c r="DM50" s="201">
        <v>1</v>
      </c>
      <c r="DN50" s="201">
        <v>1</v>
      </c>
      <c r="DO50" s="202"/>
      <c r="DP50" s="245"/>
      <c r="DQ50" s="205"/>
      <c r="DR50" s="205"/>
      <c r="DS50" s="205"/>
      <c r="DT50" s="205"/>
      <c r="DU50" s="205"/>
      <c r="DV50" s="205"/>
      <c r="DW50" s="205"/>
      <c r="DX50" s="205"/>
      <c r="DY50" s="205"/>
      <c r="DZ50" s="205"/>
      <c r="EA50" s="205"/>
      <c r="EB50" s="205"/>
      <c r="EC50" s="205"/>
      <c r="ED50" s="205"/>
      <c r="EE50" s="205"/>
      <c r="EF50" s="205"/>
      <c r="EG50" s="310"/>
      <c r="EH50" s="311"/>
      <c r="EI50" s="206"/>
      <c r="EJ50" s="201"/>
      <c r="EK50" s="201">
        <v>1</v>
      </c>
      <c r="EL50" s="201"/>
      <c r="EM50" s="201"/>
      <c r="EN50" s="201"/>
      <c r="EO50" s="201">
        <v>1</v>
      </c>
    </row>
    <row r="51" spans="1:145" ht="31.5" x14ac:dyDescent="0.25">
      <c r="A51" s="215">
        <f>'Ratownictwo med. II st.'!A51</f>
        <v>31</v>
      </c>
      <c r="B51" s="215" t="str">
        <f>'Ratownictwo med. II st.'!B51</f>
        <v>B</v>
      </c>
      <c r="C51" s="215" t="str">
        <f>'Ratownictwo med. II st.'!C51</f>
        <v>2025-2027</v>
      </c>
      <c r="D51" s="215">
        <f>'Ratownictwo med. II st.'!D51</f>
        <v>0</v>
      </c>
      <c r="E51" s="215">
        <f>'Ratownictwo med. II st.'!E51</f>
        <v>2</v>
      </c>
      <c r="F51" s="215" t="str">
        <f>'Ratownictwo med. II st.'!F51</f>
        <v>2026/2027</v>
      </c>
      <c r="G51" s="215" t="str">
        <f>'Ratownictwo med. II st.'!G51</f>
        <v>RPS</v>
      </c>
      <c r="H51" s="215" t="str">
        <f>'Ratownictwo med. II st.'!H51</f>
        <v>do dyspozycji uczelni (Autorska oferta uczelni)</v>
      </c>
      <c r="I51" s="237" t="str">
        <f>'Ratownictwo med. II st.'!I51</f>
        <v>Stan odżywienia w stanach zagrożenia życia</v>
      </c>
      <c r="J51" s="225">
        <f>'Ratownictwo med. II st.'!L51</f>
        <v>50</v>
      </c>
      <c r="K51" s="226">
        <f>'Ratownictwo med. II st.'!M51</f>
        <v>30</v>
      </c>
      <c r="L51" s="227">
        <f>'Ratownictwo med. II st.'!N51</f>
        <v>20</v>
      </c>
      <c r="M51" s="240">
        <f>SUM('Ratownictwo med. II st.'!AA51,'Ratownictwo med. II st.'!AC51,'Ratownictwo med. II st.'!AX51,'Ratownictwo med. II st.'!AZ51)</f>
        <v>15</v>
      </c>
      <c r="N51" s="228">
        <f>'Ratownictwo med. II st.'!O51</f>
        <v>20</v>
      </c>
      <c r="O51" s="229">
        <f>'Ratownictwo med. II st.'!P51</f>
        <v>2</v>
      </c>
      <c r="P51" s="230" t="str">
        <f>'Ratownictwo med. II st.'!U51</f>
        <v>zal</v>
      </c>
      <c r="Q51" s="231">
        <f t="shared" ref="Q51" si="14">SUM(T51:CC51)</f>
        <v>4</v>
      </c>
      <c r="R51" s="217">
        <f t="shared" ref="R51" si="15">SUM(CD51:EH51)</f>
        <v>2</v>
      </c>
      <c r="S51" s="218">
        <f t="shared" ref="S51" si="16">SUM(EI51:EO51)</f>
        <v>3</v>
      </c>
      <c r="T51" s="203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5"/>
      <c r="AO51" s="200"/>
      <c r="AP51" s="198">
        <v>1</v>
      </c>
      <c r="AQ51" s="198"/>
      <c r="AR51" s="198"/>
      <c r="AS51" s="198"/>
      <c r="AT51" s="198">
        <v>1</v>
      </c>
      <c r="AU51" s="198"/>
      <c r="AV51" s="198"/>
      <c r="AW51" s="198">
        <v>1</v>
      </c>
      <c r="AX51" s="198"/>
      <c r="AY51" s="198"/>
      <c r="AZ51" s="198"/>
      <c r="BA51" s="198"/>
      <c r="BB51" s="198"/>
      <c r="BC51" s="198"/>
      <c r="BD51" s="198"/>
      <c r="BE51" s="198"/>
      <c r="BF51" s="198"/>
      <c r="BG51" s="198"/>
      <c r="BH51" s="198"/>
      <c r="BI51" s="198"/>
      <c r="BJ51" s="198">
        <v>1</v>
      </c>
      <c r="BK51" s="198"/>
      <c r="BL51" s="204"/>
      <c r="BM51" s="293"/>
      <c r="BN51" s="203"/>
      <c r="BO51" s="201"/>
      <c r="BP51" s="201"/>
      <c r="BQ51" s="201"/>
      <c r="BR51" s="201"/>
      <c r="BS51" s="201"/>
      <c r="BT51" s="201"/>
      <c r="BU51" s="201"/>
      <c r="BV51" s="201"/>
      <c r="BW51" s="201"/>
      <c r="BX51" s="201"/>
      <c r="BY51" s="201"/>
      <c r="BZ51" s="201"/>
      <c r="CA51" s="201"/>
      <c r="CB51" s="313"/>
      <c r="CC51" s="311"/>
      <c r="CD51" s="203"/>
      <c r="CE51" s="201"/>
      <c r="CF51" s="201"/>
      <c r="CG51" s="201"/>
      <c r="CH51" s="201"/>
      <c r="CI51" s="201"/>
      <c r="CJ51" s="201"/>
      <c r="CK51" s="201"/>
      <c r="CL51" s="201"/>
      <c r="CM51" s="201"/>
      <c r="CN51" s="201"/>
      <c r="CO51" s="201"/>
      <c r="CP51" s="201"/>
      <c r="CQ51" s="201"/>
      <c r="CR51" s="201"/>
      <c r="CS51" s="201"/>
      <c r="CT51" s="201"/>
      <c r="CU51" s="202"/>
      <c r="CV51" s="203">
        <v>1</v>
      </c>
      <c r="CW51" s="201"/>
      <c r="CX51" s="201"/>
      <c r="CY51" s="201"/>
      <c r="CZ51" s="201"/>
      <c r="DA51" s="201"/>
      <c r="DB51" s="201"/>
      <c r="DC51" s="201"/>
      <c r="DD51" s="201"/>
      <c r="DE51" s="201"/>
      <c r="DF51" s="201"/>
      <c r="DG51" s="201"/>
      <c r="DH51" s="201"/>
      <c r="DI51" s="201"/>
      <c r="DJ51" s="201"/>
      <c r="DK51" s="201">
        <v>1</v>
      </c>
      <c r="DL51" s="201"/>
      <c r="DM51" s="201"/>
      <c r="DN51" s="201"/>
      <c r="DO51" s="202"/>
      <c r="DP51" s="245"/>
      <c r="DQ51" s="205"/>
      <c r="DR51" s="205"/>
      <c r="DS51" s="205"/>
      <c r="DT51" s="205"/>
      <c r="DU51" s="205"/>
      <c r="DV51" s="205"/>
      <c r="DW51" s="205"/>
      <c r="DX51" s="205"/>
      <c r="DY51" s="205"/>
      <c r="DZ51" s="205"/>
      <c r="EA51" s="205"/>
      <c r="EB51" s="205"/>
      <c r="EC51" s="205"/>
      <c r="ED51" s="205"/>
      <c r="EE51" s="205"/>
      <c r="EF51" s="205"/>
      <c r="EG51" s="310"/>
      <c r="EH51" s="311"/>
      <c r="EI51" s="206"/>
      <c r="EJ51" s="201">
        <v>1</v>
      </c>
      <c r="EK51" s="201"/>
      <c r="EL51" s="201"/>
      <c r="EM51" s="201">
        <v>1</v>
      </c>
      <c r="EN51" s="201">
        <v>1</v>
      </c>
      <c r="EO51" s="201"/>
    </row>
    <row r="52" spans="1:145" ht="47.25" x14ac:dyDescent="0.25">
      <c r="A52" s="215">
        <f>'Ratownictwo med. II st.'!A52</f>
        <v>32</v>
      </c>
      <c r="B52" s="215" t="str">
        <f>'Ratownictwo med. II st.'!B52</f>
        <v>B</v>
      </c>
      <c r="C52" s="215" t="str">
        <f>'Ratownictwo med. II st.'!C52</f>
        <v>2025-2027</v>
      </c>
      <c r="D52" s="215" t="str">
        <f>'Ratownictwo med. II st.'!D52</f>
        <v>A</v>
      </c>
      <c r="E52" s="215">
        <f>'Ratownictwo med. II st.'!E52</f>
        <v>2</v>
      </c>
      <c r="F52" s="215" t="str">
        <f>'Ratownictwo med. II st.'!F52</f>
        <v>2026/2027</v>
      </c>
      <c r="G52" s="215" t="str">
        <f>'Ratownictwo med. II st.'!G52</f>
        <v>POW</v>
      </c>
      <c r="H52" s="215" t="str">
        <f>'Ratownictwo med. II st.'!H52</f>
        <v>do dyspozycji uczelni (Autorska oferta uczelni)</v>
      </c>
      <c r="I52" s="237" t="str">
        <f>'Ratownictwo med. II st.'!I52</f>
        <v>Stany nagłe w położnictwie i ginekologii w ujęciu interprofesjonalnym</v>
      </c>
      <c r="J52" s="225">
        <f>'Ratownictwo med. II st.'!L52</f>
        <v>75</v>
      </c>
      <c r="K52" s="226">
        <f>'Ratownictwo med. II st.'!M52</f>
        <v>40</v>
      </c>
      <c r="L52" s="227">
        <f>'Ratownictwo med. II st.'!N52</f>
        <v>35</v>
      </c>
      <c r="M52" s="240">
        <f>SUM('Ratownictwo med. II st.'!AA52,'Ratownictwo med. II st.'!AC52,'Ratownictwo med. II st.'!AX52,'Ratownictwo med. II st.'!AZ52)</f>
        <v>5</v>
      </c>
      <c r="N52" s="228">
        <f>'Ratownictwo med. II st.'!O52</f>
        <v>35</v>
      </c>
      <c r="O52" s="229">
        <f>'Ratownictwo med. II st.'!P52</f>
        <v>3</v>
      </c>
      <c r="P52" s="230" t="str">
        <f>'Ratownictwo med. II st.'!U52</f>
        <v>zal</v>
      </c>
      <c r="Q52" s="231">
        <f>SUM(T52:CC52)</f>
        <v>3</v>
      </c>
      <c r="R52" s="217">
        <f>SUM(CD52:EH52)</f>
        <v>4</v>
      </c>
      <c r="S52" s="218">
        <f>SUM(EI52:EO52)</f>
        <v>2</v>
      </c>
      <c r="T52" s="203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5"/>
      <c r="AO52" s="200">
        <v>1</v>
      </c>
      <c r="AP52" s="198"/>
      <c r="AQ52" s="198"/>
      <c r="AR52" s="198"/>
      <c r="AS52" s="198">
        <v>1</v>
      </c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>
        <v>1</v>
      </c>
      <c r="BL52" s="204"/>
      <c r="BM52" s="293"/>
      <c r="BN52" s="203"/>
      <c r="BO52" s="201"/>
      <c r="BP52" s="201"/>
      <c r="BQ52" s="201"/>
      <c r="BR52" s="201"/>
      <c r="BS52" s="201"/>
      <c r="BT52" s="201"/>
      <c r="BU52" s="201"/>
      <c r="BV52" s="201"/>
      <c r="BW52" s="201"/>
      <c r="BX52" s="201"/>
      <c r="BY52" s="201"/>
      <c r="BZ52" s="201"/>
      <c r="CA52" s="201"/>
      <c r="CB52" s="313"/>
      <c r="CC52" s="311"/>
      <c r="CD52" s="203"/>
      <c r="CE52" s="201"/>
      <c r="CF52" s="201"/>
      <c r="CG52" s="201"/>
      <c r="CH52" s="201"/>
      <c r="CI52" s="201"/>
      <c r="CJ52" s="201"/>
      <c r="CK52" s="201"/>
      <c r="CL52" s="201"/>
      <c r="CM52" s="201"/>
      <c r="CN52" s="201"/>
      <c r="CO52" s="201"/>
      <c r="CP52" s="201"/>
      <c r="CQ52" s="201"/>
      <c r="CR52" s="201"/>
      <c r="CS52" s="201"/>
      <c r="CT52" s="201"/>
      <c r="CU52" s="202"/>
      <c r="CV52" s="203">
        <v>1</v>
      </c>
      <c r="CW52" s="201">
        <v>1</v>
      </c>
      <c r="CX52" s="201"/>
      <c r="CY52" s="201"/>
      <c r="CZ52" s="201"/>
      <c r="DA52" s="201"/>
      <c r="DB52" s="201"/>
      <c r="DC52" s="201">
        <v>1</v>
      </c>
      <c r="DD52" s="201"/>
      <c r="DE52" s="201"/>
      <c r="DF52" s="201"/>
      <c r="DG52" s="201"/>
      <c r="DH52" s="201"/>
      <c r="DI52" s="201"/>
      <c r="DJ52" s="201"/>
      <c r="DK52" s="201">
        <v>1</v>
      </c>
      <c r="DL52" s="201"/>
      <c r="DM52" s="201"/>
      <c r="DN52" s="201"/>
      <c r="DO52" s="202"/>
      <c r="DP52" s="245"/>
      <c r="DQ52" s="205"/>
      <c r="DR52" s="205"/>
      <c r="DS52" s="205"/>
      <c r="DT52" s="205"/>
      <c r="DU52" s="205"/>
      <c r="DV52" s="205"/>
      <c r="DW52" s="205"/>
      <c r="DX52" s="205"/>
      <c r="DY52" s="205"/>
      <c r="DZ52" s="205"/>
      <c r="EA52" s="205"/>
      <c r="EB52" s="205"/>
      <c r="EC52" s="205"/>
      <c r="ED52" s="205"/>
      <c r="EE52" s="205"/>
      <c r="EF52" s="205"/>
      <c r="EG52" s="310"/>
      <c r="EH52" s="311"/>
      <c r="EI52" s="206">
        <v>1</v>
      </c>
      <c r="EJ52" s="201"/>
      <c r="EK52" s="201"/>
      <c r="EL52" s="201"/>
      <c r="EM52" s="201">
        <v>1</v>
      </c>
      <c r="EN52" s="201"/>
      <c r="EO52" s="201"/>
    </row>
    <row r="53" spans="1:145" ht="31.5" x14ac:dyDescent="0.25">
      <c r="A53" s="215">
        <f>'Ratownictwo med. II st.'!A53</f>
        <v>33</v>
      </c>
      <c r="B53" s="215" t="str">
        <f>'Ratownictwo med. II st.'!B53</f>
        <v>B</v>
      </c>
      <c r="C53" s="215" t="str">
        <f>'Ratownictwo med. II st.'!C53</f>
        <v>2025-2028</v>
      </c>
      <c r="D53" s="215" t="str">
        <f>'Ratownictwo med. II st.'!D53</f>
        <v>A</v>
      </c>
      <c r="E53" s="215">
        <f>'Ratownictwo med. II st.'!E53</f>
        <v>2</v>
      </c>
      <c r="F53" s="215" t="str">
        <f>'Ratownictwo med. II st.'!F53</f>
        <v>2026/2027</v>
      </c>
      <c r="G53" s="215" t="str">
        <f>'Ratownictwo med. II st.'!G53</f>
        <v>POW</v>
      </c>
      <c r="H53" s="215" t="str">
        <f>'Ratownictwo med. II st.'!H53</f>
        <v>do dyspozycji uczelni (Autorska oferta uczelni)</v>
      </c>
      <c r="I53" s="237" t="str">
        <f>'Ratownictwo med. II st.'!I53</f>
        <v>Zaawansowane zabiegi ratunkowe</v>
      </c>
      <c r="J53" s="225">
        <f>'Ratownictwo med. II st.'!L53</f>
        <v>75</v>
      </c>
      <c r="K53" s="226">
        <f>'Ratownictwo med. II st.'!M53</f>
        <v>35</v>
      </c>
      <c r="L53" s="227">
        <f>'Ratownictwo med. II st.'!N53</f>
        <v>40</v>
      </c>
      <c r="M53" s="240">
        <f>SUM('Ratownictwo med. II st.'!AA53,'Ratownictwo med. II st.'!AC53,'Ratownictwo med. II st.'!AX53,'Ratownictwo med. II st.'!AZ53)</f>
        <v>15</v>
      </c>
      <c r="N53" s="228">
        <f>'Ratownictwo med. II st.'!O53</f>
        <v>40</v>
      </c>
      <c r="O53" s="229">
        <f>'Ratownictwo med. II st.'!P53</f>
        <v>3</v>
      </c>
      <c r="P53" s="230" t="str">
        <f>'Ratownictwo med. II st.'!U53</f>
        <v>zal</v>
      </c>
      <c r="Q53" s="231">
        <f t="shared" ref="Q53" si="17">SUM(T53:CC53)</f>
        <v>9</v>
      </c>
      <c r="R53" s="217">
        <f t="shared" ref="R53" si="18">SUM(CD53:EH53)</f>
        <v>7</v>
      </c>
      <c r="S53" s="218">
        <f t="shared" ref="S53" si="19">SUM(EI53:EO53)</f>
        <v>2</v>
      </c>
      <c r="T53" s="203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5"/>
      <c r="AO53" s="203">
        <v>1</v>
      </c>
      <c r="AP53" s="198">
        <v>1</v>
      </c>
      <c r="AQ53" s="198"/>
      <c r="AR53" s="198"/>
      <c r="AS53" s="198">
        <v>1</v>
      </c>
      <c r="AT53" s="198"/>
      <c r="AU53" s="198">
        <v>1</v>
      </c>
      <c r="AV53" s="198">
        <v>1</v>
      </c>
      <c r="AW53" s="198"/>
      <c r="AX53" s="198"/>
      <c r="AY53" s="198"/>
      <c r="AZ53" s="198">
        <v>1</v>
      </c>
      <c r="BA53" s="198"/>
      <c r="BB53" s="198"/>
      <c r="BC53" s="198"/>
      <c r="BD53" s="198">
        <v>1</v>
      </c>
      <c r="BE53" s="198"/>
      <c r="BF53" s="198"/>
      <c r="BG53" s="198"/>
      <c r="BH53" s="198"/>
      <c r="BI53" s="198"/>
      <c r="BJ53" s="198"/>
      <c r="BK53" s="198"/>
      <c r="BL53" s="204">
        <v>1</v>
      </c>
      <c r="BM53" s="293">
        <v>1</v>
      </c>
      <c r="BN53" s="203"/>
      <c r="BO53" s="201"/>
      <c r="BP53" s="201"/>
      <c r="BQ53" s="201"/>
      <c r="BR53" s="201"/>
      <c r="BS53" s="201"/>
      <c r="BT53" s="201"/>
      <c r="BU53" s="201"/>
      <c r="BV53" s="201"/>
      <c r="BW53" s="201"/>
      <c r="BX53" s="201"/>
      <c r="BY53" s="201"/>
      <c r="BZ53" s="201"/>
      <c r="CA53" s="201"/>
      <c r="CB53" s="313"/>
      <c r="CC53" s="311"/>
      <c r="CD53" s="203"/>
      <c r="CE53" s="201"/>
      <c r="CF53" s="201"/>
      <c r="CG53" s="201"/>
      <c r="CH53" s="201"/>
      <c r="CI53" s="201"/>
      <c r="CJ53" s="201"/>
      <c r="CK53" s="201"/>
      <c r="CL53" s="201"/>
      <c r="CM53" s="201"/>
      <c r="CN53" s="201"/>
      <c r="CO53" s="201"/>
      <c r="CP53" s="201"/>
      <c r="CQ53" s="201"/>
      <c r="CR53" s="201"/>
      <c r="CS53" s="201"/>
      <c r="CT53" s="201"/>
      <c r="CU53" s="202"/>
      <c r="CV53" s="203"/>
      <c r="CW53" s="201">
        <v>1</v>
      </c>
      <c r="CX53" s="201">
        <v>1</v>
      </c>
      <c r="CY53" s="201">
        <v>1</v>
      </c>
      <c r="CZ53" s="201"/>
      <c r="DA53" s="201"/>
      <c r="DB53" s="201">
        <v>1</v>
      </c>
      <c r="DC53" s="201"/>
      <c r="DD53" s="201">
        <v>1</v>
      </c>
      <c r="DE53" s="201">
        <v>1</v>
      </c>
      <c r="DF53" s="201"/>
      <c r="DG53" s="201"/>
      <c r="DH53" s="201"/>
      <c r="DI53" s="201"/>
      <c r="DJ53" s="201">
        <v>1</v>
      </c>
      <c r="DK53" s="201"/>
      <c r="DL53" s="201"/>
      <c r="DM53" s="201"/>
      <c r="DN53" s="201"/>
      <c r="DO53" s="202"/>
      <c r="DP53" s="245"/>
      <c r="DQ53" s="205"/>
      <c r="DR53" s="205"/>
      <c r="DS53" s="205"/>
      <c r="DT53" s="205"/>
      <c r="DU53" s="205"/>
      <c r="DV53" s="205"/>
      <c r="DW53" s="205"/>
      <c r="DX53" s="205"/>
      <c r="DY53" s="205"/>
      <c r="DZ53" s="205"/>
      <c r="EA53" s="205"/>
      <c r="EB53" s="205"/>
      <c r="EC53" s="205"/>
      <c r="ED53" s="205"/>
      <c r="EE53" s="205"/>
      <c r="EF53" s="205"/>
      <c r="EG53" s="310"/>
      <c r="EH53" s="311"/>
      <c r="EI53" s="206">
        <v>1</v>
      </c>
      <c r="EJ53" s="201"/>
      <c r="EK53" s="201"/>
      <c r="EL53" s="201"/>
      <c r="EM53" s="201">
        <v>1</v>
      </c>
      <c r="EN53" s="201"/>
      <c r="EO53" s="201"/>
    </row>
    <row r="54" spans="1:145" ht="15.75" x14ac:dyDescent="0.25">
      <c r="A54" s="215">
        <f>'Ratownictwo med. II st.'!A54</f>
        <v>34</v>
      </c>
      <c r="B54" s="215" t="str">
        <f>'Ratownictwo med. II st.'!B54</f>
        <v>B</v>
      </c>
      <c r="C54" s="215" t="str">
        <f>'Ratownictwo med. II st.'!C54</f>
        <v>2025-2027</v>
      </c>
      <c r="D54" s="215" t="str">
        <f>'Ratownictwo med. II st.'!D54</f>
        <v>A</v>
      </c>
      <c r="E54" s="215">
        <f>'Ratownictwo med. II st.'!E54</f>
        <v>2</v>
      </c>
      <c r="F54" s="215" t="str">
        <f>'Ratownictwo med. II st.'!F54</f>
        <v>2026/2027</v>
      </c>
      <c r="G54" s="215" t="str">
        <f>'Ratownictwo med. II st.'!G54</f>
        <v>POW</v>
      </c>
      <c r="H54" s="215" t="str">
        <f>'Ratownictwo med. II st.'!H54</f>
        <v>do dyspozycji uczelni (Autorska oferta uczelni)</v>
      </c>
      <c r="I54" s="237" t="str">
        <f>'Ratownictwo med. II st.'!I54</f>
        <v>Elementy medycyny pola walki</v>
      </c>
      <c r="J54" s="225">
        <f>'Ratownictwo med. II st.'!L54</f>
        <v>75</v>
      </c>
      <c r="K54" s="226">
        <f>'Ratownictwo med. II st.'!M54</f>
        <v>35</v>
      </c>
      <c r="L54" s="227">
        <f>'Ratownictwo med. II st.'!N54</f>
        <v>40</v>
      </c>
      <c r="M54" s="240">
        <f>SUM('Ratownictwo med. II st.'!AA54,'Ratownictwo med. II st.'!AC54,'Ratownictwo med. II st.'!AX54,'Ratownictwo med. II st.'!AZ54)</f>
        <v>15</v>
      </c>
      <c r="N54" s="228">
        <f>'Ratownictwo med. II st.'!O54</f>
        <v>40</v>
      </c>
      <c r="O54" s="229">
        <f>'Ratownictwo med. II st.'!P54</f>
        <v>3</v>
      </c>
      <c r="P54" s="230" t="str">
        <f>'Ratownictwo med. II st.'!U54</f>
        <v>zal</v>
      </c>
      <c r="Q54" s="231">
        <f t="shared" si="8"/>
        <v>5</v>
      </c>
      <c r="R54" s="217">
        <f t="shared" si="9"/>
        <v>6</v>
      </c>
      <c r="S54" s="218">
        <f t="shared" si="10"/>
        <v>2</v>
      </c>
      <c r="T54" s="203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5"/>
      <c r="AO54" s="200"/>
      <c r="AP54" s="198"/>
      <c r="AQ54" s="198"/>
      <c r="AR54" s="198"/>
      <c r="AS54" s="198">
        <v>1</v>
      </c>
      <c r="AT54" s="198">
        <v>1</v>
      </c>
      <c r="AU54" s="198">
        <v>1</v>
      </c>
      <c r="AV54" s="198">
        <v>1</v>
      </c>
      <c r="AW54" s="198"/>
      <c r="AX54" s="198"/>
      <c r="AY54" s="198"/>
      <c r="AZ54" s="198"/>
      <c r="BA54" s="198"/>
      <c r="BB54" s="198"/>
      <c r="BC54" s="198"/>
      <c r="BD54" s="198"/>
      <c r="BE54" s="198">
        <v>1</v>
      </c>
      <c r="BF54" s="198"/>
      <c r="BG54" s="198"/>
      <c r="BH54" s="198"/>
      <c r="BI54" s="198"/>
      <c r="BJ54" s="198"/>
      <c r="BK54" s="198"/>
      <c r="BL54" s="204"/>
      <c r="BM54" s="293"/>
      <c r="BN54" s="203"/>
      <c r="BO54" s="201"/>
      <c r="BP54" s="201"/>
      <c r="BQ54" s="201"/>
      <c r="BR54" s="201"/>
      <c r="BS54" s="201"/>
      <c r="BT54" s="201"/>
      <c r="BU54" s="201"/>
      <c r="BV54" s="201"/>
      <c r="BW54" s="201"/>
      <c r="BX54" s="201"/>
      <c r="BY54" s="201"/>
      <c r="BZ54" s="201"/>
      <c r="CA54" s="201"/>
      <c r="CB54" s="313"/>
      <c r="CC54" s="311"/>
      <c r="CD54" s="203"/>
      <c r="CE54" s="201"/>
      <c r="CF54" s="201"/>
      <c r="CG54" s="201"/>
      <c r="CH54" s="201"/>
      <c r="CI54" s="201"/>
      <c r="CJ54" s="201"/>
      <c r="CK54" s="201"/>
      <c r="CL54" s="201"/>
      <c r="CM54" s="201"/>
      <c r="CN54" s="201"/>
      <c r="CO54" s="201"/>
      <c r="CP54" s="201"/>
      <c r="CQ54" s="201"/>
      <c r="CR54" s="201"/>
      <c r="CS54" s="201"/>
      <c r="CT54" s="201"/>
      <c r="CU54" s="202"/>
      <c r="CV54" s="203"/>
      <c r="CW54" s="201">
        <v>1</v>
      </c>
      <c r="CX54" s="201">
        <v>1</v>
      </c>
      <c r="CY54" s="201">
        <v>1</v>
      </c>
      <c r="CZ54" s="201"/>
      <c r="DA54" s="201"/>
      <c r="DB54" s="201">
        <v>1</v>
      </c>
      <c r="DC54" s="201"/>
      <c r="DD54" s="201">
        <v>1</v>
      </c>
      <c r="DE54" s="201"/>
      <c r="DF54" s="201"/>
      <c r="DG54" s="201"/>
      <c r="DH54" s="201"/>
      <c r="DI54" s="201"/>
      <c r="DJ54" s="201">
        <v>1</v>
      </c>
      <c r="DK54" s="201"/>
      <c r="DL54" s="201"/>
      <c r="DM54" s="201"/>
      <c r="DN54" s="201"/>
      <c r="DO54" s="202"/>
      <c r="DP54" s="245"/>
      <c r="DQ54" s="205"/>
      <c r="DR54" s="205"/>
      <c r="DS54" s="205"/>
      <c r="DT54" s="205"/>
      <c r="DU54" s="205"/>
      <c r="DV54" s="205"/>
      <c r="DW54" s="205"/>
      <c r="DX54" s="205"/>
      <c r="DY54" s="205"/>
      <c r="DZ54" s="205"/>
      <c r="EA54" s="205"/>
      <c r="EB54" s="205"/>
      <c r="EC54" s="205"/>
      <c r="ED54" s="205"/>
      <c r="EE54" s="205"/>
      <c r="EF54" s="205"/>
      <c r="EG54" s="310"/>
      <c r="EH54" s="311"/>
      <c r="EI54" s="206">
        <v>1</v>
      </c>
      <c r="EJ54" s="201"/>
      <c r="EK54" s="201"/>
      <c r="EL54" s="201"/>
      <c r="EM54" s="201">
        <v>1</v>
      </c>
      <c r="EN54" s="201"/>
      <c r="EO54" s="201"/>
    </row>
    <row r="55" spans="1:145" ht="46.5" customHeight="1" x14ac:dyDescent="0.25">
      <c r="A55" s="215">
        <f>'Ratownictwo med. II st.'!A55</f>
        <v>35</v>
      </c>
      <c r="B55" s="215" t="str">
        <f>'Ratownictwo med. II st.'!B55</f>
        <v>B</v>
      </c>
      <c r="C55" s="215" t="str">
        <f>'Ratownictwo med. II st.'!C55</f>
        <v>2025-2027</v>
      </c>
      <c r="D55" s="215" t="str">
        <f>'Ratownictwo med. II st.'!D55</f>
        <v>A</v>
      </c>
      <c r="E55" s="215">
        <f>'Ratownictwo med. II st.'!E55</f>
        <v>2</v>
      </c>
      <c r="F55" s="215" t="str">
        <f>'Ratownictwo med. II st.'!F55</f>
        <v>2026/2027</v>
      </c>
      <c r="G55" s="215" t="str">
        <f>'Ratownictwo med. II st.'!G55</f>
        <v>POW</v>
      </c>
      <c r="H55" s="215" t="str">
        <f>'Ratownictwo med. II st.'!H55</f>
        <v>do dyspozycji uczelni (Autorska oferta uczelni)</v>
      </c>
      <c r="I55" s="237" t="str">
        <f>'Ratownictwo med. II st.'!I55</f>
        <v>Przedłużona opieka przedszpitalna</v>
      </c>
      <c r="J55" s="225">
        <f>'Ratownictwo med. II st.'!L55</f>
        <v>75</v>
      </c>
      <c r="K55" s="226">
        <f>'Ratownictwo med. II st.'!M55</f>
        <v>35</v>
      </c>
      <c r="L55" s="227">
        <f>'Ratownictwo med. II st.'!N55</f>
        <v>40</v>
      </c>
      <c r="M55" s="240">
        <f>SUM('Ratownictwo med. II st.'!AA55,'Ratownictwo med. II st.'!AC55,'Ratownictwo med. II st.'!AX55,'Ratownictwo med. II st.'!AZ55)</f>
        <v>15</v>
      </c>
      <c r="N55" s="228">
        <f>'Ratownictwo med. II st.'!O55</f>
        <v>40</v>
      </c>
      <c r="O55" s="229">
        <f>'Ratownictwo med. II st.'!P55</f>
        <v>3</v>
      </c>
      <c r="P55" s="230" t="str">
        <f>'Ratownictwo med. II st.'!U55</f>
        <v>zal</v>
      </c>
      <c r="Q55" s="231">
        <f t="shared" si="8"/>
        <v>5</v>
      </c>
      <c r="R55" s="217">
        <f t="shared" si="9"/>
        <v>5</v>
      </c>
      <c r="S55" s="218">
        <f t="shared" si="10"/>
        <v>2</v>
      </c>
      <c r="T55" s="203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5"/>
      <c r="AO55" s="200"/>
      <c r="AP55" s="198"/>
      <c r="AQ55" s="198"/>
      <c r="AR55" s="198"/>
      <c r="AS55" s="198">
        <v>1</v>
      </c>
      <c r="AT55" s="198">
        <v>1</v>
      </c>
      <c r="AU55" s="198">
        <v>1</v>
      </c>
      <c r="AV55" s="198">
        <v>1</v>
      </c>
      <c r="AW55" s="198"/>
      <c r="AX55" s="198"/>
      <c r="AY55" s="198"/>
      <c r="AZ55" s="198"/>
      <c r="BA55" s="198"/>
      <c r="BB55" s="198"/>
      <c r="BC55" s="198"/>
      <c r="BD55" s="198"/>
      <c r="BE55" s="198">
        <v>1</v>
      </c>
      <c r="BF55" s="198"/>
      <c r="BG55" s="198"/>
      <c r="BH55" s="198"/>
      <c r="BI55" s="198"/>
      <c r="BJ55" s="198"/>
      <c r="BK55" s="198"/>
      <c r="BL55" s="204"/>
      <c r="BM55" s="293"/>
      <c r="BN55" s="203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201"/>
      <c r="CA55" s="201"/>
      <c r="CB55" s="313"/>
      <c r="CC55" s="311"/>
      <c r="CD55" s="203"/>
      <c r="CE55" s="201"/>
      <c r="CF55" s="201"/>
      <c r="CG55" s="201"/>
      <c r="CH55" s="201"/>
      <c r="CI55" s="201"/>
      <c r="CJ55" s="201"/>
      <c r="CK55" s="201"/>
      <c r="CL55" s="201"/>
      <c r="CM55" s="201"/>
      <c r="CN55" s="201"/>
      <c r="CO55" s="201"/>
      <c r="CP55" s="201"/>
      <c r="CQ55" s="201"/>
      <c r="CR55" s="201"/>
      <c r="CS55" s="201"/>
      <c r="CT55" s="201"/>
      <c r="CU55" s="202"/>
      <c r="CV55" s="203"/>
      <c r="CW55" s="201">
        <v>1</v>
      </c>
      <c r="CX55" s="201">
        <v>1</v>
      </c>
      <c r="CY55" s="201">
        <v>1</v>
      </c>
      <c r="CZ55" s="201"/>
      <c r="DA55" s="201"/>
      <c r="DB55" s="201"/>
      <c r="DC55" s="201"/>
      <c r="DD55" s="201">
        <v>1</v>
      </c>
      <c r="DE55" s="201"/>
      <c r="DF55" s="201"/>
      <c r="DG55" s="201"/>
      <c r="DH55" s="201"/>
      <c r="DI55" s="201"/>
      <c r="DJ55" s="201">
        <v>1</v>
      </c>
      <c r="DK55" s="201"/>
      <c r="DL55" s="201"/>
      <c r="DM55" s="201"/>
      <c r="DN55" s="201"/>
      <c r="DO55" s="202"/>
      <c r="DP55" s="245"/>
      <c r="DQ55" s="205"/>
      <c r="DR55" s="205"/>
      <c r="DS55" s="205"/>
      <c r="DT55" s="205"/>
      <c r="DU55" s="205"/>
      <c r="DV55" s="205"/>
      <c r="DW55" s="205"/>
      <c r="DX55" s="205"/>
      <c r="DY55" s="205"/>
      <c r="DZ55" s="205"/>
      <c r="EA55" s="205"/>
      <c r="EB55" s="205"/>
      <c r="EC55" s="205"/>
      <c r="ED55" s="205"/>
      <c r="EE55" s="205"/>
      <c r="EF55" s="205"/>
      <c r="EG55" s="310"/>
      <c r="EH55" s="311"/>
      <c r="EI55" s="206">
        <v>1</v>
      </c>
      <c r="EJ55" s="201"/>
      <c r="EK55" s="201"/>
      <c r="EL55" s="201"/>
      <c r="EM55" s="201">
        <v>1</v>
      </c>
      <c r="EN55" s="201"/>
      <c r="EO55" s="201"/>
    </row>
    <row r="56" spans="1:145" ht="31.5" x14ac:dyDescent="0.25">
      <c r="A56" s="215">
        <f>'Ratownictwo med. II st.'!A56</f>
        <v>36</v>
      </c>
      <c r="B56" s="215" t="str">
        <f>'Ratownictwo med. II st.'!B56</f>
        <v>B</v>
      </c>
      <c r="C56" s="215" t="str">
        <f>'Ratownictwo med. II st.'!C56</f>
        <v>2025-2027</v>
      </c>
      <c r="D56" s="215" t="str">
        <f>'Ratownictwo med. II st.'!D56</f>
        <v>B</v>
      </c>
      <c r="E56" s="215">
        <f>'Ratownictwo med. II st.'!E56</f>
        <v>2</v>
      </c>
      <c r="F56" s="215" t="str">
        <f>'Ratownictwo med. II st.'!F56</f>
        <v>2026/2027</v>
      </c>
      <c r="G56" s="215" t="str">
        <f>'Ratownictwo med. II st.'!G56</f>
        <v>POW</v>
      </c>
      <c r="H56" s="215" t="str">
        <f>'Ratownictwo med. II st.'!H56</f>
        <v>do dyspozycji uczelni (Autorska oferta uczelni)</v>
      </c>
      <c r="I56" s="237" t="str">
        <f>'Ratownictwo med. II st.'!I56</f>
        <v>Stany nagłe w geriatrii w ujęciu interprofesjonalnym</v>
      </c>
      <c r="J56" s="225">
        <f>'Ratownictwo med. II st.'!L56</f>
        <v>75</v>
      </c>
      <c r="K56" s="226">
        <f>'Ratownictwo med. II st.'!M56</f>
        <v>40</v>
      </c>
      <c r="L56" s="227">
        <f>'Ratownictwo med. II st.'!N56</f>
        <v>35</v>
      </c>
      <c r="M56" s="240">
        <f>SUM('Ratownictwo med. II st.'!AA56,'Ratownictwo med. II st.'!AC56,'Ratownictwo med. II st.'!AX56,'Ratownictwo med. II st.'!AZ56)</f>
        <v>5</v>
      </c>
      <c r="N56" s="228">
        <f>'Ratownictwo med. II st.'!O56</f>
        <v>35</v>
      </c>
      <c r="O56" s="229">
        <f>'Ratownictwo med. II st.'!P56</f>
        <v>3</v>
      </c>
      <c r="P56" s="230" t="str">
        <f>'Ratownictwo med. II st.'!U56</f>
        <v>zal</v>
      </c>
      <c r="Q56" s="231">
        <f>SUM(T56:CC56)</f>
        <v>3</v>
      </c>
      <c r="R56" s="217">
        <f>SUM(CD56:EH56)</f>
        <v>4</v>
      </c>
      <c r="S56" s="218">
        <f>SUM(EI56:EO56)</f>
        <v>2</v>
      </c>
      <c r="T56" s="203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5"/>
      <c r="AO56" s="200">
        <v>1</v>
      </c>
      <c r="AP56" s="198"/>
      <c r="AQ56" s="198"/>
      <c r="AR56" s="198"/>
      <c r="AS56" s="198">
        <v>1</v>
      </c>
      <c r="AT56" s="198"/>
      <c r="AU56" s="198"/>
      <c r="AV56" s="198"/>
      <c r="AW56" s="198"/>
      <c r="AX56" s="198"/>
      <c r="AY56" s="198"/>
      <c r="AZ56" s="198"/>
      <c r="BA56" s="198"/>
      <c r="BB56" s="198"/>
      <c r="BC56" s="198"/>
      <c r="BD56" s="198"/>
      <c r="BE56" s="198"/>
      <c r="BF56" s="198"/>
      <c r="BG56" s="198"/>
      <c r="BH56" s="198"/>
      <c r="BI56" s="198"/>
      <c r="BJ56" s="198"/>
      <c r="BK56" s="198">
        <v>1</v>
      </c>
      <c r="BL56" s="204"/>
      <c r="BM56" s="293"/>
      <c r="BN56" s="203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1"/>
      <c r="CA56" s="201"/>
      <c r="CB56" s="313"/>
      <c r="CC56" s="311"/>
      <c r="CD56" s="203"/>
      <c r="CE56" s="201"/>
      <c r="CF56" s="201"/>
      <c r="CG56" s="201"/>
      <c r="CH56" s="201"/>
      <c r="CI56" s="201"/>
      <c r="CJ56" s="201"/>
      <c r="CK56" s="201"/>
      <c r="CL56" s="201"/>
      <c r="CM56" s="201"/>
      <c r="CN56" s="201"/>
      <c r="CO56" s="201"/>
      <c r="CP56" s="201"/>
      <c r="CQ56" s="201"/>
      <c r="CR56" s="201"/>
      <c r="CS56" s="201"/>
      <c r="CT56" s="201"/>
      <c r="CU56" s="202"/>
      <c r="CV56" s="203">
        <v>1</v>
      </c>
      <c r="CW56" s="201">
        <v>1</v>
      </c>
      <c r="CX56" s="201"/>
      <c r="CY56" s="201"/>
      <c r="CZ56" s="201"/>
      <c r="DA56" s="201"/>
      <c r="DB56" s="201"/>
      <c r="DC56" s="201">
        <v>1</v>
      </c>
      <c r="DD56" s="201"/>
      <c r="DE56" s="201"/>
      <c r="DF56" s="201"/>
      <c r="DG56" s="201"/>
      <c r="DH56" s="201"/>
      <c r="DI56" s="201"/>
      <c r="DJ56" s="201"/>
      <c r="DK56" s="201">
        <v>1</v>
      </c>
      <c r="DL56" s="201"/>
      <c r="DM56" s="201"/>
      <c r="DN56" s="201"/>
      <c r="DO56" s="202"/>
      <c r="DP56" s="245"/>
      <c r="DQ56" s="205"/>
      <c r="DR56" s="205"/>
      <c r="DS56" s="205"/>
      <c r="DT56" s="205"/>
      <c r="DU56" s="205"/>
      <c r="DV56" s="205"/>
      <c r="DW56" s="205"/>
      <c r="DX56" s="205"/>
      <c r="DY56" s="205"/>
      <c r="DZ56" s="205"/>
      <c r="EA56" s="205"/>
      <c r="EB56" s="205"/>
      <c r="EC56" s="205"/>
      <c r="ED56" s="205"/>
      <c r="EE56" s="205"/>
      <c r="EF56" s="205"/>
      <c r="EG56" s="310"/>
      <c r="EH56" s="311"/>
      <c r="EI56" s="206">
        <v>1</v>
      </c>
      <c r="EJ56" s="201"/>
      <c r="EK56" s="201"/>
      <c r="EL56" s="201"/>
      <c r="EM56" s="201">
        <v>1</v>
      </c>
      <c r="EN56" s="201"/>
      <c r="EO56" s="201"/>
    </row>
    <row r="57" spans="1:145" ht="15.75" x14ac:dyDescent="0.25">
      <c r="A57" s="215">
        <f>'Ratownictwo med. II st.'!A57</f>
        <v>37</v>
      </c>
      <c r="B57" s="215" t="str">
        <f>'Ratownictwo med. II st.'!B57</f>
        <v>B</v>
      </c>
      <c r="C57" s="215" t="str">
        <f>'Ratownictwo med. II st.'!C57</f>
        <v>2025-2028</v>
      </c>
      <c r="D57" s="215" t="str">
        <f>'Ratownictwo med. II st.'!D57</f>
        <v>B</v>
      </c>
      <c r="E57" s="215">
        <f>'Ratownictwo med. II st.'!E57</f>
        <v>2</v>
      </c>
      <c r="F57" s="215" t="str">
        <f>'Ratownictwo med. II st.'!F57</f>
        <v>2026/2027</v>
      </c>
      <c r="G57" s="215" t="str">
        <f>'Ratownictwo med. II st.'!G57</f>
        <v>POW</v>
      </c>
      <c r="H57" s="215" t="str">
        <f>'Ratownictwo med. II st.'!H57</f>
        <v>do dyspozycji uczelni (Autorska oferta uczelni)</v>
      </c>
      <c r="I57" s="237" t="str">
        <f>'Ratownictwo med. II st.'!I57</f>
        <v>Podstawowe zabiegi ratunkowe</v>
      </c>
      <c r="J57" s="225">
        <f>'Ratownictwo med. II st.'!L57</f>
        <v>75</v>
      </c>
      <c r="K57" s="226">
        <f>'Ratownictwo med. II st.'!M57</f>
        <v>35</v>
      </c>
      <c r="L57" s="227">
        <f>'Ratownictwo med. II st.'!N57</f>
        <v>40</v>
      </c>
      <c r="M57" s="240">
        <f>SUM('Ratownictwo med. II st.'!AA57,'Ratownictwo med. II st.'!AC57,'Ratownictwo med. II st.'!AX57,'Ratownictwo med. II st.'!AZ57)</f>
        <v>15</v>
      </c>
      <c r="N57" s="228">
        <f>'Ratownictwo med. II st.'!O57</f>
        <v>40</v>
      </c>
      <c r="O57" s="229">
        <f>'Ratownictwo med. II st.'!P57</f>
        <v>3</v>
      </c>
      <c r="P57" s="230" t="str">
        <f>'Ratownictwo med. II st.'!U57</f>
        <v>zal</v>
      </c>
      <c r="Q57" s="231">
        <f t="shared" ref="Q57:Q59" si="20">SUM(T57:CC57)</f>
        <v>9</v>
      </c>
      <c r="R57" s="217">
        <f t="shared" ref="R57:R59" si="21">SUM(CD57:EH57)</f>
        <v>7</v>
      </c>
      <c r="S57" s="218">
        <f t="shared" ref="S57:S59" si="22">SUM(EI57:EO57)</f>
        <v>2</v>
      </c>
      <c r="T57" s="203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5"/>
      <c r="AO57" s="203">
        <v>1</v>
      </c>
      <c r="AP57" s="198">
        <v>1</v>
      </c>
      <c r="AQ57" s="198"/>
      <c r="AR57" s="198"/>
      <c r="AS57" s="198">
        <v>1</v>
      </c>
      <c r="AT57" s="198"/>
      <c r="AU57" s="198">
        <v>1</v>
      </c>
      <c r="AV57" s="198">
        <v>1</v>
      </c>
      <c r="AW57" s="198"/>
      <c r="AX57" s="198"/>
      <c r="AY57" s="198"/>
      <c r="AZ57" s="198">
        <v>1</v>
      </c>
      <c r="BA57" s="198"/>
      <c r="BB57" s="198"/>
      <c r="BC57" s="198"/>
      <c r="BD57" s="198">
        <v>1</v>
      </c>
      <c r="BE57" s="198"/>
      <c r="BF57" s="198"/>
      <c r="BG57" s="198"/>
      <c r="BH57" s="198"/>
      <c r="BI57" s="198"/>
      <c r="BJ57" s="198"/>
      <c r="BK57" s="198"/>
      <c r="BL57" s="204">
        <v>1</v>
      </c>
      <c r="BM57" s="293">
        <v>1</v>
      </c>
      <c r="BN57" s="203"/>
      <c r="BO57" s="201"/>
      <c r="BP57" s="201"/>
      <c r="BQ57" s="201"/>
      <c r="BR57" s="201"/>
      <c r="BS57" s="201"/>
      <c r="BT57" s="201"/>
      <c r="BU57" s="201"/>
      <c r="BV57" s="201"/>
      <c r="BW57" s="201"/>
      <c r="BX57" s="201"/>
      <c r="BY57" s="201"/>
      <c r="BZ57" s="201"/>
      <c r="CA57" s="201"/>
      <c r="CB57" s="313"/>
      <c r="CC57" s="311"/>
      <c r="CD57" s="203"/>
      <c r="CE57" s="201"/>
      <c r="CF57" s="201"/>
      <c r="CG57" s="201"/>
      <c r="CH57" s="201"/>
      <c r="CI57" s="201"/>
      <c r="CJ57" s="201"/>
      <c r="CK57" s="201"/>
      <c r="CL57" s="201"/>
      <c r="CM57" s="201"/>
      <c r="CN57" s="201"/>
      <c r="CO57" s="201"/>
      <c r="CP57" s="201"/>
      <c r="CQ57" s="201"/>
      <c r="CR57" s="201"/>
      <c r="CS57" s="201"/>
      <c r="CT57" s="201"/>
      <c r="CU57" s="202"/>
      <c r="CV57" s="203"/>
      <c r="CW57" s="201">
        <v>1</v>
      </c>
      <c r="CX57" s="201">
        <v>1</v>
      </c>
      <c r="CY57" s="201">
        <v>1</v>
      </c>
      <c r="CZ57" s="201"/>
      <c r="DA57" s="201"/>
      <c r="DB57" s="201">
        <v>1</v>
      </c>
      <c r="DC57" s="201"/>
      <c r="DD57" s="201">
        <v>1</v>
      </c>
      <c r="DE57" s="201">
        <v>1</v>
      </c>
      <c r="DF57" s="201"/>
      <c r="DG57" s="201"/>
      <c r="DH57" s="201"/>
      <c r="DI57" s="201"/>
      <c r="DJ57" s="201">
        <v>1</v>
      </c>
      <c r="DK57" s="201"/>
      <c r="DL57" s="201"/>
      <c r="DM57" s="201"/>
      <c r="DN57" s="201"/>
      <c r="DO57" s="202"/>
      <c r="DP57" s="245"/>
      <c r="DQ57" s="205"/>
      <c r="DR57" s="205"/>
      <c r="DS57" s="205"/>
      <c r="DT57" s="205"/>
      <c r="DU57" s="205"/>
      <c r="DV57" s="205"/>
      <c r="DW57" s="205"/>
      <c r="DX57" s="205"/>
      <c r="DY57" s="205"/>
      <c r="DZ57" s="205"/>
      <c r="EA57" s="205"/>
      <c r="EB57" s="205"/>
      <c r="EC57" s="205"/>
      <c r="ED57" s="205"/>
      <c r="EE57" s="205"/>
      <c r="EF57" s="205"/>
      <c r="EG57" s="310"/>
      <c r="EH57" s="311"/>
      <c r="EI57" s="206">
        <v>1</v>
      </c>
      <c r="EJ57" s="201"/>
      <c r="EK57" s="201"/>
      <c r="EL57" s="201"/>
      <c r="EM57" s="201">
        <v>1</v>
      </c>
      <c r="EN57" s="201"/>
      <c r="EO57" s="201"/>
    </row>
    <row r="58" spans="1:145" ht="31.5" x14ac:dyDescent="0.25">
      <c r="A58" s="215">
        <f>'Ratownictwo med. II st.'!A58</f>
        <v>38</v>
      </c>
      <c r="B58" s="215" t="str">
        <f>'Ratownictwo med. II st.'!B58</f>
        <v>B</v>
      </c>
      <c r="C58" s="215" t="str">
        <f>'Ratownictwo med. II st.'!C58</f>
        <v>2025-2027</v>
      </c>
      <c r="D58" s="215" t="str">
        <f>'Ratownictwo med. II st.'!D58</f>
        <v>B</v>
      </c>
      <c r="E58" s="215">
        <f>'Ratownictwo med. II st.'!E58</f>
        <v>2</v>
      </c>
      <c r="F58" s="215" t="str">
        <f>'Ratownictwo med. II st.'!F58</f>
        <v>2026/2027</v>
      </c>
      <c r="G58" s="215" t="str">
        <f>'Ratownictwo med. II st.'!G58</f>
        <v>POW</v>
      </c>
      <c r="H58" s="215" t="str">
        <f>'Ratownictwo med. II st.'!H58</f>
        <v>do dyspozycji uczelni (Autorska oferta uczelni)</v>
      </c>
      <c r="I58" s="237" t="str">
        <f>'Ratownictwo med. II st.'!I58</f>
        <v>Zarządzaie w sytuacjach kryzysowych</v>
      </c>
      <c r="J58" s="225">
        <f>'Ratownictwo med. II st.'!L58</f>
        <v>75</v>
      </c>
      <c r="K58" s="226">
        <f>'Ratownictwo med. II st.'!M58</f>
        <v>35</v>
      </c>
      <c r="L58" s="227">
        <f>'Ratownictwo med. II st.'!N58</f>
        <v>40</v>
      </c>
      <c r="M58" s="240">
        <f>SUM('Ratownictwo med. II st.'!AA58,'Ratownictwo med. II st.'!AC58,'Ratownictwo med. II st.'!AX58,'Ratownictwo med. II st.'!AZ58)</f>
        <v>15</v>
      </c>
      <c r="N58" s="228">
        <f>'Ratownictwo med. II st.'!O58</f>
        <v>40</v>
      </c>
      <c r="O58" s="229">
        <f>'Ratownictwo med. II st.'!P58</f>
        <v>3</v>
      </c>
      <c r="P58" s="230" t="str">
        <f>'Ratownictwo med. II st.'!U58</f>
        <v>zal</v>
      </c>
      <c r="Q58" s="231">
        <f t="shared" si="20"/>
        <v>5</v>
      </c>
      <c r="R58" s="217">
        <f t="shared" si="21"/>
        <v>6</v>
      </c>
      <c r="S58" s="218">
        <f t="shared" si="22"/>
        <v>2</v>
      </c>
      <c r="T58" s="203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5"/>
      <c r="AO58" s="200"/>
      <c r="AP58" s="198"/>
      <c r="AQ58" s="198"/>
      <c r="AR58" s="198"/>
      <c r="AS58" s="198">
        <v>1</v>
      </c>
      <c r="AT58" s="198">
        <v>1</v>
      </c>
      <c r="AU58" s="198">
        <v>1</v>
      </c>
      <c r="AV58" s="198">
        <v>1</v>
      </c>
      <c r="AW58" s="198"/>
      <c r="AX58" s="198"/>
      <c r="AY58" s="198"/>
      <c r="AZ58" s="198"/>
      <c r="BA58" s="198"/>
      <c r="BB58" s="198"/>
      <c r="BC58" s="198"/>
      <c r="BD58" s="198"/>
      <c r="BE58" s="198">
        <v>1</v>
      </c>
      <c r="BF58" s="198"/>
      <c r="BG58" s="198"/>
      <c r="BH58" s="198"/>
      <c r="BI58" s="198"/>
      <c r="BJ58" s="198"/>
      <c r="BK58" s="198"/>
      <c r="BL58" s="204"/>
      <c r="BM58" s="293"/>
      <c r="BN58" s="203"/>
      <c r="BO58" s="201"/>
      <c r="BP58" s="201"/>
      <c r="BQ58" s="201"/>
      <c r="BR58" s="201"/>
      <c r="BS58" s="201"/>
      <c r="BT58" s="201"/>
      <c r="BU58" s="201"/>
      <c r="BV58" s="201"/>
      <c r="BW58" s="201"/>
      <c r="BX58" s="201"/>
      <c r="BY58" s="201"/>
      <c r="BZ58" s="201"/>
      <c r="CA58" s="201"/>
      <c r="CB58" s="313"/>
      <c r="CC58" s="311"/>
      <c r="CD58" s="203"/>
      <c r="CE58" s="201"/>
      <c r="CF58" s="201"/>
      <c r="CG58" s="201"/>
      <c r="CH58" s="201"/>
      <c r="CI58" s="201"/>
      <c r="CJ58" s="201"/>
      <c r="CK58" s="201"/>
      <c r="CL58" s="201"/>
      <c r="CM58" s="201"/>
      <c r="CN58" s="201"/>
      <c r="CO58" s="201"/>
      <c r="CP58" s="201"/>
      <c r="CQ58" s="201"/>
      <c r="CR58" s="201"/>
      <c r="CS58" s="201"/>
      <c r="CT58" s="201"/>
      <c r="CU58" s="202"/>
      <c r="CV58" s="203"/>
      <c r="CW58" s="201">
        <v>1</v>
      </c>
      <c r="CX58" s="201">
        <v>1</v>
      </c>
      <c r="CY58" s="201">
        <v>1</v>
      </c>
      <c r="CZ58" s="201"/>
      <c r="DA58" s="201"/>
      <c r="DB58" s="201">
        <v>1</v>
      </c>
      <c r="DC58" s="201"/>
      <c r="DD58" s="201">
        <v>1</v>
      </c>
      <c r="DE58" s="201"/>
      <c r="DF58" s="201"/>
      <c r="DG58" s="201"/>
      <c r="DH58" s="201"/>
      <c r="DI58" s="201"/>
      <c r="DJ58" s="201">
        <v>1</v>
      </c>
      <c r="DK58" s="201"/>
      <c r="DL58" s="201"/>
      <c r="DM58" s="201"/>
      <c r="DN58" s="201"/>
      <c r="DO58" s="202"/>
      <c r="DP58" s="245"/>
      <c r="DQ58" s="205"/>
      <c r="DR58" s="205"/>
      <c r="DS58" s="205"/>
      <c r="DT58" s="205"/>
      <c r="DU58" s="205"/>
      <c r="DV58" s="205"/>
      <c r="DW58" s="205"/>
      <c r="DX58" s="205"/>
      <c r="DY58" s="205"/>
      <c r="DZ58" s="205"/>
      <c r="EA58" s="205"/>
      <c r="EB58" s="205"/>
      <c r="EC58" s="205"/>
      <c r="ED58" s="205"/>
      <c r="EE58" s="205"/>
      <c r="EF58" s="205"/>
      <c r="EG58" s="310"/>
      <c r="EH58" s="311"/>
      <c r="EI58" s="206">
        <v>1</v>
      </c>
      <c r="EJ58" s="201"/>
      <c r="EK58" s="201"/>
      <c r="EL58" s="201"/>
      <c r="EM58" s="201">
        <v>1</v>
      </c>
      <c r="EN58" s="201"/>
      <c r="EO58" s="201"/>
    </row>
    <row r="59" spans="1:145" ht="31.5" x14ac:dyDescent="0.25">
      <c r="A59" s="215">
        <f>'Ratownictwo med. II st.'!A59</f>
        <v>39</v>
      </c>
      <c r="B59" s="215" t="str">
        <f>'Ratownictwo med. II st.'!B59</f>
        <v>B</v>
      </c>
      <c r="C59" s="215" t="str">
        <f>'Ratownictwo med. II st.'!C59</f>
        <v>2025-2027</v>
      </c>
      <c r="D59" s="215" t="str">
        <f>'Ratownictwo med. II st.'!D59</f>
        <v>B</v>
      </c>
      <c r="E59" s="215">
        <f>'Ratownictwo med. II st.'!E59</f>
        <v>2</v>
      </c>
      <c r="F59" s="215" t="str">
        <f>'Ratownictwo med. II st.'!F59</f>
        <v>2026/2027</v>
      </c>
      <c r="G59" s="215" t="str">
        <f>'Ratownictwo med. II st.'!G59</f>
        <v>POW</v>
      </c>
      <c r="H59" s="215" t="str">
        <f>'Ratownictwo med. II st.'!H59</f>
        <v>do dyspozycji uczelni (Autorska oferta uczelni)</v>
      </c>
      <c r="I59" s="237" t="str">
        <f>'Ratownictwo med. II st.'!I59</f>
        <v>Elementy medycyny ekstremalnej</v>
      </c>
      <c r="J59" s="225">
        <f>'Ratownictwo med. II st.'!L59</f>
        <v>75</v>
      </c>
      <c r="K59" s="226">
        <f>'Ratownictwo med. II st.'!M59</f>
        <v>35</v>
      </c>
      <c r="L59" s="227">
        <f>'Ratownictwo med. II st.'!N59</f>
        <v>40</v>
      </c>
      <c r="M59" s="240">
        <f>SUM('Ratownictwo med. II st.'!AA59,'Ratownictwo med. II st.'!AC59,'Ratownictwo med. II st.'!AX59,'Ratownictwo med. II st.'!AZ59)</f>
        <v>15</v>
      </c>
      <c r="N59" s="228">
        <f>'Ratownictwo med. II st.'!O59</f>
        <v>40</v>
      </c>
      <c r="O59" s="229">
        <f>'Ratownictwo med. II st.'!P59</f>
        <v>3</v>
      </c>
      <c r="P59" s="230" t="str">
        <f>'Ratownictwo med. II st.'!U59</f>
        <v>zal</v>
      </c>
      <c r="Q59" s="231">
        <f t="shared" si="20"/>
        <v>5</v>
      </c>
      <c r="R59" s="217">
        <f t="shared" si="21"/>
        <v>6</v>
      </c>
      <c r="S59" s="218">
        <f t="shared" si="22"/>
        <v>2</v>
      </c>
      <c r="T59" s="203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5"/>
      <c r="AO59" s="200"/>
      <c r="AP59" s="198"/>
      <c r="AQ59" s="198"/>
      <c r="AR59" s="198"/>
      <c r="AS59" s="198">
        <v>1</v>
      </c>
      <c r="AT59" s="198">
        <v>1</v>
      </c>
      <c r="AU59" s="198">
        <v>1</v>
      </c>
      <c r="AV59" s="198">
        <v>1</v>
      </c>
      <c r="AW59" s="198"/>
      <c r="AX59" s="198"/>
      <c r="AY59" s="198"/>
      <c r="AZ59" s="198"/>
      <c r="BA59" s="198"/>
      <c r="BB59" s="198"/>
      <c r="BC59" s="198"/>
      <c r="BD59" s="198"/>
      <c r="BE59" s="198">
        <v>1</v>
      </c>
      <c r="BF59" s="198"/>
      <c r="BG59" s="198"/>
      <c r="BH59" s="198"/>
      <c r="BI59" s="198"/>
      <c r="BJ59" s="198"/>
      <c r="BK59" s="198"/>
      <c r="BL59" s="204"/>
      <c r="BM59" s="293"/>
      <c r="BN59" s="203"/>
      <c r="BO59" s="201"/>
      <c r="BP59" s="201"/>
      <c r="BQ59" s="201"/>
      <c r="BR59" s="201"/>
      <c r="BS59" s="201"/>
      <c r="BT59" s="201"/>
      <c r="BU59" s="201"/>
      <c r="BV59" s="201"/>
      <c r="BW59" s="201"/>
      <c r="BX59" s="201"/>
      <c r="BY59" s="201"/>
      <c r="BZ59" s="201"/>
      <c r="CA59" s="201"/>
      <c r="CB59" s="313"/>
      <c r="CC59" s="311"/>
      <c r="CD59" s="203"/>
      <c r="CE59" s="201"/>
      <c r="CF59" s="201"/>
      <c r="CG59" s="201"/>
      <c r="CH59" s="201"/>
      <c r="CI59" s="201"/>
      <c r="CJ59" s="201"/>
      <c r="CK59" s="201"/>
      <c r="CL59" s="201"/>
      <c r="CM59" s="201"/>
      <c r="CN59" s="201"/>
      <c r="CO59" s="201"/>
      <c r="CP59" s="201"/>
      <c r="CQ59" s="201"/>
      <c r="CR59" s="201"/>
      <c r="CS59" s="201"/>
      <c r="CT59" s="201"/>
      <c r="CU59" s="202"/>
      <c r="CV59" s="203"/>
      <c r="CW59" s="201">
        <v>1</v>
      </c>
      <c r="CX59" s="201">
        <v>1</v>
      </c>
      <c r="CY59" s="201">
        <v>1</v>
      </c>
      <c r="CZ59" s="201"/>
      <c r="DA59" s="201"/>
      <c r="DB59" s="201">
        <v>1</v>
      </c>
      <c r="DC59" s="201"/>
      <c r="DD59" s="201">
        <v>1</v>
      </c>
      <c r="DE59" s="201"/>
      <c r="DF59" s="201"/>
      <c r="DG59" s="201"/>
      <c r="DH59" s="201"/>
      <c r="DI59" s="201"/>
      <c r="DJ59" s="201">
        <v>1</v>
      </c>
      <c r="DK59" s="201"/>
      <c r="DL59" s="201"/>
      <c r="DM59" s="201"/>
      <c r="DN59" s="201"/>
      <c r="DO59" s="202"/>
      <c r="DP59" s="245"/>
      <c r="DQ59" s="205"/>
      <c r="DR59" s="205"/>
      <c r="DS59" s="205"/>
      <c r="DT59" s="205"/>
      <c r="DU59" s="205"/>
      <c r="DV59" s="205"/>
      <c r="DW59" s="205"/>
      <c r="DX59" s="205"/>
      <c r="DY59" s="205"/>
      <c r="DZ59" s="205"/>
      <c r="EA59" s="205"/>
      <c r="EB59" s="205"/>
      <c r="EC59" s="205"/>
      <c r="ED59" s="205"/>
      <c r="EE59" s="205"/>
      <c r="EF59" s="205"/>
      <c r="EG59" s="310"/>
      <c r="EH59" s="311"/>
      <c r="EI59" s="206">
        <v>1</v>
      </c>
      <c r="EJ59" s="201"/>
      <c r="EK59" s="201"/>
      <c r="EL59" s="201"/>
      <c r="EM59" s="201">
        <v>1</v>
      </c>
      <c r="EN59" s="201"/>
      <c r="EO59" s="201"/>
    </row>
    <row r="60" spans="1:145" ht="47.25" x14ac:dyDescent="0.25">
      <c r="A60" s="215">
        <f>'Ratownictwo med. II st.'!A60</f>
        <v>40</v>
      </c>
      <c r="B60" s="215" t="str">
        <f>'Ratownictwo med. II st.'!B60</f>
        <v>D</v>
      </c>
      <c r="C60" s="215" t="str">
        <f>'Ratownictwo med. II st.'!C60</f>
        <v>2025-2027</v>
      </c>
      <c r="D60" s="215">
        <f>'Ratownictwo med. II st.'!D60</f>
        <v>0</v>
      </c>
      <c r="E60" s="215">
        <f>'Ratownictwo med. II st.'!E60</f>
        <v>2</v>
      </c>
      <c r="F60" s="215" t="str">
        <f>'Ratownictwo med. II st.'!F60</f>
        <v>2026/2027</v>
      </c>
      <c r="G60" s="215" t="str">
        <f>'Ratownictwo med. II st.'!G60</f>
        <v>RPS</v>
      </c>
      <c r="H60" s="215" t="str">
        <f>'Ratownictwo med. II st.'!H60</f>
        <v>ze standardu</v>
      </c>
      <c r="I60" s="237" t="str">
        <f>'Ratownictwo med. II st.'!I60</f>
        <v>Zakład medycyny sądowej lub prosektorium szpitalne - praktyka zawodowa</v>
      </c>
      <c r="J60" s="225">
        <f>'Ratownictwo med. II st.'!L60</f>
        <v>52</v>
      </c>
      <c r="K60" s="226">
        <f>'Ratownictwo med. II st.'!M60</f>
        <v>20</v>
      </c>
      <c r="L60" s="227">
        <f>'Ratownictwo med. II st.'!N60</f>
        <v>32</v>
      </c>
      <c r="M60" s="240">
        <f>SUM('Ratownictwo med. II st.'!AA60,'Ratownictwo med. II st.'!AC60,'Ratownictwo med. II st.'!AX60,'Ratownictwo med. II st.'!AZ60)</f>
        <v>0</v>
      </c>
      <c r="N60" s="228">
        <f>'Ratownictwo med. II st.'!O60</f>
        <v>32</v>
      </c>
      <c r="O60" s="229">
        <f>'Ratownictwo med. II st.'!P60</f>
        <v>2</v>
      </c>
      <c r="P60" s="230" t="str">
        <f>'Ratownictwo med. II st.'!U60</f>
        <v>zal</v>
      </c>
      <c r="Q60" s="231">
        <f t="shared" si="8"/>
        <v>0</v>
      </c>
      <c r="R60" s="217">
        <f t="shared" si="9"/>
        <v>2</v>
      </c>
      <c r="S60" s="218">
        <f t="shared" si="10"/>
        <v>2</v>
      </c>
      <c r="T60" s="203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5"/>
      <c r="AO60" s="200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198"/>
      <c r="BD60" s="198"/>
      <c r="BE60" s="198"/>
      <c r="BF60" s="198"/>
      <c r="BG60" s="198"/>
      <c r="BH60" s="198"/>
      <c r="BI60" s="198"/>
      <c r="BJ60" s="198"/>
      <c r="BK60" s="198"/>
      <c r="BL60" s="204"/>
      <c r="BM60" s="293"/>
      <c r="BN60" s="203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201"/>
      <c r="CA60" s="201"/>
      <c r="CB60" s="313"/>
      <c r="CC60" s="311"/>
      <c r="CD60" s="203"/>
      <c r="CE60" s="201"/>
      <c r="CF60" s="201"/>
      <c r="CG60" s="201"/>
      <c r="CH60" s="201"/>
      <c r="CI60" s="201"/>
      <c r="CJ60" s="201"/>
      <c r="CK60" s="201"/>
      <c r="CL60" s="201"/>
      <c r="CM60" s="201"/>
      <c r="CN60" s="201"/>
      <c r="CO60" s="201"/>
      <c r="CP60" s="201"/>
      <c r="CQ60" s="201"/>
      <c r="CR60" s="201"/>
      <c r="CS60" s="201"/>
      <c r="CT60" s="201"/>
      <c r="CU60" s="202"/>
      <c r="CV60" s="203"/>
      <c r="CW60" s="201"/>
      <c r="CX60" s="201"/>
      <c r="CY60" s="201"/>
      <c r="CZ60" s="201"/>
      <c r="DA60" s="201"/>
      <c r="DB60" s="201"/>
      <c r="DC60" s="201"/>
      <c r="DD60" s="201"/>
      <c r="DE60" s="201"/>
      <c r="DF60" s="201"/>
      <c r="DG60" s="201"/>
      <c r="DH60" s="201"/>
      <c r="DI60" s="201"/>
      <c r="DJ60" s="201"/>
      <c r="DK60" s="201"/>
      <c r="DL60" s="201"/>
      <c r="DM60" s="201"/>
      <c r="DN60" s="201">
        <v>1</v>
      </c>
      <c r="DO60" s="202">
        <v>1</v>
      </c>
      <c r="DP60" s="24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310"/>
      <c r="EH60" s="311"/>
      <c r="EI60" s="206"/>
      <c r="EJ60" s="201">
        <v>1</v>
      </c>
      <c r="EK60" s="201">
        <v>1</v>
      </c>
      <c r="EL60" s="201"/>
      <c r="EM60" s="201"/>
      <c r="EN60" s="201"/>
      <c r="EO60" s="201"/>
    </row>
    <row r="61" spans="1:145" ht="53.25" customHeight="1" thickBot="1" x14ac:dyDescent="0.3">
      <c r="A61" s="215">
        <f>'Ratownictwo med. II st.'!A61</f>
        <v>41</v>
      </c>
      <c r="B61" s="215" t="str">
        <f>'Ratownictwo med. II st.'!B61</f>
        <v>D</v>
      </c>
      <c r="C61" s="215" t="str">
        <f>'Ratownictwo med. II st.'!C61</f>
        <v>2025-2027</v>
      </c>
      <c r="D61" s="215">
        <f>'Ratownictwo med. II st.'!D61</f>
        <v>0</v>
      </c>
      <c r="E61" s="215">
        <f>'Ratownictwo med. II st.'!E61</f>
        <v>2</v>
      </c>
      <c r="F61" s="215" t="str">
        <f>'Ratownictwo med. II st.'!F61</f>
        <v>2026/2027</v>
      </c>
      <c r="G61" s="215" t="str">
        <f>'Ratownictwo med. II st.'!G61</f>
        <v>RPS</v>
      </c>
      <c r="H61" s="215" t="str">
        <f>'Ratownictwo med. II st.'!H61</f>
        <v>ze standardu</v>
      </c>
      <c r="I61" s="237" t="str">
        <f>'Ratownictwo med. II st.'!I61</f>
        <v>Oddział anestezjologii i intensywnej terapii dzieci - praktyka zawodowa</v>
      </c>
      <c r="J61" s="225">
        <f>'Ratownictwo med. II st.'!L61</f>
        <v>176</v>
      </c>
      <c r="K61" s="226">
        <f>'Ratownictwo med. II st.'!M61</f>
        <v>30</v>
      </c>
      <c r="L61" s="227">
        <f>'Ratownictwo med. II st.'!N61</f>
        <v>146</v>
      </c>
      <c r="M61" s="240">
        <f>SUM('Ratownictwo med. II st.'!AA61,'Ratownictwo med. II st.'!AC61,'Ratownictwo med. II st.'!AX61,'Ratownictwo med. II st.'!AZ61)</f>
        <v>0</v>
      </c>
      <c r="N61" s="228">
        <f>'Ratownictwo med. II st.'!O61</f>
        <v>146</v>
      </c>
      <c r="O61" s="229">
        <f>'Ratownictwo med. II st.'!P61</f>
        <v>7</v>
      </c>
      <c r="P61" s="230" t="str">
        <f>'Ratownictwo med. II st.'!U61</f>
        <v>zal</v>
      </c>
      <c r="Q61" s="231">
        <f t="shared" si="8"/>
        <v>0</v>
      </c>
      <c r="R61" s="217">
        <f t="shared" si="9"/>
        <v>6</v>
      </c>
      <c r="S61" s="218">
        <f t="shared" si="10"/>
        <v>3</v>
      </c>
      <c r="T61" s="203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5"/>
      <c r="AO61" s="200"/>
      <c r="AP61" s="198"/>
      <c r="AQ61" s="198"/>
      <c r="AR61" s="198"/>
      <c r="AS61" s="198"/>
      <c r="AT61" s="198"/>
      <c r="AU61" s="198"/>
      <c r="AV61" s="198"/>
      <c r="AW61" s="198"/>
      <c r="AX61" s="198"/>
      <c r="AY61" s="198"/>
      <c r="AZ61" s="198"/>
      <c r="BA61" s="198"/>
      <c r="BB61" s="198"/>
      <c r="BC61" s="198"/>
      <c r="BD61" s="198"/>
      <c r="BE61" s="198"/>
      <c r="BF61" s="198"/>
      <c r="BG61" s="198"/>
      <c r="BH61" s="198"/>
      <c r="BI61" s="198"/>
      <c r="BJ61" s="198"/>
      <c r="BK61" s="198"/>
      <c r="BL61" s="204"/>
      <c r="BM61" s="293"/>
      <c r="BN61" s="203"/>
      <c r="BO61" s="201"/>
      <c r="BP61" s="201"/>
      <c r="BQ61" s="201"/>
      <c r="BR61" s="201"/>
      <c r="BS61" s="201"/>
      <c r="BT61" s="201"/>
      <c r="BU61" s="201"/>
      <c r="BV61" s="201"/>
      <c r="BW61" s="201"/>
      <c r="BX61" s="201"/>
      <c r="BY61" s="201"/>
      <c r="BZ61" s="201"/>
      <c r="CA61" s="201"/>
      <c r="CB61" s="313"/>
      <c r="CC61" s="311"/>
      <c r="CD61" s="203"/>
      <c r="CE61" s="201"/>
      <c r="CF61" s="201"/>
      <c r="CG61" s="201"/>
      <c r="CH61" s="201"/>
      <c r="CI61" s="201"/>
      <c r="CJ61" s="201"/>
      <c r="CK61" s="201"/>
      <c r="CL61" s="201"/>
      <c r="CM61" s="201"/>
      <c r="CN61" s="201"/>
      <c r="CO61" s="201"/>
      <c r="CP61" s="201"/>
      <c r="CQ61" s="201"/>
      <c r="CR61" s="201"/>
      <c r="CS61" s="201"/>
      <c r="CT61" s="201"/>
      <c r="CU61" s="202"/>
      <c r="CV61" s="203">
        <v>1</v>
      </c>
      <c r="CW61" s="201">
        <v>1</v>
      </c>
      <c r="CX61" s="201"/>
      <c r="CY61" s="201">
        <v>1</v>
      </c>
      <c r="CZ61" s="201"/>
      <c r="DA61" s="201">
        <v>1</v>
      </c>
      <c r="DB61" s="201">
        <v>1</v>
      </c>
      <c r="DC61" s="201">
        <v>1</v>
      </c>
      <c r="DD61" s="201"/>
      <c r="DE61" s="201"/>
      <c r="DF61" s="201"/>
      <c r="DG61" s="201"/>
      <c r="DH61" s="201"/>
      <c r="DI61" s="201"/>
      <c r="DJ61" s="201"/>
      <c r="DK61" s="201"/>
      <c r="DL61" s="201"/>
      <c r="DM61" s="201"/>
      <c r="DN61" s="201"/>
      <c r="DO61" s="202"/>
      <c r="DP61" s="245"/>
      <c r="DQ61" s="205"/>
      <c r="DR61" s="205"/>
      <c r="DS61" s="205"/>
      <c r="DT61" s="205"/>
      <c r="DU61" s="205"/>
      <c r="DV61" s="205"/>
      <c r="DW61" s="205"/>
      <c r="DX61" s="205"/>
      <c r="DY61" s="205"/>
      <c r="DZ61" s="205"/>
      <c r="EA61" s="205"/>
      <c r="EB61" s="205"/>
      <c r="EC61" s="205"/>
      <c r="ED61" s="205"/>
      <c r="EE61" s="205"/>
      <c r="EF61" s="205"/>
      <c r="EG61" s="310"/>
      <c r="EH61" s="311"/>
      <c r="EI61" s="206">
        <v>1</v>
      </c>
      <c r="EJ61" s="201"/>
      <c r="EK61" s="201"/>
      <c r="EL61" s="201">
        <v>1</v>
      </c>
      <c r="EM61" s="201">
        <v>1</v>
      </c>
      <c r="EN61" s="201"/>
      <c r="EO61" s="201"/>
    </row>
    <row r="62" spans="1:145" ht="16.5" thickBot="1" x14ac:dyDescent="0.3">
      <c r="A62" s="219"/>
      <c r="B62" s="220"/>
      <c r="C62" s="221"/>
      <c r="D62" s="221"/>
      <c r="E62" s="221"/>
      <c r="F62" s="221"/>
      <c r="G62" s="221"/>
      <c r="H62" s="221"/>
      <c r="I62" s="239" t="s">
        <v>149</v>
      </c>
      <c r="J62" s="222">
        <f t="shared" ref="J62:O62" si="23">SUM(J39:J61)</f>
        <v>1838</v>
      </c>
      <c r="K62" s="222">
        <f t="shared" si="23"/>
        <v>1085</v>
      </c>
      <c r="L62" s="222">
        <f t="shared" si="23"/>
        <v>753</v>
      </c>
      <c r="M62" s="222">
        <f t="shared" si="23"/>
        <v>220</v>
      </c>
      <c r="N62" s="222">
        <f t="shared" si="23"/>
        <v>753</v>
      </c>
      <c r="O62" s="222">
        <f t="shared" si="23"/>
        <v>72</v>
      </c>
      <c r="P62" s="247" t="e">
        <f>#REF!</f>
        <v>#REF!</v>
      </c>
      <c r="Q62" s="249">
        <f t="shared" ref="Q62:AV62" si="24">SUM(Q39:Q61)</f>
        <v>84</v>
      </c>
      <c r="R62" s="250">
        <f t="shared" si="24"/>
        <v>86</v>
      </c>
      <c r="S62" s="249">
        <f t="shared" si="24"/>
        <v>42</v>
      </c>
      <c r="T62" s="248">
        <f t="shared" si="24"/>
        <v>0</v>
      </c>
      <c r="U62" s="223">
        <f t="shared" si="24"/>
        <v>0</v>
      </c>
      <c r="V62" s="223">
        <f t="shared" si="24"/>
        <v>0</v>
      </c>
      <c r="W62" s="223">
        <f t="shared" si="24"/>
        <v>0</v>
      </c>
      <c r="X62" s="223">
        <f t="shared" si="24"/>
        <v>0</v>
      </c>
      <c r="Y62" s="223">
        <f t="shared" si="24"/>
        <v>0</v>
      </c>
      <c r="Z62" s="223">
        <f t="shared" si="24"/>
        <v>1</v>
      </c>
      <c r="AA62" s="223">
        <f t="shared" si="24"/>
        <v>1</v>
      </c>
      <c r="AB62" s="223">
        <f t="shared" si="24"/>
        <v>1</v>
      </c>
      <c r="AC62" s="223">
        <f t="shared" si="24"/>
        <v>1</v>
      </c>
      <c r="AD62" s="223">
        <f t="shared" si="24"/>
        <v>1</v>
      </c>
      <c r="AE62" s="223">
        <f t="shared" si="24"/>
        <v>0</v>
      </c>
      <c r="AF62" s="223">
        <f t="shared" si="24"/>
        <v>1</v>
      </c>
      <c r="AG62" s="223">
        <f t="shared" si="24"/>
        <v>1</v>
      </c>
      <c r="AH62" s="223">
        <f t="shared" si="24"/>
        <v>1</v>
      </c>
      <c r="AI62" s="223">
        <f t="shared" si="24"/>
        <v>1</v>
      </c>
      <c r="AJ62" s="223">
        <f t="shared" si="24"/>
        <v>0</v>
      </c>
      <c r="AK62" s="223">
        <f t="shared" si="24"/>
        <v>0</v>
      </c>
      <c r="AL62" s="223">
        <f t="shared" si="24"/>
        <v>0</v>
      </c>
      <c r="AM62" s="223">
        <f t="shared" si="24"/>
        <v>0</v>
      </c>
      <c r="AN62" s="223">
        <f t="shared" si="24"/>
        <v>0</v>
      </c>
      <c r="AO62" s="223">
        <f t="shared" si="24"/>
        <v>7</v>
      </c>
      <c r="AP62" s="223">
        <f t="shared" si="24"/>
        <v>4</v>
      </c>
      <c r="AQ62" s="223">
        <f t="shared" si="24"/>
        <v>1</v>
      </c>
      <c r="AR62" s="223">
        <f t="shared" si="24"/>
        <v>1</v>
      </c>
      <c r="AS62" s="223">
        <f t="shared" si="24"/>
        <v>11</v>
      </c>
      <c r="AT62" s="223">
        <f t="shared" si="24"/>
        <v>5</v>
      </c>
      <c r="AU62" s="223">
        <f t="shared" si="24"/>
        <v>6</v>
      </c>
      <c r="AV62" s="223">
        <f t="shared" si="24"/>
        <v>6</v>
      </c>
      <c r="AW62" s="223">
        <f t="shared" ref="AW62:CB62" si="25">SUM(AW39:AW61)</f>
        <v>2</v>
      </c>
      <c r="AX62" s="223">
        <f t="shared" si="25"/>
        <v>0</v>
      </c>
      <c r="AY62" s="223">
        <f t="shared" si="25"/>
        <v>1</v>
      </c>
      <c r="AZ62" s="223">
        <f t="shared" si="25"/>
        <v>3</v>
      </c>
      <c r="BA62" s="223">
        <f t="shared" si="25"/>
        <v>1</v>
      </c>
      <c r="BB62" s="223">
        <f t="shared" si="25"/>
        <v>1</v>
      </c>
      <c r="BC62" s="223">
        <f t="shared" si="25"/>
        <v>0</v>
      </c>
      <c r="BD62" s="223">
        <f t="shared" si="25"/>
        <v>2</v>
      </c>
      <c r="BE62" s="223">
        <f t="shared" si="25"/>
        <v>5</v>
      </c>
      <c r="BF62" s="223">
        <f t="shared" si="25"/>
        <v>1</v>
      </c>
      <c r="BG62" s="223">
        <f t="shared" si="25"/>
        <v>1</v>
      </c>
      <c r="BH62" s="223">
        <f t="shared" si="25"/>
        <v>1</v>
      </c>
      <c r="BI62" s="223">
        <f t="shared" si="25"/>
        <v>2</v>
      </c>
      <c r="BJ62" s="223">
        <f t="shared" si="25"/>
        <v>1</v>
      </c>
      <c r="BK62" s="223">
        <f t="shared" si="25"/>
        <v>6</v>
      </c>
      <c r="BL62" s="223">
        <f t="shared" si="25"/>
        <v>2</v>
      </c>
      <c r="BM62" s="223">
        <f t="shared" si="25"/>
        <v>2</v>
      </c>
      <c r="BN62" s="223">
        <f t="shared" si="25"/>
        <v>1</v>
      </c>
      <c r="BO62" s="223">
        <f t="shared" si="25"/>
        <v>1</v>
      </c>
      <c r="BP62" s="223">
        <f t="shared" si="25"/>
        <v>1</v>
      </c>
      <c r="BQ62" s="223">
        <f t="shared" si="25"/>
        <v>0</v>
      </c>
      <c r="BR62" s="223">
        <f t="shared" si="25"/>
        <v>0</v>
      </c>
      <c r="BS62" s="223">
        <f t="shared" si="25"/>
        <v>0</v>
      </c>
      <c r="BT62" s="223">
        <f t="shared" si="25"/>
        <v>0</v>
      </c>
      <c r="BU62" s="223">
        <f t="shared" si="25"/>
        <v>0</v>
      </c>
      <c r="BV62" s="223">
        <f t="shared" si="25"/>
        <v>0</v>
      </c>
      <c r="BW62" s="223">
        <f t="shared" si="25"/>
        <v>0</v>
      </c>
      <c r="BX62" s="223">
        <f t="shared" si="25"/>
        <v>0</v>
      </c>
      <c r="BY62" s="223">
        <f t="shared" si="25"/>
        <v>0</v>
      </c>
      <c r="BZ62" s="223">
        <f t="shared" si="25"/>
        <v>0</v>
      </c>
      <c r="CA62" s="223">
        <f t="shared" si="25"/>
        <v>0</v>
      </c>
      <c r="CB62" s="223">
        <f t="shared" si="25"/>
        <v>0</v>
      </c>
      <c r="CC62" s="223">
        <f t="shared" ref="CC62:DH62" si="26">SUM(CC39:CC61)</f>
        <v>0</v>
      </c>
      <c r="CD62" s="223">
        <f t="shared" si="26"/>
        <v>0</v>
      </c>
      <c r="CE62" s="223">
        <f t="shared" si="26"/>
        <v>0</v>
      </c>
      <c r="CF62" s="223">
        <f t="shared" si="26"/>
        <v>0</v>
      </c>
      <c r="CG62" s="223">
        <f t="shared" si="26"/>
        <v>1</v>
      </c>
      <c r="CH62" s="223">
        <f t="shared" si="26"/>
        <v>1</v>
      </c>
      <c r="CI62" s="223">
        <f t="shared" si="26"/>
        <v>1</v>
      </c>
      <c r="CJ62" s="223">
        <f t="shared" si="26"/>
        <v>1</v>
      </c>
      <c r="CK62" s="223">
        <f t="shared" si="26"/>
        <v>1</v>
      </c>
      <c r="CL62" s="223">
        <f t="shared" si="26"/>
        <v>1</v>
      </c>
      <c r="CM62" s="223">
        <f t="shared" si="26"/>
        <v>1</v>
      </c>
      <c r="CN62" s="223">
        <f t="shared" si="26"/>
        <v>0</v>
      </c>
      <c r="CO62" s="223">
        <f t="shared" si="26"/>
        <v>0</v>
      </c>
      <c r="CP62" s="223">
        <f t="shared" si="26"/>
        <v>0</v>
      </c>
      <c r="CQ62" s="223">
        <f t="shared" si="26"/>
        <v>0</v>
      </c>
      <c r="CR62" s="223">
        <f t="shared" si="26"/>
        <v>0</v>
      </c>
      <c r="CS62" s="223">
        <f t="shared" si="26"/>
        <v>0</v>
      </c>
      <c r="CT62" s="223">
        <f t="shared" si="26"/>
        <v>0</v>
      </c>
      <c r="CU62" s="223">
        <f t="shared" si="26"/>
        <v>1</v>
      </c>
      <c r="CV62" s="223">
        <f t="shared" si="26"/>
        <v>7</v>
      </c>
      <c r="CW62" s="223">
        <f t="shared" si="26"/>
        <v>10</v>
      </c>
      <c r="CX62" s="223">
        <f t="shared" si="26"/>
        <v>6</v>
      </c>
      <c r="CY62" s="223">
        <f t="shared" si="26"/>
        <v>7</v>
      </c>
      <c r="CZ62" s="223">
        <f t="shared" si="26"/>
        <v>0</v>
      </c>
      <c r="DA62" s="223">
        <f t="shared" si="26"/>
        <v>1</v>
      </c>
      <c r="DB62" s="223">
        <f t="shared" si="26"/>
        <v>7</v>
      </c>
      <c r="DC62" s="223">
        <f t="shared" si="26"/>
        <v>4</v>
      </c>
      <c r="DD62" s="223">
        <f t="shared" si="26"/>
        <v>7</v>
      </c>
      <c r="DE62" s="223">
        <f t="shared" si="26"/>
        <v>3</v>
      </c>
      <c r="DF62" s="223">
        <f t="shared" si="26"/>
        <v>1</v>
      </c>
      <c r="DG62" s="223">
        <f t="shared" si="26"/>
        <v>1</v>
      </c>
      <c r="DH62" s="223">
        <f t="shared" si="26"/>
        <v>0</v>
      </c>
      <c r="DI62" s="223">
        <f t="shared" ref="DI62:EM62" si="27">SUM(DI39:DI61)</f>
        <v>0</v>
      </c>
      <c r="DJ62" s="223">
        <f t="shared" si="27"/>
        <v>7</v>
      </c>
      <c r="DK62" s="223">
        <f t="shared" si="27"/>
        <v>6</v>
      </c>
      <c r="DL62" s="223">
        <f t="shared" si="27"/>
        <v>1</v>
      </c>
      <c r="DM62" s="223">
        <f t="shared" si="27"/>
        <v>2</v>
      </c>
      <c r="DN62" s="223">
        <f t="shared" si="27"/>
        <v>4</v>
      </c>
      <c r="DO62" s="223">
        <f t="shared" si="27"/>
        <v>3</v>
      </c>
      <c r="DP62" s="223">
        <f t="shared" si="27"/>
        <v>0</v>
      </c>
      <c r="DQ62" s="223">
        <f t="shared" si="27"/>
        <v>0</v>
      </c>
      <c r="DR62" s="223">
        <f t="shared" si="27"/>
        <v>0</v>
      </c>
      <c r="DS62" s="223">
        <f t="shared" si="27"/>
        <v>0</v>
      </c>
      <c r="DT62" s="223">
        <f t="shared" si="27"/>
        <v>0</v>
      </c>
      <c r="DU62" s="223">
        <f t="shared" si="27"/>
        <v>1</v>
      </c>
      <c r="DV62" s="223">
        <f t="shared" si="27"/>
        <v>0</v>
      </c>
      <c r="DW62" s="223">
        <f t="shared" si="27"/>
        <v>0</v>
      </c>
      <c r="DX62" s="223">
        <f t="shared" si="27"/>
        <v>0</v>
      </c>
      <c r="DY62" s="223">
        <f t="shared" si="27"/>
        <v>0</v>
      </c>
      <c r="DZ62" s="223">
        <f t="shared" si="27"/>
        <v>0</v>
      </c>
      <c r="EA62" s="223">
        <f t="shared" si="27"/>
        <v>0</v>
      </c>
      <c r="EB62" s="223">
        <f t="shared" si="27"/>
        <v>0</v>
      </c>
      <c r="EC62" s="223">
        <f t="shared" si="27"/>
        <v>0</v>
      </c>
      <c r="ED62" s="223">
        <f t="shared" si="27"/>
        <v>0</v>
      </c>
      <c r="EE62" s="223">
        <f t="shared" si="27"/>
        <v>0</v>
      </c>
      <c r="EF62" s="223">
        <f t="shared" si="27"/>
        <v>0</v>
      </c>
      <c r="EG62" s="223">
        <f t="shared" si="27"/>
        <v>0</v>
      </c>
      <c r="EH62" s="223">
        <f t="shared" si="27"/>
        <v>0</v>
      </c>
      <c r="EI62" s="223">
        <f t="shared" si="27"/>
        <v>13</v>
      </c>
      <c r="EJ62" s="223">
        <f t="shared" si="27"/>
        <v>6</v>
      </c>
      <c r="EK62" s="223">
        <f t="shared" si="27"/>
        <v>4</v>
      </c>
      <c r="EL62" s="223">
        <f t="shared" si="27"/>
        <v>3</v>
      </c>
      <c r="EM62" s="223">
        <f t="shared" si="27"/>
        <v>12</v>
      </c>
      <c r="EN62" s="223"/>
      <c r="EO62" s="223">
        <f>SUM(EO39:EO61)</f>
        <v>3</v>
      </c>
    </row>
    <row r="63" spans="1:145" ht="15.75" thickBot="1" x14ac:dyDescent="0.3">
      <c r="A63" s="232" t="s">
        <v>150</v>
      </c>
      <c r="B63" s="233"/>
      <c r="C63" s="233"/>
      <c r="D63" s="233"/>
      <c r="E63" s="233"/>
      <c r="F63" s="233"/>
      <c r="G63" s="233"/>
      <c r="H63" s="234"/>
      <c r="I63" s="238"/>
      <c r="J63" s="235">
        <f t="shared" ref="J63:AO63" si="28">SUM(J20:J37,J39:J61)</f>
        <v>3360</v>
      </c>
      <c r="K63" s="235">
        <f t="shared" si="28"/>
        <v>1905</v>
      </c>
      <c r="L63" s="235">
        <f t="shared" si="28"/>
        <v>1455</v>
      </c>
      <c r="M63" s="235">
        <f t="shared" si="28"/>
        <v>405</v>
      </c>
      <c r="N63" s="235">
        <f t="shared" si="28"/>
        <v>1455</v>
      </c>
      <c r="O63" s="235">
        <f t="shared" si="28"/>
        <v>132</v>
      </c>
      <c r="P63" s="235">
        <f t="shared" si="28"/>
        <v>0</v>
      </c>
      <c r="Q63" s="235">
        <f t="shared" si="28"/>
        <v>146</v>
      </c>
      <c r="R63" s="235">
        <f t="shared" si="28"/>
        <v>154</v>
      </c>
      <c r="S63" s="235">
        <f t="shared" si="28"/>
        <v>76</v>
      </c>
      <c r="T63" s="235">
        <f t="shared" si="28"/>
        <v>1</v>
      </c>
      <c r="U63" s="235">
        <f t="shared" si="28"/>
        <v>1</v>
      </c>
      <c r="V63" s="235">
        <f t="shared" si="28"/>
        <v>1</v>
      </c>
      <c r="W63" s="235">
        <f t="shared" si="28"/>
        <v>1</v>
      </c>
      <c r="X63" s="235">
        <f t="shared" si="28"/>
        <v>1</v>
      </c>
      <c r="Y63" s="235">
        <f t="shared" si="28"/>
        <v>1</v>
      </c>
      <c r="Z63" s="235">
        <f t="shared" si="28"/>
        <v>2</v>
      </c>
      <c r="AA63" s="235">
        <f t="shared" si="28"/>
        <v>1</v>
      </c>
      <c r="AB63" s="235">
        <f t="shared" si="28"/>
        <v>2</v>
      </c>
      <c r="AC63" s="235">
        <f t="shared" si="28"/>
        <v>1</v>
      </c>
      <c r="AD63" s="235">
        <f t="shared" si="28"/>
        <v>1</v>
      </c>
      <c r="AE63" s="235">
        <f t="shared" si="28"/>
        <v>1</v>
      </c>
      <c r="AF63" s="235">
        <f t="shared" si="28"/>
        <v>1</v>
      </c>
      <c r="AG63" s="235">
        <f t="shared" si="28"/>
        <v>2</v>
      </c>
      <c r="AH63" s="235">
        <f t="shared" si="28"/>
        <v>1</v>
      </c>
      <c r="AI63" s="235">
        <f t="shared" si="28"/>
        <v>1</v>
      </c>
      <c r="AJ63" s="235">
        <f t="shared" si="28"/>
        <v>1</v>
      </c>
      <c r="AK63" s="235">
        <f t="shared" si="28"/>
        <v>1</v>
      </c>
      <c r="AL63" s="235">
        <f t="shared" si="28"/>
        <v>1</v>
      </c>
      <c r="AM63" s="235">
        <f t="shared" si="28"/>
        <v>1</v>
      </c>
      <c r="AN63" s="235">
        <f t="shared" si="28"/>
        <v>1</v>
      </c>
      <c r="AO63" s="235">
        <f t="shared" si="28"/>
        <v>9</v>
      </c>
      <c r="AP63" s="235">
        <f t="shared" ref="AP63:BU63" si="29">SUM(AP20:AP37,AP39:AP61)</f>
        <v>5</v>
      </c>
      <c r="AQ63" s="235">
        <f t="shared" si="29"/>
        <v>1</v>
      </c>
      <c r="AR63" s="235">
        <f t="shared" si="29"/>
        <v>1</v>
      </c>
      <c r="AS63" s="235">
        <f t="shared" si="29"/>
        <v>13</v>
      </c>
      <c r="AT63" s="235">
        <f t="shared" si="29"/>
        <v>6</v>
      </c>
      <c r="AU63" s="235">
        <f t="shared" si="29"/>
        <v>8</v>
      </c>
      <c r="AV63" s="235">
        <f t="shared" si="29"/>
        <v>8</v>
      </c>
      <c r="AW63" s="235">
        <f t="shared" si="29"/>
        <v>2</v>
      </c>
      <c r="AX63" s="235">
        <f t="shared" si="29"/>
        <v>1</v>
      </c>
      <c r="AY63" s="235">
        <f t="shared" si="29"/>
        <v>1</v>
      </c>
      <c r="AZ63" s="235">
        <f t="shared" si="29"/>
        <v>5</v>
      </c>
      <c r="BA63" s="235">
        <f t="shared" si="29"/>
        <v>3</v>
      </c>
      <c r="BB63" s="235">
        <f t="shared" si="29"/>
        <v>2</v>
      </c>
      <c r="BC63" s="235">
        <f t="shared" si="29"/>
        <v>1</v>
      </c>
      <c r="BD63" s="235">
        <f t="shared" si="29"/>
        <v>4</v>
      </c>
      <c r="BE63" s="235">
        <f t="shared" si="29"/>
        <v>5</v>
      </c>
      <c r="BF63" s="235">
        <f t="shared" si="29"/>
        <v>1</v>
      </c>
      <c r="BG63" s="235">
        <f t="shared" si="29"/>
        <v>2</v>
      </c>
      <c r="BH63" s="235">
        <f t="shared" si="29"/>
        <v>3</v>
      </c>
      <c r="BI63" s="235">
        <f t="shared" si="29"/>
        <v>3</v>
      </c>
      <c r="BJ63" s="235">
        <f t="shared" si="29"/>
        <v>2</v>
      </c>
      <c r="BK63" s="235">
        <f t="shared" si="29"/>
        <v>6</v>
      </c>
      <c r="BL63" s="235">
        <f t="shared" si="29"/>
        <v>4</v>
      </c>
      <c r="BM63" s="235">
        <f t="shared" si="29"/>
        <v>4</v>
      </c>
      <c r="BN63" s="235">
        <f t="shared" si="29"/>
        <v>3</v>
      </c>
      <c r="BO63" s="235">
        <f t="shared" si="29"/>
        <v>3</v>
      </c>
      <c r="BP63" s="235">
        <f t="shared" si="29"/>
        <v>3</v>
      </c>
      <c r="BQ63" s="235">
        <f t="shared" si="29"/>
        <v>1</v>
      </c>
      <c r="BR63" s="235">
        <f t="shared" si="29"/>
        <v>1</v>
      </c>
      <c r="BS63" s="235">
        <f t="shared" si="29"/>
        <v>1</v>
      </c>
      <c r="BT63" s="235">
        <f t="shared" si="29"/>
        <v>2</v>
      </c>
      <c r="BU63" s="235">
        <f t="shared" si="29"/>
        <v>1</v>
      </c>
      <c r="BV63" s="235">
        <f t="shared" ref="BV63:DA63" si="30">SUM(BV20:BV37,BV39:BV61)</f>
        <v>1</v>
      </c>
      <c r="BW63" s="235">
        <f t="shared" si="30"/>
        <v>1</v>
      </c>
      <c r="BX63" s="235">
        <f t="shared" si="30"/>
        <v>2</v>
      </c>
      <c r="BY63" s="235">
        <f t="shared" si="30"/>
        <v>1</v>
      </c>
      <c r="BZ63" s="235">
        <f t="shared" si="30"/>
        <v>1</v>
      </c>
      <c r="CA63" s="235">
        <f t="shared" si="30"/>
        <v>1</v>
      </c>
      <c r="CB63" s="235">
        <f t="shared" si="30"/>
        <v>0</v>
      </c>
      <c r="CC63" s="235">
        <f t="shared" si="30"/>
        <v>0</v>
      </c>
      <c r="CD63" s="235">
        <f t="shared" si="30"/>
        <v>1</v>
      </c>
      <c r="CE63" s="235">
        <f t="shared" si="30"/>
        <v>1</v>
      </c>
      <c r="CF63" s="235">
        <f t="shared" si="30"/>
        <v>1</v>
      </c>
      <c r="CG63" s="235">
        <f t="shared" si="30"/>
        <v>2</v>
      </c>
      <c r="CH63" s="235">
        <f t="shared" si="30"/>
        <v>2</v>
      </c>
      <c r="CI63" s="235">
        <f t="shared" si="30"/>
        <v>1</v>
      </c>
      <c r="CJ63" s="235">
        <f t="shared" si="30"/>
        <v>1</v>
      </c>
      <c r="CK63" s="235">
        <f t="shared" si="30"/>
        <v>2</v>
      </c>
      <c r="CL63" s="235">
        <f t="shared" si="30"/>
        <v>1</v>
      </c>
      <c r="CM63" s="235">
        <f t="shared" si="30"/>
        <v>1</v>
      </c>
      <c r="CN63" s="235">
        <f t="shared" si="30"/>
        <v>1</v>
      </c>
      <c r="CO63" s="235">
        <f t="shared" si="30"/>
        <v>1</v>
      </c>
      <c r="CP63" s="235">
        <f t="shared" si="30"/>
        <v>1</v>
      </c>
      <c r="CQ63" s="235">
        <f t="shared" si="30"/>
        <v>1</v>
      </c>
      <c r="CR63" s="235">
        <f t="shared" si="30"/>
        <v>1</v>
      </c>
      <c r="CS63" s="235">
        <f t="shared" si="30"/>
        <v>1</v>
      </c>
      <c r="CT63" s="235">
        <f t="shared" si="30"/>
        <v>1</v>
      </c>
      <c r="CU63" s="235">
        <f t="shared" si="30"/>
        <v>2</v>
      </c>
      <c r="CV63" s="235">
        <f t="shared" si="30"/>
        <v>10</v>
      </c>
      <c r="CW63" s="235">
        <f t="shared" si="30"/>
        <v>13</v>
      </c>
      <c r="CX63" s="235">
        <f t="shared" si="30"/>
        <v>9</v>
      </c>
      <c r="CY63" s="235">
        <f t="shared" si="30"/>
        <v>9</v>
      </c>
      <c r="CZ63" s="235">
        <f t="shared" si="30"/>
        <v>3</v>
      </c>
      <c r="DA63" s="235">
        <f t="shared" si="30"/>
        <v>3</v>
      </c>
      <c r="DB63" s="235">
        <f t="shared" ref="DB63:EG63" si="31">SUM(DB20:DB37,DB39:DB61)</f>
        <v>10</v>
      </c>
      <c r="DC63" s="235">
        <f t="shared" si="31"/>
        <v>8</v>
      </c>
      <c r="DD63" s="235">
        <f t="shared" si="31"/>
        <v>8</v>
      </c>
      <c r="DE63" s="235">
        <f t="shared" si="31"/>
        <v>4</v>
      </c>
      <c r="DF63" s="235">
        <f t="shared" si="31"/>
        <v>1</v>
      </c>
      <c r="DG63" s="235">
        <f t="shared" si="31"/>
        <v>1</v>
      </c>
      <c r="DH63" s="235">
        <f t="shared" si="31"/>
        <v>3</v>
      </c>
      <c r="DI63" s="235">
        <f t="shared" si="31"/>
        <v>3</v>
      </c>
      <c r="DJ63" s="235">
        <f t="shared" si="31"/>
        <v>9</v>
      </c>
      <c r="DK63" s="235">
        <f t="shared" si="31"/>
        <v>6</v>
      </c>
      <c r="DL63" s="235">
        <f t="shared" si="31"/>
        <v>1</v>
      </c>
      <c r="DM63" s="235">
        <f t="shared" si="31"/>
        <v>2</v>
      </c>
      <c r="DN63" s="235">
        <f t="shared" si="31"/>
        <v>4</v>
      </c>
      <c r="DO63" s="235">
        <f t="shared" si="31"/>
        <v>4</v>
      </c>
      <c r="DP63" s="235">
        <f t="shared" si="31"/>
        <v>1</v>
      </c>
      <c r="DQ63" s="235">
        <f t="shared" si="31"/>
        <v>1</v>
      </c>
      <c r="DR63" s="235">
        <f t="shared" si="31"/>
        <v>1</v>
      </c>
      <c r="DS63" s="235">
        <f t="shared" si="31"/>
        <v>1</v>
      </c>
      <c r="DT63" s="235">
        <f t="shared" si="31"/>
        <v>1</v>
      </c>
      <c r="DU63" s="235">
        <f t="shared" si="31"/>
        <v>3</v>
      </c>
      <c r="DV63" s="235">
        <f t="shared" si="31"/>
        <v>1</v>
      </c>
      <c r="DW63" s="235">
        <f t="shared" si="31"/>
        <v>2</v>
      </c>
      <c r="DX63" s="235">
        <f t="shared" si="31"/>
        <v>1</v>
      </c>
      <c r="DY63" s="235">
        <f t="shared" si="31"/>
        <v>1</v>
      </c>
      <c r="DZ63" s="235">
        <f t="shared" si="31"/>
        <v>2</v>
      </c>
      <c r="EA63" s="235">
        <f t="shared" si="31"/>
        <v>1</v>
      </c>
      <c r="EB63" s="235">
        <f t="shared" si="31"/>
        <v>1</v>
      </c>
      <c r="EC63" s="235">
        <f t="shared" si="31"/>
        <v>1</v>
      </c>
      <c r="ED63" s="235">
        <f t="shared" si="31"/>
        <v>1</v>
      </c>
      <c r="EE63" s="235">
        <f t="shared" si="31"/>
        <v>1</v>
      </c>
      <c r="EF63" s="235">
        <f t="shared" si="31"/>
        <v>1</v>
      </c>
      <c r="EG63" s="235">
        <f t="shared" si="31"/>
        <v>0</v>
      </c>
      <c r="EH63" s="235">
        <f t="shared" ref="EH63:EM63" si="32">SUM(EH20:EH37,EH39:EH61)</f>
        <v>0</v>
      </c>
      <c r="EI63" s="235">
        <f t="shared" si="32"/>
        <v>20</v>
      </c>
      <c r="EJ63" s="235">
        <f t="shared" si="32"/>
        <v>12</v>
      </c>
      <c r="EK63" s="235">
        <f t="shared" si="32"/>
        <v>8</v>
      </c>
      <c r="EL63" s="235">
        <f t="shared" si="32"/>
        <v>9</v>
      </c>
      <c r="EM63" s="235">
        <f t="shared" si="32"/>
        <v>17</v>
      </c>
      <c r="EN63" s="235"/>
      <c r="EO63" s="235">
        <f>SUM(EO20:EO37,EO39:EO61)</f>
        <v>6</v>
      </c>
    </row>
  </sheetData>
  <autoFilter ref="A20:FB63" xr:uid="{00000000-0001-0000-0200-000000000000}"/>
  <mergeCells count="156">
    <mergeCell ref="A15:A19"/>
    <mergeCell ref="B15:B19"/>
    <mergeCell ref="C15:C19"/>
    <mergeCell ref="D15:D19"/>
    <mergeCell ref="E15:E19"/>
    <mergeCell ref="F15:F19"/>
    <mergeCell ref="L17:L19"/>
    <mergeCell ref="M17:M19"/>
    <mergeCell ref="N17:N19"/>
    <mergeCell ref="Z18:Z19"/>
    <mergeCell ref="AA18:AA19"/>
    <mergeCell ref="AB18:AB19"/>
    <mergeCell ref="AC18:AC19"/>
    <mergeCell ref="AD18:AD19"/>
    <mergeCell ref="Q17:Q19"/>
    <mergeCell ref="R17:R19"/>
    <mergeCell ref="S17:S19"/>
    <mergeCell ref="G15:G19"/>
    <mergeCell ref="H15:H19"/>
    <mergeCell ref="I15:I19"/>
    <mergeCell ref="J15:P15"/>
    <mergeCell ref="Q15:S16"/>
    <mergeCell ref="J16:N16"/>
    <mergeCell ref="O16:O19"/>
    <mergeCell ref="P16:P19"/>
    <mergeCell ref="J17:J19"/>
    <mergeCell ref="K17:K19"/>
    <mergeCell ref="AE18:AE19"/>
    <mergeCell ref="AN18:AN19"/>
    <mergeCell ref="AO18:AO19"/>
    <mergeCell ref="AL18:AL19"/>
    <mergeCell ref="AM18:AM19"/>
    <mergeCell ref="EI17:EO17"/>
    <mergeCell ref="EP17:FB17"/>
    <mergeCell ref="T18:T19"/>
    <mergeCell ref="U18:U19"/>
    <mergeCell ref="V18:V19"/>
    <mergeCell ref="W18:W19"/>
    <mergeCell ref="X18:X19"/>
    <mergeCell ref="Y18:Y19"/>
    <mergeCell ref="T17:AN17"/>
    <mergeCell ref="AO17:BM17"/>
    <mergeCell ref="BN17:CC17"/>
    <mergeCell ref="CD17:CU17"/>
    <mergeCell ref="CV17:DO17"/>
    <mergeCell ref="AF18:AF19"/>
    <mergeCell ref="AG18:AG19"/>
    <mergeCell ref="AH18:AH19"/>
    <mergeCell ref="AI18:AI19"/>
    <mergeCell ref="AJ18:AJ19"/>
    <mergeCell ref="AK18:AK19"/>
    <mergeCell ref="AV18:AV19"/>
    <mergeCell ref="AW18:AW19"/>
    <mergeCell ref="AX18:AX19"/>
    <mergeCell ref="AY18:AY19"/>
    <mergeCell ref="AZ18:AZ19"/>
    <mergeCell ref="BA18:BA19"/>
    <mergeCell ref="AP18:AP19"/>
    <mergeCell ref="AQ18:AQ19"/>
    <mergeCell ref="AR18:AR19"/>
    <mergeCell ref="AS18:AS19"/>
    <mergeCell ref="AT18:AT19"/>
    <mergeCell ref="AU18:AU19"/>
    <mergeCell ref="BH18:BH19"/>
    <mergeCell ref="BI18:BI19"/>
    <mergeCell ref="BJ18:BJ19"/>
    <mergeCell ref="BK18:BK19"/>
    <mergeCell ref="BL18:BL19"/>
    <mergeCell ref="BB18:BB19"/>
    <mergeCell ref="BC18:BC19"/>
    <mergeCell ref="BD18:BD19"/>
    <mergeCell ref="BE18:BE19"/>
    <mergeCell ref="BF18:BF19"/>
    <mergeCell ref="BG18:BG19"/>
    <mergeCell ref="BS18:BS19"/>
    <mergeCell ref="BT18:BT19"/>
    <mergeCell ref="BU18:BU19"/>
    <mergeCell ref="BV18:BV19"/>
    <mergeCell ref="BW18:BW19"/>
    <mergeCell ref="BX18:BX19"/>
    <mergeCell ref="BM18:BM19"/>
    <mergeCell ref="BN18:BN19"/>
    <mergeCell ref="BO18:BO19"/>
    <mergeCell ref="BP18:BP19"/>
    <mergeCell ref="BQ18:BQ19"/>
    <mergeCell ref="BR18:BR19"/>
    <mergeCell ref="CD18:CD19"/>
    <mergeCell ref="CE18:CE19"/>
    <mergeCell ref="CF18:CF19"/>
    <mergeCell ref="CG18:CG19"/>
    <mergeCell ref="CH18:CH19"/>
    <mergeCell ref="CC18:CC19"/>
    <mergeCell ref="BY18:BY19"/>
    <mergeCell ref="BZ18:BZ19"/>
    <mergeCell ref="CA18:CA19"/>
    <mergeCell ref="CB18:CB19"/>
    <mergeCell ref="CO18:CO19"/>
    <mergeCell ref="CS18:CS19"/>
    <mergeCell ref="CT18:CT19"/>
    <mergeCell ref="CU18:CU19"/>
    <mergeCell ref="CV18:CV19"/>
    <mergeCell ref="CI18:CI19"/>
    <mergeCell ref="CJ18:CJ19"/>
    <mergeCell ref="CK18:CK19"/>
    <mergeCell ref="CL18:CL19"/>
    <mergeCell ref="CM18:CM19"/>
    <mergeCell ref="CN18:CN19"/>
    <mergeCell ref="DE18:DE19"/>
    <mergeCell ref="DF18:DF19"/>
    <mergeCell ref="DG18:DG19"/>
    <mergeCell ref="DH18:DH19"/>
    <mergeCell ref="CW18:CW19"/>
    <mergeCell ref="CX18:CX19"/>
    <mergeCell ref="CY18:CY19"/>
    <mergeCell ref="CZ18:CZ19"/>
    <mergeCell ref="DA18:DA19"/>
    <mergeCell ref="DB18:DB19"/>
    <mergeCell ref="EO18:EO19"/>
    <mergeCell ref="EI18:EI19"/>
    <mergeCell ref="EJ18:EJ19"/>
    <mergeCell ref="EK18:EK19"/>
    <mergeCell ref="EL18:EL19"/>
    <mergeCell ref="EM18:EM19"/>
    <mergeCell ref="EA18:EA19"/>
    <mergeCell ref="EB18:EB19"/>
    <mergeCell ref="EC18:EC19"/>
    <mergeCell ref="ED18:ED19"/>
    <mergeCell ref="EH18:EH19"/>
    <mergeCell ref="EN18:EN19"/>
    <mergeCell ref="EE18:EE19"/>
    <mergeCell ref="EF18:EF19"/>
    <mergeCell ref="EG18:EG19"/>
    <mergeCell ref="DP17:EH17"/>
    <mergeCell ref="CP18:CP19"/>
    <mergeCell ref="CQ18:CQ19"/>
    <mergeCell ref="CR18:CR19"/>
    <mergeCell ref="DU18:DU19"/>
    <mergeCell ref="DV18:DV19"/>
    <mergeCell ref="DW18:DW19"/>
    <mergeCell ref="DX18:DX19"/>
    <mergeCell ref="DY18:DY19"/>
    <mergeCell ref="DZ18:DZ19"/>
    <mergeCell ref="DP18:DP19"/>
    <mergeCell ref="DQ18:DQ19"/>
    <mergeCell ref="DR18:DR19"/>
    <mergeCell ref="DS18:DS19"/>
    <mergeCell ref="DT18:DT19"/>
    <mergeCell ref="DO18:DO19"/>
    <mergeCell ref="DI18:DI19"/>
    <mergeCell ref="DJ18:DJ19"/>
    <mergeCell ref="DK18:DK19"/>
    <mergeCell ref="DL18:DL19"/>
    <mergeCell ref="DM18:DM19"/>
    <mergeCell ref="DN18:DN19"/>
    <mergeCell ref="DC18:DC19"/>
    <mergeCell ref="DD18:DD19"/>
  </mergeCells>
  <phoneticPr fontId="8" type="noConversion"/>
  <conditionalFormatting sqref="O20:O37">
    <cfRule type="containsText" dxfId="11" priority="193" operator="containsText" text=",">
      <formula>NOT(ISERROR(SEARCH(",",O20)))</formula>
    </cfRule>
    <cfRule type="colorScale" priority="194">
      <colorScale>
        <cfvo type="num" val="&quot;*,*&quot;"/>
        <cfvo type="max"/>
        <color rgb="FFFF7128"/>
        <color rgb="FFFFEF9C"/>
      </colorScale>
    </cfRule>
  </conditionalFormatting>
  <conditionalFormatting sqref="O39:O61">
    <cfRule type="containsText" dxfId="10" priority="195" operator="containsText" text=",">
      <formula>NOT(ISERROR(SEARCH(",",O39)))</formula>
    </cfRule>
    <cfRule type="colorScale" priority="196">
      <colorScale>
        <cfvo type="num" val="&quot;*,*&quot;"/>
        <cfvo type="max"/>
        <color rgb="FFFF7128"/>
        <color rgb="FFFFEF9C"/>
      </colorScale>
    </cfRule>
  </conditionalFormatting>
  <conditionalFormatting sqref="T20:CC37 T39:CC61">
    <cfRule type="cellIs" dxfId="9" priority="4" operator="equal">
      <formula>1</formula>
    </cfRule>
  </conditionalFormatting>
  <conditionalFormatting sqref="CD20:EH37 CD39:EH61">
    <cfRule type="cellIs" dxfId="8" priority="20" operator="equal">
      <formula>1</formula>
    </cfRule>
  </conditionalFormatting>
  <conditionalFormatting sqref="EI20:EO21 EI22:EK22 EM22:EO22 EI23:EO37 EI39:EO61">
    <cfRule type="cellIs" dxfId="7" priority="19" operator="equal">
      <formula>1</formula>
    </cfRule>
  </conditionalFormatting>
  <dataValidations xWindow="1678" yWindow="737" count="4">
    <dataValidation allowBlank="1" showInputMessage="1" showErrorMessage="1" errorTitle="WARTOŚĆ NIEPRAWIDŁOWA" error="Suma ECTS musi być liczbą całkowitą" promptTitle="suma ECTS" prompt="Suma ECTS musi być liczbą całkowitą" sqref="O20:O37 O39:O61" xr:uid="{00000000-0002-0000-0200-000000000000}"/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37 P39:P62" xr:uid="{00000000-0002-0000-0200-000001000000}"/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Q62:S62 EL21 EM21:EO22 T23:EO37 T20:EO20 T21:EK22 T39:EO62" xr:uid="{00000000-0002-0000-0200-000002000000}">
      <formula1>1</formula1>
    </dataValidation>
    <dataValidation allowBlank="1" showInputMessage="1" showErrorMessage="1" errorTitle="Wartość nieprawidłowa" error="Proszę wybrać profil" promptTitle="Profil kształcenia" prompt="Proszę wybrać profil" sqref="I9" xr:uid="{00000000-0002-0000-0200-000003000000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AA368-945D-8F42-A564-59001C2EEB2C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"/>
  <sheetViews>
    <sheetView topLeftCell="G1" workbookViewId="0">
      <selection activeCell="O9" sqref="O9"/>
    </sheetView>
  </sheetViews>
  <sheetFormatPr defaultColWidth="8.85546875" defaultRowHeight="15" x14ac:dyDescent="0.25"/>
  <cols>
    <col min="1" max="1" width="12.85546875" customWidth="1"/>
    <col min="2" max="2" width="33.140625" customWidth="1"/>
    <col min="3" max="3" width="1.85546875" style="93" customWidth="1"/>
    <col min="4" max="4" width="17.42578125" customWidth="1"/>
    <col min="5" max="5" width="31" customWidth="1"/>
    <col min="6" max="6" width="1.7109375" style="93" customWidth="1"/>
    <col min="7" max="7" width="33.42578125" customWidth="1"/>
    <col min="8" max="8" width="25.85546875" customWidth="1"/>
    <col min="9" max="9" width="1.85546875" style="93" customWidth="1"/>
    <col min="10" max="10" width="43.7109375" customWidth="1"/>
    <col min="11" max="11" width="1.28515625" style="93" customWidth="1"/>
    <col min="12" max="12" width="14" customWidth="1"/>
    <col min="13" max="13" width="22.85546875" customWidth="1"/>
    <col min="14" max="14" width="1.42578125" style="93" customWidth="1"/>
    <col min="15" max="15" width="38.85546875" customWidth="1"/>
    <col min="16" max="16" width="1.42578125" style="93" customWidth="1"/>
    <col min="17" max="17" width="17.7109375" customWidth="1"/>
  </cols>
  <sheetData>
    <row r="1" spans="1:17" ht="45" customHeight="1" x14ac:dyDescent="0.25">
      <c r="A1" s="1" t="s">
        <v>340</v>
      </c>
      <c r="B1" s="1" t="s">
        <v>341</v>
      </c>
      <c r="C1" s="92"/>
      <c r="D1" s="1" t="s">
        <v>186</v>
      </c>
      <c r="E1" s="1" t="s">
        <v>342</v>
      </c>
      <c r="G1" s="1" t="s">
        <v>343</v>
      </c>
      <c r="H1" s="1" t="s">
        <v>344</v>
      </c>
      <c r="J1" s="139" t="s">
        <v>345</v>
      </c>
      <c r="L1" s="158" t="s">
        <v>346</v>
      </c>
      <c r="M1" s="158" t="s">
        <v>344</v>
      </c>
      <c r="O1" s="154" t="s">
        <v>347</v>
      </c>
      <c r="Q1" t="s">
        <v>11</v>
      </c>
    </row>
    <row r="2" spans="1:17" x14ac:dyDescent="0.25">
      <c r="A2" t="s">
        <v>95</v>
      </c>
      <c r="B2" s="2" t="s">
        <v>158</v>
      </c>
      <c r="D2" t="s">
        <v>97</v>
      </c>
      <c r="E2" t="s">
        <v>348</v>
      </c>
      <c r="G2" t="s">
        <v>103</v>
      </c>
      <c r="H2" t="s">
        <v>349</v>
      </c>
      <c r="J2" s="140" t="s">
        <v>98</v>
      </c>
      <c r="L2" t="s">
        <v>103</v>
      </c>
      <c r="M2" t="s">
        <v>349</v>
      </c>
      <c r="O2" t="s">
        <v>101</v>
      </c>
      <c r="Q2" t="s">
        <v>12</v>
      </c>
    </row>
    <row r="3" spans="1:17" ht="30" x14ac:dyDescent="0.25">
      <c r="A3" t="s">
        <v>107</v>
      </c>
      <c r="B3" s="2" t="s">
        <v>159</v>
      </c>
      <c r="D3" t="s">
        <v>137</v>
      </c>
      <c r="E3" t="s">
        <v>350</v>
      </c>
      <c r="G3" t="s">
        <v>351</v>
      </c>
      <c r="H3" t="s">
        <v>352</v>
      </c>
      <c r="J3" s="141" t="s">
        <v>134</v>
      </c>
      <c r="L3" t="s">
        <v>351</v>
      </c>
      <c r="M3" t="s">
        <v>352</v>
      </c>
      <c r="O3" t="s">
        <v>100</v>
      </c>
      <c r="Q3" t="s">
        <v>353</v>
      </c>
    </row>
    <row r="4" spans="1:17" ht="30" x14ac:dyDescent="0.25">
      <c r="A4" t="s">
        <v>113</v>
      </c>
      <c r="B4" s="2" t="s">
        <v>160</v>
      </c>
      <c r="D4" t="s">
        <v>354</v>
      </c>
      <c r="E4" t="s">
        <v>355</v>
      </c>
      <c r="L4" t="s">
        <v>102</v>
      </c>
      <c r="M4" t="s">
        <v>356</v>
      </c>
    </row>
    <row r="5" spans="1:17" x14ac:dyDescent="0.25">
      <c r="A5" t="s">
        <v>120</v>
      </c>
      <c r="B5" s="2" t="s">
        <v>161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Ratownictwo med. II st.</vt:lpstr>
      <vt:lpstr>Matryca</vt:lpstr>
      <vt:lpstr>Arkusz1</vt:lpstr>
      <vt:lpstr>Słowniki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Marzena Patyna-Sieniuta</dc:creator>
  <cp:keywords/>
  <dc:description/>
  <cp:lastModifiedBy>Monika</cp:lastModifiedBy>
  <cp:revision/>
  <dcterms:created xsi:type="dcterms:W3CDTF">2024-06-07T08:16:09Z</dcterms:created>
  <dcterms:modified xsi:type="dcterms:W3CDTF">2025-07-10T07:39:26Z</dcterms:modified>
  <cp:category/>
  <cp:contentStatus/>
</cp:coreProperties>
</file>