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matryce 2026-2027\"/>
    </mc:Choice>
  </mc:AlternateContent>
  <xr:revisionPtr revIDLastSave="0" documentId="13_ncr:1_{17366691-957F-4D3E-B94D-75FD8C66C34A}" xr6:coauthVersionLast="47" xr6:coauthVersionMax="47" xr10:uidLastSave="{00000000-0000-0000-0000-000000000000}"/>
  <bookViews>
    <workbookView xWindow="28680" yWindow="-120" windowWidth="29040" windowHeight="15720" tabRatio="642" firstSheet="1" activeTab="1" xr2:uid="{4492D1F5-6360-4375-89EE-53AA13BE1783}"/>
  </bookViews>
  <sheets>
    <sheet name="Pielęgniarstwo II st." sheetId="1" state="hidden" r:id="rId1"/>
    <sheet name="Matryca" sheetId="6" r:id="rId2"/>
    <sheet name="Efekty" sheetId="8" r:id="rId3"/>
  </sheets>
  <definedNames>
    <definedName name="_xlnm._FilterDatabase" localSheetId="2" hidden="1">Efekty!$A$1:$G$347</definedName>
    <definedName name="_xlnm._FilterDatabase" localSheetId="1" hidden="1">Matryca!$A$19:$LV$76</definedName>
    <definedName name="_xlnm._FilterDatabase" localSheetId="0" hidden="1">'Pielęgniarstwo II st.'!$A$17:$CK$76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I47" i="6" l="1"/>
  <c r="JI75" i="6"/>
  <c r="JJ75" i="6"/>
  <c r="JI76" i="6"/>
  <c r="JJ76" i="6"/>
  <c r="KG75" i="6" l="1"/>
  <c r="KH75" i="6"/>
  <c r="KI75" i="6"/>
  <c r="KG76" i="6"/>
  <c r="KH76" i="6"/>
  <c r="KI76" i="6"/>
  <c r="KG47" i="6"/>
  <c r="KH47" i="6"/>
  <c r="KI47" i="6"/>
  <c r="ED75" i="6"/>
  <c r="EE75" i="6"/>
  <c r="EF75" i="6"/>
  <c r="EG75" i="6"/>
  <c r="ED76" i="6"/>
  <c r="EE76" i="6"/>
  <c r="EF76" i="6"/>
  <c r="EG76" i="6"/>
  <c r="ED47" i="6"/>
  <c r="EE47" i="6"/>
  <c r="EF47" i="6"/>
  <c r="BP76" i="1" l="1"/>
  <c r="AS76" i="1"/>
  <c r="J76" i="1"/>
  <c r="AA74" i="1"/>
  <c r="Z74" i="1" s="1"/>
  <c r="Y74" i="1" s="1"/>
  <c r="AA73" i="1"/>
  <c r="Z73" i="1" s="1"/>
  <c r="Y73" i="1" s="1"/>
  <c r="AA72" i="1"/>
  <c r="Z72" i="1" s="1"/>
  <c r="Y72" i="1" s="1"/>
  <c r="AA71" i="1"/>
  <c r="Z71" i="1" s="1"/>
  <c r="Y71" i="1" s="1"/>
  <c r="AA70" i="1"/>
  <c r="Z70" i="1" s="1"/>
  <c r="Y70" i="1" s="1"/>
  <c r="AA69" i="1"/>
  <c r="Z69" i="1" s="1"/>
  <c r="Y69" i="1" s="1"/>
  <c r="AA68" i="1"/>
  <c r="Z68" i="1" s="1"/>
  <c r="Y68" i="1" s="1"/>
  <c r="AA67" i="1"/>
  <c r="Z67" i="1" s="1"/>
  <c r="Y67" i="1" s="1"/>
  <c r="AA66" i="1"/>
  <c r="Z66" i="1" s="1"/>
  <c r="Y66" i="1" s="1"/>
  <c r="AA65" i="1"/>
  <c r="Z65" i="1" s="1"/>
  <c r="Y65" i="1" s="1"/>
  <c r="AA64" i="1"/>
  <c r="Z64" i="1" s="1"/>
  <c r="Y64" i="1" s="1"/>
  <c r="AA63" i="1"/>
  <c r="Z63" i="1" s="1"/>
  <c r="Y63" i="1" s="1"/>
  <c r="AA62" i="1"/>
  <c r="Z62" i="1" s="1"/>
  <c r="Y62" i="1" s="1"/>
  <c r="AA61" i="1"/>
  <c r="Z61" i="1" s="1"/>
  <c r="Y61" i="1" s="1"/>
  <c r="AA60" i="1"/>
  <c r="Z60" i="1" s="1"/>
  <c r="Y60" i="1" s="1"/>
  <c r="AA59" i="1"/>
  <c r="Z59" i="1" s="1"/>
  <c r="Y59" i="1" s="1"/>
  <c r="AA58" i="1"/>
  <c r="Z58" i="1" s="1"/>
  <c r="Y58" i="1" s="1"/>
  <c r="AA57" i="1"/>
  <c r="Z57" i="1" s="1"/>
  <c r="Y57" i="1" s="1"/>
  <c r="AA56" i="1"/>
  <c r="Z56" i="1" s="1"/>
  <c r="Y56" i="1" s="1"/>
  <c r="AA55" i="1"/>
  <c r="Z55" i="1" s="1"/>
  <c r="Y55" i="1" s="1"/>
  <c r="AA54" i="1"/>
  <c r="Z54" i="1" s="1"/>
  <c r="Y54" i="1" s="1"/>
  <c r="AA53" i="1"/>
  <c r="Z53" i="1" s="1"/>
  <c r="Y53" i="1" s="1"/>
  <c r="AA52" i="1"/>
  <c r="Z52" i="1" s="1"/>
  <c r="Y52" i="1" s="1"/>
  <c r="AA51" i="1"/>
  <c r="Z51" i="1" s="1"/>
  <c r="Y51" i="1" s="1"/>
  <c r="AA50" i="1"/>
  <c r="Z50" i="1" s="1"/>
  <c r="Y50" i="1" s="1"/>
  <c r="AA49" i="1"/>
  <c r="Z49" i="1" s="1"/>
  <c r="Y49" i="1" s="1"/>
  <c r="AA48" i="1"/>
  <c r="Z48" i="1" s="1"/>
  <c r="Y48" i="1" s="1"/>
  <c r="AA46" i="1"/>
  <c r="Z46" i="1" s="1"/>
  <c r="Y46" i="1" s="1"/>
  <c r="AA45" i="1"/>
  <c r="Z45" i="1" s="1"/>
  <c r="Y45" i="1" s="1"/>
  <c r="AA44" i="1"/>
  <c r="Z44" i="1" s="1"/>
  <c r="Y44" i="1" s="1"/>
  <c r="AA43" i="1"/>
  <c r="Z43" i="1" s="1"/>
  <c r="Y43" i="1" s="1"/>
  <c r="AA42" i="1"/>
  <c r="Z42" i="1" s="1"/>
  <c r="Y42" i="1" s="1"/>
  <c r="AA41" i="1"/>
  <c r="Z41" i="1" s="1"/>
  <c r="Y41" i="1" s="1"/>
  <c r="AA40" i="1"/>
  <c r="Z40" i="1" s="1"/>
  <c r="Y40" i="1" s="1"/>
  <c r="AA39" i="1"/>
  <c r="Z39" i="1" s="1"/>
  <c r="Y39" i="1" s="1"/>
  <c r="AA38" i="1"/>
  <c r="Z38" i="1" s="1"/>
  <c r="Y38" i="1" s="1"/>
  <c r="AA37" i="1"/>
  <c r="Z37" i="1" s="1"/>
  <c r="Y37" i="1" s="1"/>
  <c r="AA36" i="1"/>
  <c r="Z36" i="1" s="1"/>
  <c r="Y36" i="1" s="1"/>
  <c r="AA35" i="1"/>
  <c r="Z35" i="1" s="1"/>
  <c r="Y35" i="1" s="1"/>
  <c r="AA34" i="1"/>
  <c r="Z34" i="1" s="1"/>
  <c r="Y34" i="1" s="1"/>
  <c r="AA33" i="1"/>
  <c r="Z33" i="1" s="1"/>
  <c r="Y33" i="1" s="1"/>
  <c r="AA32" i="1"/>
  <c r="Z32" i="1" s="1"/>
  <c r="Y32" i="1" s="1"/>
  <c r="AA31" i="1"/>
  <c r="Z31" i="1" s="1"/>
  <c r="Y31" i="1" s="1"/>
  <c r="AA30" i="1"/>
  <c r="Z30" i="1" s="1"/>
  <c r="Y30" i="1" s="1"/>
  <c r="AA29" i="1"/>
  <c r="Z29" i="1" s="1"/>
  <c r="Y29" i="1" s="1"/>
  <c r="AA28" i="1"/>
  <c r="Z28" i="1" s="1"/>
  <c r="Y28" i="1" s="1"/>
  <c r="AA27" i="1"/>
  <c r="Z27" i="1" s="1"/>
  <c r="Y27" i="1" s="1"/>
  <c r="AA26" i="1"/>
  <c r="Z26" i="1" s="1"/>
  <c r="Y26" i="1" s="1"/>
  <c r="AA25" i="1"/>
  <c r="Z25" i="1" s="1"/>
  <c r="Y25" i="1" s="1"/>
  <c r="AA24" i="1"/>
  <c r="Z24" i="1" s="1"/>
  <c r="Y24" i="1" s="1"/>
  <c r="AA23" i="1"/>
  <c r="Z23" i="1" s="1"/>
  <c r="Y23" i="1" s="1"/>
  <c r="AA22" i="1"/>
  <c r="Z22" i="1" s="1"/>
  <c r="AA21" i="1"/>
  <c r="Z21" i="1" s="1"/>
  <c r="Y21" i="1" s="1"/>
  <c r="AX74" i="1"/>
  <c r="AW74" i="1" s="1"/>
  <c r="AV74" i="1" s="1"/>
  <c r="AX73" i="1"/>
  <c r="AW73" i="1" s="1"/>
  <c r="AV73" i="1" s="1"/>
  <c r="AX72" i="1"/>
  <c r="AW72" i="1" s="1"/>
  <c r="AV72" i="1" s="1"/>
  <c r="AX71" i="1"/>
  <c r="AW71" i="1" s="1"/>
  <c r="AV71" i="1" s="1"/>
  <c r="AX70" i="1"/>
  <c r="AW70" i="1" s="1"/>
  <c r="AV70" i="1" s="1"/>
  <c r="AX69" i="1"/>
  <c r="AW69" i="1" s="1"/>
  <c r="AV69" i="1" s="1"/>
  <c r="AX68" i="1"/>
  <c r="AW68" i="1" s="1"/>
  <c r="AV68" i="1" s="1"/>
  <c r="AX67" i="1"/>
  <c r="AW67" i="1" s="1"/>
  <c r="AV67" i="1" s="1"/>
  <c r="AX66" i="1"/>
  <c r="AW66" i="1" s="1"/>
  <c r="AV66" i="1" s="1"/>
  <c r="AX65" i="1"/>
  <c r="AW65" i="1" s="1"/>
  <c r="AV65" i="1" s="1"/>
  <c r="AX64" i="1"/>
  <c r="AW64" i="1" s="1"/>
  <c r="AV64" i="1" s="1"/>
  <c r="AX63" i="1"/>
  <c r="AW63" i="1" s="1"/>
  <c r="AV63" i="1" s="1"/>
  <c r="AX62" i="1"/>
  <c r="AW62" i="1" s="1"/>
  <c r="AV62" i="1" s="1"/>
  <c r="AX61" i="1"/>
  <c r="AW61" i="1" s="1"/>
  <c r="AV61" i="1" s="1"/>
  <c r="AX60" i="1"/>
  <c r="AW60" i="1" s="1"/>
  <c r="AV60" i="1" s="1"/>
  <c r="AX59" i="1"/>
  <c r="AW59" i="1" s="1"/>
  <c r="AV59" i="1" s="1"/>
  <c r="AX58" i="1"/>
  <c r="AW58" i="1" s="1"/>
  <c r="AV58" i="1" s="1"/>
  <c r="AX57" i="1"/>
  <c r="AW57" i="1" s="1"/>
  <c r="AV57" i="1" s="1"/>
  <c r="AX56" i="1"/>
  <c r="AW56" i="1" s="1"/>
  <c r="AV56" i="1" s="1"/>
  <c r="AX55" i="1"/>
  <c r="AW55" i="1" s="1"/>
  <c r="AV55" i="1" s="1"/>
  <c r="AX54" i="1"/>
  <c r="AW54" i="1" s="1"/>
  <c r="AV54" i="1" s="1"/>
  <c r="AX53" i="1"/>
  <c r="AW53" i="1" s="1"/>
  <c r="AV53" i="1" s="1"/>
  <c r="AX52" i="1"/>
  <c r="AW52" i="1" s="1"/>
  <c r="AV52" i="1" s="1"/>
  <c r="AX51" i="1"/>
  <c r="AW51" i="1" s="1"/>
  <c r="AV51" i="1" s="1"/>
  <c r="AX50" i="1"/>
  <c r="AW50" i="1" s="1"/>
  <c r="AV50" i="1" s="1"/>
  <c r="AX49" i="1"/>
  <c r="AW49" i="1" s="1"/>
  <c r="AV49" i="1" s="1"/>
  <c r="AX48" i="1"/>
  <c r="AW48" i="1" s="1"/>
  <c r="AV48" i="1" s="1"/>
  <c r="AX46" i="1"/>
  <c r="AW46" i="1" s="1"/>
  <c r="AV46" i="1" s="1"/>
  <c r="AX45" i="1"/>
  <c r="AW45" i="1" s="1"/>
  <c r="AV45" i="1" s="1"/>
  <c r="AX44" i="1"/>
  <c r="AW44" i="1" s="1"/>
  <c r="AV44" i="1" s="1"/>
  <c r="AX43" i="1"/>
  <c r="AW43" i="1" s="1"/>
  <c r="AV43" i="1" s="1"/>
  <c r="AX42" i="1"/>
  <c r="AW42" i="1" s="1"/>
  <c r="AV42" i="1" s="1"/>
  <c r="AX41" i="1"/>
  <c r="AW41" i="1" s="1"/>
  <c r="AV41" i="1" s="1"/>
  <c r="AX40" i="1"/>
  <c r="AW40" i="1" s="1"/>
  <c r="AV40" i="1" s="1"/>
  <c r="AX39" i="1"/>
  <c r="AW39" i="1" s="1"/>
  <c r="AV39" i="1" s="1"/>
  <c r="AX38" i="1"/>
  <c r="AW38" i="1" s="1"/>
  <c r="AV38" i="1" s="1"/>
  <c r="AX37" i="1"/>
  <c r="AW37" i="1" s="1"/>
  <c r="AV37" i="1" s="1"/>
  <c r="AX36" i="1"/>
  <c r="AW36" i="1" s="1"/>
  <c r="AV36" i="1" s="1"/>
  <c r="AX35" i="1"/>
  <c r="AW35" i="1" s="1"/>
  <c r="AV35" i="1" s="1"/>
  <c r="AX34" i="1"/>
  <c r="AW34" i="1" s="1"/>
  <c r="AV34" i="1" s="1"/>
  <c r="AX33" i="1"/>
  <c r="AW33" i="1" s="1"/>
  <c r="AV33" i="1" s="1"/>
  <c r="AX32" i="1"/>
  <c r="AW32" i="1" s="1"/>
  <c r="AV32" i="1" s="1"/>
  <c r="AX31" i="1"/>
  <c r="AW31" i="1" s="1"/>
  <c r="AV31" i="1" s="1"/>
  <c r="AX30" i="1"/>
  <c r="AW30" i="1" s="1"/>
  <c r="AV30" i="1" s="1"/>
  <c r="AX29" i="1"/>
  <c r="AW29" i="1" s="1"/>
  <c r="AV29" i="1" s="1"/>
  <c r="AX28" i="1"/>
  <c r="AW28" i="1" s="1"/>
  <c r="AV28" i="1" s="1"/>
  <c r="AX27" i="1"/>
  <c r="AW27" i="1" s="1"/>
  <c r="AV27" i="1" s="1"/>
  <c r="AX26" i="1"/>
  <c r="AW26" i="1" s="1"/>
  <c r="AV26" i="1" s="1"/>
  <c r="AX25" i="1"/>
  <c r="AW25" i="1" s="1"/>
  <c r="AV25" i="1" s="1"/>
  <c r="AX24" i="1"/>
  <c r="AW24" i="1" s="1"/>
  <c r="AV24" i="1" s="1"/>
  <c r="AX23" i="1"/>
  <c r="AW23" i="1" s="1"/>
  <c r="AV23" i="1" s="1"/>
  <c r="AX22" i="1"/>
  <c r="AW22" i="1" s="1"/>
  <c r="AV22" i="1" s="1"/>
  <c r="AX21" i="1"/>
  <c r="AW21" i="1" s="1"/>
  <c r="AV21" i="1" s="1"/>
  <c r="V47" i="1"/>
  <c r="W47" i="1"/>
  <c r="X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V76" i="1"/>
  <c r="AZ76" i="1"/>
  <c r="W76" i="1"/>
  <c r="X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T76" i="1"/>
  <c r="AU76" i="1"/>
  <c r="AY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K76" i="1"/>
  <c r="L76" i="1"/>
  <c r="K75" i="1"/>
  <c r="L75" i="1"/>
  <c r="J75" i="1"/>
  <c r="K47" i="1"/>
  <c r="L47" i="1"/>
  <c r="J47" i="1"/>
  <c r="Q67" i="6"/>
  <c r="CK67" i="1" s="1"/>
  <c r="T76" i="6"/>
  <c r="U76" i="6"/>
  <c r="V76" i="6"/>
  <c r="W76" i="6"/>
  <c r="X76" i="6"/>
  <c r="Y76" i="6"/>
  <c r="Z76" i="6"/>
  <c r="AA76" i="6"/>
  <c r="AB76" i="6"/>
  <c r="AC76" i="6"/>
  <c r="AD76" i="6"/>
  <c r="AE76" i="6"/>
  <c r="AF76" i="6"/>
  <c r="AG76" i="6"/>
  <c r="AH76" i="6"/>
  <c r="AI76" i="6"/>
  <c r="AJ76" i="6"/>
  <c r="AK76" i="6"/>
  <c r="AL76" i="6"/>
  <c r="AM76" i="6"/>
  <c r="AN76" i="6"/>
  <c r="AO76" i="6"/>
  <c r="AP76" i="6"/>
  <c r="AQ76" i="6"/>
  <c r="AR76" i="6"/>
  <c r="AS76" i="6"/>
  <c r="AT76" i="6"/>
  <c r="AU76" i="6"/>
  <c r="AV76" i="6"/>
  <c r="AW76" i="6"/>
  <c r="AX76" i="6"/>
  <c r="AY76" i="6"/>
  <c r="AZ76" i="6"/>
  <c r="BA76" i="6"/>
  <c r="BB76" i="6"/>
  <c r="BC76" i="6"/>
  <c r="BD76" i="6"/>
  <c r="BE76" i="6"/>
  <c r="BF76" i="6"/>
  <c r="BG76" i="6"/>
  <c r="BH76" i="6"/>
  <c r="BI76" i="6"/>
  <c r="BJ76" i="6"/>
  <c r="BK76" i="6"/>
  <c r="BL76" i="6"/>
  <c r="BM76" i="6"/>
  <c r="BN76" i="6"/>
  <c r="BO76" i="6"/>
  <c r="BP76" i="6"/>
  <c r="BQ76" i="6"/>
  <c r="BR76" i="6"/>
  <c r="BS76" i="6"/>
  <c r="BT76" i="6"/>
  <c r="BU76" i="6"/>
  <c r="BV76" i="6"/>
  <c r="BW76" i="6"/>
  <c r="BX76" i="6"/>
  <c r="BY76" i="6"/>
  <c r="BZ76" i="6"/>
  <c r="CA76" i="6"/>
  <c r="CB76" i="6"/>
  <c r="CC76" i="6"/>
  <c r="CD76" i="6"/>
  <c r="CE76" i="6"/>
  <c r="CF76" i="6"/>
  <c r="CG76" i="6"/>
  <c r="CH76" i="6"/>
  <c r="CI76" i="6"/>
  <c r="CJ76" i="6"/>
  <c r="CK76" i="6"/>
  <c r="CL76" i="6"/>
  <c r="CM76" i="6"/>
  <c r="CN76" i="6"/>
  <c r="CO76" i="6"/>
  <c r="CP76" i="6"/>
  <c r="CQ76" i="6"/>
  <c r="CR76" i="6"/>
  <c r="CS76" i="6"/>
  <c r="CT76" i="6"/>
  <c r="CU76" i="6"/>
  <c r="CV76" i="6"/>
  <c r="CW76" i="6"/>
  <c r="CX76" i="6"/>
  <c r="CY76" i="6"/>
  <c r="CZ76" i="6"/>
  <c r="DA76" i="6"/>
  <c r="DB76" i="6"/>
  <c r="DC76" i="6"/>
  <c r="DD76" i="6"/>
  <c r="DE76" i="6"/>
  <c r="DF76" i="6"/>
  <c r="DG76" i="6"/>
  <c r="DH76" i="6"/>
  <c r="DI76" i="6"/>
  <c r="DJ76" i="6"/>
  <c r="DK76" i="6"/>
  <c r="DL76" i="6"/>
  <c r="DM76" i="6"/>
  <c r="DN76" i="6"/>
  <c r="DO76" i="6"/>
  <c r="DP76" i="6"/>
  <c r="DQ76" i="6"/>
  <c r="DR76" i="6"/>
  <c r="DS76" i="6"/>
  <c r="DT76" i="6"/>
  <c r="DU76" i="6"/>
  <c r="DV76" i="6"/>
  <c r="DW76" i="6"/>
  <c r="DX76" i="6"/>
  <c r="DY76" i="6"/>
  <c r="DZ76" i="6"/>
  <c r="EA76" i="6"/>
  <c r="EB76" i="6"/>
  <c r="EC76" i="6"/>
  <c r="EH76" i="6"/>
  <c r="EI76" i="6"/>
  <c r="EJ76" i="6"/>
  <c r="EK76" i="6"/>
  <c r="EL76" i="6"/>
  <c r="EM76" i="6"/>
  <c r="EN76" i="6"/>
  <c r="EO76" i="6"/>
  <c r="EP76" i="6"/>
  <c r="EQ76" i="6"/>
  <c r="ER76" i="6"/>
  <c r="ES76" i="6"/>
  <c r="ET76" i="6"/>
  <c r="EU76" i="6"/>
  <c r="EV76" i="6"/>
  <c r="EW76" i="6"/>
  <c r="EX76" i="6"/>
  <c r="EY76" i="6"/>
  <c r="EZ76" i="6"/>
  <c r="FA76" i="6"/>
  <c r="FB76" i="6"/>
  <c r="FC76" i="6"/>
  <c r="FD76" i="6"/>
  <c r="FE76" i="6"/>
  <c r="FF76" i="6"/>
  <c r="FG76" i="6"/>
  <c r="FH76" i="6"/>
  <c r="FI76" i="6"/>
  <c r="FJ76" i="6"/>
  <c r="FK76" i="6"/>
  <c r="FL76" i="6"/>
  <c r="FM76" i="6"/>
  <c r="FN76" i="6"/>
  <c r="FO76" i="6"/>
  <c r="FP76" i="6"/>
  <c r="FQ76" i="6"/>
  <c r="FR76" i="6"/>
  <c r="FS76" i="6"/>
  <c r="FT76" i="6"/>
  <c r="FU76" i="6"/>
  <c r="FV76" i="6"/>
  <c r="FW76" i="6"/>
  <c r="FX76" i="6"/>
  <c r="FY76" i="6"/>
  <c r="FZ76" i="6"/>
  <c r="GA76" i="6"/>
  <c r="GB76" i="6"/>
  <c r="GC76" i="6"/>
  <c r="GD76" i="6"/>
  <c r="GE76" i="6"/>
  <c r="GF76" i="6"/>
  <c r="GG76" i="6"/>
  <c r="GH76" i="6"/>
  <c r="GI76" i="6"/>
  <c r="GJ76" i="6"/>
  <c r="GK76" i="6"/>
  <c r="GL76" i="6"/>
  <c r="GM76" i="6"/>
  <c r="GN76" i="6"/>
  <c r="GO76" i="6"/>
  <c r="GP76" i="6"/>
  <c r="GQ76" i="6"/>
  <c r="GR76" i="6"/>
  <c r="GS76" i="6"/>
  <c r="GT76" i="6"/>
  <c r="GU76" i="6"/>
  <c r="GV76" i="6"/>
  <c r="GW76" i="6"/>
  <c r="GX76" i="6"/>
  <c r="GY76" i="6"/>
  <c r="GZ76" i="6"/>
  <c r="HA76" i="6"/>
  <c r="HB76" i="6"/>
  <c r="HC76" i="6"/>
  <c r="HD76" i="6"/>
  <c r="HE76" i="6"/>
  <c r="HF76" i="6"/>
  <c r="HG76" i="6"/>
  <c r="HH76" i="6"/>
  <c r="HI76" i="6"/>
  <c r="HJ76" i="6"/>
  <c r="HK76" i="6"/>
  <c r="HL76" i="6"/>
  <c r="HM76" i="6"/>
  <c r="HN76" i="6"/>
  <c r="HO76" i="6"/>
  <c r="HP76" i="6"/>
  <c r="HQ76" i="6"/>
  <c r="HR76" i="6"/>
  <c r="HS76" i="6"/>
  <c r="HT76" i="6"/>
  <c r="HU76" i="6"/>
  <c r="HV76" i="6"/>
  <c r="HW76" i="6"/>
  <c r="HX76" i="6"/>
  <c r="HY76" i="6"/>
  <c r="HZ76" i="6"/>
  <c r="IA76" i="6"/>
  <c r="IB76" i="6"/>
  <c r="IC76" i="6"/>
  <c r="ID76" i="6"/>
  <c r="IE76" i="6"/>
  <c r="IF76" i="6"/>
  <c r="IG76" i="6"/>
  <c r="IH76" i="6"/>
  <c r="II76" i="6"/>
  <c r="IJ76" i="6"/>
  <c r="IK76" i="6"/>
  <c r="IL76" i="6"/>
  <c r="IM76" i="6"/>
  <c r="IN76" i="6"/>
  <c r="IO76" i="6"/>
  <c r="IP76" i="6"/>
  <c r="IQ76" i="6"/>
  <c r="IR76" i="6"/>
  <c r="IS76" i="6"/>
  <c r="IT76" i="6"/>
  <c r="IU76" i="6"/>
  <c r="IV76" i="6"/>
  <c r="IW76" i="6"/>
  <c r="IX76" i="6"/>
  <c r="IY76" i="6"/>
  <c r="IZ76" i="6"/>
  <c r="JA76" i="6"/>
  <c r="JB76" i="6"/>
  <c r="JC76" i="6"/>
  <c r="JD76" i="6"/>
  <c r="JE76" i="6"/>
  <c r="JF76" i="6"/>
  <c r="JG76" i="6"/>
  <c r="JH76" i="6"/>
  <c r="JK76" i="6"/>
  <c r="JL76" i="6"/>
  <c r="JM76" i="6"/>
  <c r="JN76" i="6"/>
  <c r="JO76" i="6"/>
  <c r="JP76" i="6"/>
  <c r="JQ76" i="6"/>
  <c r="JR76" i="6"/>
  <c r="JS76" i="6"/>
  <c r="JT76" i="6"/>
  <c r="JU76" i="6"/>
  <c r="JV76" i="6"/>
  <c r="JW76" i="6"/>
  <c r="JX76" i="6"/>
  <c r="JY76" i="6"/>
  <c r="JZ76" i="6"/>
  <c r="KA76" i="6"/>
  <c r="KB76" i="6"/>
  <c r="KC76" i="6"/>
  <c r="KD76" i="6"/>
  <c r="KE76" i="6"/>
  <c r="KF76" i="6"/>
  <c r="KJ76" i="6"/>
  <c r="KK76" i="6"/>
  <c r="KL76" i="6"/>
  <c r="KM76" i="6"/>
  <c r="KN76" i="6"/>
  <c r="KO76" i="6"/>
  <c r="KP76" i="6"/>
  <c r="KQ76" i="6"/>
  <c r="KR76" i="6"/>
  <c r="KS76" i="6"/>
  <c r="KT76" i="6"/>
  <c r="KU76" i="6"/>
  <c r="KV76" i="6"/>
  <c r="KW76" i="6"/>
  <c r="KX76" i="6"/>
  <c r="KY76" i="6"/>
  <c r="KZ76" i="6"/>
  <c r="LA76" i="6"/>
  <c r="LB76" i="6"/>
  <c r="LC76" i="6"/>
  <c r="LD76" i="6"/>
  <c r="LE76" i="6"/>
  <c r="LF76" i="6"/>
  <c r="LG76" i="6"/>
  <c r="LH76" i="6"/>
  <c r="LI76" i="6"/>
  <c r="T75" i="6"/>
  <c r="U75" i="6"/>
  <c r="V75" i="6"/>
  <c r="W75" i="6"/>
  <c r="X75" i="6"/>
  <c r="Y75" i="6"/>
  <c r="Z75" i="6"/>
  <c r="AA75" i="6"/>
  <c r="AB75" i="6"/>
  <c r="AC75" i="6"/>
  <c r="AD75" i="6"/>
  <c r="AE75" i="6"/>
  <c r="AF75" i="6"/>
  <c r="AG75" i="6"/>
  <c r="AH75" i="6"/>
  <c r="AI75" i="6"/>
  <c r="AJ75" i="6"/>
  <c r="AK75" i="6"/>
  <c r="AL75" i="6"/>
  <c r="AM75" i="6"/>
  <c r="AN75" i="6"/>
  <c r="AO75" i="6"/>
  <c r="AP75" i="6"/>
  <c r="AQ75" i="6"/>
  <c r="AR75" i="6"/>
  <c r="AS75" i="6"/>
  <c r="AT75" i="6"/>
  <c r="AU75" i="6"/>
  <c r="AV75" i="6"/>
  <c r="AW75" i="6"/>
  <c r="AX75" i="6"/>
  <c r="AY75" i="6"/>
  <c r="AZ75" i="6"/>
  <c r="BA75" i="6"/>
  <c r="BB75" i="6"/>
  <c r="BC75" i="6"/>
  <c r="BD75" i="6"/>
  <c r="BE75" i="6"/>
  <c r="BF75" i="6"/>
  <c r="BG75" i="6"/>
  <c r="BH75" i="6"/>
  <c r="BI75" i="6"/>
  <c r="BJ75" i="6"/>
  <c r="BK75" i="6"/>
  <c r="BL75" i="6"/>
  <c r="BM75" i="6"/>
  <c r="BN75" i="6"/>
  <c r="BO75" i="6"/>
  <c r="BP75" i="6"/>
  <c r="BQ75" i="6"/>
  <c r="BR75" i="6"/>
  <c r="BS75" i="6"/>
  <c r="BT75" i="6"/>
  <c r="BU75" i="6"/>
  <c r="BV75" i="6"/>
  <c r="BW75" i="6"/>
  <c r="BX75" i="6"/>
  <c r="BY75" i="6"/>
  <c r="BZ75" i="6"/>
  <c r="CA75" i="6"/>
  <c r="CB75" i="6"/>
  <c r="CC75" i="6"/>
  <c r="CD75" i="6"/>
  <c r="CE75" i="6"/>
  <c r="CF75" i="6"/>
  <c r="CG75" i="6"/>
  <c r="CH75" i="6"/>
  <c r="CI75" i="6"/>
  <c r="CJ75" i="6"/>
  <c r="CK75" i="6"/>
  <c r="CL75" i="6"/>
  <c r="CM75" i="6"/>
  <c r="CN75" i="6"/>
  <c r="CO75" i="6"/>
  <c r="CP75" i="6"/>
  <c r="CQ75" i="6"/>
  <c r="CR75" i="6"/>
  <c r="CS75" i="6"/>
  <c r="CT75" i="6"/>
  <c r="CU75" i="6"/>
  <c r="CV75" i="6"/>
  <c r="CW75" i="6"/>
  <c r="CX75" i="6"/>
  <c r="CY75" i="6"/>
  <c r="CZ75" i="6"/>
  <c r="DA75" i="6"/>
  <c r="DB75" i="6"/>
  <c r="DC75" i="6"/>
  <c r="DD75" i="6"/>
  <c r="DE75" i="6"/>
  <c r="DF75" i="6"/>
  <c r="DG75" i="6"/>
  <c r="DH75" i="6"/>
  <c r="DI75" i="6"/>
  <c r="DJ75" i="6"/>
  <c r="DK75" i="6"/>
  <c r="DL75" i="6"/>
  <c r="DM75" i="6"/>
  <c r="DN75" i="6"/>
  <c r="DO75" i="6"/>
  <c r="DP75" i="6"/>
  <c r="DQ75" i="6"/>
  <c r="DR75" i="6"/>
  <c r="DS75" i="6"/>
  <c r="DT75" i="6"/>
  <c r="DU75" i="6"/>
  <c r="DV75" i="6"/>
  <c r="DW75" i="6"/>
  <c r="DX75" i="6"/>
  <c r="DY75" i="6"/>
  <c r="DZ75" i="6"/>
  <c r="EA75" i="6"/>
  <c r="EB75" i="6"/>
  <c r="EC75" i="6"/>
  <c r="EH75" i="6"/>
  <c r="EI75" i="6"/>
  <c r="EJ75" i="6"/>
  <c r="EK75" i="6"/>
  <c r="EL75" i="6"/>
  <c r="EM75" i="6"/>
  <c r="EN75" i="6"/>
  <c r="EO75" i="6"/>
  <c r="EP75" i="6"/>
  <c r="EQ75" i="6"/>
  <c r="ER75" i="6"/>
  <c r="ES75" i="6"/>
  <c r="ET75" i="6"/>
  <c r="EU75" i="6"/>
  <c r="EV75" i="6"/>
  <c r="EW75" i="6"/>
  <c r="EX75" i="6"/>
  <c r="EY75" i="6"/>
  <c r="EZ75" i="6"/>
  <c r="FA75" i="6"/>
  <c r="FB75" i="6"/>
  <c r="FC75" i="6"/>
  <c r="FD75" i="6"/>
  <c r="FE75" i="6"/>
  <c r="FF75" i="6"/>
  <c r="FG75" i="6"/>
  <c r="FH75" i="6"/>
  <c r="FI75" i="6"/>
  <c r="FJ75" i="6"/>
  <c r="FK75" i="6"/>
  <c r="FL75" i="6"/>
  <c r="FM75" i="6"/>
  <c r="FN75" i="6"/>
  <c r="FO75" i="6"/>
  <c r="FP75" i="6"/>
  <c r="FQ75" i="6"/>
  <c r="FR75" i="6"/>
  <c r="FS75" i="6"/>
  <c r="FT75" i="6"/>
  <c r="FU75" i="6"/>
  <c r="FV75" i="6"/>
  <c r="FW75" i="6"/>
  <c r="FX75" i="6"/>
  <c r="FY75" i="6"/>
  <c r="FZ75" i="6"/>
  <c r="GA75" i="6"/>
  <c r="GB75" i="6"/>
  <c r="GC75" i="6"/>
  <c r="GD75" i="6"/>
  <c r="GE75" i="6"/>
  <c r="GF75" i="6"/>
  <c r="GG75" i="6"/>
  <c r="GH75" i="6"/>
  <c r="GI75" i="6"/>
  <c r="GJ75" i="6"/>
  <c r="GK75" i="6"/>
  <c r="GL75" i="6"/>
  <c r="GM75" i="6"/>
  <c r="GN75" i="6"/>
  <c r="GO75" i="6"/>
  <c r="GP75" i="6"/>
  <c r="GQ75" i="6"/>
  <c r="GR75" i="6"/>
  <c r="GS75" i="6"/>
  <c r="GT75" i="6"/>
  <c r="GU75" i="6"/>
  <c r="GV75" i="6"/>
  <c r="GW75" i="6"/>
  <c r="GX75" i="6"/>
  <c r="GY75" i="6"/>
  <c r="GZ75" i="6"/>
  <c r="HA75" i="6"/>
  <c r="HB75" i="6"/>
  <c r="HC75" i="6"/>
  <c r="HD75" i="6"/>
  <c r="HE75" i="6"/>
  <c r="HF75" i="6"/>
  <c r="HG75" i="6"/>
  <c r="HH75" i="6"/>
  <c r="HI75" i="6"/>
  <c r="HJ75" i="6"/>
  <c r="HK75" i="6"/>
  <c r="HL75" i="6"/>
  <c r="HM75" i="6"/>
  <c r="HN75" i="6"/>
  <c r="HO75" i="6"/>
  <c r="HP75" i="6"/>
  <c r="HQ75" i="6"/>
  <c r="HR75" i="6"/>
  <c r="HS75" i="6"/>
  <c r="HT75" i="6"/>
  <c r="HU75" i="6"/>
  <c r="HV75" i="6"/>
  <c r="HW75" i="6"/>
  <c r="HX75" i="6"/>
  <c r="HY75" i="6"/>
  <c r="HZ75" i="6"/>
  <c r="IA75" i="6"/>
  <c r="IB75" i="6"/>
  <c r="IC75" i="6"/>
  <c r="ID75" i="6"/>
  <c r="IE75" i="6"/>
  <c r="IF75" i="6"/>
  <c r="IG75" i="6"/>
  <c r="IH75" i="6"/>
  <c r="II75" i="6"/>
  <c r="IJ75" i="6"/>
  <c r="IK75" i="6"/>
  <c r="IL75" i="6"/>
  <c r="IM75" i="6"/>
  <c r="IN75" i="6"/>
  <c r="IO75" i="6"/>
  <c r="IP75" i="6"/>
  <c r="IQ75" i="6"/>
  <c r="IR75" i="6"/>
  <c r="IS75" i="6"/>
  <c r="IT75" i="6"/>
  <c r="IU75" i="6"/>
  <c r="IV75" i="6"/>
  <c r="IW75" i="6"/>
  <c r="IX75" i="6"/>
  <c r="IY75" i="6"/>
  <c r="IZ75" i="6"/>
  <c r="JA75" i="6"/>
  <c r="JB75" i="6"/>
  <c r="JC75" i="6"/>
  <c r="JD75" i="6"/>
  <c r="JE75" i="6"/>
  <c r="JF75" i="6"/>
  <c r="JG75" i="6"/>
  <c r="JH75" i="6"/>
  <c r="JK75" i="6"/>
  <c r="JL75" i="6"/>
  <c r="JM75" i="6"/>
  <c r="JN75" i="6"/>
  <c r="JO75" i="6"/>
  <c r="JP75" i="6"/>
  <c r="JQ75" i="6"/>
  <c r="JR75" i="6"/>
  <c r="JS75" i="6"/>
  <c r="JT75" i="6"/>
  <c r="JU75" i="6"/>
  <c r="JV75" i="6"/>
  <c r="JW75" i="6"/>
  <c r="JX75" i="6"/>
  <c r="JY75" i="6"/>
  <c r="JZ75" i="6"/>
  <c r="KA75" i="6"/>
  <c r="KB75" i="6"/>
  <c r="KC75" i="6"/>
  <c r="KD75" i="6"/>
  <c r="KE75" i="6"/>
  <c r="KF75" i="6"/>
  <c r="KJ75" i="6"/>
  <c r="KK75" i="6"/>
  <c r="KL75" i="6"/>
  <c r="KM75" i="6"/>
  <c r="KN75" i="6"/>
  <c r="KO75" i="6"/>
  <c r="KP75" i="6"/>
  <c r="KQ75" i="6"/>
  <c r="KR75" i="6"/>
  <c r="KS75" i="6"/>
  <c r="KT75" i="6"/>
  <c r="KU75" i="6"/>
  <c r="KV75" i="6"/>
  <c r="KW75" i="6"/>
  <c r="KX75" i="6"/>
  <c r="KY75" i="6"/>
  <c r="KZ75" i="6"/>
  <c r="LA75" i="6"/>
  <c r="LB75" i="6"/>
  <c r="LC75" i="6"/>
  <c r="LD75" i="6"/>
  <c r="LE75" i="6"/>
  <c r="LF75" i="6"/>
  <c r="LG75" i="6"/>
  <c r="LH75" i="6"/>
  <c r="LI75" i="6"/>
  <c r="I74" i="6"/>
  <c r="H74" i="6"/>
  <c r="G74" i="6"/>
  <c r="F74" i="6"/>
  <c r="E74" i="6"/>
  <c r="D74" i="6"/>
  <c r="C74" i="6"/>
  <c r="B74" i="6"/>
  <c r="A74" i="6"/>
  <c r="I73" i="6"/>
  <c r="H73" i="6"/>
  <c r="G73" i="6"/>
  <c r="F73" i="6"/>
  <c r="E73" i="6"/>
  <c r="D73" i="6"/>
  <c r="C73" i="6"/>
  <c r="B73" i="6"/>
  <c r="A73" i="6"/>
  <c r="I72" i="6"/>
  <c r="H72" i="6"/>
  <c r="G72" i="6"/>
  <c r="F72" i="6"/>
  <c r="E72" i="6"/>
  <c r="D72" i="6"/>
  <c r="C72" i="6"/>
  <c r="B72" i="6"/>
  <c r="A72" i="6"/>
  <c r="I71" i="6"/>
  <c r="H71" i="6"/>
  <c r="G71" i="6"/>
  <c r="F71" i="6"/>
  <c r="E71" i="6"/>
  <c r="D71" i="6"/>
  <c r="C71" i="6"/>
  <c r="B71" i="6"/>
  <c r="A71" i="6"/>
  <c r="I70" i="6"/>
  <c r="H70" i="6"/>
  <c r="G70" i="6"/>
  <c r="F70" i="6"/>
  <c r="E70" i="6"/>
  <c r="D70" i="6"/>
  <c r="C70" i="6"/>
  <c r="B70" i="6"/>
  <c r="A70" i="6"/>
  <c r="I69" i="6"/>
  <c r="H69" i="6"/>
  <c r="G69" i="6"/>
  <c r="F69" i="6"/>
  <c r="E69" i="6"/>
  <c r="D69" i="6"/>
  <c r="C69" i="6"/>
  <c r="B69" i="6"/>
  <c r="A69" i="6"/>
  <c r="I68" i="6"/>
  <c r="H68" i="6"/>
  <c r="G68" i="6"/>
  <c r="F68" i="6"/>
  <c r="E68" i="6"/>
  <c r="D68" i="6"/>
  <c r="C68" i="6"/>
  <c r="B68" i="6"/>
  <c r="A68" i="6"/>
  <c r="I67" i="6"/>
  <c r="H67" i="6"/>
  <c r="G67" i="6"/>
  <c r="F67" i="6"/>
  <c r="E67" i="6"/>
  <c r="D67" i="6"/>
  <c r="C67" i="6"/>
  <c r="B67" i="6"/>
  <c r="A67" i="6"/>
  <c r="I66" i="6"/>
  <c r="H66" i="6"/>
  <c r="G66" i="6"/>
  <c r="F66" i="6"/>
  <c r="E66" i="6"/>
  <c r="D66" i="6"/>
  <c r="C66" i="6"/>
  <c r="B66" i="6"/>
  <c r="A66" i="6"/>
  <c r="I65" i="6"/>
  <c r="H65" i="6"/>
  <c r="G65" i="6"/>
  <c r="F65" i="6"/>
  <c r="E65" i="6"/>
  <c r="D65" i="6"/>
  <c r="C65" i="6"/>
  <c r="B65" i="6"/>
  <c r="A65" i="6"/>
  <c r="I64" i="6"/>
  <c r="H64" i="6"/>
  <c r="G64" i="6"/>
  <c r="F64" i="6"/>
  <c r="E64" i="6"/>
  <c r="D64" i="6"/>
  <c r="C64" i="6"/>
  <c r="B64" i="6"/>
  <c r="A64" i="6"/>
  <c r="I63" i="6"/>
  <c r="H63" i="6"/>
  <c r="G63" i="6"/>
  <c r="F63" i="6"/>
  <c r="E63" i="6"/>
  <c r="D63" i="6"/>
  <c r="C63" i="6"/>
  <c r="B63" i="6"/>
  <c r="A63" i="6"/>
  <c r="I62" i="6"/>
  <c r="H62" i="6"/>
  <c r="G62" i="6"/>
  <c r="F62" i="6"/>
  <c r="E62" i="6"/>
  <c r="D62" i="6"/>
  <c r="C62" i="6"/>
  <c r="B62" i="6"/>
  <c r="A62" i="6"/>
  <c r="I61" i="6"/>
  <c r="H61" i="6"/>
  <c r="G61" i="6"/>
  <c r="F61" i="6"/>
  <c r="E61" i="6"/>
  <c r="D61" i="6"/>
  <c r="C61" i="6"/>
  <c r="B61" i="6"/>
  <c r="A61" i="6"/>
  <c r="I60" i="6"/>
  <c r="H60" i="6"/>
  <c r="G60" i="6"/>
  <c r="F60" i="6"/>
  <c r="E60" i="6"/>
  <c r="D60" i="6"/>
  <c r="C60" i="6"/>
  <c r="B60" i="6"/>
  <c r="A60" i="6"/>
  <c r="I59" i="6"/>
  <c r="H59" i="6"/>
  <c r="G59" i="6"/>
  <c r="F59" i="6"/>
  <c r="E59" i="6"/>
  <c r="D59" i="6"/>
  <c r="C59" i="6"/>
  <c r="B59" i="6"/>
  <c r="A59" i="6"/>
  <c r="I58" i="6"/>
  <c r="H58" i="6"/>
  <c r="G58" i="6"/>
  <c r="F58" i="6"/>
  <c r="E58" i="6"/>
  <c r="D58" i="6"/>
  <c r="C58" i="6"/>
  <c r="B58" i="6"/>
  <c r="A58" i="6"/>
  <c r="I57" i="6"/>
  <c r="H57" i="6"/>
  <c r="G57" i="6"/>
  <c r="F57" i="6"/>
  <c r="E57" i="6"/>
  <c r="D57" i="6"/>
  <c r="C57" i="6"/>
  <c r="B57" i="6"/>
  <c r="A57" i="6"/>
  <c r="I56" i="6"/>
  <c r="H56" i="6"/>
  <c r="G56" i="6"/>
  <c r="F56" i="6"/>
  <c r="E56" i="6"/>
  <c r="D56" i="6"/>
  <c r="C56" i="6"/>
  <c r="B56" i="6"/>
  <c r="A56" i="6"/>
  <c r="I55" i="6"/>
  <c r="H55" i="6"/>
  <c r="G55" i="6"/>
  <c r="F55" i="6"/>
  <c r="E55" i="6"/>
  <c r="D55" i="6"/>
  <c r="C55" i="6"/>
  <c r="B55" i="6"/>
  <c r="A55" i="6"/>
  <c r="I54" i="6"/>
  <c r="H54" i="6"/>
  <c r="G54" i="6"/>
  <c r="F54" i="6"/>
  <c r="E54" i="6"/>
  <c r="D54" i="6"/>
  <c r="C54" i="6"/>
  <c r="B54" i="6"/>
  <c r="A54" i="6"/>
  <c r="I53" i="6"/>
  <c r="H53" i="6"/>
  <c r="G53" i="6"/>
  <c r="F53" i="6"/>
  <c r="E53" i="6"/>
  <c r="D53" i="6"/>
  <c r="C53" i="6"/>
  <c r="B53" i="6"/>
  <c r="A53" i="6"/>
  <c r="I52" i="6"/>
  <c r="H52" i="6"/>
  <c r="G52" i="6"/>
  <c r="F52" i="6"/>
  <c r="E52" i="6"/>
  <c r="D52" i="6"/>
  <c r="C52" i="6"/>
  <c r="B52" i="6"/>
  <c r="A52" i="6"/>
  <c r="I51" i="6"/>
  <c r="H51" i="6"/>
  <c r="G51" i="6"/>
  <c r="F51" i="6"/>
  <c r="E51" i="6"/>
  <c r="D51" i="6"/>
  <c r="C51" i="6"/>
  <c r="B51" i="6"/>
  <c r="A51" i="6"/>
  <c r="I50" i="6"/>
  <c r="H50" i="6"/>
  <c r="G50" i="6"/>
  <c r="F50" i="6"/>
  <c r="E50" i="6"/>
  <c r="D50" i="6"/>
  <c r="C50" i="6"/>
  <c r="B50" i="6"/>
  <c r="A50" i="6"/>
  <c r="I49" i="6"/>
  <c r="H49" i="6"/>
  <c r="G49" i="6"/>
  <c r="F49" i="6"/>
  <c r="E49" i="6"/>
  <c r="D49" i="6"/>
  <c r="C49" i="6"/>
  <c r="B49" i="6"/>
  <c r="A49" i="6"/>
  <c r="I48" i="6"/>
  <c r="H48" i="6"/>
  <c r="G48" i="6"/>
  <c r="F48" i="6"/>
  <c r="E48" i="6"/>
  <c r="D48" i="6"/>
  <c r="C48" i="6"/>
  <c r="B48" i="6"/>
  <c r="A48" i="6"/>
  <c r="T47" i="6"/>
  <c r="U47" i="6"/>
  <c r="V47" i="6"/>
  <c r="W47" i="6"/>
  <c r="X47" i="6"/>
  <c r="Y47" i="6"/>
  <c r="Z47" i="6"/>
  <c r="AA47" i="6"/>
  <c r="AB47" i="6"/>
  <c r="AC47" i="6"/>
  <c r="AD47" i="6"/>
  <c r="AE47" i="6"/>
  <c r="AF47" i="6"/>
  <c r="AG47" i="6"/>
  <c r="AH47" i="6"/>
  <c r="AI47" i="6"/>
  <c r="AJ47" i="6"/>
  <c r="AK47" i="6"/>
  <c r="AL47" i="6"/>
  <c r="AM47" i="6"/>
  <c r="AN47" i="6"/>
  <c r="AO47" i="6"/>
  <c r="AP47" i="6"/>
  <c r="AQ47" i="6"/>
  <c r="AR47" i="6"/>
  <c r="AS47" i="6"/>
  <c r="AT47" i="6"/>
  <c r="AU47" i="6"/>
  <c r="AV47" i="6"/>
  <c r="AW47" i="6"/>
  <c r="AX47" i="6"/>
  <c r="AY47" i="6"/>
  <c r="AZ47" i="6"/>
  <c r="BA47" i="6"/>
  <c r="BB47" i="6"/>
  <c r="BC47" i="6"/>
  <c r="BD47" i="6"/>
  <c r="BE47" i="6"/>
  <c r="BF47" i="6"/>
  <c r="BG47" i="6"/>
  <c r="BH47" i="6"/>
  <c r="BI47" i="6"/>
  <c r="BJ47" i="6"/>
  <c r="BK47" i="6"/>
  <c r="BL47" i="6"/>
  <c r="BM47" i="6"/>
  <c r="BN47" i="6"/>
  <c r="BO47" i="6"/>
  <c r="BP47" i="6"/>
  <c r="BQ47" i="6"/>
  <c r="BR47" i="6"/>
  <c r="BS47" i="6"/>
  <c r="BT47" i="6"/>
  <c r="BU47" i="6"/>
  <c r="BV47" i="6"/>
  <c r="BW47" i="6"/>
  <c r="BX47" i="6"/>
  <c r="BY47" i="6"/>
  <c r="BZ47" i="6"/>
  <c r="CA47" i="6"/>
  <c r="CB47" i="6"/>
  <c r="CC47" i="6"/>
  <c r="CD47" i="6"/>
  <c r="CE47" i="6"/>
  <c r="CF47" i="6"/>
  <c r="CG47" i="6"/>
  <c r="CH47" i="6"/>
  <c r="CI47" i="6"/>
  <c r="CJ47" i="6"/>
  <c r="CK47" i="6"/>
  <c r="CL47" i="6"/>
  <c r="CM47" i="6"/>
  <c r="CN47" i="6"/>
  <c r="CO47" i="6"/>
  <c r="CP47" i="6"/>
  <c r="CQ47" i="6"/>
  <c r="CR47" i="6"/>
  <c r="CS47" i="6"/>
  <c r="CT47" i="6"/>
  <c r="CU47" i="6"/>
  <c r="CV47" i="6"/>
  <c r="CW47" i="6"/>
  <c r="CX47" i="6"/>
  <c r="CY47" i="6"/>
  <c r="CZ47" i="6"/>
  <c r="DA47" i="6"/>
  <c r="DB47" i="6"/>
  <c r="DC47" i="6"/>
  <c r="DD47" i="6"/>
  <c r="DE47" i="6"/>
  <c r="DF47" i="6"/>
  <c r="DG47" i="6"/>
  <c r="DH47" i="6"/>
  <c r="DI47" i="6"/>
  <c r="DJ47" i="6"/>
  <c r="DK47" i="6"/>
  <c r="DL47" i="6"/>
  <c r="DM47" i="6"/>
  <c r="DN47" i="6"/>
  <c r="DO47" i="6"/>
  <c r="DP47" i="6"/>
  <c r="DQ47" i="6"/>
  <c r="DR47" i="6"/>
  <c r="DS47" i="6"/>
  <c r="DT47" i="6"/>
  <c r="DU47" i="6"/>
  <c r="DV47" i="6"/>
  <c r="DW47" i="6"/>
  <c r="DX47" i="6"/>
  <c r="DY47" i="6"/>
  <c r="DZ47" i="6"/>
  <c r="EA47" i="6"/>
  <c r="EB47" i="6"/>
  <c r="EC47" i="6"/>
  <c r="EG47" i="6"/>
  <c r="EH47" i="6"/>
  <c r="EI47" i="6"/>
  <c r="EJ47" i="6"/>
  <c r="EK47" i="6"/>
  <c r="EL47" i="6"/>
  <c r="EM47" i="6"/>
  <c r="EN47" i="6"/>
  <c r="EO47" i="6"/>
  <c r="EP47" i="6"/>
  <c r="EQ47" i="6"/>
  <c r="ER47" i="6"/>
  <c r="ES47" i="6"/>
  <c r="ET47" i="6"/>
  <c r="EU47" i="6"/>
  <c r="EV47" i="6"/>
  <c r="EW47" i="6"/>
  <c r="EX47" i="6"/>
  <c r="EY47" i="6"/>
  <c r="EZ47" i="6"/>
  <c r="FA47" i="6"/>
  <c r="FB47" i="6"/>
  <c r="FC47" i="6"/>
  <c r="FD47" i="6"/>
  <c r="FE47" i="6"/>
  <c r="FF47" i="6"/>
  <c r="FG47" i="6"/>
  <c r="FH47" i="6"/>
  <c r="FI47" i="6"/>
  <c r="FJ47" i="6"/>
  <c r="FK47" i="6"/>
  <c r="FL47" i="6"/>
  <c r="FM47" i="6"/>
  <c r="FN47" i="6"/>
  <c r="FO47" i="6"/>
  <c r="FP47" i="6"/>
  <c r="FQ47" i="6"/>
  <c r="FR47" i="6"/>
  <c r="FS47" i="6"/>
  <c r="FT47" i="6"/>
  <c r="FU47" i="6"/>
  <c r="FV47" i="6"/>
  <c r="FW47" i="6"/>
  <c r="FX47" i="6"/>
  <c r="FY47" i="6"/>
  <c r="FZ47" i="6"/>
  <c r="GA47" i="6"/>
  <c r="GB47" i="6"/>
  <c r="GC47" i="6"/>
  <c r="GD47" i="6"/>
  <c r="GE47" i="6"/>
  <c r="GF47" i="6"/>
  <c r="GG47" i="6"/>
  <c r="GH47" i="6"/>
  <c r="GI47" i="6"/>
  <c r="GJ47" i="6"/>
  <c r="GK47" i="6"/>
  <c r="GL47" i="6"/>
  <c r="GM47" i="6"/>
  <c r="GN47" i="6"/>
  <c r="GO47" i="6"/>
  <c r="GP47" i="6"/>
  <c r="GQ47" i="6"/>
  <c r="GR47" i="6"/>
  <c r="GS47" i="6"/>
  <c r="GT47" i="6"/>
  <c r="GU47" i="6"/>
  <c r="GV47" i="6"/>
  <c r="GW47" i="6"/>
  <c r="GX47" i="6"/>
  <c r="GY47" i="6"/>
  <c r="GZ47" i="6"/>
  <c r="HA47" i="6"/>
  <c r="HB47" i="6"/>
  <c r="HC47" i="6"/>
  <c r="HD47" i="6"/>
  <c r="HE47" i="6"/>
  <c r="HF47" i="6"/>
  <c r="HG47" i="6"/>
  <c r="HH47" i="6"/>
  <c r="HI47" i="6"/>
  <c r="HJ47" i="6"/>
  <c r="HK47" i="6"/>
  <c r="HL47" i="6"/>
  <c r="HM47" i="6"/>
  <c r="HN47" i="6"/>
  <c r="HO47" i="6"/>
  <c r="HP47" i="6"/>
  <c r="HQ47" i="6"/>
  <c r="HR47" i="6"/>
  <c r="HS47" i="6"/>
  <c r="HT47" i="6"/>
  <c r="HU47" i="6"/>
  <c r="HV47" i="6"/>
  <c r="HW47" i="6"/>
  <c r="HX47" i="6"/>
  <c r="HY47" i="6"/>
  <c r="HZ47" i="6"/>
  <c r="IA47" i="6"/>
  <c r="IB47" i="6"/>
  <c r="IC47" i="6"/>
  <c r="ID47" i="6"/>
  <c r="IE47" i="6"/>
  <c r="IF47" i="6"/>
  <c r="IG47" i="6"/>
  <c r="IH47" i="6"/>
  <c r="II47" i="6"/>
  <c r="IJ47" i="6"/>
  <c r="IK47" i="6"/>
  <c r="IL47" i="6"/>
  <c r="IM47" i="6"/>
  <c r="IN47" i="6"/>
  <c r="IO47" i="6"/>
  <c r="IP47" i="6"/>
  <c r="IQ47" i="6"/>
  <c r="IR47" i="6"/>
  <c r="IS47" i="6"/>
  <c r="IT47" i="6"/>
  <c r="IU47" i="6"/>
  <c r="IV47" i="6"/>
  <c r="IW47" i="6"/>
  <c r="IX47" i="6"/>
  <c r="IY47" i="6"/>
  <c r="IZ47" i="6"/>
  <c r="JA47" i="6"/>
  <c r="JB47" i="6"/>
  <c r="JC47" i="6"/>
  <c r="JD47" i="6"/>
  <c r="JE47" i="6"/>
  <c r="JF47" i="6"/>
  <c r="JG47" i="6"/>
  <c r="JH47" i="6"/>
  <c r="JJ47" i="6"/>
  <c r="JK47" i="6"/>
  <c r="JL47" i="6"/>
  <c r="JM47" i="6"/>
  <c r="JN47" i="6"/>
  <c r="JO47" i="6"/>
  <c r="JP47" i="6"/>
  <c r="JQ47" i="6"/>
  <c r="JR47" i="6"/>
  <c r="JS47" i="6"/>
  <c r="JT47" i="6"/>
  <c r="JU47" i="6"/>
  <c r="JV47" i="6"/>
  <c r="JW47" i="6"/>
  <c r="JX47" i="6"/>
  <c r="JY47" i="6"/>
  <c r="JZ47" i="6"/>
  <c r="KA47" i="6"/>
  <c r="KB47" i="6"/>
  <c r="KC47" i="6"/>
  <c r="KD47" i="6"/>
  <c r="KE47" i="6"/>
  <c r="KF47" i="6"/>
  <c r="KJ47" i="6"/>
  <c r="KK47" i="6"/>
  <c r="KL47" i="6"/>
  <c r="KM47" i="6"/>
  <c r="KN47" i="6"/>
  <c r="KO47" i="6"/>
  <c r="KP47" i="6"/>
  <c r="KQ47" i="6"/>
  <c r="KR47" i="6"/>
  <c r="KS47" i="6"/>
  <c r="KT47" i="6"/>
  <c r="KU47" i="6"/>
  <c r="KV47" i="6"/>
  <c r="KW47" i="6"/>
  <c r="KX47" i="6"/>
  <c r="KY47" i="6"/>
  <c r="KZ47" i="6"/>
  <c r="LA47" i="6"/>
  <c r="LB47" i="6"/>
  <c r="LC47" i="6"/>
  <c r="LD47" i="6"/>
  <c r="LE47" i="6"/>
  <c r="LF47" i="6"/>
  <c r="LG47" i="6"/>
  <c r="LH47" i="6"/>
  <c r="LI47" i="6"/>
  <c r="I47" i="6"/>
  <c r="I46" i="6"/>
  <c r="H46" i="6"/>
  <c r="G46" i="6"/>
  <c r="F46" i="6"/>
  <c r="E46" i="6"/>
  <c r="D46" i="6"/>
  <c r="C46" i="6"/>
  <c r="B46" i="6"/>
  <c r="A46" i="6"/>
  <c r="I45" i="6"/>
  <c r="H45" i="6"/>
  <c r="G45" i="6"/>
  <c r="F45" i="6"/>
  <c r="E45" i="6"/>
  <c r="D45" i="6"/>
  <c r="C45" i="6"/>
  <c r="B45" i="6"/>
  <c r="A45" i="6"/>
  <c r="I44" i="6"/>
  <c r="H44" i="6"/>
  <c r="G44" i="6"/>
  <c r="F44" i="6"/>
  <c r="E44" i="6"/>
  <c r="D44" i="6"/>
  <c r="C44" i="6"/>
  <c r="B44" i="6"/>
  <c r="A44" i="6"/>
  <c r="I43" i="6"/>
  <c r="H43" i="6"/>
  <c r="G43" i="6"/>
  <c r="F43" i="6"/>
  <c r="E43" i="6"/>
  <c r="D43" i="6"/>
  <c r="C43" i="6"/>
  <c r="B43" i="6"/>
  <c r="A43" i="6"/>
  <c r="I42" i="6"/>
  <c r="H42" i="6"/>
  <c r="G42" i="6"/>
  <c r="F42" i="6"/>
  <c r="E42" i="6"/>
  <c r="D42" i="6"/>
  <c r="C42" i="6"/>
  <c r="B42" i="6"/>
  <c r="A42" i="6"/>
  <c r="I41" i="6"/>
  <c r="H41" i="6"/>
  <c r="G41" i="6"/>
  <c r="F41" i="6"/>
  <c r="E41" i="6"/>
  <c r="D41" i="6"/>
  <c r="C41" i="6"/>
  <c r="B41" i="6"/>
  <c r="A41" i="6"/>
  <c r="I40" i="6"/>
  <c r="H40" i="6"/>
  <c r="G40" i="6"/>
  <c r="F40" i="6"/>
  <c r="E40" i="6"/>
  <c r="D40" i="6"/>
  <c r="C40" i="6"/>
  <c r="B40" i="6"/>
  <c r="A40" i="6"/>
  <c r="I39" i="6"/>
  <c r="H39" i="6"/>
  <c r="G39" i="6"/>
  <c r="F39" i="6"/>
  <c r="E39" i="6"/>
  <c r="D39" i="6"/>
  <c r="C39" i="6"/>
  <c r="B39" i="6"/>
  <c r="A39" i="6"/>
  <c r="I38" i="6"/>
  <c r="H38" i="6"/>
  <c r="G38" i="6"/>
  <c r="F38" i="6"/>
  <c r="E38" i="6"/>
  <c r="D38" i="6"/>
  <c r="C38" i="6"/>
  <c r="B38" i="6"/>
  <c r="A38" i="6"/>
  <c r="I37" i="6"/>
  <c r="H37" i="6"/>
  <c r="G37" i="6"/>
  <c r="F37" i="6"/>
  <c r="E37" i="6"/>
  <c r="D37" i="6"/>
  <c r="C37" i="6"/>
  <c r="B37" i="6"/>
  <c r="A37" i="6"/>
  <c r="I36" i="6"/>
  <c r="H36" i="6"/>
  <c r="G36" i="6"/>
  <c r="F36" i="6"/>
  <c r="E36" i="6"/>
  <c r="D36" i="6"/>
  <c r="C36" i="6"/>
  <c r="B36" i="6"/>
  <c r="A36" i="6"/>
  <c r="I35" i="6"/>
  <c r="H35" i="6"/>
  <c r="G35" i="6"/>
  <c r="F35" i="6"/>
  <c r="E35" i="6"/>
  <c r="D35" i="6"/>
  <c r="C35" i="6"/>
  <c r="B35" i="6"/>
  <c r="A35" i="6"/>
  <c r="I34" i="6"/>
  <c r="H34" i="6"/>
  <c r="G34" i="6"/>
  <c r="F34" i="6"/>
  <c r="E34" i="6"/>
  <c r="D34" i="6"/>
  <c r="C34" i="6"/>
  <c r="B34" i="6"/>
  <c r="A34" i="6"/>
  <c r="A28" i="6"/>
  <c r="B28" i="6"/>
  <c r="C28" i="6"/>
  <c r="D28" i="6"/>
  <c r="E28" i="6"/>
  <c r="F28" i="6"/>
  <c r="G28" i="6"/>
  <c r="H28" i="6"/>
  <c r="I28" i="6"/>
  <c r="A29" i="6"/>
  <c r="B29" i="6"/>
  <c r="C29" i="6"/>
  <c r="D29" i="6"/>
  <c r="E29" i="6"/>
  <c r="F29" i="6"/>
  <c r="G29" i="6"/>
  <c r="H29" i="6"/>
  <c r="I29" i="6"/>
  <c r="A30" i="6"/>
  <c r="B30" i="6"/>
  <c r="C30" i="6"/>
  <c r="D30" i="6"/>
  <c r="E30" i="6"/>
  <c r="F30" i="6"/>
  <c r="G30" i="6"/>
  <c r="H30" i="6"/>
  <c r="I30" i="6"/>
  <c r="A31" i="6"/>
  <c r="B31" i="6"/>
  <c r="C31" i="6"/>
  <c r="D31" i="6"/>
  <c r="E31" i="6"/>
  <c r="F31" i="6"/>
  <c r="G31" i="6"/>
  <c r="H31" i="6"/>
  <c r="I31" i="6"/>
  <c r="A32" i="6"/>
  <c r="B32" i="6"/>
  <c r="C32" i="6"/>
  <c r="D32" i="6"/>
  <c r="E32" i="6"/>
  <c r="F32" i="6"/>
  <c r="G32" i="6"/>
  <c r="H32" i="6"/>
  <c r="I32" i="6"/>
  <c r="A33" i="6"/>
  <c r="B33" i="6"/>
  <c r="C33" i="6"/>
  <c r="D33" i="6"/>
  <c r="E33" i="6"/>
  <c r="F33" i="6"/>
  <c r="G33" i="6"/>
  <c r="H33" i="6"/>
  <c r="I33" i="6"/>
  <c r="I27" i="6"/>
  <c r="H27" i="6"/>
  <c r="G27" i="6"/>
  <c r="F27" i="6"/>
  <c r="E27" i="6"/>
  <c r="D27" i="6"/>
  <c r="C27" i="6"/>
  <c r="B27" i="6"/>
  <c r="A27" i="6"/>
  <c r="I26" i="6"/>
  <c r="H26" i="6"/>
  <c r="G26" i="6"/>
  <c r="F26" i="6"/>
  <c r="E26" i="6"/>
  <c r="D26" i="6"/>
  <c r="C26" i="6"/>
  <c r="B26" i="6"/>
  <c r="A26" i="6"/>
  <c r="I25" i="6"/>
  <c r="H25" i="6"/>
  <c r="G25" i="6"/>
  <c r="F25" i="6"/>
  <c r="E25" i="6"/>
  <c r="D25" i="6"/>
  <c r="C25" i="6"/>
  <c r="B25" i="6"/>
  <c r="A25" i="6"/>
  <c r="I24" i="6"/>
  <c r="H24" i="6"/>
  <c r="G24" i="6"/>
  <c r="F24" i="6"/>
  <c r="E24" i="6"/>
  <c r="D24" i="6"/>
  <c r="C24" i="6"/>
  <c r="B24" i="6"/>
  <c r="A24" i="6"/>
  <c r="I23" i="6"/>
  <c r="H23" i="6"/>
  <c r="G23" i="6"/>
  <c r="F23" i="6"/>
  <c r="E23" i="6"/>
  <c r="D23" i="6"/>
  <c r="C23" i="6"/>
  <c r="B23" i="6"/>
  <c r="A23" i="6"/>
  <c r="I22" i="6"/>
  <c r="H22" i="6"/>
  <c r="G22" i="6"/>
  <c r="F22" i="6"/>
  <c r="E22" i="6"/>
  <c r="D22" i="6"/>
  <c r="C22" i="6"/>
  <c r="B22" i="6"/>
  <c r="A22" i="6"/>
  <c r="I21" i="6"/>
  <c r="H21" i="6"/>
  <c r="G21" i="6"/>
  <c r="F21" i="6"/>
  <c r="E21" i="6"/>
  <c r="D21" i="6"/>
  <c r="C21" i="6"/>
  <c r="B21" i="6"/>
  <c r="A21" i="6"/>
  <c r="P46" i="6"/>
  <c r="M46" i="6"/>
  <c r="P45" i="6"/>
  <c r="M45" i="6"/>
  <c r="P44" i="6"/>
  <c r="M44" i="6"/>
  <c r="P43" i="6"/>
  <c r="M43" i="6"/>
  <c r="P42" i="6"/>
  <c r="M42" i="6"/>
  <c r="P41" i="6"/>
  <c r="M41" i="6"/>
  <c r="P40" i="6"/>
  <c r="M40" i="6"/>
  <c r="P39" i="6"/>
  <c r="M39" i="6"/>
  <c r="P38" i="6"/>
  <c r="M38" i="6"/>
  <c r="P37" i="6"/>
  <c r="M37" i="6"/>
  <c r="P36" i="6"/>
  <c r="M36" i="6"/>
  <c r="P35" i="6"/>
  <c r="M35" i="6"/>
  <c r="P34" i="6"/>
  <c r="M34" i="6"/>
  <c r="P33" i="6"/>
  <c r="M33" i="6"/>
  <c r="P32" i="6"/>
  <c r="M32" i="6"/>
  <c r="P31" i="6"/>
  <c r="M31" i="6"/>
  <c r="P30" i="6"/>
  <c r="M30" i="6"/>
  <c r="P29" i="6"/>
  <c r="M29" i="6"/>
  <c r="P28" i="6"/>
  <c r="M28" i="6"/>
  <c r="P27" i="6"/>
  <c r="M27" i="6"/>
  <c r="P26" i="6"/>
  <c r="M26" i="6"/>
  <c r="P25" i="6"/>
  <c r="M25" i="6"/>
  <c r="P24" i="6"/>
  <c r="M24" i="6"/>
  <c r="P23" i="6"/>
  <c r="M23" i="6"/>
  <c r="P22" i="6"/>
  <c r="M22" i="6"/>
  <c r="P21" i="6"/>
  <c r="M21" i="6"/>
  <c r="S20" i="6"/>
  <c r="CM20" i="1" s="1"/>
  <c r="R20" i="6"/>
  <c r="Q20" i="6"/>
  <c r="CK20" i="1" s="1"/>
  <c r="CL20" i="1" l="1"/>
  <c r="Y22" i="1"/>
  <c r="Q73" i="6" l="1"/>
  <c r="CK73" i="1" s="1"/>
  <c r="R73" i="6"/>
  <c r="CL73" i="1" s="1"/>
  <c r="S73" i="6"/>
  <c r="CM73" i="1" s="1"/>
  <c r="Q45" i="6" l="1"/>
  <c r="CK45" i="1" s="1"/>
  <c r="R45" i="6"/>
  <c r="CL45" i="1" s="1"/>
  <c r="S45" i="6"/>
  <c r="CM45" i="1" s="1"/>
  <c r="Q46" i="6"/>
  <c r="CK46" i="1" s="1"/>
  <c r="R46" i="6"/>
  <c r="CL46" i="1" s="1"/>
  <c r="S46" i="6"/>
  <c r="CM46" i="1" s="1"/>
  <c r="BS45" i="1"/>
  <c r="BT45" i="1"/>
  <c r="BU45" i="1"/>
  <c r="BS46" i="1"/>
  <c r="BT46" i="1"/>
  <c r="BU46" i="1"/>
  <c r="BV45" i="1"/>
  <c r="BX45" i="1"/>
  <c r="BV46" i="1"/>
  <c r="BX46" i="1"/>
  <c r="P46" i="1"/>
  <c r="N46" i="6" s="1"/>
  <c r="N45" i="1"/>
  <c r="K45" i="6" s="1"/>
  <c r="Q45" i="1"/>
  <c r="O45" i="6" s="1"/>
  <c r="S45" i="1"/>
  <c r="N46" i="1"/>
  <c r="K46" i="6" s="1"/>
  <c r="Q46" i="1"/>
  <c r="O46" i="6" s="1"/>
  <c r="S46" i="1"/>
  <c r="BW45" i="1" l="1"/>
  <c r="BY45" i="1" s="1"/>
  <c r="CB45" i="1" s="1"/>
  <c r="CH46" i="1"/>
  <c r="BW46" i="1"/>
  <c r="BY46" i="1" s="1"/>
  <c r="CA46" i="1" s="1"/>
  <c r="CH45" i="1"/>
  <c r="CG45" i="1"/>
  <c r="CG46" i="1"/>
  <c r="O45" i="1"/>
  <c r="M45" i="1"/>
  <c r="P45" i="1"/>
  <c r="N45" i="6" s="1"/>
  <c r="CD45" i="1" l="1"/>
  <c r="BZ45" i="1"/>
  <c r="CC45" i="1"/>
  <c r="CA45" i="1"/>
  <c r="CJ45" i="1" s="1"/>
  <c r="CE45" i="1"/>
  <c r="R45" i="1"/>
  <c r="L45" i="6"/>
  <c r="BQ45" i="1"/>
  <c r="BR45" i="1" s="1"/>
  <c r="U45" i="1"/>
  <c r="J45" i="6"/>
  <c r="CD46" i="1"/>
  <c r="CE46" i="1"/>
  <c r="BZ46" i="1"/>
  <c r="CC46" i="1"/>
  <c r="CB46" i="1"/>
  <c r="T45" i="1"/>
  <c r="M46" i="1"/>
  <c r="O46" i="1"/>
  <c r="L46" i="6" s="1"/>
  <c r="P72" i="6"/>
  <c r="O109" i="1"/>
  <c r="O108" i="1"/>
  <c r="CF45" i="1" l="1"/>
  <c r="CI45" i="1"/>
  <c r="U46" i="1"/>
  <c r="J46" i="6"/>
  <c r="BQ46" i="1"/>
  <c r="BR46" i="1" s="1"/>
  <c r="CJ46" i="1"/>
  <c r="CI46" i="1"/>
  <c r="CF46" i="1"/>
  <c r="R46" i="1"/>
  <c r="T46" i="1"/>
  <c r="O112" i="1" l="1"/>
  <c r="N112" i="1"/>
  <c r="O106" i="1"/>
  <c r="N106" i="1"/>
  <c r="N74" i="1"/>
  <c r="Q74" i="1"/>
  <c r="S57" i="1"/>
  <c r="Q56" i="1"/>
  <c r="N56" i="1"/>
  <c r="S72" i="1"/>
  <c r="S71" i="1"/>
  <c r="S39" i="1"/>
  <c r="S23" i="1"/>
  <c r="BS68" i="1"/>
  <c r="BT68" i="1"/>
  <c r="BU68" i="1"/>
  <c r="BV68" i="1"/>
  <c r="BX68" i="1"/>
  <c r="BS69" i="1"/>
  <c r="BT69" i="1"/>
  <c r="BU69" i="1"/>
  <c r="BV69" i="1"/>
  <c r="BX69" i="1"/>
  <c r="BS70" i="1"/>
  <c r="BT70" i="1"/>
  <c r="BU70" i="1"/>
  <c r="BV70" i="1"/>
  <c r="BX70" i="1"/>
  <c r="BS71" i="1"/>
  <c r="BT71" i="1"/>
  <c r="BU71" i="1"/>
  <c r="BV71" i="1"/>
  <c r="BX71" i="1"/>
  <c r="BS72" i="1"/>
  <c r="BT72" i="1"/>
  <c r="BU72" i="1"/>
  <c r="BV72" i="1"/>
  <c r="BX72" i="1"/>
  <c r="BS73" i="1"/>
  <c r="BT73" i="1"/>
  <c r="BU73" i="1"/>
  <c r="BV73" i="1"/>
  <c r="BX73" i="1"/>
  <c r="BS74" i="1"/>
  <c r="BT74" i="1"/>
  <c r="BU74" i="1"/>
  <c r="BV74" i="1"/>
  <c r="BX74" i="1"/>
  <c r="BS59" i="1"/>
  <c r="BT59" i="1"/>
  <c r="BU59" i="1"/>
  <c r="BV59" i="1"/>
  <c r="BX59" i="1"/>
  <c r="BS60" i="1"/>
  <c r="BT60" i="1"/>
  <c r="BU60" i="1"/>
  <c r="BV60" i="1"/>
  <c r="BX60" i="1"/>
  <c r="BS61" i="1"/>
  <c r="BT61" i="1"/>
  <c r="BU61" i="1"/>
  <c r="BV61" i="1"/>
  <c r="BX61" i="1"/>
  <c r="BS62" i="1"/>
  <c r="BT62" i="1"/>
  <c r="BU62" i="1"/>
  <c r="BV62" i="1"/>
  <c r="BX62" i="1"/>
  <c r="BS63" i="1"/>
  <c r="BT63" i="1"/>
  <c r="BU63" i="1"/>
  <c r="BV63" i="1"/>
  <c r="BX63" i="1"/>
  <c r="BX67" i="1"/>
  <c r="BV67" i="1"/>
  <c r="BU67" i="1"/>
  <c r="BT67" i="1"/>
  <c r="BS67" i="1"/>
  <c r="BX66" i="1"/>
  <c r="BV66" i="1"/>
  <c r="BU66" i="1"/>
  <c r="BT66" i="1"/>
  <c r="BS66" i="1"/>
  <c r="BX65" i="1"/>
  <c r="BV65" i="1"/>
  <c r="BU65" i="1"/>
  <c r="BT65" i="1"/>
  <c r="BS65" i="1"/>
  <c r="BX64" i="1"/>
  <c r="BV64" i="1"/>
  <c r="BU64" i="1"/>
  <c r="BT64" i="1"/>
  <c r="BS64" i="1"/>
  <c r="BX58" i="1"/>
  <c r="BV58" i="1"/>
  <c r="BU58" i="1"/>
  <c r="BT58" i="1"/>
  <c r="BS58" i="1"/>
  <c r="BX57" i="1"/>
  <c r="BV57" i="1"/>
  <c r="BU57" i="1"/>
  <c r="BT57" i="1"/>
  <c r="BS57" i="1"/>
  <c r="BX56" i="1"/>
  <c r="BV56" i="1"/>
  <c r="BU56" i="1"/>
  <c r="BT56" i="1"/>
  <c r="BS56" i="1"/>
  <c r="BX55" i="1"/>
  <c r="BV55" i="1"/>
  <c r="BU55" i="1"/>
  <c r="BT55" i="1"/>
  <c r="BS55" i="1"/>
  <c r="BX54" i="1"/>
  <c r="BV54" i="1"/>
  <c r="BU54" i="1"/>
  <c r="BT54" i="1"/>
  <c r="BS54" i="1"/>
  <c r="BX53" i="1"/>
  <c r="BV53" i="1"/>
  <c r="BU53" i="1"/>
  <c r="BT53" i="1"/>
  <c r="BS53" i="1"/>
  <c r="BX52" i="1"/>
  <c r="BV52" i="1"/>
  <c r="BU52" i="1"/>
  <c r="BT52" i="1"/>
  <c r="BS52" i="1"/>
  <c r="BX51" i="1"/>
  <c r="BV51" i="1"/>
  <c r="BU51" i="1"/>
  <c r="BT51" i="1"/>
  <c r="BS51" i="1"/>
  <c r="BX50" i="1"/>
  <c r="BV50" i="1"/>
  <c r="BU50" i="1"/>
  <c r="BT50" i="1"/>
  <c r="BS50" i="1"/>
  <c r="BX49" i="1"/>
  <c r="BV49" i="1"/>
  <c r="BU49" i="1"/>
  <c r="BT49" i="1"/>
  <c r="BS49" i="1"/>
  <c r="BX48" i="1"/>
  <c r="BV48" i="1"/>
  <c r="BU48" i="1"/>
  <c r="BT48" i="1"/>
  <c r="BS48" i="1"/>
  <c r="BX44" i="1"/>
  <c r="BV44" i="1"/>
  <c r="BU44" i="1"/>
  <c r="BT44" i="1"/>
  <c r="BS44" i="1"/>
  <c r="BX43" i="1"/>
  <c r="BV43" i="1"/>
  <c r="BU43" i="1"/>
  <c r="BT43" i="1"/>
  <c r="BS43" i="1"/>
  <c r="BX42" i="1"/>
  <c r="BV42" i="1"/>
  <c r="BU42" i="1"/>
  <c r="BT42" i="1"/>
  <c r="BS42" i="1"/>
  <c r="BX41" i="1"/>
  <c r="BV41" i="1"/>
  <c r="BU41" i="1"/>
  <c r="BT41" i="1"/>
  <c r="BS41" i="1"/>
  <c r="BX40" i="1"/>
  <c r="BV40" i="1"/>
  <c r="BU40" i="1"/>
  <c r="BT40" i="1"/>
  <c r="BS40" i="1"/>
  <c r="BX39" i="1"/>
  <c r="BV39" i="1"/>
  <c r="BU39" i="1"/>
  <c r="BT39" i="1"/>
  <c r="BS39" i="1"/>
  <c r="BX38" i="1"/>
  <c r="BV38" i="1"/>
  <c r="BU38" i="1"/>
  <c r="BT38" i="1"/>
  <c r="BS38" i="1"/>
  <c r="BX37" i="1"/>
  <c r="BV37" i="1"/>
  <c r="BU37" i="1"/>
  <c r="BT37" i="1"/>
  <c r="BS37" i="1"/>
  <c r="BX36" i="1"/>
  <c r="BV36" i="1"/>
  <c r="BU36" i="1"/>
  <c r="BT36" i="1"/>
  <c r="BS36" i="1"/>
  <c r="BX35" i="1"/>
  <c r="BV35" i="1"/>
  <c r="BU35" i="1"/>
  <c r="BT35" i="1"/>
  <c r="BS35" i="1"/>
  <c r="BX34" i="1"/>
  <c r="BV34" i="1"/>
  <c r="BU34" i="1"/>
  <c r="BT34" i="1"/>
  <c r="BS34" i="1"/>
  <c r="BX33" i="1"/>
  <c r="BV33" i="1"/>
  <c r="BU33" i="1"/>
  <c r="BT33" i="1"/>
  <c r="BS33" i="1"/>
  <c r="BX32" i="1"/>
  <c r="BV32" i="1"/>
  <c r="BU32" i="1"/>
  <c r="BT32" i="1"/>
  <c r="BS32" i="1"/>
  <c r="BX31" i="1"/>
  <c r="BV31" i="1"/>
  <c r="BU31" i="1"/>
  <c r="BT31" i="1"/>
  <c r="BS31" i="1"/>
  <c r="BX30" i="1"/>
  <c r="BV30" i="1"/>
  <c r="BU30" i="1"/>
  <c r="BT30" i="1"/>
  <c r="BS30" i="1"/>
  <c r="BX29" i="1"/>
  <c r="BV29" i="1"/>
  <c r="BU29" i="1"/>
  <c r="BT29" i="1"/>
  <c r="BS29" i="1"/>
  <c r="BX28" i="1"/>
  <c r="BV28" i="1"/>
  <c r="BU28" i="1"/>
  <c r="BT28" i="1"/>
  <c r="BS28" i="1"/>
  <c r="BX27" i="1"/>
  <c r="BV27" i="1"/>
  <c r="BU27" i="1"/>
  <c r="BT27" i="1"/>
  <c r="BS27" i="1"/>
  <c r="BX26" i="1"/>
  <c r="BV26" i="1"/>
  <c r="BU26" i="1"/>
  <c r="BT26" i="1"/>
  <c r="BS26" i="1"/>
  <c r="BX25" i="1"/>
  <c r="BV25" i="1"/>
  <c r="BU25" i="1"/>
  <c r="BT25" i="1"/>
  <c r="BS25" i="1"/>
  <c r="BX24" i="1"/>
  <c r="BV24" i="1"/>
  <c r="BU24" i="1"/>
  <c r="BT24" i="1"/>
  <c r="BS24" i="1"/>
  <c r="BX23" i="1"/>
  <c r="BV23" i="1"/>
  <c r="BU23" i="1"/>
  <c r="BT23" i="1"/>
  <c r="BS23" i="1"/>
  <c r="BX22" i="1"/>
  <c r="BV22" i="1"/>
  <c r="BU22" i="1"/>
  <c r="BT22" i="1"/>
  <c r="BS22" i="1"/>
  <c r="BX21" i="1"/>
  <c r="BV21" i="1"/>
  <c r="BU21" i="1"/>
  <c r="BT21" i="1"/>
  <c r="BS21" i="1"/>
  <c r="BX20" i="1"/>
  <c r="BV20" i="1"/>
  <c r="BU20" i="1"/>
  <c r="BT20" i="1"/>
  <c r="BS20" i="1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3" i="6"/>
  <c r="P74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Q68" i="1"/>
  <c r="N68" i="1"/>
  <c r="K68" i="6" s="1"/>
  <c r="CH24" i="1" l="1"/>
  <c r="CH49" i="1"/>
  <c r="CH34" i="1"/>
  <c r="CG56" i="1"/>
  <c r="CH22" i="1"/>
  <c r="CH56" i="1"/>
  <c r="CG57" i="1"/>
  <c r="CH52" i="1"/>
  <c r="BS75" i="1"/>
  <c r="CG42" i="1"/>
  <c r="BS47" i="1"/>
  <c r="BS76" i="1"/>
  <c r="BT47" i="1"/>
  <c r="BT76" i="1"/>
  <c r="CH36" i="1"/>
  <c r="BX75" i="1"/>
  <c r="BV47" i="1"/>
  <c r="BV76" i="1"/>
  <c r="BU47" i="1"/>
  <c r="BU76" i="1"/>
  <c r="BX76" i="1"/>
  <c r="BX47" i="1"/>
  <c r="CG66" i="1"/>
  <c r="CH70" i="1"/>
  <c r="CG54" i="1"/>
  <c r="CG25" i="1"/>
  <c r="CH32" i="1"/>
  <c r="CH64" i="1"/>
  <c r="CH74" i="1"/>
  <c r="CH23" i="1"/>
  <c r="CG55" i="1"/>
  <c r="CH71" i="1"/>
  <c r="CH26" i="1"/>
  <c r="CH38" i="1"/>
  <c r="CH53" i="1"/>
  <c r="CG58" i="1"/>
  <c r="CH68" i="1"/>
  <c r="CG20" i="1"/>
  <c r="CH39" i="1"/>
  <c r="CH54" i="1"/>
  <c r="CH69" i="1"/>
  <c r="CH42" i="1"/>
  <c r="CG50" i="1"/>
  <c r="CH57" i="1"/>
  <c r="CG65" i="1"/>
  <c r="CG71" i="1"/>
  <c r="CH21" i="1"/>
  <c r="CH33" i="1"/>
  <c r="CH48" i="1"/>
  <c r="CG53" i="1"/>
  <c r="CH65" i="1"/>
  <c r="CG51" i="1"/>
  <c r="CH58" i="1"/>
  <c r="CH59" i="1"/>
  <c r="CG32" i="1"/>
  <c r="CG37" i="1"/>
  <c r="CH25" i="1"/>
  <c r="CH37" i="1"/>
  <c r="CG21" i="1"/>
  <c r="CH28" i="1"/>
  <c r="CG26" i="1"/>
  <c r="CG38" i="1"/>
  <c r="CG39" i="1"/>
  <c r="CH44" i="1"/>
  <c r="CG23" i="1"/>
  <c r="CH30" i="1"/>
  <c r="CG35" i="1"/>
  <c r="CH35" i="1"/>
  <c r="CH40" i="1"/>
  <c r="CG31" i="1"/>
  <c r="CG36" i="1"/>
  <c r="CG29" i="1"/>
  <c r="CG41" i="1"/>
  <c r="CG22" i="1"/>
  <c r="CH29" i="1"/>
  <c r="CG34" i="1"/>
  <c r="CH41" i="1"/>
  <c r="CH61" i="1"/>
  <c r="CG74" i="1"/>
  <c r="CG61" i="1"/>
  <c r="CG28" i="1"/>
  <c r="CH31" i="1"/>
  <c r="CG44" i="1"/>
  <c r="CH50" i="1"/>
  <c r="CH73" i="1"/>
  <c r="CG70" i="1"/>
  <c r="CH60" i="1"/>
  <c r="CG73" i="1"/>
  <c r="CH63" i="1"/>
  <c r="CG60" i="1"/>
  <c r="CG48" i="1"/>
  <c r="CH51" i="1"/>
  <c r="CG63" i="1"/>
  <c r="CH66" i="1"/>
  <c r="CH72" i="1"/>
  <c r="CG69" i="1"/>
  <c r="CG72" i="1"/>
  <c r="CG33" i="1"/>
  <c r="CG52" i="1"/>
  <c r="CH55" i="1"/>
  <c r="CH62" i="1"/>
  <c r="CG30" i="1"/>
  <c r="CG49" i="1"/>
  <c r="CG62" i="1"/>
  <c r="CG27" i="1"/>
  <c r="CG43" i="1"/>
  <c r="CG67" i="1"/>
  <c r="CG24" i="1"/>
  <c r="CH27" i="1"/>
  <c r="CG40" i="1"/>
  <c r="CH43" i="1"/>
  <c r="CG64" i="1"/>
  <c r="CH67" i="1"/>
  <c r="CG68" i="1"/>
  <c r="CG59" i="1"/>
  <c r="O68" i="6"/>
  <c r="M68" i="1"/>
  <c r="BV75" i="1"/>
  <c r="BT75" i="1"/>
  <c r="BU75" i="1"/>
  <c r="P74" i="1"/>
  <c r="O74" i="1"/>
  <c r="S74" i="1" s="1"/>
  <c r="M74" i="1"/>
  <c r="CH20" i="1"/>
  <c r="BW68" i="1"/>
  <c r="BY68" i="1" s="1"/>
  <c r="CA68" i="1" s="1"/>
  <c r="P68" i="1"/>
  <c r="N68" i="6" s="1"/>
  <c r="O68" i="1"/>
  <c r="T68" i="1" s="1"/>
  <c r="CH47" i="1" l="1"/>
  <c r="CH76" i="1"/>
  <c r="CG47" i="1"/>
  <c r="CG76" i="1"/>
  <c r="J68" i="6"/>
  <c r="U68" i="1"/>
  <c r="BQ68" i="1"/>
  <c r="BR68" i="1" s="1"/>
  <c r="BQ74" i="1"/>
  <c r="U74" i="1"/>
  <c r="T74" i="1"/>
  <c r="R74" i="1"/>
  <c r="S68" i="1"/>
  <c r="R68" i="1"/>
  <c r="CG75" i="1"/>
  <c r="CH75" i="1"/>
  <c r="CC68" i="1"/>
  <c r="CB68" i="1"/>
  <c r="CJ68" i="1" s="1"/>
  <c r="CE68" i="1"/>
  <c r="BZ68" i="1"/>
  <c r="CD68" i="1"/>
  <c r="L68" i="6"/>
  <c r="AU75" i="1"/>
  <c r="R64" i="6"/>
  <c r="CL64" i="1" s="1"/>
  <c r="Q64" i="6"/>
  <c r="CK64" i="1" s="1"/>
  <c r="CI68" i="1" l="1"/>
  <c r="CF68" i="1"/>
  <c r="O103" i="1" l="1"/>
  <c r="V75" i="1" l="1"/>
  <c r="W75" i="1"/>
  <c r="X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M49" i="6"/>
  <c r="P49" i="6"/>
  <c r="Q49" i="6"/>
  <c r="CK49" i="1" s="1"/>
  <c r="R49" i="6"/>
  <c r="CL49" i="1" s="1"/>
  <c r="S49" i="6"/>
  <c r="CM49" i="1" s="1"/>
  <c r="M50" i="6"/>
  <c r="P50" i="6"/>
  <c r="Q50" i="6"/>
  <c r="CK50" i="1" s="1"/>
  <c r="R50" i="6"/>
  <c r="CL50" i="1" s="1"/>
  <c r="S50" i="6"/>
  <c r="CM50" i="1" s="1"/>
  <c r="M51" i="6"/>
  <c r="P51" i="6"/>
  <c r="Q51" i="6"/>
  <c r="CK51" i="1" s="1"/>
  <c r="R51" i="6"/>
  <c r="CL51" i="1" s="1"/>
  <c r="S51" i="6"/>
  <c r="CM51" i="1" s="1"/>
  <c r="M52" i="6"/>
  <c r="P52" i="6"/>
  <c r="Q52" i="6"/>
  <c r="CK52" i="1" s="1"/>
  <c r="R52" i="6"/>
  <c r="CL52" i="1" s="1"/>
  <c r="S52" i="6"/>
  <c r="CM52" i="1" s="1"/>
  <c r="M53" i="6"/>
  <c r="P53" i="6"/>
  <c r="Q53" i="6"/>
  <c r="CK53" i="1" s="1"/>
  <c r="R53" i="6"/>
  <c r="CL53" i="1" s="1"/>
  <c r="S53" i="6"/>
  <c r="CM53" i="1" s="1"/>
  <c r="M54" i="6"/>
  <c r="P54" i="6"/>
  <c r="Q54" i="6"/>
  <c r="CK54" i="1" s="1"/>
  <c r="R54" i="6"/>
  <c r="CL54" i="1" s="1"/>
  <c r="S54" i="6"/>
  <c r="CM54" i="1" s="1"/>
  <c r="M55" i="6"/>
  <c r="P55" i="6"/>
  <c r="Q55" i="6"/>
  <c r="CK55" i="1" s="1"/>
  <c r="R55" i="6"/>
  <c r="CL55" i="1" s="1"/>
  <c r="S55" i="6"/>
  <c r="CM55" i="1" s="1"/>
  <c r="M56" i="6"/>
  <c r="P56" i="6"/>
  <c r="Q56" i="6"/>
  <c r="CK56" i="1" s="1"/>
  <c r="R56" i="6"/>
  <c r="CL56" i="1" s="1"/>
  <c r="S56" i="6"/>
  <c r="CM56" i="1" s="1"/>
  <c r="M57" i="6"/>
  <c r="P57" i="6"/>
  <c r="Q57" i="6"/>
  <c r="CK57" i="1" s="1"/>
  <c r="R57" i="6"/>
  <c r="CL57" i="1" s="1"/>
  <c r="S57" i="6"/>
  <c r="CM57" i="1" s="1"/>
  <c r="M58" i="6"/>
  <c r="P58" i="6"/>
  <c r="Q58" i="6"/>
  <c r="CK58" i="1" s="1"/>
  <c r="R58" i="6"/>
  <c r="CL58" i="1" s="1"/>
  <c r="S58" i="6"/>
  <c r="CM58" i="1" s="1"/>
  <c r="Q59" i="6"/>
  <c r="R59" i="6"/>
  <c r="S59" i="6"/>
  <c r="Q60" i="6"/>
  <c r="CK60" i="1" s="1"/>
  <c r="R60" i="6"/>
  <c r="CL60" i="1" s="1"/>
  <c r="S60" i="6"/>
  <c r="CM60" i="1" s="1"/>
  <c r="Q61" i="6"/>
  <c r="CK61" i="1" s="1"/>
  <c r="R61" i="6"/>
  <c r="CL61" i="1" s="1"/>
  <c r="S61" i="6"/>
  <c r="CM61" i="1" s="1"/>
  <c r="Q62" i="6"/>
  <c r="CK62" i="1" s="1"/>
  <c r="R62" i="6"/>
  <c r="CL62" i="1" s="1"/>
  <c r="S62" i="6"/>
  <c r="CM62" i="1" s="1"/>
  <c r="Q63" i="6"/>
  <c r="CK63" i="1" s="1"/>
  <c r="R63" i="6"/>
  <c r="CL63" i="1" s="1"/>
  <c r="S63" i="6"/>
  <c r="CM63" i="1" s="1"/>
  <c r="S64" i="6"/>
  <c r="CM64" i="1" s="1"/>
  <c r="Q65" i="6"/>
  <c r="CK65" i="1" s="1"/>
  <c r="R65" i="6"/>
  <c r="CL65" i="1" s="1"/>
  <c r="S65" i="6"/>
  <c r="CM65" i="1" s="1"/>
  <c r="Q66" i="6"/>
  <c r="CK66" i="1" s="1"/>
  <c r="R66" i="6"/>
  <c r="CL66" i="1" s="1"/>
  <c r="S66" i="6"/>
  <c r="CM66" i="1" s="1"/>
  <c r="R67" i="6"/>
  <c r="CL67" i="1" s="1"/>
  <c r="S67" i="6"/>
  <c r="CM67" i="1" s="1"/>
  <c r="Q68" i="6"/>
  <c r="CK68" i="1" s="1"/>
  <c r="R68" i="6"/>
  <c r="CL68" i="1" s="1"/>
  <c r="S68" i="6"/>
  <c r="CM68" i="1" s="1"/>
  <c r="Q69" i="6"/>
  <c r="CK69" i="1" s="1"/>
  <c r="R69" i="6"/>
  <c r="CL69" i="1" s="1"/>
  <c r="S69" i="6"/>
  <c r="CM69" i="1" s="1"/>
  <c r="Q70" i="6"/>
  <c r="CK70" i="1" s="1"/>
  <c r="R70" i="6"/>
  <c r="CL70" i="1" s="1"/>
  <c r="S70" i="6"/>
  <c r="CM70" i="1" s="1"/>
  <c r="Q71" i="6"/>
  <c r="CK71" i="1" s="1"/>
  <c r="R71" i="6"/>
  <c r="CL71" i="1" s="1"/>
  <c r="S71" i="6"/>
  <c r="CM71" i="1" s="1"/>
  <c r="Q72" i="6"/>
  <c r="CK72" i="1" s="1"/>
  <c r="R72" i="6"/>
  <c r="CL72" i="1" s="1"/>
  <c r="S72" i="6"/>
  <c r="CM72" i="1" s="1"/>
  <c r="Q74" i="6"/>
  <c r="CK74" i="1" s="1"/>
  <c r="R74" i="6"/>
  <c r="CL74" i="1" s="1"/>
  <c r="S74" i="6"/>
  <c r="CM74" i="1" s="1"/>
  <c r="S48" i="6"/>
  <c r="CM48" i="1" s="1"/>
  <c r="R48" i="6"/>
  <c r="CL48" i="1" s="1"/>
  <c r="Q48" i="6"/>
  <c r="CK48" i="1" s="1"/>
  <c r="P48" i="6"/>
  <c r="M48" i="6"/>
  <c r="Q39" i="6"/>
  <c r="CK39" i="1" s="1"/>
  <c r="R39" i="6"/>
  <c r="CL39" i="1" s="1"/>
  <c r="S39" i="6"/>
  <c r="CM39" i="1" s="1"/>
  <c r="Q40" i="6"/>
  <c r="CK40" i="1" s="1"/>
  <c r="R40" i="6"/>
  <c r="CL40" i="1" s="1"/>
  <c r="S40" i="6"/>
  <c r="CM40" i="1" s="1"/>
  <c r="Q41" i="6"/>
  <c r="CK41" i="1" s="1"/>
  <c r="R41" i="6"/>
  <c r="CL41" i="1" s="1"/>
  <c r="S41" i="6"/>
  <c r="CM41" i="1" s="1"/>
  <c r="Q42" i="6"/>
  <c r="CK42" i="1" s="1"/>
  <c r="R42" i="6"/>
  <c r="CL42" i="1" s="1"/>
  <c r="S42" i="6"/>
  <c r="CM42" i="1" s="1"/>
  <c r="Q43" i="6"/>
  <c r="CK43" i="1" s="1"/>
  <c r="R43" i="6"/>
  <c r="CL43" i="1" s="1"/>
  <c r="S43" i="6"/>
  <c r="CM43" i="1" s="1"/>
  <c r="Q44" i="6"/>
  <c r="CK44" i="1" s="1"/>
  <c r="R44" i="6"/>
  <c r="CL44" i="1" s="1"/>
  <c r="S44" i="6"/>
  <c r="CM44" i="1" s="1"/>
  <c r="P20" i="6"/>
  <c r="P47" i="6" s="1"/>
  <c r="M20" i="6"/>
  <c r="B20" i="6"/>
  <c r="C20" i="6"/>
  <c r="D20" i="6"/>
  <c r="E20" i="6"/>
  <c r="F20" i="6"/>
  <c r="G20" i="6"/>
  <c r="H20" i="6"/>
  <c r="I20" i="6"/>
  <c r="A20" i="6"/>
  <c r="S38" i="6"/>
  <c r="CM38" i="1" s="1"/>
  <c r="R38" i="6"/>
  <c r="CL38" i="1" s="1"/>
  <c r="Q38" i="6"/>
  <c r="CK38" i="1" s="1"/>
  <c r="S37" i="6"/>
  <c r="CM37" i="1" s="1"/>
  <c r="R37" i="6"/>
  <c r="CL37" i="1" s="1"/>
  <c r="Q37" i="6"/>
  <c r="CK37" i="1" s="1"/>
  <c r="S36" i="6"/>
  <c r="CM36" i="1" s="1"/>
  <c r="R36" i="6"/>
  <c r="CL36" i="1" s="1"/>
  <c r="Q36" i="6"/>
  <c r="CK36" i="1" s="1"/>
  <c r="S35" i="6"/>
  <c r="CM35" i="1" s="1"/>
  <c r="R35" i="6"/>
  <c r="CL35" i="1" s="1"/>
  <c r="Q35" i="6"/>
  <c r="CK35" i="1" s="1"/>
  <c r="S34" i="6"/>
  <c r="CM34" i="1" s="1"/>
  <c r="R34" i="6"/>
  <c r="CL34" i="1" s="1"/>
  <c r="Q34" i="6"/>
  <c r="CK34" i="1" s="1"/>
  <c r="S33" i="6"/>
  <c r="CM33" i="1" s="1"/>
  <c r="R33" i="6"/>
  <c r="CL33" i="1" s="1"/>
  <c r="Q33" i="6"/>
  <c r="CK33" i="1" s="1"/>
  <c r="S32" i="6"/>
  <c r="CM32" i="1" s="1"/>
  <c r="R32" i="6"/>
  <c r="CL32" i="1" s="1"/>
  <c r="Q32" i="6"/>
  <c r="CK32" i="1" s="1"/>
  <c r="S31" i="6"/>
  <c r="CM31" i="1" s="1"/>
  <c r="R31" i="6"/>
  <c r="CL31" i="1" s="1"/>
  <c r="Q31" i="6"/>
  <c r="CK31" i="1" s="1"/>
  <c r="S30" i="6"/>
  <c r="CM30" i="1" s="1"/>
  <c r="R30" i="6"/>
  <c r="CL30" i="1" s="1"/>
  <c r="Q30" i="6"/>
  <c r="CK30" i="1" s="1"/>
  <c r="S29" i="6"/>
  <c r="CM29" i="1" s="1"/>
  <c r="R29" i="6"/>
  <c r="CL29" i="1" s="1"/>
  <c r="Q29" i="6"/>
  <c r="CK29" i="1" s="1"/>
  <c r="S28" i="6"/>
  <c r="CM28" i="1" s="1"/>
  <c r="R28" i="6"/>
  <c r="CL28" i="1" s="1"/>
  <c r="Q28" i="6"/>
  <c r="CK28" i="1" s="1"/>
  <c r="S27" i="6"/>
  <c r="CM27" i="1" s="1"/>
  <c r="R27" i="6"/>
  <c r="CL27" i="1" s="1"/>
  <c r="Q27" i="6"/>
  <c r="CK27" i="1" s="1"/>
  <c r="S26" i="6"/>
  <c r="CM26" i="1" s="1"/>
  <c r="R26" i="6"/>
  <c r="CL26" i="1" s="1"/>
  <c r="Q26" i="6"/>
  <c r="CK26" i="1" s="1"/>
  <c r="S25" i="6"/>
  <c r="CM25" i="1" s="1"/>
  <c r="R25" i="6"/>
  <c r="CL25" i="1" s="1"/>
  <c r="Q25" i="6"/>
  <c r="CK25" i="1" s="1"/>
  <c r="S24" i="6"/>
  <c r="CM24" i="1" s="1"/>
  <c r="R24" i="6"/>
  <c r="CL24" i="1" s="1"/>
  <c r="Q24" i="6"/>
  <c r="CK24" i="1" s="1"/>
  <c r="S23" i="6"/>
  <c r="CM23" i="1" s="1"/>
  <c r="R23" i="6"/>
  <c r="CL23" i="1" s="1"/>
  <c r="Q23" i="6"/>
  <c r="CK23" i="1" s="1"/>
  <c r="S22" i="6"/>
  <c r="CM22" i="1" s="1"/>
  <c r="R22" i="6"/>
  <c r="CL22" i="1" s="1"/>
  <c r="Q22" i="6"/>
  <c r="CK22" i="1" s="1"/>
  <c r="S21" i="6"/>
  <c r="R21" i="6"/>
  <c r="Q21" i="6"/>
  <c r="P98" i="1"/>
  <c r="O97" i="1"/>
  <c r="N86" i="1"/>
  <c r="M86" i="1"/>
  <c r="CK21" i="1" l="1"/>
  <c r="CK47" i="1" s="1"/>
  <c r="Q47" i="6"/>
  <c r="CL21" i="1"/>
  <c r="CL47" i="1" s="1"/>
  <c r="R47" i="6"/>
  <c r="S47" i="6"/>
  <c r="CM21" i="1"/>
  <c r="CM47" i="1" s="1"/>
  <c r="CM59" i="1"/>
  <c r="S75" i="6"/>
  <c r="S76" i="6"/>
  <c r="CL59" i="1"/>
  <c r="R75" i="6"/>
  <c r="R76" i="6"/>
  <c r="Q75" i="6"/>
  <c r="Q76" i="6"/>
  <c r="CK59" i="1"/>
  <c r="M76" i="6"/>
  <c r="M47" i="6"/>
  <c r="M75" i="6"/>
  <c r="P76" i="6"/>
  <c r="P75" i="6"/>
  <c r="O96" i="1"/>
  <c r="CM76" i="1" l="1"/>
  <c r="CM75" i="1"/>
  <c r="CL75" i="1"/>
  <c r="CL76" i="1"/>
  <c r="CK75" i="1"/>
  <c r="CK76" i="1"/>
  <c r="N71" i="1"/>
  <c r="BW71" i="1" s="1"/>
  <c r="N72" i="1"/>
  <c r="BW72" i="1" s="1"/>
  <c r="N73" i="1"/>
  <c r="BW73" i="1" s="1"/>
  <c r="BW74" i="1"/>
  <c r="Q71" i="1"/>
  <c r="Q72" i="1"/>
  <c r="Q73" i="1"/>
  <c r="Q57" i="1"/>
  <c r="Q58" i="1"/>
  <c r="N57" i="1"/>
  <c r="N58" i="1"/>
  <c r="AX20" i="1"/>
  <c r="AA20" i="1"/>
  <c r="AA47" i="1" l="1"/>
  <c r="AA76" i="1"/>
  <c r="AX47" i="1"/>
  <c r="AX76" i="1"/>
  <c r="BY74" i="1"/>
  <c r="CA74" i="1" s="1"/>
  <c r="BY72" i="1"/>
  <c r="CD72" i="1" s="1"/>
  <c r="BY73" i="1"/>
  <c r="CE73" i="1" s="1"/>
  <c r="BY71" i="1"/>
  <c r="CC71" i="1" s="1"/>
  <c r="K71" i="6"/>
  <c r="K57" i="6"/>
  <c r="BW57" i="1"/>
  <c r="O74" i="6"/>
  <c r="O73" i="6"/>
  <c r="O71" i="6"/>
  <c r="K74" i="6"/>
  <c r="K73" i="6"/>
  <c r="K58" i="6"/>
  <c r="BW58" i="1"/>
  <c r="K72" i="6"/>
  <c r="O72" i="6"/>
  <c r="O58" i="6"/>
  <c r="O57" i="6"/>
  <c r="Z20" i="1"/>
  <c r="AW20" i="1"/>
  <c r="P58" i="1"/>
  <c r="N58" i="6" s="1"/>
  <c r="P57" i="1"/>
  <c r="N57" i="6" s="1"/>
  <c r="O58" i="1"/>
  <c r="R58" i="1" s="1"/>
  <c r="M58" i="1"/>
  <c r="Z76" i="1" l="1"/>
  <c r="Z47" i="1"/>
  <c r="AW47" i="1"/>
  <c r="AW76" i="1"/>
  <c r="BQ58" i="1"/>
  <c r="BR58" i="1" s="1"/>
  <c r="U58" i="1"/>
  <c r="S58" i="1"/>
  <c r="T58" i="1"/>
  <c r="CC72" i="1"/>
  <c r="CB72" i="1"/>
  <c r="CD71" i="1"/>
  <c r="BZ72" i="1"/>
  <c r="CE72" i="1"/>
  <c r="CA72" i="1"/>
  <c r="CC74" i="1"/>
  <c r="BZ74" i="1"/>
  <c r="CD74" i="1"/>
  <c r="CB74" i="1"/>
  <c r="CJ74" i="1" s="1"/>
  <c r="CE74" i="1"/>
  <c r="CB71" i="1"/>
  <c r="CA71" i="1"/>
  <c r="CE71" i="1"/>
  <c r="BZ71" i="1"/>
  <c r="CC73" i="1"/>
  <c r="CB73" i="1"/>
  <c r="CD73" i="1"/>
  <c r="CA73" i="1"/>
  <c r="BZ73" i="1"/>
  <c r="BY57" i="1"/>
  <c r="CD57" i="1" s="1"/>
  <c r="BY58" i="1"/>
  <c r="L58" i="6"/>
  <c r="J58" i="6"/>
  <c r="M57" i="1"/>
  <c r="O57" i="1"/>
  <c r="CI73" i="1" l="1"/>
  <c r="CJ72" i="1"/>
  <c r="BQ57" i="1"/>
  <c r="BR57" i="1" s="1"/>
  <c r="U57" i="1"/>
  <c r="CJ73" i="1"/>
  <c r="CI71" i="1"/>
  <c r="CI74" i="1"/>
  <c r="CI72" i="1"/>
  <c r="CJ71" i="1"/>
  <c r="T57" i="1"/>
  <c r="R57" i="1"/>
  <c r="CF72" i="1"/>
  <c r="CF73" i="1"/>
  <c r="CF71" i="1"/>
  <c r="CF74" i="1"/>
  <c r="BZ58" i="1"/>
  <c r="CA58" i="1"/>
  <c r="CC58" i="1"/>
  <c r="CE58" i="1"/>
  <c r="CB58" i="1"/>
  <c r="CD58" i="1"/>
  <c r="CA57" i="1"/>
  <c r="CB57" i="1"/>
  <c r="CE57" i="1"/>
  <c r="BZ57" i="1"/>
  <c r="CC57" i="1"/>
  <c r="L57" i="6"/>
  <c r="J57" i="6"/>
  <c r="CJ57" i="1" l="1"/>
  <c r="CJ58" i="1"/>
  <c r="CI58" i="1"/>
  <c r="CI57" i="1"/>
  <c r="CF58" i="1"/>
  <c r="CF57" i="1"/>
  <c r="Q98" i="1"/>
  <c r="Q70" i="1" l="1"/>
  <c r="Q69" i="1"/>
  <c r="Q67" i="1"/>
  <c r="Q66" i="1"/>
  <c r="Q65" i="1"/>
  <c r="Q64" i="1"/>
  <c r="Q63" i="1"/>
  <c r="Q62" i="1"/>
  <c r="Q61" i="1"/>
  <c r="Q60" i="1"/>
  <c r="Q59" i="1"/>
  <c r="Q55" i="1"/>
  <c r="Q54" i="1"/>
  <c r="Q53" i="1"/>
  <c r="Q52" i="1"/>
  <c r="Q51" i="1"/>
  <c r="Q50" i="1"/>
  <c r="Q49" i="1"/>
  <c r="S49" i="1" s="1"/>
  <c r="Q48" i="1"/>
  <c r="Q44" i="1"/>
  <c r="O44" i="6" s="1"/>
  <c r="Q43" i="1"/>
  <c r="O43" i="6" s="1"/>
  <c r="Q42" i="1"/>
  <c r="O42" i="6" s="1"/>
  <c r="Q41" i="1"/>
  <c r="Q40" i="1"/>
  <c r="Q39" i="1"/>
  <c r="O39" i="6" s="1"/>
  <c r="Q38" i="1"/>
  <c r="O38" i="6" s="1"/>
  <c r="Q37" i="1"/>
  <c r="O37" i="6" s="1"/>
  <c r="Q36" i="1"/>
  <c r="O36" i="6" s="1"/>
  <c r="Q35" i="1"/>
  <c r="O35" i="6" s="1"/>
  <c r="Q34" i="1"/>
  <c r="O34" i="6" s="1"/>
  <c r="Q33" i="1"/>
  <c r="O33" i="6" s="1"/>
  <c r="Q32" i="1"/>
  <c r="O32" i="6" s="1"/>
  <c r="Q31" i="1"/>
  <c r="O31" i="6" s="1"/>
  <c r="Q30" i="1"/>
  <c r="O30" i="6" s="1"/>
  <c r="Q29" i="1"/>
  <c r="O29" i="6" s="1"/>
  <c r="Q28" i="1"/>
  <c r="O28" i="6" s="1"/>
  <c r="Q27" i="1"/>
  <c r="O27" i="6" s="1"/>
  <c r="Q26" i="1"/>
  <c r="O26" i="6" s="1"/>
  <c r="Q25" i="1"/>
  <c r="O25" i="6" s="1"/>
  <c r="Q24" i="1"/>
  <c r="O24" i="6" s="1"/>
  <c r="Q23" i="1"/>
  <c r="O23" i="6" s="1"/>
  <c r="N20" i="1"/>
  <c r="N70" i="1"/>
  <c r="N69" i="1"/>
  <c r="BW69" i="1" s="1"/>
  <c r="N67" i="1"/>
  <c r="N66" i="1"/>
  <c r="N65" i="1"/>
  <c r="N64" i="1"/>
  <c r="N63" i="1"/>
  <c r="N62" i="1"/>
  <c r="N61" i="1"/>
  <c r="N60" i="1"/>
  <c r="N59" i="1"/>
  <c r="N55" i="1"/>
  <c r="N54" i="1"/>
  <c r="N53" i="1"/>
  <c r="N52" i="1"/>
  <c r="N51" i="1"/>
  <c r="N50" i="1"/>
  <c r="N49" i="1"/>
  <c r="N48" i="1"/>
  <c r="BW48" i="1" s="1"/>
  <c r="N44" i="1"/>
  <c r="K44" i="6" s="1"/>
  <c r="N43" i="1"/>
  <c r="K43" i="6" s="1"/>
  <c r="N42" i="1"/>
  <c r="K42" i="6" s="1"/>
  <c r="N41" i="1"/>
  <c r="K41" i="6" s="1"/>
  <c r="N40" i="1"/>
  <c r="K40" i="6" s="1"/>
  <c r="N39" i="1"/>
  <c r="K39" i="6" s="1"/>
  <c r="N38" i="1"/>
  <c r="K38" i="6" s="1"/>
  <c r="N37" i="1"/>
  <c r="K37" i="6" s="1"/>
  <c r="N36" i="1"/>
  <c r="K36" i="6" s="1"/>
  <c r="N35" i="1"/>
  <c r="K35" i="6" s="1"/>
  <c r="N34" i="1"/>
  <c r="K34" i="6" s="1"/>
  <c r="N33" i="1"/>
  <c r="K33" i="6" s="1"/>
  <c r="N32" i="1"/>
  <c r="K32" i="6" s="1"/>
  <c r="N31" i="1"/>
  <c r="K31" i="6" s="1"/>
  <c r="N30" i="1"/>
  <c r="K30" i="6" s="1"/>
  <c r="N29" i="1"/>
  <c r="K29" i="6" s="1"/>
  <c r="N28" i="1"/>
  <c r="K28" i="6" s="1"/>
  <c r="N27" i="1"/>
  <c r="K27" i="6" s="1"/>
  <c r="N26" i="1"/>
  <c r="K26" i="6" s="1"/>
  <c r="N25" i="1"/>
  <c r="K25" i="6" s="1"/>
  <c r="N24" i="1"/>
  <c r="K24" i="6" s="1"/>
  <c r="N23" i="1"/>
  <c r="K23" i="6" s="1"/>
  <c r="N22" i="1"/>
  <c r="K22" i="6" s="1"/>
  <c r="N21" i="1"/>
  <c r="K21" i="6" s="1"/>
  <c r="BD151" i="1"/>
  <c r="BD150" i="1"/>
  <c r="P73" i="1"/>
  <c r="N73" i="6" s="1"/>
  <c r="N74" i="6"/>
  <c r="P72" i="1"/>
  <c r="N72" i="6" s="1"/>
  <c r="P97" i="1" l="1"/>
  <c r="P95" i="1"/>
  <c r="Q95" i="1" s="1"/>
  <c r="P96" i="1"/>
  <c r="Q96" i="1" s="1"/>
  <c r="P94" i="1"/>
  <c r="Q94" i="1" s="1"/>
  <c r="O40" i="6"/>
  <c r="O41" i="6"/>
  <c r="N47" i="1"/>
  <c r="N76" i="1"/>
  <c r="P56" i="1"/>
  <c r="N56" i="6" s="1"/>
  <c r="K70" i="6"/>
  <c r="BW70" i="1"/>
  <c r="K59" i="6"/>
  <c r="BW59" i="1"/>
  <c r="K60" i="6"/>
  <c r="BW60" i="1"/>
  <c r="BY69" i="1"/>
  <c r="CE69" i="1" s="1"/>
  <c r="K61" i="6"/>
  <c r="BW61" i="1"/>
  <c r="K62" i="6"/>
  <c r="BW62" i="1"/>
  <c r="K63" i="6"/>
  <c r="BW63" i="1"/>
  <c r="BW29" i="1"/>
  <c r="BY48" i="1"/>
  <c r="K66" i="6"/>
  <c r="BW66" i="1"/>
  <c r="K50" i="6"/>
  <c r="BW50" i="1"/>
  <c r="BW30" i="1"/>
  <c r="K69" i="6"/>
  <c r="K51" i="6"/>
  <c r="BW51" i="1"/>
  <c r="BW34" i="1"/>
  <c r="K53" i="6"/>
  <c r="BW53" i="1"/>
  <c r="O60" i="6"/>
  <c r="BW28" i="1"/>
  <c r="K20" i="6"/>
  <c r="BW20" i="1"/>
  <c r="BW36" i="1"/>
  <c r="K55" i="6"/>
  <c r="BW55" i="1"/>
  <c r="O62" i="6"/>
  <c r="K54" i="6"/>
  <c r="BW54" i="1"/>
  <c r="BW21" i="1"/>
  <c r="BW37" i="1"/>
  <c r="K56" i="6"/>
  <c r="BW56" i="1"/>
  <c r="O63" i="6"/>
  <c r="K67" i="6"/>
  <c r="BW67" i="1"/>
  <c r="K52" i="6"/>
  <c r="BW52" i="1"/>
  <c r="BY52" i="1" s="1"/>
  <c r="CD52" i="1" s="1"/>
  <c r="P100" i="1"/>
  <c r="Q100" i="1" s="1"/>
  <c r="BW22" i="1"/>
  <c r="BW38" i="1"/>
  <c r="O64" i="6"/>
  <c r="BW32" i="1"/>
  <c r="O59" i="6"/>
  <c r="O61" i="6"/>
  <c r="BW23" i="1"/>
  <c r="BW39" i="1"/>
  <c r="O65" i="6"/>
  <c r="K65" i="6"/>
  <c r="BW65" i="1"/>
  <c r="K49" i="6"/>
  <c r="BW49" i="1"/>
  <c r="BW33" i="1"/>
  <c r="BW24" i="1"/>
  <c r="BW40" i="1"/>
  <c r="O66" i="6"/>
  <c r="BW35" i="1"/>
  <c r="BW25" i="1"/>
  <c r="BW41" i="1"/>
  <c r="O67" i="6"/>
  <c r="BW44" i="1"/>
  <c r="BW31" i="1"/>
  <c r="BW26" i="1"/>
  <c r="BW42" i="1"/>
  <c r="O69" i="6"/>
  <c r="BW27" i="1"/>
  <c r="BW43" i="1"/>
  <c r="K64" i="6"/>
  <c r="BW64" i="1"/>
  <c r="O70" i="6"/>
  <c r="O56" i="6"/>
  <c r="O52" i="6"/>
  <c r="O55" i="6"/>
  <c r="O53" i="6"/>
  <c r="O54" i="6"/>
  <c r="O49" i="6"/>
  <c r="O51" i="6"/>
  <c r="O50" i="6"/>
  <c r="P83" i="1"/>
  <c r="P85" i="1"/>
  <c r="P99" i="1"/>
  <c r="Q99" i="1" s="1"/>
  <c r="Q75" i="1"/>
  <c r="O48" i="6"/>
  <c r="K48" i="6"/>
  <c r="N75" i="1"/>
  <c r="AX75" i="1"/>
  <c r="AA75" i="1"/>
  <c r="P84" i="1"/>
  <c r="P71" i="1"/>
  <c r="N71" i="6" s="1"/>
  <c r="P44" i="1"/>
  <c r="N44" i="6" s="1"/>
  <c r="P21" i="1"/>
  <c r="P59" i="1"/>
  <c r="N59" i="6" s="1"/>
  <c r="P32" i="1"/>
  <c r="N32" i="6" s="1"/>
  <c r="P60" i="1"/>
  <c r="N60" i="6" s="1"/>
  <c r="P48" i="1"/>
  <c r="P33" i="1"/>
  <c r="N33" i="6" s="1"/>
  <c r="P22" i="1"/>
  <c r="N22" i="6" s="1"/>
  <c r="P55" i="1"/>
  <c r="N55" i="6" s="1"/>
  <c r="P30" i="1"/>
  <c r="N30" i="6" s="1"/>
  <c r="P29" i="1"/>
  <c r="N29" i="6" s="1"/>
  <c r="P70" i="1"/>
  <c r="N70" i="6" s="1"/>
  <c r="P54" i="1"/>
  <c r="N54" i="6" s="1"/>
  <c r="P20" i="1"/>
  <c r="N20" i="6" s="1"/>
  <c r="P41" i="1"/>
  <c r="N41" i="6" s="1"/>
  <c r="P27" i="1"/>
  <c r="N27" i="6" s="1"/>
  <c r="P42" i="1"/>
  <c r="N42" i="6" s="1"/>
  <c r="P39" i="1"/>
  <c r="N39" i="6" s="1"/>
  <c r="P65" i="1"/>
  <c r="N65" i="6" s="1"/>
  <c r="P37" i="1"/>
  <c r="N37" i="6" s="1"/>
  <c r="P25" i="1"/>
  <c r="N25" i="6" s="1"/>
  <c r="P51" i="1"/>
  <c r="N51" i="6" s="1"/>
  <c r="P63" i="1"/>
  <c r="N63" i="6" s="1"/>
  <c r="P36" i="1"/>
  <c r="N36" i="6" s="1"/>
  <c r="P24" i="1"/>
  <c r="N24" i="6" s="1"/>
  <c r="P64" i="1"/>
  <c r="N64" i="6" s="1"/>
  <c r="P62" i="1"/>
  <c r="N62" i="6" s="1"/>
  <c r="P50" i="1"/>
  <c r="N50" i="6" s="1"/>
  <c r="P35" i="1"/>
  <c r="N35" i="6" s="1"/>
  <c r="P61" i="1"/>
  <c r="N61" i="6" s="1"/>
  <c r="P49" i="1"/>
  <c r="N49" i="6" s="1"/>
  <c r="P34" i="1"/>
  <c r="N34" i="6" s="1"/>
  <c r="P23" i="1"/>
  <c r="N23" i="6" s="1"/>
  <c r="P69" i="1"/>
  <c r="N69" i="6" s="1"/>
  <c r="P43" i="1"/>
  <c r="N43" i="6" s="1"/>
  <c r="P31" i="1"/>
  <c r="N31" i="6" s="1"/>
  <c r="P67" i="1"/>
  <c r="N67" i="6" s="1"/>
  <c r="P40" i="1"/>
  <c r="N40" i="6" s="1"/>
  <c r="P28" i="1"/>
  <c r="N28" i="6" s="1"/>
  <c r="P66" i="1"/>
  <c r="N66" i="6" s="1"/>
  <c r="P53" i="1"/>
  <c r="N53" i="6" s="1"/>
  <c r="P52" i="1"/>
  <c r="N52" i="6" s="1"/>
  <c r="P38" i="1"/>
  <c r="N38" i="6" s="1"/>
  <c r="P26" i="1"/>
  <c r="N26" i="6" s="1"/>
  <c r="K75" i="6" l="1"/>
  <c r="O75" i="6"/>
  <c r="BW76" i="1"/>
  <c r="BW47" i="1"/>
  <c r="K76" i="6"/>
  <c r="K47" i="6"/>
  <c r="P76" i="1"/>
  <c r="N21" i="6"/>
  <c r="N47" i="6" s="1"/>
  <c r="P47" i="1"/>
  <c r="BW75" i="1"/>
  <c r="CE48" i="1"/>
  <c r="BZ69" i="1"/>
  <c r="CD48" i="1"/>
  <c r="CB48" i="1"/>
  <c r="CB69" i="1"/>
  <c r="CA69" i="1"/>
  <c r="CC69" i="1"/>
  <c r="CE52" i="1"/>
  <c r="CC48" i="1"/>
  <c r="CC52" i="1"/>
  <c r="BY70" i="1"/>
  <c r="BY60" i="1"/>
  <c r="BY61" i="1"/>
  <c r="CD61" i="1" s="1"/>
  <c r="CD69" i="1"/>
  <c r="BY59" i="1"/>
  <c r="CD59" i="1" s="1"/>
  <c r="BY62" i="1"/>
  <c r="CD62" i="1" s="1"/>
  <c r="BZ48" i="1"/>
  <c r="CA48" i="1"/>
  <c r="CA52" i="1"/>
  <c r="BY63" i="1"/>
  <c r="BY36" i="1"/>
  <c r="CD36" i="1" s="1"/>
  <c r="BY53" i="1"/>
  <c r="CD53" i="1" s="1"/>
  <c r="CB52" i="1"/>
  <c r="BY54" i="1"/>
  <c r="CD54" i="1" s="1"/>
  <c r="BY51" i="1"/>
  <c r="BY40" i="1"/>
  <c r="CD40" i="1" s="1"/>
  <c r="BY23" i="1"/>
  <c r="CD23" i="1" s="1"/>
  <c r="BZ52" i="1"/>
  <c r="BY42" i="1"/>
  <c r="CD42" i="1" s="1"/>
  <c r="BY41" i="1"/>
  <c r="CD41" i="1" s="1"/>
  <c r="BY30" i="1"/>
  <c r="CD30" i="1" s="1"/>
  <c r="BY49" i="1"/>
  <c r="CD49" i="1" s="1"/>
  <c r="BY50" i="1"/>
  <c r="BY33" i="1"/>
  <c r="CD33" i="1" s="1"/>
  <c r="BY20" i="1"/>
  <c r="BY24" i="1"/>
  <c r="BY26" i="1"/>
  <c r="CD26" i="1" s="1"/>
  <c r="BY25" i="1"/>
  <c r="CD25" i="1" s="1"/>
  <c r="BY38" i="1"/>
  <c r="CD38" i="1" s="1"/>
  <c r="BY66" i="1"/>
  <c r="BY65" i="1"/>
  <c r="CD65" i="1" s="1"/>
  <c r="BY56" i="1"/>
  <c r="CD56" i="1" s="1"/>
  <c r="BY28" i="1"/>
  <c r="BY27" i="1"/>
  <c r="CD27" i="1" s="1"/>
  <c r="BY34" i="1"/>
  <c r="CD34" i="1" s="1"/>
  <c r="BY64" i="1"/>
  <c r="BY31" i="1"/>
  <c r="CD31" i="1" s="1"/>
  <c r="BY35" i="1"/>
  <c r="CD35" i="1" s="1"/>
  <c r="BY22" i="1"/>
  <c r="BY37" i="1"/>
  <c r="CD37" i="1" s="1"/>
  <c r="BY39" i="1"/>
  <c r="CD39" i="1" s="1"/>
  <c r="BY43" i="1"/>
  <c r="CD43" i="1" s="1"/>
  <c r="BY44" i="1"/>
  <c r="CD44" i="1" s="1"/>
  <c r="BY55" i="1"/>
  <c r="CD55" i="1" s="1"/>
  <c r="BY29" i="1"/>
  <c r="CD29" i="1" s="1"/>
  <c r="BY32" i="1"/>
  <c r="BY67" i="1"/>
  <c r="CD67" i="1" s="1"/>
  <c r="BY21" i="1"/>
  <c r="N48" i="6"/>
  <c r="N75" i="6" s="1"/>
  <c r="P75" i="1"/>
  <c r="CJ69" i="1" l="1"/>
  <c r="BY47" i="1"/>
  <c r="BY76" i="1"/>
  <c r="N76" i="6"/>
  <c r="CI52" i="1"/>
  <c r="CJ48" i="1"/>
  <c r="CI69" i="1"/>
  <c r="CI48" i="1"/>
  <c r="CJ52" i="1"/>
  <c r="BY75" i="1"/>
  <c r="CF69" i="1"/>
  <c r="BZ62" i="1"/>
  <c r="CE62" i="1"/>
  <c r="CC62" i="1"/>
  <c r="CB62" i="1"/>
  <c r="CA62" i="1"/>
  <c r="CB70" i="1"/>
  <c r="CC70" i="1"/>
  <c r="CE70" i="1"/>
  <c r="BZ70" i="1"/>
  <c r="CA70" i="1"/>
  <c r="CC59" i="1"/>
  <c r="CA59" i="1"/>
  <c r="CE59" i="1"/>
  <c r="CB59" i="1"/>
  <c r="BZ59" i="1"/>
  <c r="CC61" i="1"/>
  <c r="CE61" i="1"/>
  <c r="CB61" i="1"/>
  <c r="CA61" i="1"/>
  <c r="BZ61" i="1"/>
  <c r="CE63" i="1"/>
  <c r="CA63" i="1"/>
  <c r="CB63" i="1"/>
  <c r="CC63" i="1"/>
  <c r="BZ63" i="1"/>
  <c r="CF48" i="1"/>
  <c r="CE60" i="1"/>
  <c r="CB60" i="1"/>
  <c r="CA60" i="1"/>
  <c r="BZ60" i="1"/>
  <c r="CC60" i="1"/>
  <c r="CD63" i="1"/>
  <c r="CD60" i="1"/>
  <c r="CD70" i="1"/>
  <c r="BZ56" i="1"/>
  <c r="CA56" i="1"/>
  <c r="CE56" i="1"/>
  <c r="CB56" i="1"/>
  <c r="CC56" i="1"/>
  <c r="BZ28" i="1"/>
  <c r="CC28" i="1"/>
  <c r="CA28" i="1"/>
  <c r="CE28" i="1"/>
  <c r="CB28" i="1"/>
  <c r="BZ44" i="1"/>
  <c r="CA44" i="1"/>
  <c r="CB44" i="1"/>
  <c r="CE44" i="1"/>
  <c r="CC44" i="1"/>
  <c r="CB35" i="1"/>
  <c r="CA35" i="1"/>
  <c r="BZ35" i="1"/>
  <c r="CE35" i="1"/>
  <c r="CC35" i="1"/>
  <c r="CA51" i="1"/>
  <c r="CC51" i="1"/>
  <c r="CB51" i="1"/>
  <c r="BZ51" i="1"/>
  <c r="CE51" i="1"/>
  <c r="CC64" i="1"/>
  <c r="BZ64" i="1"/>
  <c r="CE64" i="1"/>
  <c r="CB64" i="1"/>
  <c r="CA64" i="1"/>
  <c r="BZ54" i="1"/>
  <c r="CC54" i="1"/>
  <c r="CE54" i="1"/>
  <c r="CA54" i="1"/>
  <c r="CB54" i="1"/>
  <c r="CF52" i="1"/>
  <c r="CA66" i="1"/>
  <c r="BZ66" i="1"/>
  <c r="CC66" i="1"/>
  <c r="CB66" i="1"/>
  <c r="CE66" i="1"/>
  <c r="BZ24" i="1"/>
  <c r="CE24" i="1"/>
  <c r="CB24" i="1"/>
  <c r="CC24" i="1"/>
  <c r="CA24" i="1"/>
  <c r="BZ40" i="1"/>
  <c r="CC40" i="1"/>
  <c r="CA40" i="1"/>
  <c r="CB40" i="1"/>
  <c r="CE40" i="1"/>
  <c r="BZ50" i="1"/>
  <c r="CC50" i="1"/>
  <c r="CA50" i="1"/>
  <c r="CB50" i="1"/>
  <c r="CE50" i="1"/>
  <c r="CD64" i="1"/>
  <c r="CC23" i="1"/>
  <c r="BZ23" i="1"/>
  <c r="CB23" i="1"/>
  <c r="CA23" i="1"/>
  <c r="CE23" i="1"/>
  <c r="BZ65" i="1"/>
  <c r="CB65" i="1"/>
  <c r="CE65" i="1"/>
  <c r="CC65" i="1"/>
  <c r="CA65" i="1"/>
  <c r="CC31" i="1"/>
  <c r="CB31" i="1"/>
  <c r="BZ31" i="1"/>
  <c r="CA31" i="1"/>
  <c r="CE31" i="1"/>
  <c r="CD51" i="1"/>
  <c r="CD66" i="1"/>
  <c r="BZ39" i="1"/>
  <c r="CB39" i="1"/>
  <c r="CE39" i="1"/>
  <c r="CC39" i="1"/>
  <c r="CA39" i="1"/>
  <c r="CE37" i="1"/>
  <c r="CC37" i="1"/>
  <c r="BZ37" i="1"/>
  <c r="CA37" i="1"/>
  <c r="CB37" i="1"/>
  <c r="CB53" i="1"/>
  <c r="CE53" i="1"/>
  <c r="CC53" i="1"/>
  <c r="CA53" i="1"/>
  <c r="BZ53" i="1"/>
  <c r="CE29" i="1"/>
  <c r="BZ29" i="1"/>
  <c r="CA29" i="1"/>
  <c r="CB29" i="1"/>
  <c r="CC29" i="1"/>
  <c r="CE27" i="1"/>
  <c r="CB27" i="1"/>
  <c r="CC27" i="1"/>
  <c r="BZ27" i="1"/>
  <c r="CA27" i="1"/>
  <c r="CD24" i="1"/>
  <c r="CE43" i="1"/>
  <c r="CA43" i="1"/>
  <c r="BZ43" i="1"/>
  <c r="CC43" i="1"/>
  <c r="CB43" i="1"/>
  <c r="CC33" i="1"/>
  <c r="BZ33" i="1"/>
  <c r="CB33" i="1"/>
  <c r="CE33" i="1"/>
  <c r="CA33" i="1"/>
  <c r="CD50" i="1"/>
  <c r="BZ67" i="1"/>
  <c r="CA67" i="1"/>
  <c r="CC67" i="1"/>
  <c r="CE67" i="1"/>
  <c r="CB67" i="1"/>
  <c r="CE49" i="1"/>
  <c r="CA49" i="1"/>
  <c r="BZ49" i="1"/>
  <c r="CC49" i="1"/>
  <c r="CB49" i="1"/>
  <c r="BZ32" i="1"/>
  <c r="CC32" i="1"/>
  <c r="CB32" i="1"/>
  <c r="CE32" i="1"/>
  <c r="CA32" i="1"/>
  <c r="CB38" i="1"/>
  <c r="CC38" i="1"/>
  <c r="BZ38" i="1"/>
  <c r="CA38" i="1"/>
  <c r="CE38" i="1"/>
  <c r="CD32" i="1"/>
  <c r="CA30" i="1"/>
  <c r="CE30" i="1"/>
  <c r="CC30" i="1"/>
  <c r="CB30" i="1"/>
  <c r="BZ30" i="1"/>
  <c r="CC34" i="1"/>
  <c r="CA34" i="1"/>
  <c r="CB34" i="1"/>
  <c r="BZ34" i="1"/>
  <c r="CE34" i="1"/>
  <c r="CB41" i="1"/>
  <c r="CE41" i="1"/>
  <c r="CC41" i="1"/>
  <c r="BZ41" i="1"/>
  <c r="CA41" i="1"/>
  <c r="CC25" i="1"/>
  <c r="BZ25" i="1"/>
  <c r="CA25" i="1"/>
  <c r="CE25" i="1"/>
  <c r="CB25" i="1"/>
  <c r="CE55" i="1"/>
  <c r="CB55" i="1"/>
  <c r="CC55" i="1"/>
  <c r="BZ55" i="1"/>
  <c r="CA55" i="1"/>
  <c r="CD28" i="1"/>
  <c r="BZ26" i="1"/>
  <c r="CE26" i="1"/>
  <c r="CB26" i="1"/>
  <c r="CC26" i="1"/>
  <c r="CA26" i="1"/>
  <c r="BZ42" i="1"/>
  <c r="CB42" i="1"/>
  <c r="CA42" i="1"/>
  <c r="CE42" i="1"/>
  <c r="CC42" i="1"/>
  <c r="BZ36" i="1"/>
  <c r="CB36" i="1"/>
  <c r="CC36" i="1"/>
  <c r="CA36" i="1"/>
  <c r="CE36" i="1"/>
  <c r="CJ38" i="1" l="1"/>
  <c r="CJ55" i="1"/>
  <c r="CJ36" i="1"/>
  <c r="CJ42" i="1"/>
  <c r="CJ41" i="1"/>
  <c r="CJ27" i="1"/>
  <c r="CI66" i="1"/>
  <c r="CJ23" i="1"/>
  <c r="CJ66" i="1"/>
  <c r="CJ24" i="1"/>
  <c r="CJ61" i="1"/>
  <c r="CJ65" i="1"/>
  <c r="CJ60" i="1"/>
  <c r="CJ62" i="1"/>
  <c r="CI60" i="1"/>
  <c r="CJ25" i="1"/>
  <c r="CJ64" i="1"/>
  <c r="CJ50" i="1"/>
  <c r="CJ35" i="1"/>
  <c r="CI31" i="1"/>
  <c r="CJ49" i="1"/>
  <c r="CJ51" i="1"/>
  <c r="CJ26" i="1"/>
  <c r="CJ39" i="1"/>
  <c r="CJ32" i="1"/>
  <c r="CJ43" i="1"/>
  <c r="CI28" i="1"/>
  <c r="CJ30" i="1"/>
  <c r="CJ33" i="1"/>
  <c r="CI59" i="1"/>
  <c r="CI61" i="1"/>
  <c r="CI35" i="1"/>
  <c r="CJ54" i="1"/>
  <c r="CJ63" i="1"/>
  <c r="CI42" i="1"/>
  <c r="CJ56" i="1"/>
  <c r="CJ37" i="1"/>
  <c r="CI56" i="1"/>
  <c r="CI37" i="1"/>
  <c r="CI50" i="1"/>
  <c r="CI38" i="1"/>
  <c r="CI65" i="1"/>
  <c r="CI40" i="1"/>
  <c r="CI54" i="1"/>
  <c r="CI62" i="1"/>
  <c r="CI41" i="1"/>
  <c r="CI26" i="1"/>
  <c r="CI34" i="1"/>
  <c r="CI25" i="1"/>
  <c r="CJ40" i="1"/>
  <c r="CI55" i="1"/>
  <c r="CJ29" i="1"/>
  <c r="CJ44" i="1"/>
  <c r="CI67" i="1"/>
  <c r="CJ34" i="1"/>
  <c r="CI33" i="1"/>
  <c r="CI29" i="1"/>
  <c r="CI39" i="1"/>
  <c r="CI23" i="1"/>
  <c r="CI64" i="1"/>
  <c r="CI44" i="1"/>
  <c r="CJ67" i="1"/>
  <c r="CI32" i="1"/>
  <c r="CI24" i="1"/>
  <c r="CJ59" i="1"/>
  <c r="CI36" i="1"/>
  <c r="CI30" i="1"/>
  <c r="CI53" i="1"/>
  <c r="CI27" i="1"/>
  <c r="CJ53" i="1"/>
  <c r="CI51" i="1"/>
  <c r="CJ28" i="1"/>
  <c r="CJ70" i="1"/>
  <c r="CI49" i="1"/>
  <c r="CI43" i="1"/>
  <c r="CJ31" i="1"/>
  <c r="CI63" i="1"/>
  <c r="CI70" i="1"/>
  <c r="CD75" i="1"/>
  <c r="CC75" i="1"/>
  <c r="CA75" i="1"/>
  <c r="CB75" i="1"/>
  <c r="CE75" i="1"/>
  <c r="BZ75" i="1"/>
  <c r="O56" i="1"/>
  <c r="CF70" i="1"/>
  <c r="CF63" i="1"/>
  <c r="CF61" i="1"/>
  <c r="CF62" i="1"/>
  <c r="CF60" i="1"/>
  <c r="CF59" i="1"/>
  <c r="CF67" i="1"/>
  <c r="CF41" i="1"/>
  <c r="CF34" i="1"/>
  <c r="CF55" i="1"/>
  <c r="CF66" i="1"/>
  <c r="CF51" i="1"/>
  <c r="CF24" i="1"/>
  <c r="CF50" i="1"/>
  <c r="CF31" i="1"/>
  <c r="CF32" i="1"/>
  <c r="CF27" i="1"/>
  <c r="CF37" i="1"/>
  <c r="CF36" i="1"/>
  <c r="CF30" i="1"/>
  <c r="CF28" i="1"/>
  <c r="CF43" i="1"/>
  <c r="CF44" i="1"/>
  <c r="CF42" i="1"/>
  <c r="CF65" i="1"/>
  <c r="CF53" i="1"/>
  <c r="CF64" i="1"/>
  <c r="CF40" i="1"/>
  <c r="CF25" i="1"/>
  <c r="CF26" i="1"/>
  <c r="CF33" i="1"/>
  <c r="CF35" i="1"/>
  <c r="CF54" i="1"/>
  <c r="CF38" i="1"/>
  <c r="CF49" i="1"/>
  <c r="CF29" i="1"/>
  <c r="CF39" i="1"/>
  <c r="CF23" i="1"/>
  <c r="CF56" i="1"/>
  <c r="M72" i="1"/>
  <c r="O72" i="1"/>
  <c r="M71" i="1"/>
  <c r="U71" i="1" s="1"/>
  <c r="O71" i="1"/>
  <c r="O61" i="1"/>
  <c r="M61" i="1"/>
  <c r="O59" i="1"/>
  <c r="O55" i="1"/>
  <c r="M60" i="1"/>
  <c r="M64" i="1"/>
  <c r="M67" i="1"/>
  <c r="U67" i="1" s="1"/>
  <c r="O69" i="1"/>
  <c r="O67" i="1"/>
  <c r="M70" i="1"/>
  <c r="M69" i="1"/>
  <c r="O66" i="1"/>
  <c r="M65" i="1"/>
  <c r="O65" i="1"/>
  <c r="O64" i="1"/>
  <c r="M63" i="1"/>
  <c r="O63" i="1"/>
  <c r="O62" i="1"/>
  <c r="M55" i="1"/>
  <c r="M62" i="1"/>
  <c r="M66" i="1"/>
  <c r="O70" i="1"/>
  <c r="O60" i="1"/>
  <c r="M52" i="1"/>
  <c r="O51" i="1"/>
  <c r="M51" i="1"/>
  <c r="O41" i="1"/>
  <c r="M41" i="1"/>
  <c r="O43" i="1"/>
  <c r="L43" i="6" s="1"/>
  <c r="O48" i="1"/>
  <c r="O37" i="1"/>
  <c r="L37" i="6" s="1"/>
  <c r="M37" i="1"/>
  <c r="O33" i="1"/>
  <c r="L33" i="6" s="1"/>
  <c r="M33" i="1"/>
  <c r="M40" i="1"/>
  <c r="O40" i="1"/>
  <c r="L40" i="6" s="1"/>
  <c r="M34" i="1"/>
  <c r="M43" i="1"/>
  <c r="M42" i="1"/>
  <c r="M50" i="1"/>
  <c r="O50" i="1"/>
  <c r="O39" i="1"/>
  <c r="L39" i="6" s="1"/>
  <c r="O49" i="1"/>
  <c r="M49" i="1"/>
  <c r="M44" i="1"/>
  <c r="O44" i="1"/>
  <c r="L44" i="6" s="1"/>
  <c r="O38" i="1"/>
  <c r="L38" i="6" s="1"/>
  <c r="M38" i="1"/>
  <c r="M36" i="1"/>
  <c r="O36" i="1"/>
  <c r="L36" i="6" s="1"/>
  <c r="M35" i="1"/>
  <c r="O35" i="1"/>
  <c r="L35" i="6" s="1"/>
  <c r="O52" i="1"/>
  <c r="O42" i="1"/>
  <c r="L42" i="6" s="1"/>
  <c r="O34" i="1"/>
  <c r="L34" i="6" s="1"/>
  <c r="P93" i="1" l="1"/>
  <c r="Q93" i="1" s="1"/>
  <c r="S59" i="1"/>
  <c r="P92" i="1"/>
  <c r="Q92" i="1" s="1"/>
  <c r="L41" i="6"/>
  <c r="BQ63" i="1"/>
  <c r="BR63" i="1" s="1"/>
  <c r="U63" i="1"/>
  <c r="BQ65" i="1"/>
  <c r="BR65" i="1" s="1"/>
  <c r="U65" i="1"/>
  <c r="U51" i="1"/>
  <c r="BQ51" i="1"/>
  <c r="BR51" i="1" s="1"/>
  <c r="BQ71" i="1"/>
  <c r="BR71" i="1" s="1"/>
  <c r="BQ72" i="1"/>
  <c r="BR72" i="1" s="1"/>
  <c r="U72" i="1"/>
  <c r="U70" i="1"/>
  <c r="BQ70" i="1"/>
  <c r="BR70" i="1" s="1"/>
  <c r="BQ49" i="1"/>
  <c r="BR49" i="1" s="1"/>
  <c r="U49" i="1"/>
  <c r="U69" i="1"/>
  <c r="BQ69" i="1"/>
  <c r="BR69" i="1" s="1"/>
  <c r="U50" i="1"/>
  <c r="BQ50" i="1"/>
  <c r="BR50" i="1" s="1"/>
  <c r="U52" i="1"/>
  <c r="BQ52" i="1"/>
  <c r="BR52" i="1" s="1"/>
  <c r="BQ67" i="1"/>
  <c r="BR67" i="1" s="1"/>
  <c r="BQ64" i="1"/>
  <c r="BR64" i="1" s="1"/>
  <c r="U64" i="1"/>
  <c r="U66" i="1"/>
  <c r="BQ66" i="1"/>
  <c r="BR66" i="1" s="1"/>
  <c r="BQ60" i="1"/>
  <c r="BR60" i="1" s="1"/>
  <c r="U60" i="1"/>
  <c r="BQ62" i="1"/>
  <c r="BR62" i="1" s="1"/>
  <c r="U62" i="1"/>
  <c r="BQ55" i="1"/>
  <c r="BR55" i="1" s="1"/>
  <c r="U55" i="1"/>
  <c r="BQ61" i="1"/>
  <c r="BR61" i="1" s="1"/>
  <c r="U61" i="1"/>
  <c r="BQ41" i="1"/>
  <c r="BR41" i="1" s="1"/>
  <c r="U41" i="1"/>
  <c r="J41" i="6"/>
  <c r="J42" i="6"/>
  <c r="BQ42" i="1"/>
  <c r="BR42" i="1" s="1"/>
  <c r="U42" i="1"/>
  <c r="BQ44" i="1"/>
  <c r="BR44" i="1" s="1"/>
  <c r="J44" i="6"/>
  <c r="U44" i="1"/>
  <c r="J34" i="6"/>
  <c r="BQ34" i="1"/>
  <c r="BR34" i="1" s="1"/>
  <c r="U34" i="1"/>
  <c r="U33" i="1"/>
  <c r="J33" i="6"/>
  <c r="BQ33" i="1"/>
  <c r="BR33" i="1" s="1"/>
  <c r="BQ40" i="1"/>
  <c r="BR40" i="1" s="1"/>
  <c r="U40" i="1"/>
  <c r="J40" i="6"/>
  <c r="BQ36" i="1"/>
  <c r="BR36" i="1" s="1"/>
  <c r="J36" i="6"/>
  <c r="U36" i="1"/>
  <c r="BQ43" i="1"/>
  <c r="BR43" i="1" s="1"/>
  <c r="J43" i="6"/>
  <c r="U43" i="1"/>
  <c r="J35" i="6"/>
  <c r="BQ35" i="1"/>
  <c r="BR35" i="1" s="1"/>
  <c r="U35" i="1"/>
  <c r="BQ38" i="1"/>
  <c r="BR38" i="1" s="1"/>
  <c r="U38" i="1"/>
  <c r="J38" i="6"/>
  <c r="J37" i="6"/>
  <c r="BQ37" i="1"/>
  <c r="BR37" i="1" s="1"/>
  <c r="U37" i="1"/>
  <c r="S70" i="1"/>
  <c r="S48" i="1"/>
  <c r="S34" i="1"/>
  <c r="S40" i="1"/>
  <c r="S35" i="1"/>
  <c r="S36" i="1"/>
  <c r="S38" i="1"/>
  <c r="S37" i="1"/>
  <c r="S44" i="1"/>
  <c r="T56" i="1"/>
  <c r="S56" i="1"/>
  <c r="CI75" i="1"/>
  <c r="CJ75" i="1"/>
  <c r="CF75" i="1"/>
  <c r="T50" i="1"/>
  <c r="S50" i="1"/>
  <c r="R50" i="1"/>
  <c r="T51" i="1"/>
  <c r="S51" i="1"/>
  <c r="R51" i="1"/>
  <c r="R72" i="1"/>
  <c r="T72" i="1"/>
  <c r="R66" i="1"/>
  <c r="S66" i="1"/>
  <c r="T66" i="1"/>
  <c r="T42" i="1"/>
  <c r="S42" i="1"/>
  <c r="R42" i="1"/>
  <c r="S60" i="1"/>
  <c r="T60" i="1"/>
  <c r="R60" i="1"/>
  <c r="T67" i="1"/>
  <c r="S67" i="1"/>
  <c r="R67" i="1"/>
  <c r="R69" i="1"/>
  <c r="S69" i="1"/>
  <c r="T69" i="1"/>
  <c r="T35" i="1"/>
  <c r="R35" i="1"/>
  <c r="R40" i="1"/>
  <c r="T40" i="1"/>
  <c r="T52" i="1"/>
  <c r="R52" i="1"/>
  <c r="S52" i="1"/>
  <c r="T36" i="1"/>
  <c r="R36" i="1"/>
  <c r="S41" i="1"/>
  <c r="R41" i="1"/>
  <c r="T41" i="1"/>
  <c r="T55" i="1"/>
  <c r="S55" i="1"/>
  <c r="R55" i="1"/>
  <c r="T39" i="1"/>
  <c r="R39" i="1"/>
  <c r="R70" i="1"/>
  <c r="T70" i="1"/>
  <c r="T38" i="1"/>
  <c r="R38" i="1"/>
  <c r="T62" i="1"/>
  <c r="S62" i="1"/>
  <c r="R62" i="1"/>
  <c r="T65" i="1"/>
  <c r="S65" i="1"/>
  <c r="R65" i="1"/>
  <c r="T34" i="1"/>
  <c r="R34" i="1"/>
  <c r="R33" i="1"/>
  <c r="S33" i="1"/>
  <c r="T33" i="1"/>
  <c r="T59" i="1"/>
  <c r="R59" i="1"/>
  <c r="T44" i="1"/>
  <c r="R44" i="1"/>
  <c r="R37" i="1"/>
  <c r="T37" i="1"/>
  <c r="R63" i="1"/>
  <c r="T63" i="1"/>
  <c r="S63" i="1"/>
  <c r="T61" i="1"/>
  <c r="S61" i="1"/>
  <c r="R61" i="1"/>
  <c r="R56" i="1"/>
  <c r="T49" i="1"/>
  <c r="R49" i="1"/>
  <c r="R48" i="1"/>
  <c r="T48" i="1"/>
  <c r="T71" i="1"/>
  <c r="R71" i="1"/>
  <c r="M56" i="1"/>
  <c r="S43" i="1"/>
  <c r="T43" i="1"/>
  <c r="R43" i="1"/>
  <c r="T64" i="1"/>
  <c r="R64" i="1"/>
  <c r="S64" i="1"/>
  <c r="J51" i="6"/>
  <c r="J63" i="6"/>
  <c r="L66" i="6"/>
  <c r="J52" i="6"/>
  <c r="L63" i="6"/>
  <c r="L64" i="6"/>
  <c r="J65" i="6"/>
  <c r="L72" i="6"/>
  <c r="J72" i="6"/>
  <c r="J70" i="6"/>
  <c r="L60" i="6"/>
  <c r="J71" i="6"/>
  <c r="J61" i="6"/>
  <c r="J50" i="6"/>
  <c r="L67" i="6"/>
  <c r="L69" i="6"/>
  <c r="J67" i="6"/>
  <c r="L65" i="6"/>
  <c r="L70" i="6"/>
  <c r="J49" i="6"/>
  <c r="L71" i="6"/>
  <c r="J69" i="6"/>
  <c r="J64" i="6"/>
  <c r="J55" i="6"/>
  <c r="L61" i="6"/>
  <c r="J66" i="6"/>
  <c r="J62" i="6"/>
  <c r="J60" i="6"/>
  <c r="L62" i="6"/>
  <c r="L59" i="6"/>
  <c r="M48" i="1"/>
  <c r="L51" i="6"/>
  <c r="O84" i="1"/>
  <c r="Q84" i="1" s="1"/>
  <c r="L52" i="6"/>
  <c r="L55" i="6"/>
  <c r="L50" i="6"/>
  <c r="L48" i="6"/>
  <c r="L56" i="6"/>
  <c r="L49" i="6"/>
  <c r="M59" i="1"/>
  <c r="U59" i="1" s="1"/>
  <c r="M39" i="1"/>
  <c r="BQ56" i="1" l="1"/>
  <c r="BR56" i="1" s="1"/>
  <c r="U56" i="1"/>
  <c r="BQ59" i="1"/>
  <c r="BR59" i="1" s="1"/>
  <c r="BQ48" i="1"/>
  <c r="BR48" i="1" s="1"/>
  <c r="U48" i="1"/>
  <c r="U39" i="1"/>
  <c r="BQ39" i="1"/>
  <c r="BR39" i="1" s="1"/>
  <c r="J39" i="6"/>
  <c r="J56" i="6"/>
  <c r="J48" i="6"/>
  <c r="J59" i="6"/>
  <c r="Q21" i="1" l="1"/>
  <c r="O21" i="6" s="1"/>
  <c r="Q22" i="1"/>
  <c r="O22" i="6" s="1"/>
  <c r="CC22" i="1" l="1"/>
  <c r="CE22" i="1"/>
  <c r="CA22" i="1"/>
  <c r="BZ22" i="1"/>
  <c r="CD22" i="1"/>
  <c r="CB22" i="1"/>
  <c r="CB21" i="1"/>
  <c r="CC21" i="1"/>
  <c r="CE21" i="1"/>
  <c r="BZ21" i="1"/>
  <c r="CA21" i="1"/>
  <c r="CD21" i="1"/>
  <c r="AW75" i="1"/>
  <c r="CI22" i="1" l="1"/>
  <c r="CJ21" i="1"/>
  <c r="CI21" i="1"/>
  <c r="CJ22" i="1"/>
  <c r="CF21" i="1"/>
  <c r="L74" i="6"/>
  <c r="CF22" i="1"/>
  <c r="J74" i="6"/>
  <c r="O73" i="1"/>
  <c r="AV75" i="1"/>
  <c r="O22" i="1"/>
  <c r="L22" i="6" s="1"/>
  <c r="M23" i="1"/>
  <c r="Q20" i="1"/>
  <c r="P111" i="1" l="1"/>
  <c r="Q111" i="1" s="1"/>
  <c r="P105" i="1"/>
  <c r="Q47" i="1"/>
  <c r="Q76" i="1"/>
  <c r="BQ23" i="1"/>
  <c r="BR23" i="1" s="1"/>
  <c r="J23" i="6"/>
  <c r="U23" i="1"/>
  <c r="S22" i="1"/>
  <c r="R22" i="1"/>
  <c r="T22" i="1"/>
  <c r="T73" i="1"/>
  <c r="S73" i="1"/>
  <c r="R73" i="1"/>
  <c r="CE20" i="1"/>
  <c r="CA20" i="1"/>
  <c r="BZ20" i="1"/>
  <c r="CB20" i="1"/>
  <c r="CD20" i="1"/>
  <c r="CC20" i="1"/>
  <c r="L73" i="6"/>
  <c r="Z75" i="1"/>
  <c r="P82" i="1"/>
  <c r="P86" i="1" s="1"/>
  <c r="O20" i="6"/>
  <c r="O85" i="1"/>
  <c r="Q85" i="1" s="1"/>
  <c r="M73" i="1"/>
  <c r="O21" i="1"/>
  <c r="M30" i="1"/>
  <c r="O30" i="1"/>
  <c r="L30" i="6" s="1"/>
  <c r="M29" i="1"/>
  <c r="O29" i="1"/>
  <c r="L29" i="6" s="1"/>
  <c r="M31" i="1"/>
  <c r="O31" i="1"/>
  <c r="L31" i="6" s="1"/>
  <c r="M28" i="1"/>
  <c r="O28" i="1"/>
  <c r="L28" i="6" s="1"/>
  <c r="M26" i="1"/>
  <c r="O26" i="1"/>
  <c r="L26" i="6" s="1"/>
  <c r="M27" i="1"/>
  <c r="O27" i="1"/>
  <c r="L27" i="6" s="1"/>
  <c r="M25" i="1"/>
  <c r="O25" i="1"/>
  <c r="L25" i="6" s="1"/>
  <c r="M54" i="1"/>
  <c r="O54" i="1"/>
  <c r="M32" i="1"/>
  <c r="O32" i="1"/>
  <c r="L32" i="6" s="1"/>
  <c r="O53" i="1"/>
  <c r="M24" i="1"/>
  <c r="O24" i="1"/>
  <c r="L24" i="6" s="1"/>
  <c r="M21" i="1"/>
  <c r="M22" i="1"/>
  <c r="O23" i="1"/>
  <c r="L23" i="6" s="1"/>
  <c r="Q105" i="1" l="1"/>
  <c r="I13" i="1"/>
  <c r="O76" i="6"/>
  <c r="O47" i="6"/>
  <c r="CA47" i="1"/>
  <c r="CA76" i="1"/>
  <c r="CC47" i="1"/>
  <c r="CC76" i="1"/>
  <c r="CB47" i="1"/>
  <c r="CB76" i="1"/>
  <c r="BZ47" i="1"/>
  <c r="BZ76" i="1"/>
  <c r="CD76" i="1"/>
  <c r="CD47" i="1"/>
  <c r="CE47" i="1"/>
  <c r="CE76" i="1"/>
  <c r="BQ54" i="1"/>
  <c r="BR54" i="1" s="1"/>
  <c r="U54" i="1"/>
  <c r="BQ73" i="1"/>
  <c r="BR73" i="1" s="1"/>
  <c r="U73" i="1"/>
  <c r="BQ27" i="1"/>
  <c r="BR27" i="1" s="1"/>
  <c r="J27" i="6"/>
  <c r="U27" i="1"/>
  <c r="J24" i="6"/>
  <c r="BQ24" i="1"/>
  <c r="BR24" i="1" s="1"/>
  <c r="U24" i="1"/>
  <c r="U32" i="1"/>
  <c r="J32" i="6"/>
  <c r="BQ32" i="1"/>
  <c r="BR32" i="1" s="1"/>
  <c r="L21" i="6"/>
  <c r="J26" i="6"/>
  <c r="BQ26" i="1"/>
  <c r="BR26" i="1" s="1"/>
  <c r="U26" i="1"/>
  <c r="U31" i="1"/>
  <c r="J31" i="6"/>
  <c r="BQ31" i="1"/>
  <c r="BR31" i="1" s="1"/>
  <c r="U30" i="1"/>
  <c r="J30" i="6"/>
  <c r="BQ30" i="1"/>
  <c r="BR30" i="1" s="1"/>
  <c r="BQ25" i="1"/>
  <c r="BR25" i="1" s="1"/>
  <c r="U25" i="1"/>
  <c r="J25" i="6"/>
  <c r="U22" i="1"/>
  <c r="BQ22" i="1"/>
  <c r="BR22" i="1" s="1"/>
  <c r="J22" i="6"/>
  <c r="J21" i="6"/>
  <c r="BQ21" i="1"/>
  <c r="U21" i="1"/>
  <c r="BQ28" i="1"/>
  <c r="BR28" i="1" s="1"/>
  <c r="J28" i="6"/>
  <c r="U28" i="1"/>
  <c r="BQ29" i="1"/>
  <c r="BR29" i="1" s="1"/>
  <c r="U29" i="1"/>
  <c r="J29" i="6"/>
  <c r="S21" i="1"/>
  <c r="CI20" i="1"/>
  <c r="T54" i="1"/>
  <c r="S54" i="1"/>
  <c r="R54" i="1"/>
  <c r="R25" i="1"/>
  <c r="S25" i="1"/>
  <c r="T25" i="1"/>
  <c r="R21" i="1"/>
  <c r="T21" i="1"/>
  <c r="T27" i="1"/>
  <c r="S27" i="1"/>
  <c r="R27" i="1"/>
  <c r="S26" i="1"/>
  <c r="T26" i="1"/>
  <c r="R26" i="1"/>
  <c r="T32" i="1"/>
  <c r="S32" i="1"/>
  <c r="R32" i="1"/>
  <c r="T23" i="1"/>
  <c r="R23" i="1"/>
  <c r="S24" i="1"/>
  <c r="R24" i="1"/>
  <c r="T24" i="1"/>
  <c r="T31" i="1"/>
  <c r="R31" i="1"/>
  <c r="S31" i="1"/>
  <c r="R53" i="1"/>
  <c r="S53" i="1"/>
  <c r="T53" i="1"/>
  <c r="S29" i="1"/>
  <c r="R29" i="1"/>
  <c r="T29" i="1"/>
  <c r="S30" i="1"/>
  <c r="R30" i="1"/>
  <c r="T30" i="1"/>
  <c r="R28" i="1"/>
  <c r="T28" i="1"/>
  <c r="S28" i="1"/>
  <c r="J54" i="6"/>
  <c r="CF20" i="1"/>
  <c r="CJ20" i="1"/>
  <c r="J73" i="6"/>
  <c r="O75" i="1"/>
  <c r="O83" i="1"/>
  <c r="Q83" i="1" s="1"/>
  <c r="M53" i="1"/>
  <c r="Y75" i="1"/>
  <c r="L54" i="6"/>
  <c r="L53" i="6"/>
  <c r="BR74" i="1"/>
  <c r="O20" i="1"/>
  <c r="AV20" i="1"/>
  <c r="Y20" i="1"/>
  <c r="I13" i="6" l="1"/>
  <c r="N114" i="1"/>
  <c r="O114" i="1" s="1"/>
  <c r="N101" i="1"/>
  <c r="O101" i="1" s="1"/>
  <c r="N102" i="1"/>
  <c r="O102" i="1" s="1"/>
  <c r="P104" i="1"/>
  <c r="P110" i="1"/>
  <c r="Q110" i="1" s="1"/>
  <c r="L75" i="6"/>
  <c r="R20" i="1"/>
  <c r="R76" i="1" s="1"/>
  <c r="S20" i="1"/>
  <c r="T20" i="1"/>
  <c r="O76" i="1"/>
  <c r="O47" i="1"/>
  <c r="CI47" i="1"/>
  <c r="CI76" i="1"/>
  <c r="Y47" i="1"/>
  <c r="Y76" i="1"/>
  <c r="CJ47" i="1"/>
  <c r="CJ76" i="1"/>
  <c r="AV47" i="1"/>
  <c r="AV76" i="1"/>
  <c r="CF76" i="1"/>
  <c r="CF47" i="1"/>
  <c r="R75" i="1"/>
  <c r="U53" i="1"/>
  <c r="U75" i="1" s="1"/>
  <c r="BQ53" i="1"/>
  <c r="BR53" i="1" s="1"/>
  <c r="M75" i="1"/>
  <c r="BR21" i="1"/>
  <c r="S75" i="1"/>
  <c r="J53" i="6"/>
  <c r="J75" i="6" s="1"/>
  <c r="T75" i="1"/>
  <c r="O82" i="1"/>
  <c r="L20" i="6"/>
  <c r="L47" i="6" s="1"/>
  <c r="M20" i="1"/>
  <c r="Q104" i="1" l="1"/>
  <c r="I12" i="1"/>
  <c r="I12" i="6" s="1"/>
  <c r="P112" i="1"/>
  <c r="P106" i="1"/>
  <c r="P107" i="1" s="1"/>
  <c r="P101" i="1"/>
  <c r="P114" i="1"/>
  <c r="Q114" i="1" s="1"/>
  <c r="P102" i="1"/>
  <c r="P108" i="1"/>
  <c r="Q108" i="1" s="1"/>
  <c r="T76" i="1"/>
  <c r="R47" i="1"/>
  <c r="T47" i="1"/>
  <c r="S47" i="1"/>
  <c r="S76" i="1"/>
  <c r="L76" i="6"/>
  <c r="U20" i="1"/>
  <c r="M47" i="1"/>
  <c r="M76" i="1"/>
  <c r="O86" i="1"/>
  <c r="Q86" i="1" s="1"/>
  <c r="Q82" i="1"/>
  <c r="J20" i="6"/>
  <c r="J76" i="6" s="1"/>
  <c r="BQ20" i="1"/>
  <c r="P103" i="1" l="1"/>
  <c r="P109" i="1"/>
  <c r="Q109" i="1" s="1"/>
  <c r="J47" i="6"/>
  <c r="BQ76" i="1"/>
  <c r="BQ47" i="1"/>
  <c r="U47" i="1"/>
  <c r="U76" i="1"/>
  <c r="Q107" i="1"/>
  <c r="Q106" i="1"/>
  <c r="P113" i="1"/>
  <c r="Q113" i="1" s="1"/>
  <c r="Q112" i="1"/>
  <c r="BR20" i="1"/>
  <c r="BR47" i="1" s="1"/>
  <c r="BR76" i="1" l="1"/>
  <c r="Q102" i="1" l="1"/>
  <c r="Q101" i="1"/>
  <c r="Q10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UMW</author>
  </authors>
  <commentList>
    <comment ref="L15" authorId="0" shapeId="0" xr:uid="{C02177B5-A9C7-4C21-984A-151571063C4D}">
      <text>
        <r>
          <rPr>
            <b/>
            <sz val="9"/>
            <color rgb="FF000000"/>
            <rFont val="Tahoma"/>
            <family val="2"/>
            <charset val="238"/>
          </rPr>
          <t xml:space="preserve">UMW:
</t>
        </r>
        <r>
          <rPr>
            <b/>
            <sz val="9"/>
            <color rgb="FF000000"/>
            <rFont val="Tahoma"/>
            <family val="2"/>
            <charset val="238"/>
          </rPr>
          <t xml:space="preserve">Zajęcia kształtujące umiejętności praktyczne, przewidziane w programie studiów o profilu praktycznym, są prowadzone:
</t>
        </r>
        <r>
          <rPr>
            <b/>
            <sz val="9"/>
            <color rgb="FF000000"/>
            <rFont val="Tahoma"/>
            <family val="2"/>
            <charset val="238"/>
          </rPr>
          <t xml:space="preserve">1) w warunkach właściwych dla danego zakresu działalności zawodowej;
</t>
        </r>
        <r>
          <rPr>
            <b/>
            <sz val="9"/>
            <color rgb="FF000000"/>
            <rFont val="Tahoma"/>
            <family val="2"/>
            <charset val="238"/>
          </rPr>
          <t xml:space="preserve">2) w sposób umożliwiający wykonywanie czynności praktycznych przez studentów.
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<sst xmlns="http://schemas.openxmlformats.org/spreadsheetml/2006/main" count="2465" uniqueCount="1209">
  <si>
    <t>Lp.</t>
  </si>
  <si>
    <t>Przedmiot (nazwa)</t>
  </si>
  <si>
    <t>semestr zimowy - I</t>
  </si>
  <si>
    <t>semestr letni - II</t>
  </si>
  <si>
    <t>SUMA PUNKTÓW ECTS ZA PRZEDMIOT</t>
  </si>
  <si>
    <t>wykład (WY)</t>
  </si>
  <si>
    <t>seminarium (SE)</t>
  </si>
  <si>
    <t>ćwiczenia audytoryjne (CA)</t>
  </si>
  <si>
    <t>ćwiczenia kierunkowe - niekliniczne (CN)</t>
  </si>
  <si>
    <t>ćwiczenia laboratoryjne (CL)</t>
  </si>
  <si>
    <t>ćwiczenia kliniczne (CK)</t>
  </si>
  <si>
    <t>zajęcia praktyczne przy pacjencie (PP)</t>
  </si>
  <si>
    <t>ćwiczenia specjalistyczne - magisterskie (CM)</t>
  </si>
  <si>
    <t>lektoraty (LE)</t>
  </si>
  <si>
    <t>e-learning (EL)</t>
  </si>
  <si>
    <t>praktyka zawodowa (PZ)</t>
  </si>
  <si>
    <t>liczba godzin z nauczycielem</t>
  </si>
  <si>
    <t>ogólna liczba godzin dydaktycznych</t>
  </si>
  <si>
    <t>punkty ECTS w semestrze</t>
  </si>
  <si>
    <t>ćwiczenia audytoryjne CA)</t>
  </si>
  <si>
    <t>RAZEM</t>
  </si>
  <si>
    <t>Wydział</t>
  </si>
  <si>
    <t>Kierunek</t>
  </si>
  <si>
    <t>Forma studiów</t>
  </si>
  <si>
    <t>Cykl kształcenia</t>
  </si>
  <si>
    <t>łącznie dla przedmiotu</t>
  </si>
  <si>
    <t>całkowity nakład pracy studenta</t>
  </si>
  <si>
    <t>UWAGI</t>
  </si>
  <si>
    <t>wartość</t>
  </si>
  <si>
    <t>Rok studiów</t>
  </si>
  <si>
    <t>Rok akademicki</t>
  </si>
  <si>
    <t>RPS- obowiązkowe</t>
  </si>
  <si>
    <t>POW- ograniczonego wyboru</t>
  </si>
  <si>
    <t>PSW- swobodnego wyboru</t>
  </si>
  <si>
    <t xml:space="preserve">zal zaliczenie </t>
  </si>
  <si>
    <t>zal/o zaliczenie na ocenę</t>
  </si>
  <si>
    <t xml:space="preserve"> egz egzamin</t>
  </si>
  <si>
    <t>kod grupy*</t>
  </si>
  <si>
    <t>*kod grupy wpisujemy w przypadku kierunków regulowanych- należy wpisać symbol grupy zajęć, do jakiej należy dany przedmiot, tzw. ”kod grupy”</t>
  </si>
  <si>
    <t>OBJAŚNIENIA</t>
  </si>
  <si>
    <t>W Centrum Symulacji Medycznej</t>
  </si>
  <si>
    <t>W Pracowni dydaktycznej</t>
  </si>
  <si>
    <t>A</t>
  </si>
  <si>
    <t>Poziom kształcenia</t>
  </si>
  <si>
    <t>B</t>
  </si>
  <si>
    <t>C</t>
  </si>
  <si>
    <t>D</t>
  </si>
  <si>
    <t>Profil kształcenia</t>
  </si>
  <si>
    <t>Liczba semestrów</t>
  </si>
  <si>
    <t>Łączna liczba godzin</t>
  </si>
  <si>
    <t>Łączna liczba ECTS</t>
  </si>
  <si>
    <t>Cykl kształcenia (nabór)</t>
  </si>
  <si>
    <t>Ścieżka**</t>
  </si>
  <si>
    <r>
      <t xml:space="preserve">Rodzaj zajęć***
</t>
    </r>
    <r>
      <rPr>
        <b/>
        <sz val="9"/>
        <color theme="1"/>
        <rFont val="Calibri"/>
        <family val="2"/>
        <charset val="238"/>
        <scheme val="minor"/>
      </rPr>
      <t>(RPS, POW, PSW)</t>
    </r>
  </si>
  <si>
    <t>zajęcia wychowania fizycznego (WF)</t>
  </si>
  <si>
    <t>Pielęgniarstwo</t>
  </si>
  <si>
    <t>samokształcenie kierowane (SK)</t>
  </si>
  <si>
    <t>praktyczny</t>
  </si>
  <si>
    <t>egz</t>
  </si>
  <si>
    <t>zal</t>
  </si>
  <si>
    <t>Język angielski</t>
  </si>
  <si>
    <t xml:space="preserve"> Praktyki zawodowe</t>
  </si>
  <si>
    <t>Razem</t>
  </si>
  <si>
    <t>Symbol grupy efektów</t>
  </si>
  <si>
    <t>Nazwa grupy efektów</t>
  </si>
  <si>
    <t>liczba ECTS wg standardu</t>
  </si>
  <si>
    <t>Seminarium dyplomowe</t>
  </si>
  <si>
    <t>LICZBA GODZIN W PRZELICZENIU NA 1 ECTS</t>
  </si>
  <si>
    <t>liczba godz. wg standardu</t>
  </si>
  <si>
    <t>liczba godz. wg programu</t>
  </si>
  <si>
    <t>liczba ECTS wg programu</t>
  </si>
  <si>
    <t>RPS</t>
  </si>
  <si>
    <t>POW</t>
  </si>
  <si>
    <t>CSM WW</t>
  </si>
  <si>
    <t>CSM NW</t>
  </si>
  <si>
    <t>łącznie</t>
  </si>
  <si>
    <t>w tym on-line</t>
  </si>
  <si>
    <t>Łącznie</t>
  </si>
  <si>
    <t>samodzielna praca studenta</t>
  </si>
  <si>
    <t>SAMODZIELNA PRACA STUDENTA</t>
  </si>
  <si>
    <t>SUMA GODZIN PRZEDMIOTU</t>
  </si>
  <si>
    <t>GODZINY Z NAUCZYCIELEM</t>
  </si>
  <si>
    <t>NAKŁAD PRACY STUDENTA (godz. dyd. + samodzielna praca)</t>
  </si>
  <si>
    <t>GODZINY DYDAKTYCZNE</t>
  </si>
  <si>
    <t>nakład pracy studenta (godz. dyd. + samodzielna praca)</t>
  </si>
  <si>
    <t>12+35</t>
  </si>
  <si>
    <t>Wskażnik</t>
  </si>
  <si>
    <t>wg standardu</t>
  </si>
  <si>
    <t>wskaźnik wg standardu</t>
  </si>
  <si>
    <t>za zajecia praktyczne (PP)</t>
  </si>
  <si>
    <t>suma godz./ECTS dyd. W grupiach zgodnie ze standardem</t>
  </si>
  <si>
    <t>uwagi</t>
  </si>
  <si>
    <t>LP</t>
  </si>
  <si>
    <t>%</t>
  </si>
  <si>
    <t>realizacja wskaźnika</t>
  </si>
  <si>
    <t>uwagi do realizacji</t>
  </si>
  <si>
    <t>za zajęcia z wykorzystaniem met i technik na odl.</t>
  </si>
  <si>
    <t>za zajęcia z bezpośrednim udziałem prowadzących</t>
  </si>
  <si>
    <t>13+36</t>
  </si>
  <si>
    <t>14+37</t>
  </si>
  <si>
    <t>1/5</t>
  </si>
  <si>
    <t>PSW</t>
  </si>
  <si>
    <t>II stopień</t>
  </si>
  <si>
    <t>stacjonarne/niestacjonarne</t>
  </si>
  <si>
    <t xml:space="preserve">Pielęgniarstwo epidemiologiczne </t>
  </si>
  <si>
    <t xml:space="preserve">Farmakologia i ordynowanie produktów leczniczych </t>
  </si>
  <si>
    <t>Opieka i edukacja  terapeutyczna w chorobach przewlekłych 
(w chorobach układu oddechowego)</t>
  </si>
  <si>
    <t xml:space="preserve">Opieka i edukacja  terapeutyczna w chorobach przewlekłych 
(w zaburzeniach układu nerwowego)  </t>
  </si>
  <si>
    <t xml:space="preserve">Opieka i edukacja  terapeutyczna w chorobach przewlekłych 
(w chorobie nowotworowej) </t>
  </si>
  <si>
    <t xml:space="preserve">Statystyka medyczna </t>
  </si>
  <si>
    <t xml:space="preserve">Informacja naukowa </t>
  </si>
  <si>
    <t>Przygotowanie pracy dyplomowej**</t>
  </si>
  <si>
    <t>Dydaktyka medyczna</t>
  </si>
  <si>
    <t>Poradnictwo w pielęgniarstwie</t>
  </si>
  <si>
    <t>Koordynowana opieka zdrowotna</t>
  </si>
  <si>
    <t>Wybrane zagadnienia w neurologii dziecięcej</t>
  </si>
  <si>
    <t>Praktyczne aspekty kardiodiabetologii </t>
  </si>
  <si>
    <t>Chirurgia jednego dnia</t>
  </si>
  <si>
    <t xml:space="preserve">Pediatria społeczna </t>
  </si>
  <si>
    <t>Wybrane zagadnienia opieki pielęgniarskiej w pediatrii</t>
  </si>
  <si>
    <t>Pielęgniarstwo operacyjne</t>
  </si>
  <si>
    <t>Podstawy seksuologii</t>
  </si>
  <si>
    <t>Zajęcia fakultatywne</t>
  </si>
  <si>
    <r>
      <t>Przygotowanie pracy dyplomowej**</t>
    </r>
    <r>
      <rPr>
        <sz val="12"/>
        <rFont val="Calibri"/>
        <family val="2"/>
        <charset val="238"/>
        <scheme val="minor"/>
      </rPr>
      <t xml:space="preserve"> praca własna studenta</t>
    </r>
  </si>
  <si>
    <t>****Pula godzin (ze standardu,
do dyspozycji uczelni (Autorska oferta uczelni))</t>
  </si>
  <si>
    <t>ze standardu</t>
  </si>
  <si>
    <t>do dyspozycji uczelni (Autorska oferta uczelni)</t>
  </si>
  <si>
    <t>ćwiczenia w warunkach symulowanych (CS)******</t>
  </si>
  <si>
    <t>Minimalna liczba godzin zajęć z języka angielskiego</t>
  </si>
  <si>
    <t>Minimalna liczba ECTS za zajęcia z języka angielskiego</t>
  </si>
  <si>
    <t>Minimalna liczba ECTS za zajęcia do wyboru z puli godzin do dyspozycji uczelni- tok A</t>
  </si>
  <si>
    <t>Wartość wymaga weryfikacji</t>
  </si>
  <si>
    <t>Minimalna liczba ECTS za zajęcia do wyboru z puli godzin do dyspozycji uczelni- tok B</t>
  </si>
  <si>
    <t>Liczba godzin do dyspozycji uczelni- tok A</t>
  </si>
  <si>
    <t>Liczba godzin do dyspozycji uczelni- tok B</t>
  </si>
  <si>
    <t>Liczba ECTS do dyspozycji uczelni- tok A</t>
  </si>
  <si>
    <t>Liczba ECTS do dyspozycji uczelni- tok B</t>
  </si>
  <si>
    <t>Minimalna liczba ECTS za przygotowanie pracy dyplomowej i przygotowanie do egzaminu dyplomowego</t>
  </si>
  <si>
    <t>Zaawansowana praktyka pielęgniarska</t>
  </si>
  <si>
    <t>Badania naukowe i rozwój praktyki zawodowej pielęgniarki</t>
  </si>
  <si>
    <t>forma zakończenia przedmiotu *****</t>
  </si>
  <si>
    <t>33+56</t>
  </si>
  <si>
    <t>15+38</t>
  </si>
  <si>
    <t>(26+49)*5/3</t>
  </si>
  <si>
    <t>(17+29+40+52)*5/3</t>
  </si>
  <si>
    <t>14+33</t>
  </si>
  <si>
    <t>15+32</t>
  </si>
  <si>
    <t>(suma 16-31)-17</t>
  </si>
  <si>
    <t>37+56</t>
  </si>
  <si>
    <t>38+55</t>
  </si>
  <si>
    <t>(suma 39-54)-40</t>
  </si>
  <si>
    <t>57</t>
  </si>
  <si>
    <t>58</t>
  </si>
  <si>
    <t>sumy dla 1 roku</t>
  </si>
  <si>
    <t>sumy dla 2 roku</t>
  </si>
  <si>
    <t>Nauki społeczne i humanistyczne</t>
  </si>
  <si>
    <t>Rodzaj zajęć***
(RPS, POW, PSW)</t>
  </si>
  <si>
    <t>Suma efektów w poszczególnych kategoriach</t>
  </si>
  <si>
    <t>ECTS</t>
  </si>
  <si>
    <t>forma zakończenia przedmiotu</t>
  </si>
  <si>
    <t>W TYM TEORIA (WY+SE)</t>
  </si>
  <si>
    <t>Wiedza</t>
  </si>
  <si>
    <t>Umiejetności</t>
  </si>
  <si>
    <t>Kompetencje społeczne</t>
  </si>
  <si>
    <t>Wiedza - moduł A</t>
  </si>
  <si>
    <t>Wiedza - moduł B</t>
  </si>
  <si>
    <t>Wiedza - moduł C</t>
  </si>
  <si>
    <t>Umiejętności - moduł A</t>
  </si>
  <si>
    <t>Umiejętności - moduł B</t>
  </si>
  <si>
    <t>Umiejętności - moduł C</t>
  </si>
  <si>
    <t>Proporcje poszczególnych kategorii efektów dla przedmiotu</t>
  </si>
  <si>
    <t>A.W01</t>
  </si>
  <si>
    <t>A.W02</t>
  </si>
  <si>
    <t>A.W03</t>
  </si>
  <si>
    <t>A.W04</t>
  </si>
  <si>
    <t>A.W05</t>
  </si>
  <si>
    <t>A.W06</t>
  </si>
  <si>
    <t>A.W07</t>
  </si>
  <si>
    <t>A.W08</t>
  </si>
  <si>
    <t>A.W09</t>
  </si>
  <si>
    <t>A.W10</t>
  </si>
  <si>
    <t>A.W11</t>
  </si>
  <si>
    <t>A.W12</t>
  </si>
  <si>
    <t>A.W13</t>
  </si>
  <si>
    <t>A.W14</t>
  </si>
  <si>
    <t>A.W15</t>
  </si>
  <si>
    <t>A.W16</t>
  </si>
  <si>
    <t>A.W17</t>
  </si>
  <si>
    <t>A.W18</t>
  </si>
  <si>
    <t>A.W19</t>
  </si>
  <si>
    <t>A.W20</t>
  </si>
  <si>
    <t>A.W21</t>
  </si>
  <si>
    <t>A.W22</t>
  </si>
  <si>
    <t>A.W23</t>
  </si>
  <si>
    <t>A.W24</t>
  </si>
  <si>
    <t>A.W25</t>
  </si>
  <si>
    <t>A.W26</t>
  </si>
  <si>
    <t>B.W01</t>
  </si>
  <si>
    <t>B.W02</t>
  </si>
  <si>
    <t>B.W03</t>
  </si>
  <si>
    <t>B.W04</t>
  </si>
  <si>
    <t>B.W05</t>
  </si>
  <si>
    <t>B.W06</t>
  </si>
  <si>
    <t>B.W07</t>
  </si>
  <si>
    <t>B.W08</t>
  </si>
  <si>
    <t>B.W09</t>
  </si>
  <si>
    <t>B.W10</t>
  </si>
  <si>
    <t>B.W11</t>
  </si>
  <si>
    <t>B.W12</t>
  </si>
  <si>
    <t>B.W13</t>
  </si>
  <si>
    <t>B.W14</t>
  </si>
  <si>
    <t>B.W15</t>
  </si>
  <si>
    <t>B.W16</t>
  </si>
  <si>
    <t>B.W17</t>
  </si>
  <si>
    <t>B.W18</t>
  </si>
  <si>
    <t>B.W19</t>
  </si>
  <si>
    <t>B.W20</t>
  </si>
  <si>
    <t>B.W21</t>
  </si>
  <si>
    <t>B.W22</t>
  </si>
  <si>
    <t>B.W23</t>
  </si>
  <si>
    <t>B.W24</t>
  </si>
  <si>
    <t>B.W25</t>
  </si>
  <si>
    <t>B.W26</t>
  </si>
  <si>
    <t>B.W27</t>
  </si>
  <si>
    <t>B.W28</t>
  </si>
  <si>
    <t>B.W29</t>
  </si>
  <si>
    <t>B.W30</t>
  </si>
  <si>
    <t>B.W31</t>
  </si>
  <si>
    <t>B.W32</t>
  </si>
  <si>
    <t>B.W33</t>
  </si>
  <si>
    <t>B.W34</t>
  </si>
  <si>
    <t>B.W35</t>
  </si>
  <si>
    <t>B.W36</t>
  </si>
  <si>
    <t>B.W37</t>
  </si>
  <si>
    <t>B.W38</t>
  </si>
  <si>
    <t>B.W39</t>
  </si>
  <si>
    <t>B.W40</t>
  </si>
  <si>
    <t>B.W41</t>
  </si>
  <si>
    <t>B.W42</t>
  </si>
  <si>
    <t>B.W43</t>
  </si>
  <si>
    <t>B.W44</t>
  </si>
  <si>
    <t>B.W45</t>
  </si>
  <si>
    <t>B.W46</t>
  </si>
  <si>
    <t>B.W47</t>
  </si>
  <si>
    <t>B.W48</t>
  </si>
  <si>
    <t>B.W49</t>
  </si>
  <si>
    <t>B.W50</t>
  </si>
  <si>
    <t>C.W01</t>
  </si>
  <si>
    <t>C.W02</t>
  </si>
  <si>
    <t>C.W03</t>
  </si>
  <si>
    <t>C.W04</t>
  </si>
  <si>
    <t>C.W05</t>
  </si>
  <si>
    <t>C.W06</t>
  </si>
  <si>
    <t>C.W07</t>
  </si>
  <si>
    <t>C.W08</t>
  </si>
  <si>
    <t>C.W09</t>
  </si>
  <si>
    <t>C.W10</t>
  </si>
  <si>
    <t>C.W11</t>
  </si>
  <si>
    <t>C.W12</t>
  </si>
  <si>
    <t>C.W13</t>
  </si>
  <si>
    <t>C.W14</t>
  </si>
  <si>
    <t>C.W15</t>
  </si>
  <si>
    <t>C.W16</t>
  </si>
  <si>
    <t>C.W17</t>
  </si>
  <si>
    <t>C.W18</t>
  </si>
  <si>
    <t>C.W19</t>
  </si>
  <si>
    <t>C.W20</t>
  </si>
  <si>
    <t>C.W21</t>
  </si>
  <si>
    <t>A.U01</t>
  </si>
  <si>
    <t>A.U02</t>
  </si>
  <si>
    <t>A.U03</t>
  </si>
  <si>
    <t>A.U04</t>
  </si>
  <si>
    <t>A.U05</t>
  </si>
  <si>
    <t>A.U06</t>
  </si>
  <si>
    <t>A.U07</t>
  </si>
  <si>
    <t>A.U08</t>
  </si>
  <si>
    <t>A.U09</t>
  </si>
  <si>
    <t>A.U10</t>
  </si>
  <si>
    <t>A.U11</t>
  </si>
  <si>
    <t>A.U12</t>
  </si>
  <si>
    <t>A.U13</t>
  </si>
  <si>
    <t>A.U14</t>
  </si>
  <si>
    <t>A.U15</t>
  </si>
  <si>
    <t>A.U16</t>
  </si>
  <si>
    <t>B.U01</t>
  </si>
  <si>
    <t>B.U02</t>
  </si>
  <si>
    <t>B.U03</t>
  </si>
  <si>
    <t>B.U04</t>
  </si>
  <si>
    <t>B.U05</t>
  </si>
  <si>
    <t>B.U06</t>
  </si>
  <si>
    <t>B.U07</t>
  </si>
  <si>
    <t>B.U08</t>
  </si>
  <si>
    <t>B.U09</t>
  </si>
  <si>
    <t>B.U10</t>
  </si>
  <si>
    <t>B.U11</t>
  </si>
  <si>
    <t>B.U12</t>
  </si>
  <si>
    <t>B.U13</t>
  </si>
  <si>
    <t>B.U14</t>
  </si>
  <si>
    <t>B.U15</t>
  </si>
  <si>
    <t>B.U16</t>
  </si>
  <si>
    <t>B.U17</t>
  </si>
  <si>
    <t>B.U18</t>
  </si>
  <si>
    <t>B.U19</t>
  </si>
  <si>
    <t>B.U20</t>
  </si>
  <si>
    <t>B.U21</t>
  </si>
  <si>
    <t>B.U22</t>
  </si>
  <si>
    <t>B.U23</t>
  </si>
  <si>
    <t>B.U24</t>
  </si>
  <si>
    <t>B.U25</t>
  </si>
  <si>
    <t>C.U01</t>
  </si>
  <si>
    <t>C.U02</t>
  </si>
  <si>
    <t>C.U03</t>
  </si>
  <si>
    <t>C.U04</t>
  </si>
  <si>
    <t>C.U05</t>
  </si>
  <si>
    <t>C.U06</t>
  </si>
  <si>
    <t>C.U07</t>
  </si>
  <si>
    <t>C.U08</t>
  </si>
  <si>
    <t>C.U09</t>
  </si>
  <si>
    <t>C.U10</t>
  </si>
  <si>
    <t>C.U11</t>
  </si>
  <si>
    <t>C.U12</t>
  </si>
  <si>
    <t>C.U13</t>
  </si>
  <si>
    <t>C.U14</t>
  </si>
  <si>
    <t>C.U15</t>
  </si>
  <si>
    <t>C.U16</t>
  </si>
  <si>
    <t>K.1</t>
  </si>
  <si>
    <t>K.2</t>
  </si>
  <si>
    <t>K.3</t>
  </si>
  <si>
    <t>K.4</t>
  </si>
  <si>
    <t>K.5</t>
  </si>
  <si>
    <t>K.6</t>
  </si>
  <si>
    <t>A.U17</t>
  </si>
  <si>
    <t>A.U18</t>
  </si>
  <si>
    <t>A.U19</t>
  </si>
  <si>
    <t>B.W51</t>
  </si>
  <si>
    <t>B.W52</t>
  </si>
  <si>
    <t>B.W53</t>
  </si>
  <si>
    <t>B.W54</t>
  </si>
  <si>
    <t>B.W55</t>
  </si>
  <si>
    <t>B.W56</t>
  </si>
  <si>
    <t>B.W57</t>
  </si>
  <si>
    <t>B.U26</t>
  </si>
  <si>
    <t>B.U27</t>
  </si>
  <si>
    <t>B.U28</t>
  </si>
  <si>
    <t>B.U29</t>
  </si>
  <si>
    <t>B.U30</t>
  </si>
  <si>
    <t>B.U31</t>
  </si>
  <si>
    <t>B.U32</t>
  </si>
  <si>
    <t>B.U33</t>
  </si>
  <si>
    <t>B.U34</t>
  </si>
  <si>
    <t>B.U35</t>
  </si>
  <si>
    <t>B.U36</t>
  </si>
  <si>
    <t>B.U37</t>
  </si>
  <si>
    <t>B.U38</t>
  </si>
  <si>
    <t>B.U39</t>
  </si>
  <si>
    <t>B.U40</t>
  </si>
  <si>
    <t>B.U41</t>
  </si>
  <si>
    <t>B.U42</t>
  </si>
  <si>
    <t>B.U43</t>
  </si>
  <si>
    <t>B.U44</t>
  </si>
  <si>
    <t>B.U45</t>
  </si>
  <si>
    <t>B.U46</t>
  </si>
  <si>
    <t>B.U47</t>
  </si>
  <si>
    <t>B.U48</t>
  </si>
  <si>
    <t>B.U49</t>
  </si>
  <si>
    <t>B.U50</t>
  </si>
  <si>
    <t>B.U51</t>
  </si>
  <si>
    <t>B.U52</t>
  </si>
  <si>
    <t>B.U53</t>
  </si>
  <si>
    <t>B.U54</t>
  </si>
  <si>
    <t>B.U55</t>
  </si>
  <si>
    <t>B.U56</t>
  </si>
  <si>
    <t>B.U57</t>
  </si>
  <si>
    <t>B.U58</t>
  </si>
  <si>
    <t>B.U59</t>
  </si>
  <si>
    <t>B.U60</t>
  </si>
  <si>
    <t>B.U61</t>
  </si>
  <si>
    <t>B.U62</t>
  </si>
  <si>
    <t>B.U63</t>
  </si>
  <si>
    <t>B.U64</t>
  </si>
  <si>
    <t>B.U65</t>
  </si>
  <si>
    <t>B.U66</t>
  </si>
  <si>
    <t>B.U67</t>
  </si>
  <si>
    <t>B.U68</t>
  </si>
  <si>
    <t>B.U69</t>
  </si>
  <si>
    <t>B.U70</t>
  </si>
  <si>
    <t>B.U71</t>
  </si>
  <si>
    <t>B.U72</t>
  </si>
  <si>
    <t>B.U73</t>
  </si>
  <si>
    <t>B.U74</t>
  </si>
  <si>
    <t>B.U75</t>
  </si>
  <si>
    <t>B.U76</t>
  </si>
  <si>
    <t>B.U77</t>
  </si>
  <si>
    <t>B.U78</t>
  </si>
  <si>
    <t>B.U79</t>
  </si>
  <si>
    <t>forma zakończenia semestru *******</t>
  </si>
  <si>
    <t>forma zakończenia semestru ******</t>
  </si>
  <si>
    <t>ćwiczenia w warunkach symulowanych (CS)*******</t>
  </si>
  <si>
    <t>*******Ćwiczenia w warunkach symulowanych (CS) są realizowane odpowiednio:</t>
  </si>
  <si>
    <t>Czy przedmiot kształtuje kompetencje komunikacyjne</t>
  </si>
  <si>
    <t>tak</t>
  </si>
  <si>
    <t>nie</t>
  </si>
  <si>
    <t>Czy przedmiot humanistyczny lub społeczny</t>
  </si>
  <si>
    <t>CSP WW</t>
  </si>
  <si>
    <t>Prawo  w praktyce  zawodowej pielęgniarki</t>
  </si>
  <si>
    <t>Zarządzanie w praktyce zawodowej pielęgniarki</t>
  </si>
  <si>
    <t>Wielokulturowość w praktyce zawodowej pielęgniarki</t>
  </si>
  <si>
    <t>Leczenie żywieniowe dojelitowe i pozajelitowe</t>
  </si>
  <si>
    <t>Badania naukowe w praktyce zawodowej pielęgniarki</t>
  </si>
  <si>
    <t>Wydział Pielęgniarstwa i Położnictwa</t>
  </si>
  <si>
    <t>2026/2027</t>
  </si>
  <si>
    <t>Opieka i edukacja terapeutyczna w chorobach przewlekłych (w chorobach układu krążenia)</t>
  </si>
  <si>
    <t>Opieka i edukacja  terapeutyczna w chorobach przewlekłych (w diabetologii)</t>
  </si>
  <si>
    <t>Opieka i edukacja  terapeutyczna w chorobach przewlekłych (w zaburzeniach zdrowia psychicznego)</t>
  </si>
  <si>
    <t>Praktyka zawodowa pielęgniarki w perspektywie międzynarodowej</t>
  </si>
  <si>
    <t>Praktyka zawodowa pielęgniarki oparta na dowodach naukowych</t>
  </si>
  <si>
    <t>Zarządzanie w praktyce zawodowej pielęgniarki - praktyka zawodowa</t>
  </si>
  <si>
    <t>Opieka i edukacja terapeutyczna w chorobach przewlekłych (w chorobach układu krążenia) - praktyka zawodowa</t>
  </si>
  <si>
    <t>Opieka i edukacja  terapeutyczna w chorobach przewlekłych (w chorobach nerek i leczeniu nerkozastępczym) - praktyka zawodowa</t>
  </si>
  <si>
    <t>Opieka i edukacja terapeutyczna w chorobach przewlekłych (leczenie przeciwbólowe)</t>
  </si>
  <si>
    <t>Opieka i edukacja terapeutyczna w zakresie ran przewlekłych i przetok</t>
  </si>
  <si>
    <t>Opieka i edukacja  terapeutyczna w chorobach przewlekłych (w chorobach nerek i leczeniu nerkozastępczym)</t>
  </si>
  <si>
    <t>Opieka i edukacja  terapeutyczna w chorobach przewlekłych (w diabetologii) - praktyka zawodowa</t>
  </si>
  <si>
    <t>Opieka  i edukacja terapeutyczna w chorobach przewlekłych (w chorobach o podłożu alergicznym)</t>
  </si>
  <si>
    <t>B_W58_UMW</t>
  </si>
  <si>
    <t>B_W60_UMW</t>
  </si>
  <si>
    <t>B_W61_UMW</t>
  </si>
  <si>
    <t>B_W62_UMW</t>
  </si>
  <si>
    <t>B_W63_UMW</t>
  </si>
  <si>
    <t>B_W64_UMW</t>
  </si>
  <si>
    <t xml:space="preserve">B_W65_UMW
</t>
  </si>
  <si>
    <t>B_W69_UMW</t>
  </si>
  <si>
    <t>B_W70_UMW</t>
  </si>
  <si>
    <t>B_W67_UMW</t>
  </si>
  <si>
    <t>B_W68_UMW</t>
  </si>
  <si>
    <t>B_W71_UMW</t>
  </si>
  <si>
    <t>B_W75_UMW</t>
  </si>
  <si>
    <t>B_W72_UMW</t>
  </si>
  <si>
    <t>B_W73_UMW</t>
  </si>
  <si>
    <t>B_W77_UMW</t>
  </si>
  <si>
    <t>B_W74_UMW</t>
  </si>
  <si>
    <t>B_W76_UMW</t>
  </si>
  <si>
    <t>B_W78_UMW</t>
  </si>
  <si>
    <t>B_W79_UMW</t>
  </si>
  <si>
    <t>B_W80_UMW</t>
  </si>
  <si>
    <t>B_W81_UMW</t>
  </si>
  <si>
    <t>B_W82_UMW</t>
  </si>
  <si>
    <t>B_W86_UMW</t>
  </si>
  <si>
    <t>B_W85_UMW</t>
  </si>
  <si>
    <t>B_W84_UMW</t>
  </si>
  <si>
    <t>B_W83_UMW</t>
  </si>
  <si>
    <t>B_W87_UMW</t>
  </si>
  <si>
    <t>B_W88_UMW</t>
  </si>
  <si>
    <t>B_W94_FU</t>
  </si>
  <si>
    <t>B_W92_FU</t>
  </si>
  <si>
    <t>B_W95_FU</t>
  </si>
  <si>
    <t>B_W93_FU</t>
  </si>
  <si>
    <t>B_U81_UMW</t>
  </si>
  <si>
    <t>B_U85_UMW</t>
  </si>
  <si>
    <t>B_U82_UMW</t>
  </si>
  <si>
    <t>B_U83_UMW</t>
  </si>
  <si>
    <t>B_U84_UMW</t>
  </si>
  <si>
    <t>B_U87_UMW</t>
  </si>
  <si>
    <t>B_U86_UMW</t>
  </si>
  <si>
    <t>B_U88_UMW</t>
  </si>
  <si>
    <t>B_U91_UMW</t>
  </si>
  <si>
    <t>B_U89_UMW</t>
  </si>
  <si>
    <t>B_U93_UMW</t>
  </si>
  <si>
    <t>B_U90_UMW</t>
  </si>
  <si>
    <t>B_U94_UMW</t>
  </si>
  <si>
    <t>B_U92_UMW</t>
  </si>
  <si>
    <t>B_U95_UMW</t>
  </si>
  <si>
    <t>B_U96_UMW</t>
  </si>
  <si>
    <t>B_U100_UMW</t>
  </si>
  <si>
    <t>B_U97_UMW</t>
  </si>
  <si>
    <t>B_U101_UMW</t>
  </si>
  <si>
    <t>B_U98_UMW</t>
  </si>
  <si>
    <t>B_U102_UMW</t>
  </si>
  <si>
    <t>B_U99_UMW</t>
  </si>
  <si>
    <t>B_U103_UMW</t>
  </si>
  <si>
    <t>B_U107_FU</t>
  </si>
  <si>
    <t>Senatu Uniwersytetu Medycznego we Wrocławiu</t>
  </si>
  <si>
    <t>Przygotowanie do egzaminu dyplomowego</t>
  </si>
  <si>
    <t>Tlenoterapia ciągła i wentylacja mechaniczna oraz pielęgnowanie dorosłego wentylowanego mechanicznie w chorobach przewlekłych</t>
  </si>
  <si>
    <t>Tlenoterapia ciągła i wentylacja mechaniczna oraz pielęgnowanie dorosłego wentylowanego mechanicznie w chorobach przewlekłych - praktyka zawodowa</t>
  </si>
  <si>
    <t>Postępowanie w stanach zagrożenia życia w ujęciu interprofesjonalnym</t>
  </si>
  <si>
    <t>Ordynowanie leków i wystawianie recept - praktyka zawodowa</t>
  </si>
  <si>
    <t>Opieka i edukacja w chorobach skóry</t>
  </si>
  <si>
    <t>2026-2028</t>
  </si>
  <si>
    <t>2027/2028</t>
  </si>
  <si>
    <t>Czy zajęcia kształtują umiejętności praktyczne</t>
  </si>
  <si>
    <t>Nakład pracy- liczba godzin</t>
  </si>
  <si>
    <t>Nakład pracy- punktów ECTS</t>
  </si>
  <si>
    <t>Wskaźiki- liczba godzin</t>
  </si>
  <si>
    <t>Wskaźiki- punktów ECTS</t>
  </si>
  <si>
    <t>Kształcenie bezpośrednie stacjonarne</t>
  </si>
  <si>
    <t>Kształcenie bezpośrednie z wykorzystaniem metod i technik kształcenia na odległość (synchroniczne)</t>
  </si>
  <si>
    <t>Kształcenie asynchroniczne z wykorzystaniem metod i technik kształcenia na odległość</t>
  </si>
  <si>
    <t>Samokształcenie kierowane (dotyczy tylko kierunków pielęgniarstwo i położnictwo)</t>
  </si>
  <si>
    <t>Indywidualna praca własna studenta</t>
  </si>
  <si>
    <t>Praktyka zawodowa</t>
  </si>
  <si>
    <t>Łączny nakład pracy studenta</t>
  </si>
  <si>
    <t>Łącznie kształcenie bezpośrednie</t>
  </si>
  <si>
    <t>Łącznie kształcenie z użyciem metod i technik kształcenia na odległość</t>
  </si>
  <si>
    <t>PRK</t>
  </si>
  <si>
    <t>P7S_WG</t>
  </si>
  <si>
    <t>P7S_WK</t>
  </si>
  <si>
    <t>P7S_UW</t>
  </si>
  <si>
    <t>P7S_UK</t>
  </si>
  <si>
    <t>P7S_UO</t>
  </si>
  <si>
    <t>P7S_UU</t>
  </si>
  <si>
    <t>P7S_KO</t>
  </si>
  <si>
    <t>P7S_KR</t>
  </si>
  <si>
    <r>
      <t xml:space="preserve">Oznaczenie kategorii efektu
</t>
    </r>
    <r>
      <rPr>
        <i/>
        <sz val="11"/>
        <color theme="1"/>
        <rFont val="Calibri"/>
        <family val="2"/>
        <charset val="238"/>
        <scheme val="minor"/>
      </rPr>
      <t>(Ogólny/Szczegółowy)</t>
    </r>
  </si>
  <si>
    <t>Numer efektu uczenia się</t>
  </si>
  <si>
    <t>Minimalna liczba godzin zajęć w cyklu kształcenia- tok A</t>
  </si>
  <si>
    <t>Minimalna liczba punktów ECTS konieczna do ukończenia studiów- tok A</t>
  </si>
  <si>
    <t>Liczba godzin całkowitego nakładu pracy studenta w cyklu kształcenia (jeśli 1 ECTS to 25-30h pracy studenta)- toka A</t>
  </si>
  <si>
    <t>Średnia liczba godzin pracy studenta przypadająca na 1 ECTS- tok A</t>
  </si>
  <si>
    <t>Minimalna liczba godzin zajęć w cyklu kształcenia- tok B</t>
  </si>
  <si>
    <t>Minimalna liczba punktów ECTS konieczna do ukończenia studiów- tok B</t>
  </si>
  <si>
    <t>Liczba godzin całkowitego nakładu pracy studenta w cyklu kształcenia (jeśli 1 ECTS to 25-30h pracy studenta)- toka B</t>
  </si>
  <si>
    <t>Średnia liczba godzin pracy studenta przypadająca na 1 ECTS- tok B</t>
  </si>
  <si>
    <t>Liczba ECTS zajęć kształtujacych umiejętności praktyczne (CA, CN, CS, CL, CK, PP, PZ) w wymiarze większym niż- tok A</t>
  </si>
  <si>
    <t>Liczba ECTS w ramach zajęć prowadzonych z bezpośrednim udziałem nauczycieli akademickich lub innych osób prowadzących zajęcia- tok A</t>
  </si>
  <si>
    <t>Liczba ECTS zajęć kształtujacych umiejętności praktyczne (PP+PZ+CS+CL+CK+CN+CA) w wymiarze większym niż- tok B</t>
  </si>
  <si>
    <t>Liczba ECTS w ramach zajęć prowadzonych z bezpośrednim udziałem nauczycieli akademickich lub innych osób prowadzących zajęcia-tok B</t>
  </si>
  <si>
    <t>Uchwała nr</t>
  </si>
  <si>
    <t>z dnia 18 lutego 2026 r.</t>
  </si>
  <si>
    <t>Szczegółowy Program Studiów dla cyklu kształcenia rozpoczynającego się w roku akademickim: 2026/2027</t>
  </si>
  <si>
    <t>Efekty uczenia się
po ukończeniu studiów absolwent:</t>
  </si>
  <si>
    <t>Ogólny</t>
  </si>
  <si>
    <t>W.1.</t>
  </si>
  <si>
    <t>regulacje prawne w zakresie wykonywania zawodu pielęgniarki i udzielania świadczeń zdrowotnych;</t>
  </si>
  <si>
    <t>W.2.</t>
  </si>
  <si>
    <t>założenia kształcenia na studiach przygotowującego do wykonywania zawodu pielęgniarki i kształcenia podyplomowego pielęgniarek;</t>
  </si>
  <si>
    <t>W.3.</t>
  </si>
  <si>
    <t>kierunki rozwoju pielęgniarstwa w Europie i na świecie;</t>
  </si>
  <si>
    <t>W.4.</t>
  </si>
  <si>
    <t>problematykę zarządzania zespołami pielęgniarskimi i organizacji opieki zdrowotnej;</t>
  </si>
  <si>
    <t>W.5.</t>
  </si>
  <si>
    <t>uwarunkowania rozwoju jakości usług zdrowotnych i zarządzanie jakością;</t>
  </si>
  <si>
    <t>W.6.</t>
  </si>
  <si>
    <t>uwarunkowania kulturowe i religijne sprawowania opieki pielęgniarskiej nad pacjentami różnych narodowości i wyznań;</t>
  </si>
  <si>
    <t>W.7.</t>
  </si>
  <si>
    <t>zadania pielęgniarki w opiece koordynowanej w podstawowej opiece zdrowotnej;</t>
  </si>
  <si>
    <t>W.8.</t>
  </si>
  <si>
    <t>zasady orzekania o czasowej niezdolności do pracy i wystawiania zaświadczeń o czasowej niezdolności do pracy;</t>
  </si>
  <si>
    <t>W.9.</t>
  </si>
  <si>
    <t>standardy realizacji świadczeń w ramach zaawansowanej praktyki pielęgniarskiej oraz świadczeń pielęgniarskich udzielanych samodzielnie;</t>
  </si>
  <si>
    <t>W.10.</t>
  </si>
  <si>
    <t>mechanizmy działania produktów leczniczych oraz zasady ich ordynowania;</t>
  </si>
  <si>
    <t>W.11.</t>
  </si>
  <si>
    <t>wytyczne terapeutyczne i standardy opieki pielęgniarskiej w chorobach przewlekłych;</t>
  </si>
  <si>
    <t>W.12.</t>
  </si>
  <si>
    <t>zasady udzielania świadczeń zdrowotnych w chorobach przewlekłych w ramach zaawansowanej praktyki pielęgniarskiej;</t>
  </si>
  <si>
    <t>W.13.</t>
  </si>
  <si>
    <t>zasady specjalistycznego leczenia ran przewlekłych, w tym odleżyn i owrzodzeń nowotworowych oraz pielęgnacji przetok;</t>
  </si>
  <si>
    <t>W.14.</t>
  </si>
  <si>
    <t>metody i zasady terapii bólu ostrego i przewlekłego;</t>
  </si>
  <si>
    <t>W.15.</t>
  </si>
  <si>
    <t>metody i zasady edukacji zdrowotnej osób z chorobami przewlekłymi;</t>
  </si>
  <si>
    <t>W.16.</t>
  </si>
  <si>
    <t>metody i zasady prowadzenia badań naukowych;</t>
  </si>
  <si>
    <t>W.17.</t>
  </si>
  <si>
    <t>wymagania dotyczące przygotowywania publikacji naukowych;</t>
  </si>
  <si>
    <t>W.18.</t>
  </si>
  <si>
    <t>proces planowania opieki nad pacjentem zgodnie z praktyką pielęgniarską opartą na faktach.</t>
  </si>
  <si>
    <t>U.2.</t>
  </si>
  <si>
    <t>stosować odpowiednie przepisy prawa podczas wykonywania praktyki zawodowej pielęgniarki;</t>
  </si>
  <si>
    <t>U.3.</t>
  </si>
  <si>
    <t>opracowywać założenia polityki kadrowej odpowiednie do zapotrzebowania pacjentów na opiekę pielęgniarską;</t>
  </si>
  <si>
    <t>U.4.</t>
  </si>
  <si>
    <t>stosować metody oraz techniki organizacji i zarządzania w analizowaniu i rozwiązywaniu problemów organizacyjnych oraz usprawnianiu wykonywania praktyki zawodowej pielęgniarki;</t>
  </si>
  <si>
    <t>U.5.</t>
  </si>
  <si>
    <t>organizować i nadzorować pracę zespołów pielęgniarek, położnych lub personelu pomocniczego;</t>
  </si>
  <si>
    <t>U.6.</t>
  </si>
  <si>
    <t>dobierać i zlecać badania diagnostyczne w ramach uprawnień zawodowych pielęgniarki oraz interpretować ich wyniki;</t>
  </si>
  <si>
    <t>U.7.</t>
  </si>
  <si>
    <t>opracować program edukacji terapeutycznej pacjenta z chorobą przewlekłą, prowadzić tę edukację i dokonać ewaluacji tego programu;</t>
  </si>
  <si>
    <t>U.8.</t>
  </si>
  <si>
    <t>samodzielnie realizować świadczenia zdrowotne związane z profilaktyką i opieką nad pacjentem z przewlekłą obturacyjną chorobą płuc (POChP), w warunkach opieki stacjonarnej i domowej;</t>
  </si>
  <si>
    <t>U.9.</t>
  </si>
  <si>
    <t>samodzielnie realizować świadczenia zdrowotne w zakresie opieki nad pacjentem leczonym hemodializą, dializą otrzewnową i technikami pokrewnymi;</t>
  </si>
  <si>
    <t>U.10.</t>
  </si>
  <si>
    <t>samodzielnie realizować świadczenia zdrowotne w zakresie opieki nad pacjentem z przetoką jelitową (kolostomią, ileostomią) i przetoką moczową;</t>
  </si>
  <si>
    <t>U.11.</t>
  </si>
  <si>
    <t>samodzielnie realizować świadczenia zdrowotne w zakresie opieki nad dorosłym i dzieckiem z zastosowanym żywieniem dojelitowym i pozajelitowym;</t>
  </si>
  <si>
    <t>U.12.</t>
  </si>
  <si>
    <t>prowadzić edukację terapeutyczną w celu poprawy jakości życia pacjenta z chorobą przewlekłą (cukrzycą, POChP lub chorobą układu krążenia);</t>
  </si>
  <si>
    <t>U.13.</t>
  </si>
  <si>
    <t>sprawować kompleksową opiekę nad pacjentem z cukrzycą stosującym terapię ciągłego podskórnego wlewu insuliny oraz realizować zadania edukatora do spraw diabetologii;</t>
  </si>
  <si>
    <t>U.14.</t>
  </si>
  <si>
    <t>samodzielnie realizować świadczenia zdrowotne w zakresie opieki nad pacjentem z raną odleżynową, owrzodzeniem nowotworowym, oparzeniem, odmrożeniem, raną urazową powierzchowną, owrzodzeniem kończyn dolnych i stopą cukrzycową oraz pielęgnować ranę metodami zachowawczymi i zabiegowymi, w tym usuwać martwicę z rany;</t>
  </si>
  <si>
    <t>U.15.</t>
  </si>
  <si>
    <t>realizować specjalistyczne świadczenia zdrowotne w zakresie kompresjoterapii profilaktycznej i leczniczej w chorobach układu żylnego i limfatycznego;</t>
  </si>
  <si>
    <t>U.16.</t>
  </si>
  <si>
    <t>samodzielnie realizować specjalistyczne świadczenia zdrowotne z zakresu terapii bólu ostrego i przewlekłego;</t>
  </si>
  <si>
    <t>U.17.</t>
  </si>
  <si>
    <t>samodzielnie lub we współpracy z innymi członkami zespołu terapeutycznego udzielać świadczeń zdrowotnych w zakresie rehabilitacji osób z przewlekłymi zaburzeniami psychicznymi;</t>
  </si>
  <si>
    <t>U.18.</t>
  </si>
  <si>
    <t>koordynować opiekę zdrowotną nad pacjentem w systemie ochrony zdrowia oraz realizować kompleksowe świadczenia pielęgniarskie w podstawowej opiece zdrowotnej;</t>
  </si>
  <si>
    <t>U.19.</t>
  </si>
  <si>
    <t>samodzielnie ordynować leki, środki specjalnego przeznaczenia żywieniowego i wyroby medyczne, w tym wystawiać na nie recepty lub zlecenia w ramach uprawnień zawodowych pielęgniarki;</t>
  </si>
  <si>
    <t>U.20.</t>
  </si>
  <si>
    <t>samodzielnie udzielać porad zdrowotnych w zakresie uprawnień zawodowych pielęgniarki;</t>
  </si>
  <si>
    <t>U.21.</t>
  </si>
  <si>
    <t>określać standardy opieki pielęgniarskiej oraz wdrażać je do praktyki pielęgniarskiej;</t>
  </si>
  <si>
    <t>U.22.</t>
  </si>
  <si>
    <t>komunikować się z pacjentem, uwzględniając uwarunkowania kulturowe i religijne;</t>
  </si>
  <si>
    <t>U.23.</t>
  </si>
  <si>
    <t>prowadzić badania naukowe i upowszechniać ich wyniki;</t>
  </si>
  <si>
    <t>U.24.</t>
  </si>
  <si>
    <t>wykorzystywać wyniki badań naukowych i światowy dorobek pielęgniarstwa w planowaniu opieki nad pacjentami i dla rozwoju praktyki pielęgniarskiej;</t>
  </si>
  <si>
    <t>U.25.</t>
  </si>
  <si>
    <t>udzielać pacjentom informacji w zakresie dostępu do poszczególnych rodzajów świadczeń zdrowotnych i kierować do realizacji świadczeń w ramach uprawnień zawodowych pielęgniarki;</t>
  </si>
  <si>
    <t>U.26.</t>
  </si>
  <si>
    <t>wykorzystywać nowoczesne metody nauczania i ewaluacji stosowane w kształceniu na studiach przygotowującym do wykonywania zawodu pielęgniarki i kształceniu podyplomowym pielęgniarek.</t>
  </si>
  <si>
    <t>Szkolenie BHP i P.P</t>
  </si>
  <si>
    <t>Przysposobienie biblioteczne</t>
  </si>
  <si>
    <r>
      <rPr>
        <sz val="12"/>
        <color rgb="FFA23636"/>
        <rFont val="Calibri"/>
        <family val="2"/>
        <charset val="238"/>
        <scheme val="minor"/>
      </rPr>
      <t>Farmakologia uzupełniająca *</t>
    </r>
    <r>
      <rPr>
        <sz val="12"/>
        <color theme="1"/>
        <rFont val="Calibri"/>
        <family val="2"/>
        <charset val="238"/>
        <scheme val="minor"/>
      </rPr>
      <t xml:space="preserve"> przedmiot tylko dla studentów (absolwentów) rozpoczynających kształcenie na I stopniu pielęgniarstwa przed rokiem 2016/2017</t>
    </r>
  </si>
  <si>
    <t>Farmakologia uzupełniająca #</t>
  </si>
  <si>
    <t>B_W59_UMW</t>
  </si>
  <si>
    <t>B_W66_UMW</t>
  </si>
  <si>
    <t>S.W01</t>
  </si>
  <si>
    <t>S.W02</t>
  </si>
  <si>
    <t>S.W03</t>
  </si>
  <si>
    <t>P.W01</t>
  </si>
  <si>
    <t>P.W02</t>
  </si>
  <si>
    <t>P.W03</t>
  </si>
  <si>
    <t>Szczegółowy</t>
  </si>
  <si>
    <t>podstawowe zagrożenia dla zdrowia i życia, które mogą wystąpić w środowisku nauki i pracy, w tym zagrożeń pożarowych, chemicznych, fizycznych i biologicznych,</t>
  </si>
  <si>
    <t>zasady zapobiegania tym zagrożeniom oraz procedur postępowania w sytuacjach niebezpiecznych,</t>
  </si>
  <si>
    <t>podstawowe zasady udzielania pierwszej pomocy przedmedycznej w nagłych wypadkach.</t>
  </si>
  <si>
    <t>zasoby i usługi biblioteczne, w tym bazy danych, katalogi oraz narzędzia wyszukiwania informacji naukowej na poziomie zaawansowanym.</t>
  </si>
  <si>
    <t>zasady etycznego korzystania z informacji, w tym prawa autorskiego i zasady cytowania źródeł.</t>
  </si>
  <si>
    <t>metody wyszukiwania, selekcji i oceny wiarygodności źródeł informacji naukowej.</t>
  </si>
  <si>
    <t>za zajęcia kształtujące umiejętności praktyczne jeżeli</t>
  </si>
  <si>
    <t>jeżeli L="tak"(19:26;31;42:49;54)*5/3</t>
  </si>
  <si>
    <t>(suma(16;18:28;30:31)+suma(39;41:51;53:54))*5/1</t>
  </si>
  <si>
    <t>1a</t>
  </si>
  <si>
    <t>1b</t>
  </si>
  <si>
    <t>2a</t>
  </si>
  <si>
    <t>3a</t>
  </si>
  <si>
    <t>3b</t>
  </si>
  <si>
    <t>2b</t>
  </si>
  <si>
    <t>7a</t>
  </si>
  <si>
    <t>Liczba ECTS realizowanych on-line w grupie A, B i C, wyłącznie w ramach zajęć umożliwiających osiągnięcie efektów uczenia się w kategorii wiedzy- profil praktyczny- tok A</t>
  </si>
  <si>
    <t>Liczba ECTS realizowanych on-line w grupie A, B i C, wyłącznie w ramach zajęć umożliwiających osiągnięcie efektów uczenia się w kategorii wiedzy- profil praktyczny- tok B</t>
  </si>
  <si>
    <t>7b</t>
  </si>
  <si>
    <t>8a</t>
  </si>
  <si>
    <t>9a</t>
  </si>
  <si>
    <t>10a</t>
  </si>
  <si>
    <t>11a</t>
  </si>
  <si>
    <t>12a</t>
  </si>
  <si>
    <t>13a</t>
  </si>
  <si>
    <t>8b</t>
  </si>
  <si>
    <t>9b</t>
  </si>
  <si>
    <t>10b</t>
  </si>
  <si>
    <t>11b</t>
  </si>
  <si>
    <t>12b</t>
  </si>
  <si>
    <t>13b</t>
  </si>
  <si>
    <t>Kształcenie ogólne</t>
  </si>
  <si>
    <t>A.W1.</t>
  </si>
  <si>
    <t>A.W2.</t>
  </si>
  <si>
    <t>A.W3.</t>
  </si>
  <si>
    <t>A.W4.</t>
  </si>
  <si>
    <t>znaczenie i skutki prawne zdarzeń medycznych;</t>
  </si>
  <si>
    <t>problematykę zdarzeń niepożądanych i błędów medycznych w aspekcie bezpieczeństwa pacjenta;</t>
  </si>
  <si>
    <t>istotę błędów medycznych w interwencjach pielęgniarskich;</t>
  </si>
  <si>
    <t>problematykę ubezpieczeń w zakresie odpowiedzialności cywilnej;</t>
  </si>
  <si>
    <t xml:space="preserve">A.W5. </t>
  </si>
  <si>
    <t>przepisy prawa dotyczące przetwarzania danych osobowych szczególnych kategorii w systemie ochrony zdrowia;</t>
  </si>
  <si>
    <t xml:space="preserve">A.W6. </t>
  </si>
  <si>
    <t xml:space="preserve">A.W7. </t>
  </si>
  <si>
    <t>zakresy uprawnień zawodowych do udzielania świadczeń zdrowotnych przez pielęgniarkę w odniesieniu do poziomów kwalifikacji zawodowych pielęgniarki;</t>
  </si>
  <si>
    <t>metody zarządzania w systemie ochrony zdrowia;</t>
  </si>
  <si>
    <t>zasady funkcjonowania organizacji i budowania jej struktur;</t>
  </si>
  <si>
    <t xml:space="preserve">A.W8. </t>
  </si>
  <si>
    <t xml:space="preserve">A.W9. </t>
  </si>
  <si>
    <t>metody oceny zapotrzebowania na opiekę pielęgniarską w podstawowej opiece zdrowotnej oraz w opiece ambulatoryjnej, szpitalnej i domowej;</t>
  </si>
  <si>
    <t xml:space="preserve">A.W10. </t>
  </si>
  <si>
    <t>pojęcie kultury organizacyjnej i czynniki ją determinujące;</t>
  </si>
  <si>
    <t>mechanizmy podejmowania decyzji w zarządzaniu;</t>
  </si>
  <si>
    <t xml:space="preserve">A.W11. </t>
  </si>
  <si>
    <t>style zarządzania i znaczenie przywództwa w rozwoju pielęgniarstwa;</t>
  </si>
  <si>
    <t xml:space="preserve">A.W12. </t>
  </si>
  <si>
    <t xml:space="preserve">A.W13. </t>
  </si>
  <si>
    <t>zasady realizacji i finansowania świadczeń pielęgniarskich w systemie ubezpieczenia zdrowotnego;</t>
  </si>
  <si>
    <t xml:space="preserve">A.W14. </t>
  </si>
  <si>
    <t>specyfikę funkcji kierowniczych, w tym istotę delegowania zadań;</t>
  </si>
  <si>
    <t xml:space="preserve">A.W15. </t>
  </si>
  <si>
    <t>A.W16.</t>
  </si>
  <si>
    <t>problematykę zarządzania zasobami ludzkimi;</t>
  </si>
  <si>
    <t>metody diagnozy organizacyjnej, koncepcję i teorię zarządzania zmianą oraz zasady zarządzania strategicznego;</t>
  </si>
  <si>
    <t>uwarunkowania rozwoju zawodowego pielęgniarek;</t>
  </si>
  <si>
    <t xml:space="preserve">A.W17. </t>
  </si>
  <si>
    <t>naukowe podstawy ergonomii w środowisku pracy;</t>
  </si>
  <si>
    <t xml:space="preserve">A.W18. </t>
  </si>
  <si>
    <t>istotę procesu zmian i zasady zarządzania zmianą;</t>
  </si>
  <si>
    <t xml:space="preserve">A.W19. </t>
  </si>
  <si>
    <t>modele i strategie zarządzania jakością w opiece zdrowotnej;</t>
  </si>
  <si>
    <t xml:space="preserve">A.W20. </t>
  </si>
  <si>
    <t>A.W21.</t>
  </si>
  <si>
    <t>podstawowe pojęcia z zakresu dydaktyki medycznej;</t>
  </si>
  <si>
    <t>metody prowadzenia działalności edukacyjnej wśród pacjentów;</t>
  </si>
  <si>
    <t xml:space="preserve">A.W22. </t>
  </si>
  <si>
    <t xml:space="preserve">A.W23. </t>
  </si>
  <si>
    <t>metody nauczania i środki dydaktyczne stosowane w kształceniu na studiach przygotowującym do wykonywania zawodu pielęgniarki i kształceniu podyplomowym pielęgniarek;</t>
  </si>
  <si>
    <t>teorię pielęgniarstwa wielokulturowego Madeleine Leininger;</t>
  </si>
  <si>
    <t xml:space="preserve">A.W24. </t>
  </si>
  <si>
    <t>kulturowe uwarunkowania organizacji leczenia i zapewnienia opieki, z uwzględnieniem zachowań zdrowotnych i podejścia do leczenia;</t>
  </si>
  <si>
    <t xml:space="preserve">A.W25. </t>
  </si>
  <si>
    <t>różnice kulturowe i religijne w postrzeganiu człowieka i w komunikacji między-kulturowej.</t>
  </si>
  <si>
    <t xml:space="preserve">B.W2. </t>
  </si>
  <si>
    <t>regulacje prawne związane z refundacją leków, wyrobów medycznych i środków spożywczych specjalnego przeznaczenia żywieniowego;</t>
  </si>
  <si>
    <t>B.W3.</t>
  </si>
  <si>
    <t>B.W4.</t>
  </si>
  <si>
    <t>zjawisko polifarmakoterapii i polipragmazji oraz objawy i skutki uboczne działania leków zawierających określone substancje czynne;</t>
  </si>
  <si>
    <t>B.W5.</t>
  </si>
  <si>
    <t>założenia nadzoru nad zakażeniami w podmiotach leczniczych, z uwzględnieniem rejestracji zakażeń oraz zasady współpracy w zespołach interprofesjonalnych w tym zakresie;</t>
  </si>
  <si>
    <t>B.W6.</t>
  </si>
  <si>
    <t>uwarunkowania profilaktyki, występowania i kontroli zakażeń szpitalnych w działalności podmiotów leczniczych, z uwzględnieniem czynników etiologicznych, w tym patogenów alarmowych;</t>
  </si>
  <si>
    <t xml:space="preserve">B.W7. </t>
  </si>
  <si>
    <t>zasady planowania, opracowywania, wdrażania i nadzorowania działań zapobiegawczych oraz przeciwepidemicznych;</t>
  </si>
  <si>
    <t xml:space="preserve">B.W8. </t>
  </si>
  <si>
    <t>założenia teoretyczne poradnictwa w pracy pielęgniarki bazujące na regulacjach prawnych i transteoretycznym modelu zmiany Prochaski i DiClemente;</t>
  </si>
  <si>
    <t>B.W9.</t>
  </si>
  <si>
    <t>predyktory funkcjonowania człowieka zdrowego i chorego, z uwzględnieniem choroby przewlekłej;</t>
  </si>
  <si>
    <t xml:space="preserve">B.W10. </t>
  </si>
  <si>
    <t>metody oceny stanu zdrowia pacjenta w poradnictwie pielęgniarskim;</t>
  </si>
  <si>
    <t>zasady postępowania terapeutycznego w przypadku problemów zdrowotnych</t>
  </si>
  <si>
    <t xml:space="preserve">B.W11. </t>
  </si>
  <si>
    <t>B.W12.</t>
  </si>
  <si>
    <t>zasady doboru badań diagnostycznych i interpretacji ich wyników w zakresie posiadanych uprawnień zawodowych pielęgniarki;</t>
  </si>
  <si>
    <t>B.W13.</t>
  </si>
  <si>
    <t>zakres profilaktyki chorób zakaźnych, społecznych i cywilizacyjnych;</t>
  </si>
  <si>
    <t xml:space="preserve">B.W14. </t>
  </si>
  <si>
    <t>modele opieki koordynowanej funkcjonujące w Rzeczypospolitej Polskiej i wybranych państwach;</t>
  </si>
  <si>
    <t>B.W15.</t>
  </si>
  <si>
    <t>zadania koordynatora świadczeń zdrowotnych w wybranych rodzajach świadczeń;</t>
  </si>
  <si>
    <t xml:space="preserve">B.W16. </t>
  </si>
  <si>
    <t>zasady koordynowania programów zdrowotnych oraz organizacji procesu udzielania świadczeń zdrowotnych w różnych obszarach systemu ochrony zdrowia, z uwzględnieniem aktualnych zmian systemowych;</t>
  </si>
  <si>
    <t>B.W17.</t>
  </si>
  <si>
    <t>zasady funkcjonowania zespołów interprofesjonalnych w opiece zdrowotnej w oparciu o wybrane obszary świadczeń specjalistycznych, w tym zespołu psychiatrycznej opieki środowiskowej;</t>
  </si>
  <si>
    <t>B.W18.</t>
  </si>
  <si>
    <t>zasady postępowania diagnostyczno-terapeutycznego i opieki nad pacjentami z niewydolnością krążenia, zaburzeniami rytmu serca i nadciśnieniem tętniczym oraz nowoczesne technologie wykorzystywane w terapii i monitorowaniu pacjentów z chorobami układu krążenia;</t>
  </si>
  <si>
    <t xml:space="preserve">B.W19. </t>
  </si>
  <si>
    <t>B.W20.</t>
  </si>
  <si>
    <t>zastosowanie spirometrii w ocenie zaburzonej wydolności oddechowej oraz zasady pomiaru szczytowego przepływu wydechowego (Peak Expiratory Flow, PEF), testów nadreaktywności oskrzeli, badań in vivo i in vitro;</t>
  </si>
  <si>
    <t>B.W21.</t>
  </si>
  <si>
    <t>grupy leków stosowanych w chorobach alergicznych mających wpływ na wynik testów skórnych;</t>
  </si>
  <si>
    <t>B.W22.</t>
  </si>
  <si>
    <t>gospodarkę wodno-elektrolitową i kwasowo-zasadową u pacjenta dializowanego;</t>
  </si>
  <si>
    <t>zasady i zakres farmakoterapii stosowanej u pacjenta dializowanego;</t>
  </si>
  <si>
    <t xml:space="preserve">B.W23. </t>
  </si>
  <si>
    <t xml:space="preserve">B.W24. </t>
  </si>
  <si>
    <t>B.W25.</t>
  </si>
  <si>
    <t>zasady funkcjonowania stacji dializ i leczenia nerkozastępczego (ciągła ambulatoryjna dializa otrzewnowa – CADO, ambulatoryjna dializa otrzewnowa – ADO, hemodializa);</t>
  </si>
  <si>
    <t>B.W26.</t>
  </si>
  <si>
    <t>przyczyny i zasady postępowania diagnostyczno-terapeutycznego oraz opieki nad pacjentami z niewydolnością narządową;</t>
  </si>
  <si>
    <t>B.W27.</t>
  </si>
  <si>
    <t>B.W28.</t>
  </si>
  <si>
    <t>B.W29.</t>
  </si>
  <si>
    <t>zasady opieki nad pacjentem – biorcą narządów przed przeszczepieniem narządów i po ich przeszczepieniu oraz nad dawcą narządów;</t>
  </si>
  <si>
    <t>kryteria kwalifikacji i procedury stwierdzenia śmierci mózgowej oraz warunki zaprzestania tlenoterapii daremnej;</t>
  </si>
  <si>
    <t>patomechanizm cukrzycy, astmy, POChP i przewlekłej niewydolności krążenia oraz ich powikłania;</t>
  </si>
  <si>
    <t>nowoczesne technologie leczenia i monitorowania cukrzycy, z uwzględnieniem osobistych pomp insulinowych i systemów do ciągłego monitorowania glikemii;</t>
  </si>
  <si>
    <t>B.W31.</t>
  </si>
  <si>
    <t>zasady i metody prowadzenia edukacji terapeutycznej pacjenta, jego rodziny lub opiekuna w zakresie prowadzenia samokontroli i samoopieki w cukrzycy, astmie, POChP i przewlekłej niewydolności krążenia;</t>
  </si>
  <si>
    <t>B.W32.</t>
  </si>
  <si>
    <t>etiopatogenezę nowotworów oraz epidemiologię i profilaktykę chorób nowotworowych;</t>
  </si>
  <si>
    <t>B.W33.</t>
  </si>
  <si>
    <t>zasady leczenia pacjenta z chorobą nowotworową, w tym terapii spersonalizowanej, i opieki nad takim pacjentem;</t>
  </si>
  <si>
    <t>B.W34.</t>
  </si>
  <si>
    <t>zasady i sposoby pielęgnowania pacjenta po radioterapii i chemioterapii;</t>
  </si>
  <si>
    <t>B.W35.</t>
  </si>
  <si>
    <t>metody rozpoznawania reakcji pacjenta na chorobę i leczenie onkologiczne;</t>
  </si>
  <si>
    <t xml:space="preserve">B.W36. </t>
  </si>
  <si>
    <t>czynniki ryzyka, patomechanizm zaburzenia gojenia ran, klasyfikację i kliniczne metody oceny ran niegojących się oraz postępowanie diagnostyczno-terapeutyczne zachowawcze i zabiegowe;</t>
  </si>
  <si>
    <t>B.W37.</t>
  </si>
  <si>
    <t>zasady stosowania hiperbarii tlenowej, terapii podciśnieniowej, larw i biochirurgii w leczeniu owrzodzeń żylnych i niedokrwiennych, odleżyn, odmrożeń i zespołu stopy cukrzycowej;</t>
  </si>
  <si>
    <t>współczesne koncepcje miejscowego leczenia rany niegojącej się, w tym rodzaje lawaseptyków, antyseptyków i opatrunków oraz zasady ich doboru i refundacji, zasady ogólnego leczenia ran niegojących się oraz metody wspomagające proces gojenia ran;</t>
  </si>
  <si>
    <t>zasady posługiwania się podstawowymi narzędziami chirurgicznymi w procesie opracowywania i leczenia rany;</t>
  </si>
  <si>
    <t xml:space="preserve">B.W40. </t>
  </si>
  <si>
    <t>zasady edukacji i przygotowania pacjenta, jego rodziny lub opiekuna w zakresie profilaktyki występowania ran, ich powikłań oraz pielęgnacji ran niegojących się;</t>
  </si>
  <si>
    <t>B.W41.</t>
  </si>
  <si>
    <t>zastosowanie kompresjoterapii profilaktycznej i leczniczej w chorobach układu żylnego i limfatycznego;</t>
  </si>
  <si>
    <t>B.W42.</t>
  </si>
  <si>
    <t>zasady oceny funkcjonowania przetoki jelitowej i moczowej oraz ich powikłań, w tym zasady postępowania w powikłaniach miejscowych;</t>
  </si>
  <si>
    <t>B.W43.</t>
  </si>
  <si>
    <t>zasady przygotowania pacjenta z przetoką jelitową i moczową, jego rodziny lub opiekuna do opieki nad pacjentem, zasady doboru sprzętu stomijnego i jego refundacji oraz zasady stałej i kompleksowej opieki nad pacjentem z przetoką;</t>
  </si>
  <si>
    <t>B.W44.</t>
  </si>
  <si>
    <t>rodzaje bólu (ostry, przewlekły), mechanizm i drogi przewodzenia oraz czynniki wpływające na jego odczuwanie;</t>
  </si>
  <si>
    <t>B.W45.</t>
  </si>
  <si>
    <t>metody i narzędzia oceny i monitorowania odczuwania bólu przez pacjenta;</t>
  </si>
  <si>
    <t>B.W46.</t>
  </si>
  <si>
    <t>B.W47.</t>
  </si>
  <si>
    <t>B.W48.</t>
  </si>
  <si>
    <t>B.W49.</t>
  </si>
  <si>
    <t>B.W50.</t>
  </si>
  <si>
    <t>B.W51.</t>
  </si>
  <si>
    <t>B.W52.</t>
  </si>
  <si>
    <t>B.W53.</t>
  </si>
  <si>
    <t>B.W54.</t>
  </si>
  <si>
    <t>B.W55.</t>
  </si>
  <si>
    <t>B.W56.</t>
  </si>
  <si>
    <t>B.W57.</t>
  </si>
  <si>
    <t>działanie i skuteczność leków przeciwbólowych z różnych grup (opioidowe i nieopioidowe leki przeciwbólowe, niesteroidowe leki przeciwzapalne – NLPZ, drabina analgetyczna i koanalgetyki) oraz ich działania niepożądane;</t>
  </si>
  <si>
    <t>metody leczenia żywieniowego dziecka i dorosłego, zasady współpracy z zespołem żywieniowym w planowaniu i realizacji metod, technik oraz rodzajów żywienia dojelitowego i pozajelitowego w ramach profilaktyki powikłań;</t>
  </si>
  <si>
    <t>wskazania oraz powikłania stosowania tlenoterapii;</t>
  </si>
  <si>
    <t>zasady stosowania nowoczesnych metod tlenoterapii i monitorowania stanu pacjenta ze względu na toksyczność tlenu;</t>
  </si>
  <si>
    <t>wskazania i zasady stosowania wentylacji mechanicznej inwazyjnej i nieinwazyjnej oraz możliwe powikłania jej zastosowania w podmiocie leczniczym lub środowisku domowym;</t>
  </si>
  <si>
    <t>przyczyny, objawy i przebieg depresji, zaburzeń lękowych oraz uzależnień;</t>
  </si>
  <si>
    <t>zasady opieki pielęgniarskiej nad pacjentem z zaburzeniami psychicznymi, w tym z depresją i zaburzeniami lękowymi, oraz pacjentem uzależnionym, jego rodziną lub opiekunem, oraz zasady edukacji terapeutycznej i rehabilitacji psychiatrycznej tych osób, z uwzględnieniem wszystkich poziomów świadczeń zdrowotnych (ambulatoryjnych, pośrednich, szpitalnych oraz środowiska życia pacjenta);</t>
  </si>
  <si>
    <t>zakres pomocy w ramach świadczeń zdrowotnych oferowanych osobom z problemami zdrowia psychicznego oraz ich rodzinom lub opiekunom;</t>
  </si>
  <si>
    <t>zasady opieki pielęgniarskiej nad pacjentem z zaburzeniami układu nerwowego, w tym z chorobami degeneracyjnymi;</t>
  </si>
  <si>
    <t>zastosowanie i zasady wykonywania badania ultrasonograficznego (USG) do oceny lokalizacji naczyń obwodowych w czasie ich kaniulacji, lokalizacji cewnika Foleya, zgłębnika żołądka, rurki intubacyjnej oraz przepływu naczyniowego i ukrwienia rany;</t>
  </si>
  <si>
    <t>zasady orzekania o czasowej niezdolności do pracy i wystawiania zaświadczeń o czasowej niezdolności do pracy.</t>
  </si>
  <si>
    <t>C.W10.</t>
  </si>
  <si>
    <t>C.W11.</t>
  </si>
  <si>
    <t>C.W12.</t>
  </si>
  <si>
    <t>C.W13.</t>
  </si>
  <si>
    <t>C.W14.</t>
  </si>
  <si>
    <t>C.W15.</t>
  </si>
  <si>
    <t>C.W16.</t>
  </si>
  <si>
    <t>C.W17.</t>
  </si>
  <si>
    <t>C.W18.</t>
  </si>
  <si>
    <t>C.W19.</t>
  </si>
  <si>
    <t>C.W20.</t>
  </si>
  <si>
    <t>C.W21.</t>
  </si>
  <si>
    <t>C.W1.</t>
  </si>
  <si>
    <t>C.W2.</t>
  </si>
  <si>
    <t>C.W3.</t>
  </si>
  <si>
    <t>C.W4.</t>
  </si>
  <si>
    <t>C.W5.</t>
  </si>
  <si>
    <t>C.W6.</t>
  </si>
  <si>
    <t>C.W7.</t>
  </si>
  <si>
    <t>C.W8.</t>
  </si>
  <si>
    <t>C.W9.</t>
  </si>
  <si>
    <t>uwarunkowania rozwoju badań naukowych w pielęgniarstwie;</t>
  </si>
  <si>
    <t>priorytety badań naukowych w pielęgniarstwie;</t>
  </si>
  <si>
    <t>dobre praktyki w badaniach naukowych;</t>
  </si>
  <si>
    <t>metody, techniki i narzędzia badawcze stosowane w jakościowych i ilościowych badaniach naukowych;</t>
  </si>
  <si>
    <t>zasady opracowania modelu badawczego, w tym cel, problemy badawcze, zmienne, wskaźniki do zmiennych, metody, techniki i narzędzia badawcze oraz dobór grupy do badań;</t>
  </si>
  <si>
    <t>zasady analizy i prezentacji wyników badań naukowych oraz ich upowszechniania;</t>
  </si>
  <si>
    <t>zasady przygotowywania baz danych do analiz statystycznych;</t>
  </si>
  <si>
    <t>narzędzia informatyczne, testy statystyczne i zasady opracowywania wyników badań naukowych;</t>
  </si>
  <si>
    <t>źródła naukowej informacji medycznej;</t>
  </si>
  <si>
    <t>sposoby wyszukiwania informacji naukowej w bazach danych;</t>
  </si>
  <si>
    <t>zasady i etapy praktyki zawodowej pielęgniarki opartej na dowodach naukowych (Evidence Based Nursing Practice);</t>
  </si>
  <si>
    <t>założenia i zasady opracowywania standardów postępowania pielęgniarskiego, z uwzględnieniem praktyki zawodowej pielęgniarki opartej na dowodach naukowych oraz praktyki opartej na dowodach naukowych w medycynie;</t>
  </si>
  <si>
    <t>zasady i etapy przygotowania rekomendacji, wytycznych i zaleceń w zakresie praktyki zawodowej pielęgniarki opartej na dowodach naukowych;</t>
  </si>
  <si>
    <t>systemy kształcenia na studiach przygotowującego do wykonywania zawodu pielęgniarki i kształcenia podyplomowego pielęgniarek w wybranych państwach członkowskich Unii Europejskiej;</t>
  </si>
  <si>
    <t>strukturę i zasoby pielęgniarstwa w Europie i na świecie oraz prognozy ich rozwoju;</t>
  </si>
  <si>
    <t>główne zagrożenia środowiska pracy pielęgniarek i położnych w Europie i na świecie;</t>
  </si>
  <si>
    <t>role i zadania krajowych i międzynarodowych organizacji pielęgniarskich (m.in. Międzynarodowej Rady Pielęgniarek (International Council of Nurses, ICN), Europejskiej Federacji Stowarzyszeń Pielęgniarek (European Federation of Nurses Associations, EFN), Polskiego Towarzystwa Pielęgniarskiego (PTP));</t>
  </si>
  <si>
    <t>procedurę uznawania kwalifikacji zawodowych pielęgniarek w Rzeczypospolitej Polskiej i innych państwach europejskich;</t>
  </si>
  <si>
    <t>systemy opieki pielęgniarskiej i współczesne kierunki rozwoju autonomii zawodu;</t>
  </si>
  <si>
    <t>zasady dostępu obywateli państw członkowskich Unii Europejskiej do świadczeń zdrowotnych w świetle prawa Unii Europejskiej;</t>
  </si>
  <si>
    <t>rolę i priorytety polityki zdrowotnej Światowej Organizacji Zdrowia (World Health Organization, WHO) oraz Unii Europejskiej.</t>
  </si>
  <si>
    <t>U.1.</t>
  </si>
  <si>
    <t>rozwiązywać problemy zawodowe powstające w ramach wykonywania zawodu pielęgniarki, w szczególności związane z podejmowaniem decyzji w sytuacjach trudnych, wynikających ze specyfiki zadań zawodowych i warunków ich realizacji;</t>
  </si>
  <si>
    <t>A.U10.</t>
  </si>
  <si>
    <t>A.U11.</t>
  </si>
  <si>
    <t>A.U12.</t>
  </si>
  <si>
    <t>A.U13.</t>
  </si>
  <si>
    <t>A.U14.</t>
  </si>
  <si>
    <t>A.U15.</t>
  </si>
  <si>
    <t>A.U16.</t>
  </si>
  <si>
    <t>A.U17.</t>
  </si>
  <si>
    <t>A.U18.</t>
  </si>
  <si>
    <t>A.U19.</t>
  </si>
  <si>
    <t>A.U1.</t>
  </si>
  <si>
    <t>A.U2.</t>
  </si>
  <si>
    <t>A.U3.</t>
  </si>
  <si>
    <t>A.U4.</t>
  </si>
  <si>
    <t>A.U5.</t>
  </si>
  <si>
    <t>A.U6.</t>
  </si>
  <si>
    <t>A.U7.</t>
  </si>
  <si>
    <t>A.U8.</t>
  </si>
  <si>
    <t>A.U9.</t>
  </si>
  <si>
    <t>oceniać zdarzenia w praktyce zawodowej pielęgniarki w kontekście zgodności z przepisami prawa oraz możliwości i sposobów dochodzenia roszczeń, a także wskazywać możliwości rozwiązania danego problemu;</t>
  </si>
  <si>
    <t>kwalifikować daną sytuację zawodową w odniesieniu do prawa cywilnego, prawa karnego i prawa pracy oraz w zakresie odpowiedzialności zawodowej;</t>
  </si>
  <si>
    <t>analizować przyczyny błędów medycznych i wdrażać działania zapobiegawcze w ramach uprawnień zawodowych pielęgniarki;</t>
  </si>
  <si>
    <t>stosować metody analizy strategicznej niezbędne dla funkcjonowania podmiotów wykonujących działalność leczniczą;</t>
  </si>
  <si>
    <t>stosować różne metody podejmowania decyzji zawodowych i zarządczych;</t>
  </si>
  <si>
    <t>planować zasoby ludzkie, wykorzystując różne metody, organizować rekrutację pracowników i planować proces adaptacji zawodowej;</t>
  </si>
  <si>
    <t>opracowywać plan własnego rozwoju zawodowego i motywować do rozwoju zawodowego innych członków podległego zespołu;</t>
  </si>
  <si>
    <t>opracowywać standardy organizacyjne oraz przygotowywać opisy stanowisk pracy dla pielęgniarek i innych podległych pracowników;</t>
  </si>
  <si>
    <t>nadzorować jakość opieki pielęgniarskiej w podmiocie wykonującym działalność leczniczą, w tym przygotować ten podmiot do zewnętrznej oceny jakości;</t>
  </si>
  <si>
    <t>organizować proces dydaktyczny z wykorzystaniem nowoczesnych technologii stosowanych w kształceniu na studiach przygotowującym do wykonywania zawodu pielęgniarki i kształceniu podyplomowym pielęgniarek;</t>
  </si>
  <si>
    <t>dobierać odpowiednie środki i metody nauczania w działalności dydaktycznej;</t>
  </si>
  <si>
    <t>dokonywać weryfikacji prawidłowości organizacji procesu kształcenia zawodowego;</t>
  </si>
  <si>
    <t>wykorzystywać w pracy zróżnicowane metody i techniki komunikacji interpersonalnej wynikające z uwarunkowań kulturowych, etnicznych, religijnych i społecznych;</t>
  </si>
  <si>
    <t>stosować w praktyce założenia teorii pielęgniarstwa wielokulturowego Madeleine Leininger;</t>
  </si>
  <si>
    <t>rozpoznawać kulturowe uwarunkowania stylu życia mające wpływ na zdrowie i chorobę;</t>
  </si>
  <si>
    <t>uwzględniać uwarunkowania religijne i kulturowe w odniesieniu do potrzeb pacjentów w opiece zdrowotnej;</t>
  </si>
  <si>
    <t>porozumiewać się w języku angielskim na poziomie B2+ Europejskiego Systemu Kształcenia Językowego.</t>
  </si>
  <si>
    <t>B.U10.</t>
  </si>
  <si>
    <t>B.U11.</t>
  </si>
  <si>
    <t>B.U12.</t>
  </si>
  <si>
    <t>B.U13.</t>
  </si>
  <si>
    <t>B.U14.</t>
  </si>
  <si>
    <t>B.U15.</t>
  </si>
  <si>
    <t>B.U16.</t>
  </si>
  <si>
    <t>B.U17.</t>
  </si>
  <si>
    <t>B.U18.</t>
  </si>
  <si>
    <t>B.U19.</t>
  </si>
  <si>
    <t>B.U20.</t>
  </si>
  <si>
    <t>B.U21.</t>
  </si>
  <si>
    <t>B.U22.</t>
  </si>
  <si>
    <t>B.U23.</t>
  </si>
  <si>
    <t>B.U24.</t>
  </si>
  <si>
    <t>B.U25.</t>
  </si>
  <si>
    <t>B.U26.</t>
  </si>
  <si>
    <t>B.U27.</t>
  </si>
  <si>
    <t>B.U28.</t>
  </si>
  <si>
    <t>B.U29.</t>
  </si>
  <si>
    <t>B.U30.</t>
  </si>
  <si>
    <t>B.U31.</t>
  </si>
  <si>
    <t>B.U32.</t>
  </si>
  <si>
    <t>B.U33.</t>
  </si>
  <si>
    <t>B.U34.</t>
  </si>
  <si>
    <t>B.U35.</t>
  </si>
  <si>
    <t>B.U36.</t>
  </si>
  <si>
    <t>B.U37.</t>
  </si>
  <si>
    <t>B.U38.</t>
  </si>
  <si>
    <t>B.U39.</t>
  </si>
  <si>
    <t>B.U40.</t>
  </si>
  <si>
    <t>B.U41.</t>
  </si>
  <si>
    <t>B.U42.</t>
  </si>
  <si>
    <t>B.U43.</t>
  </si>
  <si>
    <t>B.U44.</t>
  </si>
  <si>
    <t>B.U45.</t>
  </si>
  <si>
    <t>B.U46.</t>
  </si>
  <si>
    <t>B.U47.</t>
  </si>
  <si>
    <t>B.U48.</t>
  </si>
  <si>
    <t>B.U49.</t>
  </si>
  <si>
    <t>B.U50.</t>
  </si>
  <si>
    <t>B.U51.</t>
  </si>
  <si>
    <t>B.U52.</t>
  </si>
  <si>
    <t>B.U53.</t>
  </si>
  <si>
    <t>B.U54.</t>
  </si>
  <si>
    <t>B.U55.</t>
  </si>
  <si>
    <t>B.U56.</t>
  </si>
  <si>
    <t>B.U57.</t>
  </si>
  <si>
    <t>B.U58.</t>
  </si>
  <si>
    <t>B.U59.</t>
  </si>
  <si>
    <t>B.U60.</t>
  </si>
  <si>
    <t>B.U61.</t>
  </si>
  <si>
    <t>B.U1.</t>
  </si>
  <si>
    <t>B.U2.</t>
  </si>
  <si>
    <t>B.U3.</t>
  </si>
  <si>
    <t>B.U4.</t>
  </si>
  <si>
    <t>B.U5.</t>
  </si>
  <si>
    <t>B.U6.</t>
  </si>
  <si>
    <t>B.U7.</t>
  </si>
  <si>
    <t>B.U8.</t>
  </si>
  <si>
    <t>B.U9.</t>
  </si>
  <si>
    <t>dobierać i przygotowywać zapisy form recepturowych leków zawierających określone substancje czynne na podstawie ukierunkowanej oceny stanu pacjenta;</t>
  </si>
  <si>
    <t>interpretować charakterystyki farmaceutyczne produktów leczniczych;</t>
  </si>
  <si>
    <t>dobierać i ordynować leki zawierające określone substancje czynne, z wyłączeniem leków zawierających substancje bardzo silnie działające, środki odurzające i substancje psychotropowe, w tym wystawiać na nie recepty;</t>
  </si>
  <si>
    <t>dobierać i ordynować środki spożywcze specjalnego przeznaczenia żywieniowego, w tym wystawiać na nie recepty, oraz ordynować określone wyroby medyczne, w tym wystawiać na nie zlecenia albo recepty;</t>
  </si>
  <si>
    <t>rozpoznawać zjawisko i skutki polifarmakoterapii i polipragmazji oraz edukować pacjenta, jego rodzinę lub opiekuna, a także pracowników opieki zdrowotnej w zakresie stosowanej farmakoterapii;</t>
  </si>
  <si>
    <t>stosować zasady zapobiegania zakażeniom związanym z opieką zdrowotną i wybranym chorobom zakaźnym oraz zwalczania tych zakażeń i chorób, a także zasady nadzoru epidemiologicznego;</t>
  </si>
  <si>
    <t>planować i prowadzić edukację pracowników opieki zdrowotnej w zakresie profilaktyki i zwalczania zakażeń szpitalnych oraz edukację pacjentów, ich rodzin lub opiekunów w zakresie odnoszącym się do opieki poszpitalnej;</t>
  </si>
  <si>
    <t>wykorzystywać wskaźniki jakości zarządzania opieką pielęgniarską w nadzorze epidemiologicznym oraz analizować wieloaspektowość występowania zakażeń szpitalnych;</t>
  </si>
  <si>
    <t>diagnozować zagrożenia zdrowotne pacjenta z chorobą przewlekłą;</t>
  </si>
  <si>
    <t>oceniać adaptację pacjenta do choroby przewlekłej;</t>
  </si>
  <si>
    <t>udzielać porad osobom zagrożonym uzależnieniami i uzależnionym, wykorzystując transteoretyczny model zmian Prochaski i DiClemente;</t>
  </si>
  <si>
    <t>przygotowywać materiały edukacyjne dla pacjenta, jego rodziny lub opiekuna w ramach poradnictwa zdrowotnego;</t>
  </si>
  <si>
    <t>wykorzystywać zasoby technologiczne dla potrzeb poradnictwa zdrowotnego;</t>
  </si>
  <si>
    <t>dobierać i stosować metody oceny stanu zdrowia pacjenta w ramach udzielania porad pielęgniarskich;</t>
  </si>
  <si>
    <t>wdrażać interwencje terapeutyczne w zależności od oceny stanu pacjenta w ramach posiadanych uprawnień zawodowych pielęgniarki;</t>
  </si>
  <si>
    <t>dostosowywać do rozpoznanych potrzeb zdrowotnych dostępne programy promocji zdrowia i edukacji zdrowotnej;</t>
  </si>
  <si>
    <t>wdrażać programy promocji zdrowia dla pacjentów, ich rodzin lub opiekunów;</t>
  </si>
  <si>
    <t>stosować wybrane metody edukacji zdrowotnej;</t>
  </si>
  <si>
    <t>prowadzić działania w zakresie profilaktyki i prewencji chorób zakaźnych, społecznych i cywilizacyjnych;</t>
  </si>
  <si>
    <t>reagować na swoiste zagrożenia zdrowotne występujące w środowisku zamieszkania, nauczania i wychowania oraz pracy;</t>
  </si>
  <si>
    <t>koordynować realizację świadczeń zdrowotnych dla pacjentów z chorobami przewlekłymi;</t>
  </si>
  <si>
    <t>opracowywać diagnozę potrzeb zdrowotnych i plan organizacji opieki oraz leczenia na poziomie organizacji i międzyinstytucjonalnym;</t>
  </si>
  <si>
    <t>planować i koordynować proces udzielania świadczeń zdrowotnych, z uwzględnieniem kryterium jakości i efektywności;</t>
  </si>
  <si>
    <t>planować i prowadzić edukację terapeutyczną pacjenta w zakresie samoobserwacji i samopielęgnacji oraz jego rodziny lub opiekuna w zakresie opieki nad pacjentem z chorobą przewlekłą (przewlekłą niewydolnością krążenia, zaburzeniami rytmu serca i nadciśnieniem tętniczym, POChP, cukrzycą);</t>
  </si>
  <si>
    <t>wykorzystywać nowoczesne technologie informacyjne do monitorowania stanu pacjentów z chorobami przewlekłymi;</t>
  </si>
  <si>
    <t>wykonywać badania diagnostyczne stosowane w przewlekłych chorobach układu oddechowego i interpretować ich wyniki;</t>
  </si>
  <si>
    <t>sprawować specjalistyczną opiekę pielęgniarską nad pacjentem w przebiegu leczenia nerkozastępczego w technikach przerywanych oraz technikach ciągłych (CRRT);</t>
  </si>
  <si>
    <t>planować i prowadzić edukację terapeutyczną pacjenta w zakresie samoobserwacji i samopielęgnacji oraz jego rodziny lub opiekuna w zakresie opieki nad pacjentem podczas dializy i hemodializy;</t>
  </si>
  <si>
    <t>modyfikować dawkę leków w trakcie hemodializy i dializy otrzewnowej zgodnie z ustalonym planem leczenia;</t>
  </si>
  <si>
    <t>planować i sprawować opiekę pielęgniarską nad pacjentem z niewydolnością narządową przed przeszczepieniem narządów i po ich przeszczepieniu;</t>
  </si>
  <si>
    <t>planować, sprawować i koordynować opiekę nad pacjentem z cukrzycą;</t>
  </si>
  <si>
    <t>motywować pacjenta z cukrzycą do radzenia sobie z chorobą i do współpracy w procesie leczenia;</t>
  </si>
  <si>
    <t>stosować nowoczesne metody monitorowania glikemii i podawania insuliny, w szczególności techniką podskórnego wlewu;</t>
  </si>
  <si>
    <t>planować opiekę nad pacjentami z wybranymi chorobami nowotworowymi leczonymi systemowo;</t>
  </si>
  <si>
    <t>obsługiwać wszczepialne systemy dostępów naczyniowych (Totally Implantable Venous Access Devices, TIVDs) w warunkach chemioterapii domowej;</t>
  </si>
  <si>
    <t>stosować metody i środki łagodzące skutki uboczne chemioterapii i radioterapii;</t>
  </si>
  <si>
    <t>rozpoznawać sytuację psychologiczną pacjenta i jego reakcje na chorobę oraz proces leczenia onkologicznego;</t>
  </si>
  <si>
    <t>rozpoznać czynniki ryzyka zaburzające proces gojenia ran oraz sklasyfikować i klinicznie ocenić rany niegojące się;</t>
  </si>
  <si>
    <t>samodzielnie dobrać do rodzaju i stanu rany metody leczenia rany oraz nowoczesne opatrunki;</t>
  </si>
  <si>
    <t>stosować podciśnienie i terapię larwami w leczeniu ran przewlekłych;</t>
  </si>
  <si>
    <t>usunąć martwicę z rany, wykorzystując narzędzia chirurgiczne;</t>
  </si>
  <si>
    <t>doradzać członkom zespołu interprofesjonalnego w zakresie profilaktyki ran i ich nowoczesnego leczenia;</t>
  </si>
  <si>
    <t>rozpoznać powikłania rany;</t>
  </si>
  <si>
    <t>założyć paski do zamykania ran;</t>
  </si>
  <si>
    <t>wykonać diagnostykę rany odleżynowej, owrzodzenia nowotworowego, oparzenia, odmrożenia, rany urazowej powierzchownej, owrzodzenia kończyn dolnych i zespołu stopy cukrzycowej;</t>
  </si>
  <si>
    <t>dokonać pomiaru wskaźnika kostka-ramię, paluch-ramię oraz zaburzenia czucia i zinterpretować ich wyniki;</t>
  </si>
  <si>
    <t>rozpoznać zmiany skórne na stopie oraz schorzenia paznokcia u pacjenta z cukrzycą;</t>
  </si>
  <si>
    <t>rozróżniać i usuwać nagniotki, modzele oraz pielęgnować skórę stóp wokół rany u pacjenta z cukrzycą;</t>
  </si>
  <si>
    <t>przygotować pacjenta do profilaktyki, samokontroli i pielęgnacji rany oraz ogólnego postępowania wspomagającego proces gojenia ran oraz jego rodzinę lub opiekuna do opieki nad pacjentem w tym zakresie;</t>
  </si>
  <si>
    <t>przeprowadzić diagnostykę kwalifikującą chorego do kompresjoterapii;</t>
  </si>
  <si>
    <t>stosować kompresjoterapię profilaktyczną w profilaktyce pierwszo-, drugo- i trzeciorzędowej oraz stosować kompresjoterapię leczniczą w chorobach układu żylnego i limfatycznego;</t>
  </si>
  <si>
    <t>B.U62.</t>
  </si>
  <si>
    <t>B.U63.</t>
  </si>
  <si>
    <t>B.U64.</t>
  </si>
  <si>
    <t>B.U65.</t>
  </si>
  <si>
    <t>B.U66.</t>
  </si>
  <si>
    <t>B.U67.</t>
  </si>
  <si>
    <t>B.U68.</t>
  </si>
  <si>
    <t>B.U69.</t>
  </si>
  <si>
    <t>B.U70.</t>
  </si>
  <si>
    <t>B.U71.</t>
  </si>
  <si>
    <t>B.U72.</t>
  </si>
  <si>
    <t>B.U73.</t>
  </si>
  <si>
    <t>B.U74.</t>
  </si>
  <si>
    <t>B.U75.</t>
  </si>
  <si>
    <t>B.U76.</t>
  </si>
  <si>
    <t>B.U77.</t>
  </si>
  <si>
    <t>B.U78.</t>
  </si>
  <si>
    <t>B.U79.</t>
  </si>
  <si>
    <t>B.U80.</t>
  </si>
  <si>
    <t>pobrać materiał biologiczny z rany do badania bakteriologicznego i innych badań, w tym badania mykologicznego i wirusologicznego;</t>
  </si>
  <si>
    <t>wyznaczyć miejsca wyłonienia przetoki jelitowej i moczowej, oceniać ich funkcjonowanie oraz stosować nowoczesne techniki pielęgnacji;</t>
  </si>
  <si>
    <t>dobrać sprzęt i środki do zaopatrzenia przetoki jelitowej i moczowej oraz doradzać pacjentowi, jego rodzinie lub opiekunowi w zakresie refundacji i doboru tego sprzętu i tych środków oraz w zakresie możliwości wsparcia społecznego;</t>
  </si>
  <si>
    <t>przygotować pacjenta, jego rodzinę lub opiekuna do postępowania w przypadku wystąpienia powikłań dermatologicznych i chirurgicznych przetoki jelitowej i moczowej;</t>
  </si>
  <si>
    <t>wykonać irygację przetoki jelitowej (kolostomii);</t>
  </si>
  <si>
    <t>wykorzystywać standaryzowane narzędzia do oceny natężenia bólu, z uwzględnieniem wieku i stanu klinicznego pacjenta;</t>
  </si>
  <si>
    <t>samodzielnie dobierać i stosować metody leczenia farmakologicznego bólu ostrego i przewlekłego oraz metody niefarmakologicznego leczenia bólu w zależności od stanu klinicznego pacjenta;</t>
  </si>
  <si>
    <t>monitorować skuteczność leczenia przeciwbólowego oraz modyfikować dawkę leku przeciwbólowego w zakresie zlecenia lekarskiego;</t>
  </si>
  <si>
    <t>prowadzić edukację pacjenta, jego rodziny lub opiekuna w procesie terapii bólu ostrego i przewlekłego;</t>
  </si>
  <si>
    <t>wykorzystywać standaryzowane narzędzia w przeprowadzaniu oceny stanu odżywienia pacjenta;</t>
  </si>
  <si>
    <t>monitorować stan ogólny pacjenta w czasie leczenia żywieniowego w różnych stanach klinicznych;</t>
  </si>
  <si>
    <t>prowadzić żywienie dojelitowe z wykorzystaniem różnych technik, w tym pompy żywieniowej i żywienia pozajelitowego drogą żył centralnych i obwodowych;</t>
  </si>
  <si>
    <t>obsługiwać port naczyniowy, dostęp centralny, obwodowy, przezskórną endoskopową gastrostomię (PEG), przezskórną endoskopową jejunostomię (PEJ) oraz zgłębnik do żołądka lub zgłębnik dojelitowy;</t>
  </si>
  <si>
    <t>edukować pacjenta, jego rodzinę lub opiekuna w zakresie prowadzenia żywienia dojelitowego lub pozajelitowego, obsługi i pielęgnacji dostępu żywieniowego oraz postępowania zapobiegającego powikłaniom żywienia dojelitowego i pozajelitowego;</t>
  </si>
  <si>
    <t>samodzielnie ordynować środki spożywcze specjalnego przeznaczenia żywieniowego w określonych stanach klinicznych oraz wystawiać na nie recepty;</t>
  </si>
  <si>
    <t>przygotowywać sprzęt i urządzenia do wdrożenia wentylacji mechanicznej inwazyjnej;</t>
  </si>
  <si>
    <t>zapewniać pacjentowi wentylowanemu mechanicznie w sposób inwazyjny i nieinwazyjny kompleksową opiekę pielęgniarską w warunkach stacjonarnej opieki zdrowotnej i w warunkach domowych;</t>
  </si>
  <si>
    <t>obsługiwać respirator w trybie wentylacji inwazyjnej i nieinwazyjnej;</t>
  </si>
  <si>
    <t>przygotowywać i stosować sprzęt do prowadzenia wentylacji nieinwazyjnej;</t>
  </si>
  <si>
    <t>edukować pacjenta, jego rodzinę lub opiekuna w zakresie postępowania zapobiegającego wystąpieniu powikłań związanych z prowadzeniem wentylacji mechanicznej oraz opieki nad pacjentem w warunkach domowych;</t>
  </si>
  <si>
    <t>oceniać potrzeby zdrowotne pacjenta z zaburzeniami psychicznymi, w tym z depresją i zaburzeniami lękowymi, oraz pacjenta uzależnionego, a także planować interwencje w ramach uprawnień zawodowych pielęgniarki;</t>
  </si>
  <si>
    <t>analizować i dostosowywać do potrzeb pacjenta programy promocji zdrowia psychicznego;</t>
  </si>
  <si>
    <t>rozpoznawać sytuację życiową pacjenta w celu zapobiegania jego izolacji społecznej;</t>
  </si>
  <si>
    <t>prowadzić psychoedukację pacjenta (dzieci, młodzieży, dorosłych, w tym osób starszych) z zaburzeniami psychicznymi, w tym z depresją i zaburzeniami lękowymi, oraz pacjenta uzależnionego, a także jego rodziny lub opiekuna;</t>
  </si>
  <si>
    <t>prowadzić rehabilitację pacjenta z zaburzeniami psychicznymi, w tym treningi umiejętności społecznych w różnych obszarach opieki, w szczególności w środowisku pacjenta i jego rodziny;</t>
  </si>
  <si>
    <t>sprawować zaawansowaną opiekę pielęgniarską nad pacjentem z zaburzeniami układu nerwowego, w tym z chorobami degeneracyjnymi;</t>
  </si>
  <si>
    <t>wykonywać badania USG w celu lokalizacji naczyń obwodowych w czasie ich kaniulacji, lokalizacji cewnika Foleya, zgłębnika żołądka, rurki intubacyjnej oraz przepływu naczyniowego i ukrwienia rany;</t>
  </si>
  <si>
    <t>stwierdzać wskazania zdrowotne wynikające ze stanu pacjenta.</t>
  </si>
  <si>
    <t>K.1.</t>
  </si>
  <si>
    <t>K.2.</t>
  </si>
  <si>
    <t>K.3.</t>
  </si>
  <si>
    <t>K.4.</t>
  </si>
  <si>
    <t>K.5.</t>
  </si>
  <si>
    <t>K.6.</t>
  </si>
  <si>
    <t>dokonywania krytycznej oceny działań własnych i działań współpracowników przy zachowaniu szacunku dla różnic światopoglądowych i kulturowych;</t>
  </si>
  <si>
    <t>formułowania opinii dotyczących różnych aspektów działalności zawodowej i zasięgania porad ekspertów w przypadku trudności z samodzielnym rozwiązaniem problemów;</t>
  </si>
  <si>
    <t>okazywania dbałości o prestiż zawodu pielęgniarki i solidarność zawodową;</t>
  </si>
  <si>
    <t>rozwiązywania złożonych problemów etycznych związanych z wykonywaniem zawodu pielęgniarki i wskazywania priorytetów w realizacji określonych zadań;</t>
  </si>
  <si>
    <t>ponoszenia odpowiedzialności za realizowane świadczenia zdrowotne;</t>
  </si>
  <si>
    <t>wykazywania profesjonalnego podejścia do strategii marketingowych przemysłu farmaceutycznego i reklamy jego produktów.</t>
  </si>
  <si>
    <t>zakres postępowania w przypadku wad wrodzonych wymagających interwencji;</t>
  </si>
  <si>
    <t>zakres czynności pokarmowych u dzieci z uszkodzeniem ośrodkowego układu nerwowego;</t>
  </si>
  <si>
    <t>zakres pielęgniarstwa specjalistycznego;</t>
  </si>
  <si>
    <t>zakres przebiegu zabiegów operacyjnych;</t>
  </si>
  <si>
    <t>techniki operacyjne;</t>
  </si>
  <si>
    <t>rolę pielęgniarki operacyjnej w organizacji ośrodków chirurgii jednego dnia;</t>
  </si>
  <si>
    <t>temat różnicowania płciowego człowieka;</t>
  </si>
  <si>
    <t>B_W65_UMW</t>
  </si>
  <si>
    <t>problematyczne zachowania seksualne młodzieży z punktu widzenia rozwojowej normy seksuologicznej;</t>
  </si>
  <si>
    <t>zasady i uwarunkowania medycznej i metrykalnej korekty płci;</t>
  </si>
  <si>
    <t>przyczyny, objawy, metody diagnozowania  i rehabilitacji dzieci z wodogłowiem oraz przepukliną oponowo-rdzeniową;</t>
  </si>
  <si>
    <t>charakterystykę stanów drgawkowych i zasady postępowania z dzieckiem w napadzie i stanie padaczkowym;</t>
  </si>
  <si>
    <t>zasady prewencji cukrzycy i chorób sercowo – naczyniowych;</t>
  </si>
  <si>
    <t>zależność pomiędzy cukrzycą, a chorobami sercowo – naczyniowymi;</t>
  </si>
  <si>
    <t>przyczyny, objawy, przebieg, metody diagnostyczne, lecznicze oraz powikłania cukrzycy współistniejącej z chorobami sercowo – naczyniowymi;</t>
  </si>
  <si>
    <t>rodzaje badań diagnostycznych i zasady ich zlecania;</t>
  </si>
  <si>
    <t>zasady przygotowania pacjenta w różnym wieku i stanie zdrowia do badań oraz zabiegów diagnostycznych, a także zasady opieki w trakcie oraz po tych badaniach i zabiegach;</t>
  </si>
  <si>
    <t>zasady organizacji specjalistycznej opieki chirurgicznej;</t>
  </si>
  <si>
    <t>czynniki zwiększające ryzyko okołooperacyjne i około-zabiegowe;</t>
  </si>
  <si>
    <t>przebieg seksualności człowieka na przestrzeni jego życia w zdrowiu, wybranych chorobach przewlekłych i niepełnosprawności;</t>
  </si>
  <si>
    <t>najczęstsze zaburzenia mowy i komunikacji występujące u dzieci z uszkodzeniami ośrodkowego układu nerwowego;</t>
  </si>
  <si>
    <t>zasady interwencji neurologopedycznej w przypadku noworodków i niemowląt z uszkodzeniami i/lub dysfunkcjami ośrodkowego układu nerwowego, chorobowymi zespołami genetycznymi oraz innymi sprzężonymi zaburzeniami o etiologii neurologicznej;</t>
  </si>
  <si>
    <t>czynności pokarmowe niemowlęcia i małego dziecka z uszkodzeniami ośrodkowego układu nerwowego;</t>
  </si>
  <si>
    <t>zasady diagnozowania i planowania opieki nad pacjentem w pielęgniarstwie chirurgicznym;</t>
  </si>
  <si>
    <t>metody znieczulenia i zasady opieki nad pacjentem po znieczuleniu w chirurgii jednego dnia;</t>
  </si>
  <si>
    <t>zasięg najczęściej rozpowszechnionych problemów społecznych wśród dzieci i młodzieży w Polsce i innych krajach;</t>
  </si>
  <si>
    <t>właściwe instytucje pomocowe, do których należy skierować dziecko. </t>
  </si>
  <si>
    <t>podstawowe zasady farmakoterapii;</t>
  </si>
  <si>
    <t>wpływ procesów chorobowych na metabolizm i eliminację leków;</t>
  </si>
  <si>
    <t>działania niepożądane leków, w tym wynikające z ich interakcji, i procedurę zgłaszania działań niepożądanych leków;</t>
  </si>
  <si>
    <t>zasady wystawiania recept w ramach realizacji zleceń lekarskich;</t>
  </si>
  <si>
    <t>zasady leczenia krwią, jej składnikami i środkami krwiozastępczymi. </t>
  </si>
  <si>
    <t>zasady przygotowania pacjenta do zabiegu operacyjnego w chirurgii jednego dnia oraz zasady opieki nad pacjentem po zabiegu;</t>
  </si>
  <si>
    <t>zasady obserwacji pacjenta po zabiegu operacyjnym w chirurgii jednego dnia;</t>
  </si>
  <si>
    <t>definicje i zjawiska społecznie patologiczne, najbardziej rozpowszechnionych dewiacji i problemów społecznych (m.in. uzależnienia, bieda, wykluczenie społeczne, przestępczość, cyberprzemoc, niedostosowanie dzieci i młodzieży, przemoc w szkole i rodzinie, dewiacje i przestępstwa seksualne, prostytucja, terroryzm, samobójstwa, wandalizm, choroby stygmatyzujące społecznie, itp.);</t>
  </si>
  <si>
    <t>najważniejsze teorie dotyczące mechanizmów powstawania i funkcjonowania zjawisk dewiacyjnych i patologicznych;</t>
  </si>
  <si>
    <t>związek pomiędzy istnieniem patologii społecznych wśród dzieci a występowaniem chorób, których etiologie łączy się z czynnikiem środowiskowym;</t>
  </si>
  <si>
    <t>poszczególne grupy środków leczniczych, główne mechanizmy ich działania, powodowane przez nie przemiany w organizmie człowieka i działania uboczne;</t>
  </si>
  <si>
    <t>poszczególne grupy leków, substancje czynne zawarte w lekach, zastosowanie leków oraz postacie i drogi ich podawania;</t>
  </si>
  <si>
    <t>S.W1</t>
  </si>
  <si>
    <t>S.W2</t>
  </si>
  <si>
    <t>S.W3</t>
  </si>
  <si>
    <t>P.W1</t>
  </si>
  <si>
    <t>P.W2</t>
  </si>
  <si>
    <t>P.W3</t>
  </si>
  <si>
    <t>karmić dziecko w przypadku trudności z przyjmowaniem pokarmów w wyniku nieprawidłowej budowy anatomicznej lub nieprawidłowego funkcjonowania;</t>
  </si>
  <si>
    <t>przygotować się do instrumentowania zgodnie z zasadami aseptyki;</t>
  </si>
  <si>
    <t>instrumentować do specjalistycznych zabiegów operacyjnych zgodnie z ich przebiegiem;</t>
  </si>
  <si>
    <t>nadzorować przestrzeganie zasad aseptyki przez zespół operacyjny;</t>
  </si>
  <si>
    <t>uporządkować salę operacyjną i stanowisko pracy po zabiegu operacyjnym;</t>
  </si>
  <si>
    <t>charakteryzować dysfunkcje seksualne i zaburzenia preferencji seksualnych;</t>
  </si>
  <si>
    <t>omawiać etyczne aspekty badania seksualności człowieka;</t>
  </si>
  <si>
    <t>charakteryzować sytuację prawną i opiekę medyczną nad osobami transpłciowymi w Polsce;</t>
  </si>
  <si>
    <t>zanalizować zaburzenia mowy u dzieci z uszkodzeniami ośrodkowego układu nerwowego;</t>
  </si>
  <si>
    <t>rozpoznać problemy pielęgnacyjne u dzieci ze spektrum autyzmu, Zespołem Downa, Retta, Piere-Robina, Trechera-Collinsa;</t>
  </si>
  <si>
    <t>realizować proces pielęgnowania dziecka z mózgowym porażeniem dziecięcym, guzem śródczaszkowym, udarem mózgu;</t>
  </si>
  <si>
    <t>wskazywać różne formy wsparcia nad dzieckiem i jego rodziną w sytuacjach trudnych, w przypadku choroby przewlekłej i choroby o złym rokowaniu;</t>
  </si>
  <si>
    <t>przygotować salę operacyjną, bieliznę, instrumentarium i materiał dodatkowy do operacji;</t>
  </si>
  <si>
    <t>zaprezentować opiekę pielęgniarską nad dzieckiem z przepukliną oponowo-rdzeniową, wodogłowiem, mózgowym porażeniem dziecięcym; </t>
  </si>
  <si>
    <t>opracować program edukacji zdrowotnej rodziców dziecka lub opiekunów w odniesieniu do dziecka z zaburzeniami ośrodkowego układu nerwowego;</t>
  </si>
  <si>
    <t>identyfikować pacjentów z grupy ryzyka i przygotować pacjenta i/lub jego opiekuna do samokontroli; </t>
  </si>
  <si>
    <t>wykorzystywać aktualną wiedzę w oparciu o wytyczne postępowania klinicznego w  rozpoznawaniu i rozwiązywaniu problemów edukacyjnych z zakresu kardiodiabetologii;</t>
  </si>
  <si>
    <t>rozpoznawać powikłania po specjalistycznych badaniach diagnostycznych i zabiegach operacyjnych w chirurgii jednego dnia;</t>
  </si>
  <si>
    <t>przygotowywać pacjenta fizycznie i psychicznie do badań diagnostycznych w chirurgii jednego dnia;</t>
  </si>
  <si>
    <t>oceniać poziom bólu, reakcję pacjenta na ból i jego nasilenie oraz stosować farmakologiczne i niefarmakologiczne postępowanie przeciwbólowe;</t>
  </si>
  <si>
    <t>tamować krwawienia i krwotoki. </t>
  </si>
  <si>
    <t>szacować niebezpieczeństwo toksykologiczne w określonych grupach wiekowych oraz w różnych stanach klinicznych;</t>
  </si>
  <si>
    <t>posługiwać się informatorami farmaceutycznymi i bazami danych o produktach leczniczych;</t>
  </si>
  <si>
    <t>przygotowywać zapisy form recepturowych substancji leczniczych i środków spożywczych specjalnego przeznaczenia żywieniowego zleconych przez lekarza;</t>
  </si>
  <si>
    <t>obliczać dawki leków zgodnie z charakterystyką produktu leczniczego.</t>
  </si>
  <si>
    <t>pobierać materiał do badań laboratoryjnych i mikrobiologicznych oraz asystować lekarzowi przy badaniach diagnostycznych;</t>
  </si>
  <si>
    <t>dobierać technikę, metody i sposoby pielęgnowania rany, w tym zakładania opatrunków;</t>
  </si>
  <si>
    <t>C.U1.</t>
  </si>
  <si>
    <t>C.U2.</t>
  </si>
  <si>
    <t>C.U3.</t>
  </si>
  <si>
    <t>C.U4.</t>
  </si>
  <si>
    <t>C.U5.</t>
  </si>
  <si>
    <t>C.U6.</t>
  </si>
  <si>
    <t>C.U7.</t>
  </si>
  <si>
    <t>C.U8.</t>
  </si>
  <si>
    <t>C.U9.</t>
  </si>
  <si>
    <t>C.U10.</t>
  </si>
  <si>
    <t>C.U11.</t>
  </si>
  <si>
    <t>C.U12.</t>
  </si>
  <si>
    <t>C.U13.</t>
  </si>
  <si>
    <t>C.U14.</t>
  </si>
  <si>
    <t>C.U15.</t>
  </si>
  <si>
    <t>C.U16.</t>
  </si>
  <si>
    <t>rozpoznać uwarunkowania rozwoju badań naukowych w pielęgniarstwie;</t>
  </si>
  <si>
    <t>rozpoznać priorytety badań naukowych w pielęgniarstwie w ujęciu międzynarodowym, europejskim i krajowym;</t>
  </si>
  <si>
    <t>scharakteryzować metody, techniki i narzędzia badawcze stosowane w badaniach naukowych w pielęgniarstwie;</t>
  </si>
  <si>
    <t>opracować model badawczy, w tym sformułować cel badań, problemy badawcze, zmienne, wskaźniki do zmiennych, metody, techniki i narzędzia badawcze oraz dobrać grupę do badań;</t>
  </si>
  <si>
    <t>przygotowywać bazy danych do obliczeń statystycznych;</t>
  </si>
  <si>
    <t>przeprowadzić badanie naukowe, zaprezentować i zinterpretować jego wyniki oraz odnieść je do aktualnego stanu wiedzy;</t>
  </si>
  <si>
    <t>stosować testy parametryczne i nieparametryczne dla zmiennych zależnych i niezależnych;</t>
  </si>
  <si>
    <t>korzystać ze specjalistycznej literatury naukowej, krajowej i zagranicznej, z naukowych baz danych oraz informacji i danych przekazywanych przez międzynarodowe organizacje i stowarzyszenia pielęgniarskie;</t>
  </si>
  <si>
    <t>wskazać różnice między praktyką opartą na dowodach naukowych a praktyką opartą na faktach;</t>
  </si>
  <si>
    <t>wskazać etapy praktyki opartej na dowodach naukowych;</t>
  </si>
  <si>
    <t>scharakteryzować poziomy i stopnie dowodów naukowych;</t>
  </si>
  <si>
    <t>wykorzystywać wyniki badań naukowych w zakresie opieki pielęgniarskiej do podjęcia właściwej decyzji w praktyce zawodowej pielęgniarki;</t>
  </si>
  <si>
    <t>przygotowywać rekomendacje w zakresie opieki pielęgniarskiej w oparciu o dowody naukowe;</t>
  </si>
  <si>
    <t>analizować dokumenty Światowej Organizacji Zdrowia (WHO) i Międzynarodowej Rady Pielęgniarek (ICN) w zakresie aktualnego stanu pielęgniarstwa i uwarunkowań rozwoju zawodu pielęgniarki;</t>
  </si>
  <si>
    <t>rozróżniać systemy kształcenia i uprawnienia zawodowe pielęgniarek w Rzeczypospolitej Polskiej i za granicą;</t>
  </si>
  <si>
    <t>rozróżniać modele opieki pielęgniarskiej w kontekście rozwoju zawodu pielęgniarki i zachodzących zmian w zakresie opieki nad pacjentem w różnym wieku i stanie zdrowia.</t>
  </si>
  <si>
    <t>B.W1.</t>
  </si>
  <si>
    <t>B.W30.</t>
  </si>
  <si>
    <t>B.W38.</t>
  </si>
  <si>
    <t>B.W39.</t>
  </si>
  <si>
    <t>Tok A</t>
  </si>
  <si>
    <t>Tok B</t>
  </si>
  <si>
    <t>P6S_WG</t>
  </si>
  <si>
    <t>B_W89_UMW</t>
  </si>
  <si>
    <t>B_W90_UMW</t>
  </si>
  <si>
    <t>B_W91_UMW</t>
  </si>
  <si>
    <t>B_W96_FU</t>
  </si>
  <si>
    <t>B_W97_FU</t>
  </si>
  <si>
    <t>B_W98_FU</t>
  </si>
  <si>
    <t>podział szczepień na obowiązkowe oraz zalecane, wraz z ich schematami i optymalnym czasem podania przed wyjazdem;</t>
  </si>
  <si>
    <t>sytuację epidemiologiczną najczęstszych chorób zakaźnych i pasożytniczych w różnych regionach geograficznych świata;</t>
  </si>
  <si>
    <t>regulacje dotyczące przewozu leków (w tym narkotycznych i psychotropowych) oraz wymagania dotyczące dokumentacji medycznej.</t>
  </si>
  <si>
    <t>B_U104_UMW</t>
  </si>
  <si>
    <t>B_U105_UMW</t>
  </si>
  <si>
    <t>B_U106_UMW</t>
  </si>
  <si>
    <t>samodzielnie skompletować wyposażenie apteczki podróżnej;</t>
  </si>
  <si>
    <t>rozpoznać "objawy alarmowe" u pacjenta powracającego z tropików;</t>
  </si>
  <si>
    <t>w sposób zrozumiały udzielić instruktażu dotyczącego zachowań prozdrowotnych i unikania zagrożeń w sytuacjach kryzysowych podczas podróży.</t>
  </si>
  <si>
    <t>B_U108_FU</t>
  </si>
  <si>
    <t>B_U109_FU</t>
  </si>
  <si>
    <t>B_U110_FU</t>
  </si>
  <si>
    <t> P7S_KK</t>
  </si>
  <si>
    <t>P6S_UW</t>
  </si>
  <si>
    <t>Medycyna podróży</t>
  </si>
  <si>
    <t>B.U80</t>
  </si>
  <si>
    <t>mechanizmy działania produktów leczniczych oraz ich przemiany w organizmie człowieka zależne od wieku i problemów zdrowotnych;</t>
  </si>
  <si>
    <t>zasady ordynowania leków zawierających określone substancje czynne (z wyłączeniem leków zawierających substancje bardzo silnie działające, środki odurzające i substancje psychotropowe) oraz środków spożywczych specjalnego przeznaczenia żywieniowego, w tym wystawiania na nie recept, a także zasady ordynowania określonych wyrobów medycznych, w tym wystawiania na nie recept albo zleceń;</t>
  </si>
  <si>
    <t>patomechanizm, objawy, diagnostykę, leczenie i postępowanie pielęgniarskie w niewydolności oddechowej, POChP i chorobach o podłożu alergicznym, w warunkach opieki stacjonarnej i domowej;</t>
  </si>
  <si>
    <t xml:space="preserve">uprawnienia zawodowe pielęgniarki w leczeniu dializami oraz standardy specjalistycznej opieki pielęgniarskiej nad pacjentem w przebiegu leczenia
nerkozastępczego w technikach przerywanych i technikach ciągłych (Continuous Renal Replacement Therapy, CRRT); </t>
  </si>
  <si>
    <t>zasady i metody farmakologicznego i niefarmakologicznego postępowania przeciwbólowego w różnych sytuacjach klinicznych u dorosłych, w tym osób starszych;</t>
  </si>
  <si>
    <t>udzielać pacjentowi, jego rodzinie lub opiekunowi wsparcia motywacyjno-edukacyjnego w zakresie zapobiegania powikłaniom wynikającym z choroby nowotworowej oraz leczenia onkologicznego i jego objawów ubocznych;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</si>
</sst>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8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b/>
      <sz val="11"/>
      <color theme="0" tint="-0.34998626667073579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2" tint="-0.499984740745262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color rgb="FFA2363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A23636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rgb="FFFFFF00"/>
      <name val="Calibri"/>
      <family val="2"/>
      <charset val="238"/>
      <scheme val="minor"/>
    </font>
    <font>
      <b/>
      <sz val="12"/>
      <color rgb="FFFFFF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rgb="FFFFFF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scheme val="minor"/>
    </font>
    <font>
      <sz val="11"/>
      <color rgb="FF7030A0"/>
      <name val="Arial"/>
      <family val="2"/>
      <charset val="238"/>
    </font>
    <font>
      <sz val="11"/>
      <color theme="9" tint="-0.249977111117893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b/>
      <sz val="11"/>
      <color theme="7" tint="0.7999816888943144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9"/>
      <color rgb="FF000000"/>
      <name val="Tahoma"/>
      <family val="2"/>
      <charset val="238"/>
    </font>
    <font>
      <sz val="9"/>
      <color rgb="FF000000"/>
      <name val="Tahoma"/>
      <family val="2"/>
      <charset val="238"/>
    </font>
    <font>
      <b/>
      <sz val="11"/>
      <color rgb="FFFFFF0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rgb="FFFFFF00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rgb="FFFFFF00"/>
      <name val="Calibri"/>
      <family val="2"/>
      <charset val="238"/>
    </font>
    <font>
      <sz val="11"/>
      <color rgb="FF305496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A2363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FEEDD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A49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5DA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E2AC00"/>
        <bgColor indexed="64"/>
      </patternFill>
    </fill>
    <fill>
      <patternFill patternType="solid">
        <fgColor rgb="FF00DA63"/>
        <bgColor indexed="64"/>
      </patternFill>
    </fill>
    <fill>
      <patternFill patternType="solid">
        <fgColor rgb="FF008FFA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rgb="FFF79709"/>
        <bgColor indexed="64"/>
      </patternFill>
    </fill>
    <fill>
      <patternFill patternType="solid">
        <fgColor rgb="FFABE5EB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E9ABD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6EBF"/>
        <bgColor rgb="FF0070C0"/>
      </patternFill>
    </fill>
    <fill>
      <patternFill patternType="solid">
        <fgColor rgb="FF00B047"/>
        <bgColor rgb="FF00B050"/>
      </patternFill>
    </fill>
    <fill>
      <patternFill patternType="mediumGray">
        <fgColor rgb="FF006EBF"/>
        <bgColor rgb="FF0070C0"/>
      </patternFill>
    </fill>
    <fill>
      <patternFill patternType="solid">
        <fgColor rgb="FFE2AC00"/>
        <bgColor rgb="FFEAB200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7" fillId="0" borderId="0"/>
  </cellStyleXfs>
  <cellXfs count="83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quotePrefix="1"/>
    <xf numFmtId="0" fontId="0" fillId="0" borderId="7" xfId="0" quotePrefix="1" applyBorder="1"/>
    <xf numFmtId="0" fontId="12" fillId="16" borderId="7" xfId="0" applyFont="1" applyFill="1" applyBorder="1" applyAlignment="1">
      <alignment vertical="center" wrapText="1"/>
    </xf>
    <xf numFmtId="0" fontId="16" fillId="4" borderId="7" xfId="0" applyFont="1" applyFill="1" applyBorder="1"/>
    <xf numFmtId="1" fontId="16" fillId="4" borderId="7" xfId="0" quotePrefix="1" applyNumberFormat="1" applyFont="1" applyFill="1" applyBorder="1"/>
    <xf numFmtId="0" fontId="13" fillId="4" borderId="7" xfId="0" applyFont="1" applyFill="1" applyBorder="1"/>
    <xf numFmtId="0" fontId="0" fillId="0" borderId="0" xfId="0" applyAlignment="1">
      <alignment vertical="center" wrapText="1"/>
    </xf>
    <xf numFmtId="0" fontId="10" fillId="22" borderId="7" xfId="0" applyFont="1" applyFill="1" applyBorder="1" applyAlignment="1">
      <alignment horizontal="center" vertical="center" wrapText="1"/>
    </xf>
    <xf numFmtId="0" fontId="10" fillId="22" borderId="7" xfId="0" applyFont="1" applyFill="1" applyBorder="1" applyAlignment="1">
      <alignment horizontal="center" vertical="center"/>
    </xf>
    <xf numFmtId="9" fontId="10" fillId="22" borderId="7" xfId="0" applyNumberFormat="1" applyFont="1" applyFill="1" applyBorder="1" applyAlignment="1">
      <alignment wrapText="1"/>
    </xf>
    <xf numFmtId="0" fontId="10" fillId="22" borderId="7" xfId="0" applyFont="1" applyFill="1" applyBorder="1"/>
    <xf numFmtId="0" fontId="10" fillId="22" borderId="7" xfId="0" applyFont="1" applyFill="1" applyBorder="1" applyAlignment="1">
      <alignment wrapText="1"/>
    </xf>
    <xf numFmtId="0" fontId="10" fillId="22" borderId="7" xfId="0" quotePrefix="1" applyFont="1" applyFill="1" applyBorder="1"/>
    <xf numFmtId="0" fontId="23" fillId="22" borderId="7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39" fillId="22" borderId="7" xfId="0" applyFont="1" applyFill="1" applyBorder="1" applyAlignment="1">
      <alignment horizontal="center" vertical="center"/>
    </xf>
    <xf numFmtId="0" fontId="10" fillId="22" borderId="7" xfId="0" applyFont="1" applyFill="1" applyBorder="1" applyAlignment="1">
      <alignment vertical="center" wrapText="1"/>
    </xf>
    <xf numFmtId="9" fontId="10" fillId="22" borderId="7" xfId="0" applyNumberFormat="1" applyFont="1" applyFill="1" applyBorder="1" applyAlignment="1">
      <alignment vertical="center" wrapText="1"/>
    </xf>
    <xf numFmtId="0" fontId="47" fillId="22" borderId="9" xfId="0" applyFont="1" applyFill="1" applyBorder="1" applyAlignment="1">
      <alignment horizontal="center" vertical="center"/>
    </xf>
    <xf numFmtId="0" fontId="47" fillId="22" borderId="7" xfId="0" applyFont="1" applyFill="1" applyBorder="1" applyAlignment="1">
      <alignment horizontal="center" vertical="center"/>
    </xf>
    <xf numFmtId="0" fontId="0" fillId="22" borderId="7" xfId="0" applyFill="1" applyBorder="1"/>
    <xf numFmtId="0" fontId="39" fillId="22" borderId="9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wrapText="1"/>
    </xf>
    <xf numFmtId="2" fontId="0" fillId="0" borderId="0" xfId="0" applyNumberFormat="1"/>
    <xf numFmtId="0" fontId="0" fillId="0" borderId="7" xfId="0" applyBorder="1" applyAlignment="1">
      <alignment vertical="center" wrapText="1"/>
    </xf>
    <xf numFmtId="2" fontId="0" fillId="0" borderId="0" xfId="0" applyNumberFormat="1" applyAlignment="1">
      <alignment vertical="center" wrapText="1"/>
    </xf>
    <xf numFmtId="2" fontId="0" fillId="0" borderId="0" xfId="0" applyNumberFormat="1" applyAlignment="1">
      <alignment vertical="center"/>
    </xf>
    <xf numFmtId="0" fontId="6" fillId="0" borderId="0" xfId="0" applyFont="1" applyAlignment="1">
      <alignment vertical="center"/>
    </xf>
    <xf numFmtId="0" fontId="10" fillId="0" borderId="7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2" fontId="10" fillId="0" borderId="0" xfId="0" applyNumberFormat="1" applyFont="1" applyAlignment="1">
      <alignment vertical="center" wrapText="1"/>
    </xf>
    <xf numFmtId="0" fontId="33" fillId="0" borderId="0" xfId="0" applyFont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4" fillId="0" borderId="0" xfId="0" applyFont="1" applyAlignment="1">
      <alignment horizontal="left" vertical="center"/>
    </xf>
    <xf numFmtId="0" fontId="36" fillId="0" borderId="0" xfId="0" applyFont="1"/>
    <xf numFmtId="0" fontId="0" fillId="0" borderId="0" xfId="0" applyAlignment="1">
      <alignment horizontal="left" wrapText="1"/>
    </xf>
    <xf numFmtId="2" fontId="0" fillId="0" borderId="0" xfId="0" applyNumberFormat="1" applyAlignment="1">
      <alignment horizontal="left"/>
    </xf>
    <xf numFmtId="2" fontId="0" fillId="0" borderId="0" xfId="0" applyNumberFormat="1" applyAlignment="1">
      <alignment horizontal="left" wrapText="1"/>
    </xf>
    <xf numFmtId="0" fontId="5" fillId="3" borderId="20" xfId="0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left" textRotation="90" wrapText="1"/>
    </xf>
    <xf numFmtId="0" fontId="0" fillId="13" borderId="7" xfId="0" applyFill="1" applyBorder="1" applyAlignment="1">
      <alignment textRotation="90" wrapText="1"/>
    </xf>
    <xf numFmtId="0" fontId="5" fillId="15" borderId="7" xfId="0" applyFont="1" applyFill="1" applyBorder="1" applyAlignment="1">
      <alignment textRotation="90" wrapText="1"/>
    </xf>
    <xf numFmtId="0" fontId="5" fillId="32" borderId="7" xfId="0" applyFont="1" applyFill="1" applyBorder="1" applyAlignment="1">
      <alignment horizontal="center" textRotation="90" wrapText="1"/>
    </xf>
    <xf numFmtId="0" fontId="5" fillId="18" borderId="4" xfId="0" applyFont="1" applyFill="1" applyBorder="1" applyAlignment="1">
      <alignment textRotation="90" wrapText="1"/>
    </xf>
    <xf numFmtId="2" fontId="5" fillId="5" borderId="4" xfId="0" applyNumberFormat="1" applyFont="1" applyFill="1" applyBorder="1" applyAlignment="1">
      <alignment textRotation="90" wrapText="1"/>
    </xf>
    <xf numFmtId="2" fontId="7" fillId="38" borderId="4" xfId="0" applyNumberFormat="1" applyFont="1" applyFill="1" applyBorder="1" applyAlignment="1">
      <alignment textRotation="90" wrapText="1"/>
    </xf>
    <xf numFmtId="0" fontId="7" fillId="17" borderId="4" xfId="0" applyFont="1" applyFill="1" applyBorder="1" applyAlignment="1">
      <alignment textRotation="90" wrapText="1"/>
    </xf>
    <xf numFmtId="0" fontId="7" fillId="12" borderId="33" xfId="0" applyFont="1" applyFill="1" applyBorder="1" applyAlignment="1">
      <alignment horizontal="center" textRotation="90" wrapText="1"/>
    </xf>
    <xf numFmtId="0" fontId="5" fillId="10" borderId="24" xfId="0" applyFont="1" applyFill="1" applyBorder="1" applyAlignment="1">
      <alignment textRotation="90" wrapText="1"/>
    </xf>
    <xf numFmtId="0" fontId="5" fillId="17" borderId="24" xfId="0" applyFont="1" applyFill="1" applyBorder="1" applyAlignment="1">
      <alignment horizontal="center" textRotation="90" wrapText="1"/>
    </xf>
    <xf numFmtId="0" fontId="5" fillId="10" borderId="7" xfId="0" applyFont="1" applyFill="1" applyBorder="1" applyAlignment="1">
      <alignment horizontal="center" textRotation="90" wrapText="1"/>
    </xf>
    <xf numFmtId="2" fontId="9" fillId="9" borderId="24" xfId="0" applyNumberFormat="1" applyFont="1" applyFill="1" applyBorder="1" applyAlignment="1">
      <alignment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7" fillId="14" borderId="4" xfId="0" applyFont="1" applyFill="1" applyBorder="1" applyAlignment="1">
      <alignment horizontal="center" vertical="center" wrapText="1"/>
    </xf>
    <xf numFmtId="0" fontId="0" fillId="13" borderId="4" xfId="0" applyFill="1" applyBorder="1" applyAlignment="1">
      <alignment horizontal="center" vertical="center"/>
    </xf>
    <xf numFmtId="0" fontId="7" fillId="15" borderId="24" xfId="0" applyFont="1" applyFill="1" applyBorder="1" applyAlignment="1">
      <alignment horizontal="center" vertical="center" wrapText="1"/>
    </xf>
    <xf numFmtId="0" fontId="7" fillId="32" borderId="7" xfId="0" applyFont="1" applyFill="1" applyBorder="1" applyAlignment="1">
      <alignment horizontal="center" vertical="center" wrapText="1"/>
    </xf>
    <xf numFmtId="0" fontId="7" fillId="18" borderId="7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17" borderId="7" xfId="0" applyFont="1" applyFill="1" applyBorder="1" applyAlignment="1">
      <alignment horizontal="center" vertical="center" wrapText="1"/>
    </xf>
    <xf numFmtId="0" fontId="7" fillId="12" borderId="34" xfId="0" applyFont="1" applyFill="1" applyBorder="1" applyAlignment="1">
      <alignment horizontal="center" vertical="center" wrapText="1"/>
    </xf>
    <xf numFmtId="0" fontId="5" fillId="10" borderId="25" xfId="0" applyFont="1" applyFill="1" applyBorder="1" applyAlignment="1">
      <alignment horizontal="center" vertical="center" wrapText="1"/>
    </xf>
    <xf numFmtId="0" fontId="5" fillId="14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32" borderId="4" xfId="0" applyFont="1" applyFill="1" applyBorder="1" applyAlignment="1">
      <alignment horizontal="center" vertical="center" wrapText="1"/>
    </xf>
    <xf numFmtId="0" fontId="5" fillId="17" borderId="23" xfId="0" applyFont="1" applyFill="1" applyBorder="1" applyAlignment="1">
      <alignment horizontal="center" vertical="center" wrapText="1"/>
    </xf>
    <xf numFmtId="0" fontId="5" fillId="10" borderId="14" xfId="0" applyFont="1" applyFill="1" applyBorder="1" applyAlignment="1">
      <alignment horizontal="center" vertical="center" wrapText="1"/>
    </xf>
    <xf numFmtId="0" fontId="5" fillId="14" borderId="4" xfId="0" applyFont="1" applyFill="1" applyBorder="1" applyAlignment="1">
      <alignment horizontal="center" vertical="center" wrapText="1"/>
    </xf>
    <xf numFmtId="0" fontId="5" fillId="32" borderId="3" xfId="0" applyFont="1" applyFill="1" applyBorder="1" applyAlignment="1">
      <alignment horizontal="center" vertical="center" wrapText="1"/>
    </xf>
    <xf numFmtId="0" fontId="5" fillId="10" borderId="23" xfId="0" applyFont="1" applyFill="1" applyBorder="1" applyAlignment="1">
      <alignment horizontal="center" vertical="center"/>
    </xf>
    <xf numFmtId="49" fontId="9" fillId="9" borderId="24" xfId="0" applyNumberFormat="1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top" wrapText="1"/>
    </xf>
    <xf numFmtId="0" fontId="7" fillId="14" borderId="12" xfId="0" applyFont="1" applyFill="1" applyBorder="1" applyAlignment="1">
      <alignment horizontal="center" vertical="center" wrapText="1"/>
    </xf>
    <xf numFmtId="0" fontId="7" fillId="13" borderId="12" xfId="0" applyFont="1" applyFill="1" applyBorder="1" applyAlignment="1">
      <alignment horizontal="center" vertical="center"/>
    </xf>
    <xf numFmtId="0" fontId="7" fillId="15" borderId="48" xfId="0" applyFont="1" applyFill="1" applyBorder="1" applyAlignment="1">
      <alignment horizontal="center" vertical="center" wrapText="1"/>
    </xf>
    <xf numFmtId="0" fontId="7" fillId="32" borderId="12" xfId="0" applyFont="1" applyFill="1" applyBorder="1" applyAlignment="1">
      <alignment horizontal="center" vertical="center" wrapText="1"/>
    </xf>
    <xf numFmtId="0" fontId="7" fillId="18" borderId="47" xfId="0" applyFont="1" applyFill="1" applyBorder="1" applyAlignment="1">
      <alignment horizontal="center" vertical="center" wrapText="1"/>
    </xf>
    <xf numFmtId="2" fontId="7" fillId="5" borderId="48" xfId="0" applyNumberFormat="1" applyFont="1" applyFill="1" applyBorder="1" applyAlignment="1">
      <alignment horizontal="center" vertical="center" wrapText="1"/>
    </xf>
    <xf numFmtId="0" fontId="7" fillId="17" borderId="48" xfId="0" applyFont="1" applyFill="1" applyBorder="1" applyAlignment="1">
      <alignment horizontal="center" vertical="center" wrapText="1"/>
    </xf>
    <xf numFmtId="49" fontId="7" fillId="12" borderId="31" xfId="0" applyNumberFormat="1" applyFont="1" applyFill="1" applyBorder="1" applyAlignment="1">
      <alignment horizontal="center" vertical="center" wrapText="1"/>
    </xf>
    <xf numFmtId="0" fontId="7" fillId="10" borderId="49" xfId="0" applyFont="1" applyFill="1" applyBorder="1" applyAlignment="1">
      <alignment horizontal="center" vertical="center" wrapText="1"/>
    </xf>
    <xf numFmtId="0" fontId="7" fillId="14" borderId="49" xfId="0" applyFont="1" applyFill="1" applyBorder="1" applyAlignment="1">
      <alignment horizontal="center" vertical="center" wrapText="1"/>
    </xf>
    <xf numFmtId="0" fontId="7" fillId="15" borderId="47" xfId="0" applyFont="1" applyFill="1" applyBorder="1" applyAlignment="1">
      <alignment horizontal="center" vertical="center" wrapText="1"/>
    </xf>
    <xf numFmtId="0" fontId="7" fillId="32" borderId="47" xfId="0" applyFont="1" applyFill="1" applyBorder="1" applyAlignment="1">
      <alignment horizontal="center" vertical="center" wrapText="1"/>
    </xf>
    <xf numFmtId="0" fontId="7" fillId="10" borderId="47" xfId="0" applyFont="1" applyFill="1" applyBorder="1" applyAlignment="1">
      <alignment horizontal="center" vertical="center" wrapText="1"/>
    </xf>
    <xf numFmtId="0" fontId="7" fillId="14" borderId="47" xfId="0" applyFont="1" applyFill="1" applyBorder="1" applyAlignment="1">
      <alignment horizontal="center" vertical="center" wrapText="1"/>
    </xf>
    <xf numFmtId="0" fontId="7" fillId="32" borderId="49" xfId="0" applyFont="1" applyFill="1" applyBorder="1" applyAlignment="1">
      <alignment horizontal="center" vertical="center" wrapText="1"/>
    </xf>
    <xf numFmtId="0" fontId="7" fillId="10" borderId="48" xfId="0" applyFont="1" applyFill="1" applyBorder="1" applyAlignment="1">
      <alignment horizontal="center" vertical="center"/>
    </xf>
    <xf numFmtId="49" fontId="14" fillId="9" borderId="53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vertical="center"/>
      <protection locked="0"/>
    </xf>
    <xf numFmtId="2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2" fontId="0" fillId="0" borderId="0" xfId="0" applyNumberForma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0" xfId="0" quotePrefix="1" applyProtection="1">
      <protection locked="0"/>
    </xf>
    <xf numFmtId="2" fontId="0" fillId="0" borderId="0" xfId="0" applyNumberFormat="1" applyAlignment="1" applyProtection="1">
      <alignment vertical="center" wrapText="1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vertical="center" wrapText="1"/>
      <protection locked="0"/>
    </xf>
    <xf numFmtId="0" fontId="0" fillId="0" borderId="29" xfId="0" applyBorder="1" applyAlignment="1" applyProtection="1">
      <alignment vertical="center"/>
      <protection locked="0"/>
    </xf>
    <xf numFmtId="0" fontId="0" fillId="0" borderId="40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2" fontId="0" fillId="0" borderId="30" xfId="0" applyNumberFormat="1" applyBorder="1" applyAlignment="1" applyProtection="1">
      <alignment vertical="center" wrapText="1"/>
      <protection locked="0"/>
    </xf>
    <xf numFmtId="0" fontId="0" fillId="0" borderId="39" xfId="0" applyBorder="1" applyAlignment="1" applyProtection="1">
      <alignment vertical="center"/>
      <protection locked="0"/>
    </xf>
    <xf numFmtId="0" fontId="0" fillId="0" borderId="40" xfId="0" applyBorder="1" applyAlignment="1" applyProtection="1">
      <alignment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0" fontId="0" fillId="17" borderId="24" xfId="0" applyFill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11" borderId="4" xfId="0" applyFill="1" applyBorder="1" applyAlignment="1" applyProtection="1">
      <alignment vertical="center"/>
      <protection locked="0"/>
    </xf>
    <xf numFmtId="0" fontId="0" fillId="13" borderId="3" xfId="0" applyFill="1" applyBorder="1" applyAlignment="1" applyProtection="1">
      <alignment vertical="center"/>
      <protection locked="0"/>
    </xf>
    <xf numFmtId="0" fontId="0" fillId="0" borderId="28" xfId="0" applyBorder="1" applyAlignment="1" applyProtection="1">
      <alignment vertical="center"/>
      <protection locked="0"/>
    </xf>
    <xf numFmtId="0" fontId="4" fillId="0" borderId="29" xfId="0" applyFont="1" applyBorder="1" applyAlignment="1" applyProtection="1">
      <alignment vertical="center"/>
      <protection locked="0"/>
    </xf>
    <xf numFmtId="0" fontId="4" fillId="17" borderId="39" xfId="0" applyFont="1" applyFill="1" applyBorder="1" applyAlignment="1" applyProtection="1">
      <alignment vertical="center"/>
      <protection locked="0"/>
    </xf>
    <xf numFmtId="0" fontId="0" fillId="13" borderId="40" xfId="0" applyFill="1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34" xfId="0" applyBorder="1" applyAlignment="1" applyProtection="1">
      <alignment vertical="center" wrapText="1"/>
      <protection locked="0"/>
    </xf>
    <xf numFmtId="2" fontId="0" fillId="0" borderId="5" xfId="0" applyNumberFormat="1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17" borderId="10" xfId="0" applyFill="1" applyBorder="1" applyAlignment="1" applyProtection="1">
      <alignment vertical="center"/>
      <protection locked="0"/>
    </xf>
    <xf numFmtId="0" fontId="0" fillId="11" borderId="7" xfId="0" applyFill="1" applyBorder="1" applyAlignment="1" applyProtection="1">
      <alignment vertical="center"/>
      <protection locked="0"/>
    </xf>
    <xf numFmtId="0" fontId="0" fillId="13" borderId="9" xfId="0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2" fontId="0" fillId="0" borderId="33" xfId="0" applyNumberFormat="1" applyBorder="1" applyAlignment="1" applyProtection="1">
      <alignment vertical="center" wrapText="1"/>
      <protection locked="0"/>
    </xf>
    <xf numFmtId="1" fontId="4" fillId="0" borderId="24" xfId="2" applyNumberFormat="1" applyFont="1" applyBorder="1" applyAlignment="1" applyProtection="1">
      <alignment horizontal="center" vertical="center"/>
      <protection locked="0"/>
    </xf>
    <xf numFmtId="0" fontId="4" fillId="17" borderId="10" xfId="0" applyFont="1" applyFill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 wrapText="1"/>
      <protection locked="0"/>
    </xf>
    <xf numFmtId="1" fontId="4" fillId="0" borderId="10" xfId="2" applyNumberFormat="1" applyFont="1" applyBorder="1" applyAlignment="1" applyProtection="1">
      <alignment horizontal="center" vertical="center"/>
      <protection locked="0"/>
    </xf>
    <xf numFmtId="1" fontId="10" fillId="0" borderId="10" xfId="2" applyNumberFormat="1" applyFont="1" applyBorder="1" applyAlignment="1" applyProtection="1">
      <alignment horizontal="center" vertical="center"/>
      <protection locked="0"/>
    </xf>
    <xf numFmtId="2" fontId="0" fillId="0" borderId="52" xfId="0" applyNumberFormat="1" applyBorder="1" applyAlignment="1" applyProtection="1">
      <alignment vertical="center" wrapText="1"/>
      <protection locked="0"/>
    </xf>
    <xf numFmtId="0" fontId="0" fillId="7" borderId="0" xfId="0" applyFill="1" applyAlignment="1" applyProtection="1">
      <alignment vertical="center"/>
      <protection locked="0"/>
    </xf>
    <xf numFmtId="0" fontId="0" fillId="6" borderId="7" xfId="0" applyFill="1" applyBorder="1" applyAlignment="1" applyProtection="1">
      <alignment horizontal="center" vertical="center"/>
      <protection locked="0"/>
    </xf>
    <xf numFmtId="0" fontId="0" fillId="20" borderId="9" xfId="0" applyFill="1" applyBorder="1" applyAlignment="1" applyProtection="1">
      <alignment vertical="center" wrapText="1"/>
      <protection locked="0"/>
    </xf>
    <xf numFmtId="0" fontId="0" fillId="20" borderId="7" xfId="0" applyFill="1" applyBorder="1" applyAlignment="1" applyProtection="1">
      <alignment vertical="center" wrapText="1"/>
      <protection locked="0"/>
    </xf>
    <xf numFmtId="0" fontId="0" fillId="20" borderId="7" xfId="0" applyFill="1" applyBorder="1" applyAlignment="1" applyProtection="1">
      <alignment vertical="center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7" borderId="17" xfId="0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2" fontId="0" fillId="0" borderId="8" xfId="0" applyNumberFormat="1" applyBorder="1" applyAlignment="1" applyProtection="1">
      <alignment vertical="center" wrapText="1"/>
      <protection locked="0"/>
    </xf>
    <xf numFmtId="0" fontId="0" fillId="0" borderId="25" xfId="0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0" fillId="17" borderId="23" xfId="0" applyFill="1" applyBorder="1" applyAlignment="1" applyProtection="1">
      <alignment vertical="center"/>
      <protection locked="0"/>
    </xf>
    <xf numFmtId="0" fontId="0" fillId="11" borderId="14" xfId="0" applyFill="1" applyBorder="1" applyAlignment="1" applyProtection="1">
      <alignment vertical="center"/>
      <protection locked="0"/>
    </xf>
    <xf numFmtId="0" fontId="0" fillId="13" borderId="25" xfId="0" applyFill="1" applyBorder="1" applyAlignment="1" applyProtection="1">
      <alignment vertical="center"/>
      <protection locked="0"/>
    </xf>
    <xf numFmtId="0" fontId="0" fillId="0" borderId="45" xfId="0" applyBorder="1" applyAlignment="1" applyProtection="1">
      <alignment vertical="center"/>
      <protection locked="0"/>
    </xf>
    <xf numFmtId="0" fontId="0" fillId="7" borderId="7" xfId="0" applyFill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17" borderId="7" xfId="0" applyFill="1" applyBorder="1" applyAlignment="1" applyProtection="1">
      <alignment vertical="center"/>
      <protection locked="0"/>
    </xf>
    <xf numFmtId="0" fontId="0" fillId="7" borderId="11" xfId="0" applyFill="1" applyBorder="1" applyAlignment="1" applyProtection="1">
      <alignment horizontal="center" vertical="center"/>
      <protection locked="0"/>
    </xf>
    <xf numFmtId="0" fontId="0" fillId="6" borderId="12" xfId="0" applyFill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vertical="center" wrapText="1"/>
      <protection locked="0"/>
    </xf>
    <xf numFmtId="2" fontId="0" fillId="0" borderId="13" xfId="0" applyNumberFormat="1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0" fillId="0" borderId="27" xfId="0" applyBorder="1" applyAlignment="1" applyProtection="1">
      <alignment vertical="center"/>
      <protection locked="0"/>
    </xf>
    <xf numFmtId="0" fontId="0" fillId="17" borderId="27" xfId="0" applyFill="1" applyBorder="1" applyAlignment="1" applyProtection="1">
      <alignment vertical="center"/>
      <protection locked="0"/>
    </xf>
    <xf numFmtId="0" fontId="0" fillId="11" borderId="12" xfId="0" applyFill="1" applyBorder="1" applyAlignment="1" applyProtection="1">
      <alignment vertical="center"/>
      <protection locked="0"/>
    </xf>
    <xf numFmtId="0" fontId="0" fillId="13" borderId="18" xfId="0" applyFill="1" applyBorder="1" applyAlignment="1" applyProtection="1">
      <alignment vertical="center"/>
      <protection locked="0"/>
    </xf>
    <xf numFmtId="0" fontId="0" fillId="13" borderId="67" xfId="0" applyFill="1" applyBorder="1" applyAlignment="1" applyProtection="1">
      <alignment vertical="center"/>
      <protection locked="0"/>
    </xf>
    <xf numFmtId="0" fontId="0" fillId="23" borderId="45" xfId="0" applyFill="1" applyBorder="1" applyAlignment="1" applyProtection="1">
      <alignment horizontal="center" vertical="center"/>
      <protection locked="0"/>
    </xf>
    <xf numFmtId="0" fontId="0" fillId="23" borderId="1" xfId="0" applyFill="1" applyBorder="1" applyAlignment="1" applyProtection="1">
      <alignment horizontal="center" vertical="center"/>
      <protection locked="0"/>
    </xf>
    <xf numFmtId="0" fontId="0" fillId="23" borderId="1" xfId="0" applyFill="1" applyBorder="1" applyAlignment="1" applyProtection="1">
      <alignment vertical="center" wrapText="1"/>
      <protection locked="0"/>
    </xf>
    <xf numFmtId="0" fontId="0" fillId="23" borderId="1" xfId="0" applyFill="1" applyBorder="1" applyAlignment="1" applyProtection="1">
      <alignment vertical="center"/>
      <protection locked="0"/>
    </xf>
    <xf numFmtId="0" fontId="5" fillId="23" borderId="50" xfId="0" applyFont="1" applyFill="1" applyBorder="1" applyAlignment="1" applyProtection="1">
      <alignment vertical="center" wrapText="1"/>
      <protection locked="0"/>
    </xf>
    <xf numFmtId="0" fontId="0" fillId="0" borderId="43" xfId="0" applyBorder="1" applyAlignment="1" applyProtection="1">
      <alignment vertical="center" wrapText="1"/>
      <protection locked="0"/>
    </xf>
    <xf numFmtId="1" fontId="10" fillId="0" borderId="24" xfId="2" applyNumberFormat="1" applyFont="1" applyBorder="1" applyAlignment="1" applyProtection="1">
      <alignment horizontal="center" vertical="center"/>
      <protection locked="0"/>
    </xf>
    <xf numFmtId="0" fontId="4" fillId="17" borderId="24" xfId="0" applyFont="1" applyFill="1" applyBorder="1" applyAlignment="1" applyProtection="1">
      <alignment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64" fontId="19" fillId="0" borderId="23" xfId="2" applyNumberFormat="1" applyFont="1" applyBorder="1" applyAlignment="1" applyProtection="1">
      <alignment horizontal="center"/>
      <protection locked="0"/>
    </xf>
    <xf numFmtId="0" fontId="4" fillId="13" borderId="9" xfId="0" applyFont="1" applyFill="1" applyBorder="1" applyAlignment="1" applyProtection="1">
      <alignment vertical="center"/>
      <protection locked="0"/>
    </xf>
    <xf numFmtId="0" fontId="0" fillId="21" borderId="4" xfId="0" applyFill="1" applyBorder="1" applyAlignment="1" applyProtection="1">
      <alignment horizontal="center" vertical="center"/>
      <protection locked="0"/>
    </xf>
    <xf numFmtId="0" fontId="0" fillId="21" borderId="7" xfId="0" applyFill="1" applyBorder="1" applyAlignment="1" applyProtection="1">
      <alignment vertical="center"/>
      <protection locked="0"/>
    </xf>
    <xf numFmtId="0" fontId="0" fillId="21" borderId="7" xfId="0" applyFill="1" applyBorder="1" applyAlignment="1" applyProtection="1">
      <alignment horizontal="center" vertical="center"/>
      <protection locked="0"/>
    </xf>
    <xf numFmtId="0" fontId="0" fillId="21" borderId="4" xfId="0" applyFill="1" applyBorder="1" applyAlignment="1" applyProtection="1">
      <alignment vertical="center"/>
      <protection locked="0"/>
    </xf>
    <xf numFmtId="0" fontId="0" fillId="21" borderId="9" xfId="0" applyFill="1" applyBorder="1" applyAlignment="1" applyProtection="1">
      <alignment vertical="center" wrapText="1"/>
      <protection locked="0"/>
    </xf>
    <xf numFmtId="0" fontId="0" fillId="21" borderId="7" xfId="0" applyFill="1" applyBorder="1" applyAlignment="1" applyProtection="1">
      <alignment vertical="center" wrapText="1"/>
      <protection locked="0"/>
    </xf>
    <xf numFmtId="2" fontId="0" fillId="21" borderId="5" xfId="0" applyNumberFormat="1" applyFill="1" applyBorder="1" applyAlignment="1" applyProtection="1">
      <alignment vertical="center" wrapText="1"/>
      <protection locked="0"/>
    </xf>
    <xf numFmtId="0" fontId="0" fillId="21" borderId="24" xfId="0" applyFill="1" applyBorder="1" applyAlignment="1" applyProtection="1">
      <alignment vertical="center"/>
      <protection locked="0"/>
    </xf>
    <xf numFmtId="0" fontId="0" fillId="21" borderId="9" xfId="0" applyFill="1" applyBorder="1" applyAlignment="1" applyProtection="1">
      <alignment vertical="center"/>
      <protection locked="0"/>
    </xf>
    <xf numFmtId="0" fontId="0" fillId="21" borderId="10" xfId="0" applyFill="1" applyBorder="1" applyAlignment="1" applyProtection="1">
      <alignment vertical="center"/>
      <protection locked="0"/>
    </xf>
    <xf numFmtId="0" fontId="0" fillId="21" borderId="0" xfId="0" applyFill="1" applyAlignment="1" applyProtection="1">
      <alignment vertical="center"/>
      <protection locked="0"/>
    </xf>
    <xf numFmtId="2" fontId="0" fillId="0" borderId="3" xfId="0" applyNumberFormat="1" applyBorder="1" applyAlignment="1" applyProtection="1">
      <alignment vertical="center" wrapText="1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vertical="center"/>
      <protection locked="0"/>
    </xf>
    <xf numFmtId="0" fontId="0" fillId="2" borderId="7" xfId="0" applyFill="1" applyBorder="1" applyAlignment="1" applyProtection="1">
      <alignment vertical="center" wrapText="1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2" fontId="0" fillId="21" borderId="8" xfId="0" applyNumberFormat="1" applyFill="1" applyBorder="1" applyAlignment="1" applyProtection="1">
      <alignment vertical="center" wrapText="1"/>
      <protection locked="0"/>
    </xf>
    <xf numFmtId="0" fontId="0" fillId="21" borderId="2" xfId="0" applyFill="1" applyBorder="1" applyAlignment="1" applyProtection="1">
      <alignment vertical="center"/>
      <protection locked="0"/>
    </xf>
    <xf numFmtId="0" fontId="0" fillId="21" borderId="3" xfId="0" applyFill="1" applyBorder="1" applyAlignment="1" applyProtection="1">
      <alignment vertical="center"/>
      <protection locked="0"/>
    </xf>
    <xf numFmtId="0" fontId="35" fillId="2" borderId="7" xfId="0" applyFont="1" applyFill="1" applyBorder="1" applyAlignment="1" applyProtection="1">
      <alignment vertical="center"/>
      <protection locked="0"/>
    </xf>
    <xf numFmtId="0" fontId="0" fillId="21" borderId="6" xfId="0" applyFill="1" applyBorder="1" applyAlignment="1" applyProtection="1">
      <alignment vertical="center"/>
      <protection locked="0"/>
    </xf>
    <xf numFmtId="0" fontId="0" fillId="21" borderId="50" xfId="0" applyFill="1" applyBorder="1" applyAlignment="1" applyProtection="1">
      <alignment vertical="center"/>
      <protection locked="0"/>
    </xf>
    <xf numFmtId="0" fontId="0" fillId="21" borderId="53" xfId="0" applyFill="1" applyBorder="1" applyAlignment="1" applyProtection="1">
      <alignment vertical="center"/>
      <protection locked="0"/>
    </xf>
    <xf numFmtId="0" fontId="0" fillId="21" borderId="1" xfId="0" applyFill="1" applyBorder="1" applyAlignment="1" applyProtection="1">
      <alignment vertical="center"/>
      <protection locked="0"/>
    </xf>
    <xf numFmtId="2" fontId="0" fillId="0" borderId="9" xfId="0" applyNumberFormat="1" applyBorder="1" applyAlignment="1" applyProtection="1">
      <alignment vertical="center" wrapText="1"/>
      <protection locked="0"/>
    </xf>
    <xf numFmtId="0" fontId="0" fillId="6" borderId="4" xfId="0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21" borderId="12" xfId="0" applyFill="1" applyBorder="1" applyAlignment="1" applyProtection="1">
      <alignment horizontal="center" vertical="center"/>
      <protection locked="0"/>
    </xf>
    <xf numFmtId="0" fontId="0" fillId="21" borderId="12" xfId="0" applyFill="1" applyBorder="1" applyAlignment="1" applyProtection="1">
      <alignment vertical="center"/>
      <protection locked="0"/>
    </xf>
    <xf numFmtId="0" fontId="0" fillId="21" borderId="12" xfId="0" applyFill="1" applyBorder="1" applyAlignment="1" applyProtection="1">
      <alignment vertical="center" wrapText="1"/>
      <protection locked="0"/>
    </xf>
    <xf numFmtId="2" fontId="0" fillId="21" borderId="36" xfId="0" applyNumberFormat="1" applyFill="1" applyBorder="1" applyAlignment="1" applyProtection="1">
      <alignment vertical="center" wrapText="1"/>
      <protection locked="0"/>
    </xf>
    <xf numFmtId="0" fontId="0" fillId="21" borderId="11" xfId="0" applyFill="1" applyBorder="1" applyAlignment="1" applyProtection="1">
      <alignment vertical="center"/>
      <protection locked="0"/>
    </xf>
    <xf numFmtId="0" fontId="0" fillId="21" borderId="18" xfId="0" applyFill="1" applyBorder="1" applyAlignment="1" applyProtection="1">
      <alignment vertical="center"/>
      <protection locked="0"/>
    </xf>
    <xf numFmtId="0" fontId="0" fillId="9" borderId="45" xfId="0" applyFill="1" applyBorder="1" applyAlignment="1" applyProtection="1">
      <alignment vertical="center"/>
      <protection locked="0"/>
    </xf>
    <xf numFmtId="0" fontId="0" fillId="9" borderId="1" xfId="0" applyFill="1" applyBorder="1" applyAlignment="1" applyProtection="1">
      <alignment horizontal="center" vertical="center"/>
      <protection locked="0"/>
    </xf>
    <xf numFmtId="0" fontId="0" fillId="9" borderId="1" xfId="0" applyFill="1" applyBorder="1" applyAlignment="1" applyProtection="1">
      <alignment vertical="center" wrapText="1"/>
      <protection locked="0"/>
    </xf>
    <xf numFmtId="0" fontId="0" fillId="9" borderId="1" xfId="0" applyFill="1" applyBorder="1" applyAlignment="1" applyProtection="1">
      <alignment vertical="center"/>
      <protection locked="0"/>
    </xf>
    <xf numFmtId="0" fontId="0" fillId="9" borderId="50" xfId="0" applyFill="1" applyBorder="1" applyAlignment="1" applyProtection="1">
      <alignment vertical="center"/>
      <protection locked="0"/>
    </xf>
    <xf numFmtId="0" fontId="25" fillId="9" borderId="1" xfId="0" applyFont="1" applyFill="1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5" fillId="17" borderId="56" xfId="0" applyFont="1" applyFill="1" applyBorder="1" applyProtection="1">
      <protection locked="0"/>
    </xf>
    <xf numFmtId="0" fontId="5" fillId="17" borderId="57" xfId="0" applyFont="1" applyFill="1" applyBorder="1" applyProtection="1">
      <protection locked="0"/>
    </xf>
    <xf numFmtId="0" fontId="5" fillId="17" borderId="57" xfId="0" applyFont="1" applyFill="1" applyBorder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0" fillId="0" borderId="7" xfId="0" applyBorder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0" fillId="0" borderId="7" xfId="0" quotePrefix="1" applyBorder="1" applyProtection="1">
      <protection locked="0"/>
    </xf>
    <xf numFmtId="2" fontId="23" fillId="0" borderId="0" xfId="0" quotePrefix="1" applyNumberFormat="1" applyFont="1" applyAlignment="1" applyProtection="1">
      <alignment vertical="center"/>
      <protection locked="0"/>
    </xf>
    <xf numFmtId="2" fontId="0" fillId="0" borderId="0" xfId="0" quotePrefix="1" applyNumberFormat="1" applyAlignment="1" applyProtection="1">
      <alignment vertical="center"/>
      <protection locked="0"/>
    </xf>
    <xf numFmtId="0" fontId="5" fillId="0" borderId="0" xfId="0" applyFont="1" applyAlignment="1" applyProtection="1">
      <alignment wrapText="1"/>
      <protection locked="0"/>
    </xf>
    <xf numFmtId="0" fontId="0" fillId="14" borderId="29" xfId="0" applyFill="1" applyBorder="1" applyAlignment="1">
      <alignment vertical="center"/>
    </xf>
    <xf numFmtId="0" fontId="0" fillId="13" borderId="29" xfId="0" applyFill="1" applyBorder="1" applyAlignment="1">
      <alignment vertical="center"/>
    </xf>
    <xf numFmtId="0" fontId="0" fillId="15" borderId="39" xfId="0" applyFill="1" applyBorder="1" applyAlignment="1">
      <alignment vertical="center"/>
    </xf>
    <xf numFmtId="0" fontId="0" fillId="32" borderId="39" xfId="0" applyFill="1" applyBorder="1" applyAlignment="1">
      <alignment vertical="center"/>
    </xf>
    <xf numFmtId="0" fontId="4" fillId="18" borderId="29" xfId="1" applyFill="1" applyBorder="1" applyAlignment="1" applyProtection="1">
      <alignment vertical="center"/>
    </xf>
    <xf numFmtId="2" fontId="0" fillId="5" borderId="29" xfId="0" applyNumberFormat="1" applyFill="1" applyBorder="1" applyAlignment="1">
      <alignment vertical="center"/>
    </xf>
    <xf numFmtId="2" fontId="0" fillId="17" borderId="29" xfId="0" applyNumberFormat="1" applyFill="1" applyBorder="1" applyAlignment="1">
      <alignment vertical="center" wrapText="1"/>
    </xf>
    <xf numFmtId="2" fontId="0" fillId="12" borderId="40" xfId="0" quotePrefix="1" applyNumberFormat="1" applyFill="1" applyBorder="1" applyAlignment="1">
      <alignment vertical="center" wrapText="1"/>
    </xf>
    <xf numFmtId="0" fontId="0" fillId="14" borderId="7" xfId="0" applyFill="1" applyBorder="1" applyAlignment="1">
      <alignment vertical="center"/>
    </xf>
    <xf numFmtId="0" fontId="0" fillId="13" borderId="7" xfId="0" applyFill="1" applyBorder="1" applyAlignment="1">
      <alignment vertical="center"/>
    </xf>
    <xf numFmtId="0" fontId="0" fillId="15" borderId="10" xfId="0" applyFill="1" applyBorder="1" applyAlignment="1">
      <alignment vertical="center"/>
    </xf>
    <xf numFmtId="0" fontId="0" fillId="32" borderId="10" xfId="0" applyFill="1" applyBorder="1" applyAlignment="1">
      <alignment vertical="center"/>
    </xf>
    <xf numFmtId="0" fontId="4" fillId="18" borderId="7" xfId="1" applyFill="1" applyBorder="1" applyAlignment="1" applyProtection="1">
      <alignment vertical="center"/>
    </xf>
    <xf numFmtId="2" fontId="0" fillId="5" borderId="4" xfId="0" applyNumberFormat="1" applyFill="1" applyBorder="1" applyAlignment="1">
      <alignment vertical="center"/>
    </xf>
    <xf numFmtId="2" fontId="0" fillId="17" borderId="7" xfId="0" applyNumberFormat="1" applyFill="1" applyBorder="1" applyAlignment="1">
      <alignment vertical="center" wrapText="1"/>
    </xf>
    <xf numFmtId="2" fontId="0" fillId="12" borderId="3" xfId="0" applyNumberFormat="1" applyFill="1" applyBorder="1" applyAlignment="1">
      <alignment vertical="center" wrapText="1"/>
    </xf>
    <xf numFmtId="0" fontId="10" fillId="14" borderId="7" xfId="0" applyFont="1" applyFill="1" applyBorder="1" applyAlignment="1">
      <alignment vertical="center"/>
    </xf>
    <xf numFmtId="2" fontId="0" fillId="5" borderId="7" xfId="0" applyNumberFormat="1" applyFill="1" applyBorder="1" applyAlignment="1">
      <alignment vertical="center"/>
    </xf>
    <xf numFmtId="2" fontId="0" fillId="12" borderId="9" xfId="0" applyNumberFormat="1" applyFill="1" applyBorder="1" applyAlignment="1">
      <alignment vertical="center" wrapText="1"/>
    </xf>
    <xf numFmtId="0" fontId="0" fillId="14" borderId="4" xfId="0" applyFill="1" applyBorder="1" applyAlignment="1">
      <alignment vertical="center"/>
    </xf>
    <xf numFmtId="0" fontId="0" fillId="13" borderId="4" xfId="0" applyFill="1" applyBorder="1" applyAlignment="1">
      <alignment vertical="center"/>
    </xf>
    <xf numFmtId="0" fontId="0" fillId="15" borderId="24" xfId="0" applyFill="1" applyBorder="1" applyAlignment="1">
      <alignment vertical="center"/>
    </xf>
    <xf numFmtId="0" fontId="0" fillId="32" borderId="24" xfId="0" applyFill="1" applyBorder="1" applyAlignment="1">
      <alignment vertical="center"/>
    </xf>
    <xf numFmtId="0" fontId="4" fillId="18" borderId="4" xfId="1" applyFill="1" applyBorder="1" applyAlignment="1" applyProtection="1">
      <alignment vertical="center"/>
    </xf>
    <xf numFmtId="2" fontId="0" fillId="17" borderId="4" xfId="0" applyNumberFormat="1" applyFill="1" applyBorder="1" applyAlignment="1">
      <alignment vertical="center" wrapText="1"/>
    </xf>
    <xf numFmtId="0" fontId="0" fillId="14" borderId="14" xfId="0" applyFill="1" applyBorder="1" applyAlignment="1">
      <alignment vertical="center"/>
    </xf>
    <xf numFmtId="0" fontId="0" fillId="13" borderId="14" xfId="0" applyFill="1" applyBorder="1" applyAlignment="1">
      <alignment vertical="center"/>
    </xf>
    <xf numFmtId="0" fontId="0" fillId="15" borderId="23" xfId="0" applyFill="1" applyBorder="1" applyAlignment="1">
      <alignment vertical="center"/>
    </xf>
    <xf numFmtId="0" fontId="0" fillId="32" borderId="23" xfId="0" applyFill="1" applyBorder="1" applyAlignment="1">
      <alignment vertical="center"/>
    </xf>
    <xf numFmtId="0" fontId="4" fillId="18" borderId="14" xfId="1" applyFill="1" applyBorder="1" applyAlignment="1" applyProtection="1">
      <alignment vertical="center"/>
    </xf>
    <xf numFmtId="2" fontId="0" fillId="5" borderId="14" xfId="0" applyNumberFormat="1" applyFill="1" applyBorder="1" applyAlignment="1">
      <alignment vertical="center"/>
    </xf>
    <xf numFmtId="2" fontId="0" fillId="17" borderId="14" xfId="0" applyNumberFormat="1" applyFill="1" applyBorder="1" applyAlignment="1">
      <alignment vertical="center" wrapText="1"/>
    </xf>
    <xf numFmtId="2" fontId="0" fillId="12" borderId="14" xfId="0" applyNumberFormat="1" applyFill="1" applyBorder="1" applyAlignment="1">
      <alignment vertical="center" wrapText="1"/>
    </xf>
    <xf numFmtId="0" fontId="0" fillId="14" borderId="12" xfId="0" applyFill="1" applyBorder="1" applyAlignment="1">
      <alignment vertical="center"/>
    </xf>
    <xf numFmtId="0" fontId="0" fillId="13" borderId="12" xfId="0" applyFill="1" applyBorder="1" applyAlignment="1">
      <alignment vertical="center"/>
    </xf>
    <xf numFmtId="0" fontId="0" fillId="15" borderId="27" xfId="0" applyFill="1" applyBorder="1" applyAlignment="1">
      <alignment vertical="center"/>
    </xf>
    <xf numFmtId="0" fontId="0" fillId="32" borderId="27" xfId="0" applyFill="1" applyBorder="1" applyAlignment="1">
      <alignment vertical="center"/>
    </xf>
    <xf numFmtId="0" fontId="4" fillId="18" borderId="12" xfId="1" applyFill="1" applyBorder="1" applyAlignment="1" applyProtection="1">
      <alignment vertical="center"/>
    </xf>
    <xf numFmtId="2" fontId="0" fillId="5" borderId="12" xfId="0" applyNumberFormat="1" applyFill="1" applyBorder="1" applyAlignment="1">
      <alignment vertical="center"/>
    </xf>
    <xf numFmtId="2" fontId="0" fillId="17" borderId="12" xfId="0" applyNumberFormat="1" applyFill="1" applyBorder="1" applyAlignment="1">
      <alignment vertical="center" wrapText="1"/>
    </xf>
    <xf numFmtId="2" fontId="0" fillId="12" borderId="12" xfId="0" applyNumberFormat="1" applyFill="1" applyBorder="1" applyAlignment="1">
      <alignment vertical="center" wrapText="1"/>
    </xf>
    <xf numFmtId="0" fontId="0" fillId="14" borderId="40" xfId="0" applyFill="1" applyBorder="1" applyAlignment="1">
      <alignment vertical="center"/>
    </xf>
    <xf numFmtId="0" fontId="0" fillId="15" borderId="29" xfId="0" applyFill="1" applyBorder="1" applyAlignment="1">
      <alignment vertical="center"/>
    </xf>
    <xf numFmtId="0" fontId="0" fillId="32" borderId="30" xfId="0" applyFill="1" applyBorder="1" applyAlignment="1">
      <alignment vertical="center"/>
    </xf>
    <xf numFmtId="0" fontId="0" fillId="14" borderId="9" xfId="0" applyFill="1" applyBorder="1" applyAlignment="1">
      <alignment vertical="center"/>
    </xf>
    <xf numFmtId="0" fontId="0" fillId="15" borderId="7" xfId="0" applyFill="1" applyBorder="1" applyAlignment="1">
      <alignment vertical="center"/>
    </xf>
    <xf numFmtId="0" fontId="0" fillId="32" borderId="8" xfId="0" applyFill="1" applyBorder="1" applyAlignment="1">
      <alignment vertical="center"/>
    </xf>
    <xf numFmtId="0" fontId="0" fillId="14" borderId="3" xfId="0" applyFill="1" applyBorder="1" applyAlignment="1">
      <alignment vertical="center"/>
    </xf>
    <xf numFmtId="0" fontId="0" fillId="15" borderId="4" xfId="0" applyFill="1" applyBorder="1" applyAlignment="1">
      <alignment vertical="center"/>
    </xf>
    <xf numFmtId="0" fontId="0" fillId="32" borderId="5" xfId="0" applyFill="1" applyBorder="1" applyAlignment="1">
      <alignment vertical="center"/>
    </xf>
    <xf numFmtId="0" fontId="0" fillId="14" borderId="25" xfId="0" applyFill="1" applyBorder="1" applyAlignment="1">
      <alignment vertical="center"/>
    </xf>
    <xf numFmtId="0" fontId="0" fillId="15" borderId="14" xfId="0" applyFill="1" applyBorder="1" applyAlignment="1">
      <alignment vertical="center"/>
    </xf>
    <xf numFmtId="0" fontId="0" fillId="32" borderId="15" xfId="0" applyFill="1" applyBorder="1" applyAlignment="1">
      <alignment vertical="center"/>
    </xf>
    <xf numFmtId="0" fontId="0" fillId="14" borderId="18" xfId="0" applyFill="1" applyBorder="1" applyAlignment="1">
      <alignment vertical="center"/>
    </xf>
    <xf numFmtId="0" fontId="0" fillId="15" borderId="12" xfId="0" applyFill="1" applyBorder="1" applyAlignment="1">
      <alignment vertical="center"/>
    </xf>
    <xf numFmtId="0" fontId="0" fillId="32" borderId="13" xfId="0" applyFill="1" applyBorder="1" applyAlignment="1">
      <alignment vertical="center"/>
    </xf>
    <xf numFmtId="0" fontId="0" fillId="32" borderId="40" xfId="0" applyFill="1" applyBorder="1" applyAlignment="1">
      <alignment vertical="center"/>
    </xf>
    <xf numFmtId="0" fontId="0" fillId="32" borderId="9" xfId="0" applyFill="1" applyBorder="1" applyAlignment="1">
      <alignment vertical="center"/>
    </xf>
    <xf numFmtId="0" fontId="0" fillId="32" borderId="3" xfId="0" applyFill="1" applyBorder="1" applyAlignment="1">
      <alignment vertical="center"/>
    </xf>
    <xf numFmtId="0" fontId="0" fillId="32" borderId="14" xfId="0" applyFill="1" applyBorder="1" applyAlignment="1">
      <alignment vertical="center"/>
    </xf>
    <xf numFmtId="0" fontId="0" fillId="32" borderId="7" xfId="0" applyFill="1" applyBorder="1" applyAlignment="1">
      <alignment vertical="center"/>
    </xf>
    <xf numFmtId="0" fontId="0" fillId="32" borderId="12" xfId="0" applyFill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30" xfId="0" applyBorder="1" applyAlignment="1">
      <alignment vertical="center" wrapText="1"/>
    </xf>
    <xf numFmtId="2" fontId="0" fillId="0" borderId="6" xfId="0" applyNumberFormat="1" applyBorder="1" applyAlignment="1">
      <alignment vertical="center"/>
    </xf>
    <xf numFmtId="0" fontId="0" fillId="0" borderId="8" xfId="0" applyBorder="1" applyAlignment="1">
      <alignment vertical="center" wrapText="1"/>
    </xf>
    <xf numFmtId="0" fontId="0" fillId="7" borderId="8" xfId="0" applyFill="1" applyBorder="1" applyAlignment="1">
      <alignment vertical="center" wrapText="1"/>
    </xf>
    <xf numFmtId="2" fontId="0" fillId="0" borderId="17" xfId="0" applyNumberFormat="1" applyBorder="1" applyAlignment="1">
      <alignment vertical="center"/>
    </xf>
    <xf numFmtId="0" fontId="0" fillId="0" borderId="15" xfId="0" applyBorder="1" applyAlignment="1">
      <alignment vertical="center" wrapText="1"/>
    </xf>
    <xf numFmtId="2" fontId="0" fillId="0" borderId="11" xfId="0" applyNumberFormat="1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23" borderId="57" xfId="0" applyFill="1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0" fillId="0" borderId="5" xfId="0" applyBorder="1" applyAlignment="1">
      <alignment vertical="center" wrapText="1"/>
    </xf>
    <xf numFmtId="2" fontId="0" fillId="21" borderId="6" xfId="0" applyNumberFormat="1" applyFill="1" applyBorder="1" applyAlignment="1">
      <alignment vertical="center"/>
    </xf>
    <xf numFmtId="0" fontId="0" fillId="21" borderId="8" xfId="0" applyFill="1" applyBorder="1" applyAlignment="1">
      <alignment vertical="center" wrapText="1"/>
    </xf>
    <xf numFmtId="2" fontId="0" fillId="21" borderId="11" xfId="0" applyNumberFormat="1" applyFill="1" applyBorder="1" applyAlignment="1">
      <alignment vertical="center"/>
    </xf>
    <xf numFmtId="0" fontId="0" fillId="21" borderId="13" xfId="0" applyFill="1" applyBorder="1" applyAlignment="1">
      <alignment vertical="center" wrapText="1"/>
    </xf>
    <xf numFmtId="0" fontId="2" fillId="0" borderId="66" xfId="0" applyFont="1" applyBorder="1" applyAlignment="1">
      <alignment vertical="center" wrapText="1"/>
    </xf>
    <xf numFmtId="0" fontId="2" fillId="25" borderId="63" xfId="0" applyFont="1" applyFill="1" applyBorder="1" applyAlignment="1">
      <alignment vertical="center" wrapText="1"/>
    </xf>
    <xf numFmtId="164" fontId="2" fillId="37" borderId="42" xfId="0" applyNumberFormat="1" applyFont="1" applyFill="1" applyBorder="1" applyAlignment="1">
      <alignment vertical="center" wrapText="1"/>
    </xf>
    <xf numFmtId="164" fontId="2" fillId="37" borderId="66" xfId="0" applyNumberFormat="1" applyFont="1" applyFill="1" applyBorder="1" applyAlignment="1">
      <alignment vertical="center" wrapText="1"/>
    </xf>
    <xf numFmtId="164" fontId="2" fillId="25" borderId="41" xfId="0" applyNumberFormat="1" applyFont="1" applyFill="1" applyBorder="1" applyAlignment="1">
      <alignment vertical="center" wrapText="1"/>
    </xf>
    <xf numFmtId="0" fontId="2" fillId="0" borderId="63" xfId="0" applyFont="1" applyBorder="1" applyAlignment="1">
      <alignment vertical="center" wrapText="1"/>
    </xf>
    <xf numFmtId="164" fontId="2" fillId="0" borderId="42" xfId="0" applyNumberFormat="1" applyFont="1" applyBorder="1" applyAlignment="1">
      <alignment vertical="center" wrapText="1"/>
    </xf>
    <xf numFmtId="164" fontId="2" fillId="0" borderId="41" xfId="0" applyNumberFormat="1" applyFont="1" applyBorder="1" applyAlignment="1">
      <alignment vertical="center" wrapText="1"/>
    </xf>
    <xf numFmtId="1" fontId="45" fillId="42" borderId="2" xfId="0" applyNumberFormat="1" applyFont="1" applyFill="1" applyBorder="1" applyAlignment="1">
      <alignment vertical="center" wrapText="1"/>
    </xf>
    <xf numFmtId="1" fontId="46" fillId="43" borderId="4" xfId="0" applyNumberFormat="1" applyFont="1" applyFill="1" applyBorder="1" applyAlignment="1">
      <alignment vertical="center" wrapText="1"/>
    </xf>
    <xf numFmtId="1" fontId="45" fillId="44" borderId="5" xfId="0" applyNumberFormat="1" applyFont="1" applyFill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25" borderId="9" xfId="0" applyFont="1" applyFill="1" applyBorder="1" applyAlignment="1">
      <alignment vertical="center" wrapText="1"/>
    </xf>
    <xf numFmtId="164" fontId="2" fillId="37" borderId="6" xfId="0" applyNumberFormat="1" applyFont="1" applyFill="1" applyBorder="1" applyAlignment="1">
      <alignment vertical="center" wrapText="1"/>
    </xf>
    <xf numFmtId="164" fontId="2" fillId="37" borderId="7" xfId="0" applyNumberFormat="1" applyFont="1" applyFill="1" applyBorder="1" applyAlignment="1">
      <alignment vertical="center" wrapText="1"/>
    </xf>
    <xf numFmtId="164" fontId="2" fillId="25" borderId="8" xfId="0" applyNumberFormat="1" applyFont="1" applyFill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164" fontId="2" fillId="0" borderId="6" xfId="0" applyNumberFormat="1" applyFont="1" applyBorder="1" applyAlignment="1">
      <alignment vertical="center" wrapText="1"/>
    </xf>
    <xf numFmtId="164" fontId="2" fillId="0" borderId="8" xfId="0" applyNumberFormat="1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25" borderId="25" xfId="0" applyFont="1" applyFill="1" applyBorder="1" applyAlignment="1">
      <alignment vertical="center" wrapText="1"/>
    </xf>
    <xf numFmtId="164" fontId="2" fillId="37" borderId="17" xfId="0" applyNumberFormat="1" applyFont="1" applyFill="1" applyBorder="1" applyAlignment="1">
      <alignment vertical="center" wrapText="1"/>
    </xf>
    <xf numFmtId="164" fontId="2" fillId="37" borderId="14" xfId="0" applyNumberFormat="1" applyFont="1" applyFill="1" applyBorder="1" applyAlignment="1">
      <alignment vertical="center" wrapText="1"/>
    </xf>
    <xf numFmtId="164" fontId="2" fillId="25" borderId="15" xfId="0" applyNumberFormat="1" applyFont="1" applyFill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164" fontId="2" fillId="0" borderId="17" xfId="0" applyNumberFormat="1" applyFont="1" applyBorder="1" applyAlignment="1">
      <alignment vertical="center" wrapText="1"/>
    </xf>
    <xf numFmtId="164" fontId="2" fillId="0" borderId="15" xfId="0" applyNumberFormat="1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25" borderId="18" xfId="0" applyFont="1" applyFill="1" applyBorder="1" applyAlignment="1">
      <alignment vertical="center" wrapText="1"/>
    </xf>
    <xf numFmtId="164" fontId="2" fillId="37" borderId="11" xfId="0" applyNumberFormat="1" applyFont="1" applyFill="1" applyBorder="1" applyAlignment="1">
      <alignment vertical="center" wrapText="1"/>
    </xf>
    <xf numFmtId="164" fontId="2" fillId="37" borderId="12" xfId="0" applyNumberFormat="1" applyFont="1" applyFill="1" applyBorder="1" applyAlignment="1">
      <alignment vertical="center" wrapText="1"/>
    </xf>
    <xf numFmtId="164" fontId="2" fillId="25" borderId="13" xfId="0" applyNumberFormat="1" applyFont="1" applyFill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164" fontId="2" fillId="0" borderId="11" xfId="0" applyNumberFormat="1" applyFont="1" applyBorder="1" applyAlignment="1">
      <alignment vertical="center" wrapText="1"/>
    </xf>
    <xf numFmtId="164" fontId="2" fillId="0" borderId="13" xfId="0" applyNumberFormat="1" applyFont="1" applyBorder="1" applyAlignment="1">
      <alignment vertical="center" wrapText="1"/>
    </xf>
    <xf numFmtId="164" fontId="0" fillId="23" borderId="57" xfId="0" applyNumberFormat="1" applyFill="1" applyBorder="1" applyAlignment="1">
      <alignment vertical="center"/>
    </xf>
    <xf numFmtId="0" fontId="2" fillId="0" borderId="2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25" borderId="3" xfId="0" applyFont="1" applyFill="1" applyBorder="1" applyAlignment="1">
      <alignment vertical="center" wrapText="1"/>
    </xf>
    <xf numFmtId="164" fontId="2" fillId="37" borderId="2" xfId="0" applyNumberFormat="1" applyFont="1" applyFill="1" applyBorder="1" applyAlignment="1">
      <alignment vertical="center" wrapText="1"/>
    </xf>
    <xf numFmtId="164" fontId="2" fillId="37" borderId="4" xfId="0" applyNumberFormat="1" applyFont="1" applyFill="1" applyBorder="1" applyAlignment="1">
      <alignment vertical="center" wrapText="1"/>
    </xf>
    <xf numFmtId="164" fontId="2" fillId="25" borderId="5" xfId="0" applyNumberFormat="1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164" fontId="2" fillId="0" borderId="5" xfId="0" applyNumberFormat="1" applyFont="1" applyBorder="1" applyAlignment="1">
      <alignment vertical="center" wrapText="1"/>
    </xf>
    <xf numFmtId="0" fontId="0" fillId="9" borderId="50" xfId="0" applyFill="1" applyBorder="1" applyAlignment="1">
      <alignment vertical="center"/>
    </xf>
    <xf numFmtId="164" fontId="0" fillId="9" borderId="50" xfId="0" applyNumberFormat="1" applyFill="1" applyBorder="1" applyAlignment="1">
      <alignment vertical="center"/>
    </xf>
    <xf numFmtId="1" fontId="0" fillId="9" borderId="50" xfId="0" applyNumberFormat="1" applyFill="1" applyBorder="1" applyAlignment="1">
      <alignment vertical="center"/>
    </xf>
    <xf numFmtId="0" fontId="5" fillId="23" borderId="50" xfId="0" applyFont="1" applyFill="1" applyBorder="1" applyAlignment="1">
      <alignment vertical="center" wrapText="1"/>
    </xf>
    <xf numFmtId="0" fontId="5" fillId="23" borderId="57" xfId="0" applyFont="1" applyFill="1" applyBorder="1" applyAlignment="1">
      <alignment vertical="center" wrapText="1"/>
    </xf>
    <xf numFmtId="0" fontId="0" fillId="23" borderId="1" xfId="0" applyFill="1" applyBorder="1" applyAlignment="1">
      <alignment vertical="center"/>
    </xf>
    <xf numFmtId="2" fontId="0" fillId="12" borderId="40" xfId="0" applyNumberFormat="1" applyFill="1" applyBorder="1" applyAlignment="1">
      <alignment vertical="center" wrapText="1"/>
    </xf>
    <xf numFmtId="2" fontId="0" fillId="10" borderId="9" xfId="0" applyNumberFormat="1" applyFill="1" applyBorder="1" applyAlignment="1">
      <alignment vertical="center" wrapText="1"/>
    </xf>
    <xf numFmtId="2" fontId="0" fillId="12" borderId="7" xfId="0" applyNumberFormat="1" applyFill="1" applyBorder="1" applyAlignment="1">
      <alignment vertical="center" wrapText="1"/>
    </xf>
    <xf numFmtId="2" fontId="0" fillId="5" borderId="47" xfId="0" applyNumberFormat="1" applyFill="1" applyBorder="1" applyAlignment="1">
      <alignment vertical="center"/>
    </xf>
    <xf numFmtId="2" fontId="0" fillId="12" borderId="47" xfId="0" applyNumberFormat="1" applyFill="1" applyBorder="1" applyAlignment="1">
      <alignment vertical="center" wrapText="1"/>
    </xf>
    <xf numFmtId="0" fontId="0" fillId="32" borderId="18" xfId="0" applyFill="1" applyBorder="1" applyAlignment="1">
      <alignment vertical="center"/>
    </xf>
    <xf numFmtId="0" fontId="5" fillId="9" borderId="49" xfId="0" applyFont="1" applyFill="1" applyBorder="1" applyAlignment="1">
      <alignment vertical="center" wrapText="1"/>
    </xf>
    <xf numFmtId="0" fontId="0" fillId="9" borderId="1" xfId="0" applyFill="1" applyBorder="1" applyAlignment="1">
      <alignment vertical="center"/>
    </xf>
    <xf numFmtId="2" fontId="0" fillId="9" borderId="1" xfId="0" applyNumberFormat="1" applyFill="1" applyBorder="1" applyAlignment="1">
      <alignment vertical="center"/>
    </xf>
    <xf numFmtId="0" fontId="0" fillId="9" borderId="43" xfId="0" applyFill="1" applyBorder="1" applyAlignment="1">
      <alignment vertical="center"/>
    </xf>
    <xf numFmtId="0" fontId="0" fillId="17" borderId="57" xfId="0" applyFill="1" applyBorder="1"/>
    <xf numFmtId="2" fontId="0" fillId="17" borderId="57" xfId="0" applyNumberFormat="1" applyFill="1" applyBorder="1"/>
    <xf numFmtId="164" fontId="0" fillId="17" borderId="57" xfId="0" applyNumberFormat="1" applyFill="1" applyBorder="1"/>
    <xf numFmtId="0" fontId="15" fillId="0" borderId="7" xfId="0" quotePrefix="1" applyFont="1" applyBorder="1"/>
    <xf numFmtId="0" fontId="15" fillId="0" borderId="7" xfId="0" applyFont="1" applyBorder="1"/>
    <xf numFmtId="1" fontId="15" fillId="0" borderId="7" xfId="0" quotePrefix="1" applyNumberFormat="1" applyFont="1" applyBorder="1"/>
    <xf numFmtId="0" fontId="10" fillId="6" borderId="7" xfId="0" quotePrefix="1" applyFont="1" applyFill="1" applyBorder="1" applyAlignment="1">
      <alignment vertical="center"/>
    </xf>
    <xf numFmtId="0" fontId="10" fillId="3" borderId="7" xfId="0" quotePrefix="1" applyFont="1" applyFill="1" applyBorder="1"/>
    <xf numFmtId="0" fontId="18" fillId="22" borderId="7" xfId="0" quotePrefix="1" applyFont="1" applyFill="1" applyBorder="1"/>
    <xf numFmtId="1" fontId="18" fillId="3" borderId="7" xfId="0" quotePrefix="1" applyNumberFormat="1" applyFont="1" applyFill="1" applyBorder="1"/>
    <xf numFmtId="1" fontId="10" fillId="3" borderId="7" xfId="0" quotePrefix="1" applyNumberFormat="1" applyFont="1" applyFill="1" applyBorder="1"/>
    <xf numFmtId="1" fontId="0" fillId="7" borderId="7" xfId="0" quotePrefix="1" applyNumberFormat="1" applyFill="1" applyBorder="1" applyAlignment="1">
      <alignment wrapText="1"/>
    </xf>
    <xf numFmtId="1" fontId="10" fillId="0" borderId="7" xfId="0" quotePrefix="1" applyNumberFormat="1" applyFont="1" applyBorder="1"/>
    <xf numFmtId="0" fontId="0" fillId="22" borderId="7" xfId="0" quotePrefix="1" applyFill="1" applyBorder="1"/>
    <xf numFmtId="2" fontId="0" fillId="22" borderId="7" xfId="0" quotePrefix="1" applyNumberFormat="1" applyFill="1" applyBorder="1"/>
    <xf numFmtId="1" fontId="0" fillId="22" borderId="7" xfId="0" applyNumberFormat="1" applyFill="1" applyBorder="1"/>
    <xf numFmtId="1" fontId="0" fillId="7" borderId="7" xfId="0" quotePrefix="1" applyNumberFormat="1" applyFill="1" applyBorder="1" applyAlignment="1">
      <alignment horizontal="right" wrapText="1"/>
    </xf>
    <xf numFmtId="0" fontId="7" fillId="4" borderId="7" xfId="0" applyFont="1" applyFill="1" applyBorder="1" applyAlignment="1">
      <alignment wrapText="1"/>
    </xf>
    <xf numFmtId="0" fontId="0" fillId="7" borderId="7" xfId="0" applyFill="1" applyBorder="1"/>
    <xf numFmtId="0" fontId="10" fillId="7" borderId="7" xfId="0" applyFont="1" applyFill="1" applyBorder="1"/>
    <xf numFmtId="0" fontId="5" fillId="4" borderId="7" xfId="0" applyFont="1" applyFill="1" applyBorder="1"/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61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35" fillId="0" borderId="7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center" vertical="center"/>
      <protection locked="0"/>
    </xf>
    <xf numFmtId="0" fontId="5" fillId="0" borderId="5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68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67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48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0" fillId="0" borderId="31" xfId="0" applyBorder="1" applyProtection="1">
      <protection locked="0"/>
    </xf>
    <xf numFmtId="0" fontId="25" fillId="23" borderId="55" xfId="0" applyFont="1" applyFill="1" applyBorder="1" applyAlignment="1" applyProtection="1">
      <alignment horizontal="center" vertical="center"/>
      <protection locked="0"/>
    </xf>
    <xf numFmtId="0" fontId="25" fillId="23" borderId="58" xfId="0" quotePrefix="1" applyFont="1" applyFill="1" applyBorder="1" applyAlignment="1" applyProtection="1">
      <alignment horizontal="center" vertical="center"/>
      <protection locked="0"/>
    </xf>
    <xf numFmtId="0" fontId="25" fillId="23" borderId="57" xfId="0" quotePrefix="1" applyFont="1" applyFill="1" applyBorder="1" applyAlignment="1" applyProtection="1">
      <alignment horizontal="center" vertical="center" wrapText="1"/>
      <protection locked="0"/>
    </xf>
    <xf numFmtId="0" fontId="25" fillId="23" borderId="57" xfId="0" quotePrefix="1" applyFont="1" applyFill="1" applyBorder="1" applyAlignment="1" applyProtection="1">
      <alignment horizontal="center" vertical="center"/>
      <protection locked="0"/>
    </xf>
    <xf numFmtId="0" fontId="25" fillId="23" borderId="57" xfId="0" applyFont="1" applyFill="1" applyBorder="1" applyAlignment="1" applyProtection="1">
      <alignment horizontal="center" vertical="center"/>
      <protection locked="0"/>
    </xf>
    <xf numFmtId="0" fontId="25" fillId="23" borderId="57" xfId="0" applyFont="1" applyFill="1" applyBorder="1" applyAlignment="1" applyProtection="1">
      <alignment horizontal="left" vertical="center"/>
      <protection locked="0"/>
    </xf>
    <xf numFmtId="0" fontId="25" fillId="23" borderId="57" xfId="0" applyFont="1" applyFill="1" applyBorder="1" applyAlignment="1" applyProtection="1">
      <alignment vertical="center" wrapText="1"/>
      <protection locked="0"/>
    </xf>
    <xf numFmtId="0" fontId="28" fillId="30" borderId="55" xfId="0" applyFont="1" applyFill="1" applyBorder="1" applyAlignment="1" applyProtection="1">
      <alignment vertical="center"/>
      <protection locked="0"/>
    </xf>
    <xf numFmtId="0" fontId="28" fillId="30" borderId="58" xfId="0" quotePrefix="1" applyFont="1" applyFill="1" applyBorder="1" applyAlignment="1" applyProtection="1">
      <alignment horizontal="center" vertical="center"/>
      <protection locked="0"/>
    </xf>
    <xf numFmtId="0" fontId="28" fillId="30" borderId="57" xfId="0" quotePrefix="1" applyFont="1" applyFill="1" applyBorder="1" applyAlignment="1" applyProtection="1">
      <alignment horizontal="center" vertical="center" wrapText="1"/>
      <protection locked="0"/>
    </xf>
    <xf numFmtId="0" fontId="28" fillId="30" borderId="57" xfId="0" quotePrefix="1" applyFont="1" applyFill="1" applyBorder="1" applyAlignment="1" applyProtection="1">
      <alignment horizontal="center" vertical="center"/>
      <protection locked="0"/>
    </xf>
    <xf numFmtId="0" fontId="25" fillId="30" borderId="57" xfId="0" quotePrefix="1" applyFont="1" applyFill="1" applyBorder="1" applyAlignment="1" applyProtection="1">
      <alignment horizontal="center" vertical="center" wrapText="1"/>
      <protection locked="0"/>
    </xf>
    <xf numFmtId="0" fontId="5" fillId="31" borderId="46" xfId="0" applyFont="1" applyFill="1" applyBorder="1" applyAlignment="1" applyProtection="1">
      <alignment vertical="center"/>
      <protection locked="0"/>
    </xf>
    <xf numFmtId="0" fontId="5" fillId="31" borderId="47" xfId="0" applyFont="1" applyFill="1" applyBorder="1" applyAlignment="1" applyProtection="1">
      <alignment vertical="center"/>
      <protection locked="0"/>
    </xf>
    <xf numFmtId="0" fontId="5" fillId="31" borderId="47" xfId="0" applyFont="1" applyFill="1" applyBorder="1" applyAlignment="1" applyProtection="1">
      <alignment vertical="center" wrapText="1"/>
      <protection locked="0"/>
    </xf>
    <xf numFmtId="0" fontId="5" fillId="31" borderId="49" xfId="0" applyFont="1" applyFill="1" applyBorder="1" applyAlignment="1" applyProtection="1">
      <alignment vertical="center" wrapText="1"/>
      <protection locked="0"/>
    </xf>
    <xf numFmtId="0" fontId="5" fillId="31" borderId="36" xfId="0" applyFont="1" applyFill="1" applyBorder="1" applyAlignment="1" applyProtection="1">
      <alignment vertical="center" wrapText="1"/>
      <protection locked="0"/>
    </xf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7" xfId="0" applyBorder="1" applyAlignment="1">
      <alignment horizontal="left" wrapText="1"/>
    </xf>
    <xf numFmtId="0" fontId="0" fillId="0" borderId="0" xfId="0" applyAlignment="1">
      <alignment horizontal="left"/>
    </xf>
    <xf numFmtId="0" fontId="25" fillId="25" borderId="59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left" vertical="center"/>
    </xf>
    <xf numFmtId="0" fontId="28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28" fillId="14" borderId="4" xfId="0" quotePrefix="1" applyFont="1" applyFill="1" applyBorder="1" applyAlignment="1">
      <alignment vertical="center"/>
    </xf>
    <xf numFmtId="0" fontId="28" fillId="13" borderId="4" xfId="0" quotePrefix="1" applyFont="1" applyFill="1" applyBorder="1" applyAlignment="1">
      <alignment vertical="center"/>
    </xf>
    <xf numFmtId="0" fontId="28" fillId="15" borderId="4" xfId="0" quotePrefix="1" applyFont="1" applyFill="1" applyBorder="1" applyAlignment="1">
      <alignment vertical="center"/>
    </xf>
    <xf numFmtId="0" fontId="28" fillId="8" borderId="4" xfId="0" quotePrefix="1" applyFont="1" applyFill="1" applyBorder="1" applyAlignment="1">
      <alignment vertical="center"/>
    </xf>
    <xf numFmtId="0" fontId="28" fillId="3" borderId="4" xfId="0" quotePrefix="1" applyFont="1" applyFill="1" applyBorder="1" applyAlignment="1">
      <alignment vertical="center"/>
    </xf>
    <xf numFmtId="0" fontId="29" fillId="18" borderId="4" xfId="1" quotePrefix="1" applyFont="1" applyFill="1" applyBorder="1" applyAlignment="1" applyProtection="1">
      <alignment vertical="center"/>
    </xf>
    <xf numFmtId="2" fontId="28" fillId="2" borderId="4" xfId="0" quotePrefix="1" applyNumberFormat="1" applyFont="1" applyFill="1" applyBorder="1" applyAlignment="1">
      <alignment vertical="center"/>
    </xf>
    <xf numFmtId="0" fontId="21" fillId="25" borderId="24" xfId="0" applyFont="1" applyFill="1" applyBorder="1" applyAlignment="1">
      <alignment vertical="center" wrapText="1"/>
    </xf>
    <xf numFmtId="0" fontId="30" fillId="26" borderId="4" xfId="0" applyFont="1" applyFill="1" applyBorder="1" applyAlignment="1">
      <alignment vertical="center" wrapText="1"/>
    </xf>
    <xf numFmtId="0" fontId="21" fillId="27" borderId="3" xfId="0" applyFont="1" applyFill="1" applyBorder="1" applyAlignment="1">
      <alignment vertical="center" wrapText="1"/>
    </xf>
    <xf numFmtId="0" fontId="28" fillId="14" borderId="7" xfId="0" quotePrefix="1" applyFont="1" applyFill="1" applyBorder="1" applyAlignment="1">
      <alignment vertical="center"/>
    </xf>
    <xf numFmtId="0" fontId="21" fillId="25" borderId="7" xfId="0" applyFont="1" applyFill="1" applyBorder="1" applyAlignment="1">
      <alignment vertical="center" wrapText="1"/>
    </xf>
    <xf numFmtId="0" fontId="30" fillId="26" borderId="7" xfId="0" applyFont="1" applyFill="1" applyBorder="1" applyAlignment="1">
      <alignment vertical="center" wrapText="1"/>
    </xf>
    <xf numFmtId="0" fontId="21" fillId="27" borderId="9" xfId="0" applyFont="1" applyFill="1" applyBorder="1" applyAlignment="1">
      <alignment vertical="center" wrapText="1"/>
    </xf>
    <xf numFmtId="0" fontId="28" fillId="6" borderId="7" xfId="0" applyFont="1" applyFill="1" applyBorder="1" applyAlignment="1">
      <alignment horizontal="center" vertical="center"/>
    </xf>
    <xf numFmtId="0" fontId="21" fillId="20" borderId="7" xfId="0" applyFont="1" applyFill="1" applyBorder="1" applyAlignment="1">
      <alignment vertical="center" wrapText="1"/>
    </xf>
    <xf numFmtId="0" fontId="21" fillId="0" borderId="7" xfId="0" applyFont="1" applyBorder="1" applyAlignment="1">
      <alignment vertical="center" wrapText="1"/>
    </xf>
    <xf numFmtId="0" fontId="28" fillId="0" borderId="7" xfId="0" applyFont="1" applyBorder="1" applyAlignment="1">
      <alignment vertical="center" wrapText="1"/>
    </xf>
    <xf numFmtId="0" fontId="29" fillId="6" borderId="7" xfId="0" applyFont="1" applyFill="1" applyBorder="1" applyAlignment="1">
      <alignment horizontal="center" vertical="center"/>
    </xf>
    <xf numFmtId="0" fontId="25" fillId="23" borderId="57" xfId="0" quotePrefix="1" applyFont="1" applyFill="1" applyBorder="1" applyAlignment="1">
      <alignment vertical="center"/>
    </xf>
    <xf numFmtId="2" fontId="25" fillId="23" borderId="57" xfId="0" quotePrefix="1" applyNumberFormat="1" applyFont="1" applyFill="1" applyBorder="1" applyAlignment="1">
      <alignment vertical="center"/>
    </xf>
    <xf numFmtId="0" fontId="28" fillId="0" borderId="4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left" vertical="center"/>
    </xf>
    <xf numFmtId="0" fontId="28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21" fillId="25" borderId="4" xfId="0" applyFont="1" applyFill="1" applyBorder="1" applyAlignment="1">
      <alignment vertical="center" wrapText="1"/>
    </xf>
    <xf numFmtId="0" fontId="28" fillId="13" borderId="7" xfId="0" quotePrefix="1" applyFont="1" applyFill="1" applyBorder="1" applyAlignment="1">
      <alignment vertical="center"/>
    </xf>
    <xf numFmtId="0" fontId="28" fillId="15" borderId="7" xfId="0" quotePrefix="1" applyFont="1" applyFill="1" applyBorder="1" applyAlignment="1">
      <alignment vertical="center"/>
    </xf>
    <xf numFmtId="0" fontId="28" fillId="8" borderId="7" xfId="0" quotePrefix="1" applyFont="1" applyFill="1" applyBorder="1" applyAlignment="1">
      <alignment vertical="center"/>
    </xf>
    <xf numFmtId="0" fontId="28" fillId="3" borderId="7" xfId="0" quotePrefix="1" applyFont="1" applyFill="1" applyBorder="1" applyAlignment="1">
      <alignment vertical="center"/>
    </xf>
    <xf numFmtId="0" fontId="29" fillId="18" borderId="7" xfId="1" quotePrefix="1" applyFont="1" applyFill="1" applyBorder="1" applyAlignment="1" applyProtection="1">
      <alignment vertical="center"/>
    </xf>
    <xf numFmtId="2" fontId="28" fillId="2" borderId="7" xfId="0" quotePrefix="1" applyNumberFormat="1" applyFont="1" applyFill="1" applyBorder="1" applyAlignment="1">
      <alignment vertical="center"/>
    </xf>
    <xf numFmtId="0" fontId="28" fillId="0" borderId="4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29" fillId="6" borderId="4" xfId="0" applyFont="1" applyFill="1" applyBorder="1" applyAlignment="1">
      <alignment horizontal="center" vertical="center"/>
    </xf>
    <xf numFmtId="0" fontId="28" fillId="30" borderId="57" xfId="0" quotePrefix="1" applyFont="1" applyFill="1" applyBorder="1" applyAlignment="1">
      <alignment vertical="center"/>
    </xf>
    <xf numFmtId="0" fontId="5" fillId="31" borderId="48" xfId="0" applyFont="1" applyFill="1" applyBorder="1" applyAlignment="1">
      <alignment vertical="center"/>
    </xf>
    <xf numFmtId="0" fontId="10" fillId="7" borderId="64" xfId="0" applyFont="1" applyFill="1" applyBorder="1" applyAlignment="1">
      <alignment vertical="top"/>
    </xf>
    <xf numFmtId="0" fontId="10" fillId="7" borderId="0" xfId="0" applyFont="1" applyFill="1" applyAlignment="1">
      <alignment vertical="top"/>
    </xf>
    <xf numFmtId="0" fontId="10" fillId="7" borderId="22" xfId="0" applyFont="1" applyFill="1" applyBorder="1" applyAlignment="1">
      <alignment vertical="top"/>
    </xf>
    <xf numFmtId="0" fontId="0" fillId="0" borderId="0" xfId="0" applyAlignment="1">
      <alignment horizontal="left" vertical="top"/>
    </xf>
    <xf numFmtId="0" fontId="10" fillId="7" borderId="65" xfId="0" applyFont="1" applyFill="1" applyBorder="1" applyAlignment="1">
      <alignment vertical="top"/>
    </xf>
    <xf numFmtId="0" fontId="10" fillId="7" borderId="31" xfId="0" applyFont="1" applyFill="1" applyBorder="1" applyAlignment="1">
      <alignment vertical="top"/>
    </xf>
    <xf numFmtId="0" fontId="10" fillId="7" borderId="26" xfId="0" applyFont="1" applyFill="1" applyBorder="1" applyAlignment="1">
      <alignment vertical="top"/>
    </xf>
    <xf numFmtId="0" fontId="0" fillId="40" borderId="7" xfId="0" applyFont="1" applyFill="1" applyBorder="1" applyAlignment="1">
      <alignment horizontal="center" vertical="center" wrapText="1"/>
    </xf>
    <xf numFmtId="0" fontId="0" fillId="39" borderId="7" xfId="0" applyFont="1" applyFill="1" applyBorder="1" applyAlignment="1">
      <alignment horizontal="center" vertical="center"/>
    </xf>
    <xf numFmtId="0" fontId="10" fillId="40" borderId="7" xfId="0" applyFont="1" applyFill="1" applyBorder="1" applyAlignment="1">
      <alignment horizontal="center" vertical="center" wrapText="1"/>
    </xf>
    <xf numFmtId="0" fontId="0" fillId="39" borderId="7" xfId="0" applyFont="1" applyFill="1" applyBorder="1" applyAlignment="1">
      <alignment horizontal="center" vertical="center" wrapText="1"/>
    </xf>
    <xf numFmtId="0" fontId="10" fillId="39" borderId="7" xfId="0" applyFont="1" applyFill="1" applyBorder="1" applyAlignment="1">
      <alignment horizontal="center" vertical="center" wrapText="1"/>
    </xf>
    <xf numFmtId="0" fontId="0" fillId="23" borderId="7" xfId="0" applyFont="1" applyFill="1" applyBorder="1" applyAlignment="1">
      <alignment horizontal="center" vertical="center" wrapText="1"/>
    </xf>
    <xf numFmtId="0" fontId="25" fillId="25" borderId="59" xfId="0" applyFont="1" applyFill="1" applyBorder="1" applyAlignment="1">
      <alignment horizontal="center" vertical="center"/>
    </xf>
    <xf numFmtId="0" fontId="0" fillId="39" borderId="7" xfId="0" applyFont="1" applyFill="1" applyBorder="1" applyAlignment="1">
      <alignment vertical="center" wrapText="1"/>
    </xf>
    <xf numFmtId="0" fontId="0" fillId="40" borderId="7" xfId="0" applyFont="1" applyFill="1" applyBorder="1" applyAlignment="1">
      <alignment horizontal="center" vertical="center"/>
    </xf>
    <xf numFmtId="0" fontId="0" fillId="40" borderId="7" xfId="0" applyFont="1" applyFill="1" applyBorder="1" applyAlignment="1">
      <alignment vertical="center" wrapText="1"/>
    </xf>
    <xf numFmtId="0" fontId="0" fillId="39" borderId="7" xfId="0" applyFont="1" applyFill="1" applyBorder="1" applyAlignment="1">
      <alignment vertical="center"/>
    </xf>
    <xf numFmtId="0" fontId="0" fillId="23" borderId="7" xfId="0" applyFont="1" applyFill="1" applyBorder="1" applyAlignment="1">
      <alignment horizontal="center" vertical="center"/>
    </xf>
    <xf numFmtId="0" fontId="0" fillId="23" borderId="7" xfId="0" applyFont="1" applyFill="1" applyBorder="1" applyAlignment="1">
      <alignment vertical="center" wrapText="1"/>
    </xf>
    <xf numFmtId="0" fontId="0" fillId="23" borderId="7" xfId="0" applyFont="1" applyFill="1" applyBorder="1" applyAlignment="1">
      <alignment vertical="center"/>
    </xf>
    <xf numFmtId="0" fontId="0" fillId="0" borderId="9" xfId="0" applyFill="1" applyBorder="1" applyAlignment="1" applyProtection="1">
      <alignment vertical="center" wrapText="1"/>
      <protection locked="0"/>
    </xf>
    <xf numFmtId="0" fontId="0" fillId="0" borderId="3" xfId="0" applyFill="1" applyBorder="1" applyAlignment="1" applyProtection="1">
      <alignment vertical="center" wrapText="1"/>
      <protection locked="0"/>
    </xf>
    <xf numFmtId="0" fontId="0" fillId="0" borderId="18" xfId="0" applyFill="1" applyBorder="1" applyAlignment="1" applyProtection="1">
      <alignment vertical="center" wrapText="1"/>
      <protection locked="0"/>
    </xf>
    <xf numFmtId="0" fontId="0" fillId="0" borderId="40" xfId="0" applyFill="1" applyBorder="1" applyAlignment="1" applyProtection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4" fillId="2" borderId="9" xfId="0" applyFont="1" applyFill="1" applyBorder="1" applyAlignment="1" applyProtection="1">
      <alignment vertical="center" wrapText="1"/>
      <protection locked="0"/>
    </xf>
    <xf numFmtId="0" fontId="10" fillId="39" borderId="7" xfId="0" applyFont="1" applyFill="1" applyBorder="1" applyAlignment="1">
      <alignment horizontal="center" vertical="center"/>
    </xf>
    <xf numFmtId="0" fontId="4" fillId="39" borderId="7" xfId="0" applyFont="1" applyFill="1" applyBorder="1" applyAlignment="1">
      <alignment vertical="center"/>
    </xf>
    <xf numFmtId="0" fontId="4" fillId="39" borderId="7" xfId="0" applyFont="1" applyFill="1" applyBorder="1" applyAlignment="1">
      <alignment vertical="center" wrapText="1"/>
    </xf>
    <xf numFmtId="0" fontId="5" fillId="0" borderId="27" xfId="0" applyFont="1" applyBorder="1" applyAlignment="1" applyProtection="1">
      <alignment horizontal="center" vertical="center"/>
      <protection locked="0"/>
    </xf>
    <xf numFmtId="0" fontId="25" fillId="23" borderId="58" xfId="0" quotePrefix="1" applyFont="1" applyFill="1" applyBorder="1" applyAlignment="1">
      <alignment vertical="center"/>
    </xf>
    <xf numFmtId="0" fontId="28" fillId="30" borderId="58" xfId="0" quotePrefix="1" applyFont="1" applyFill="1" applyBorder="1" applyAlignment="1">
      <alignment vertical="center"/>
    </xf>
    <xf numFmtId="1" fontId="10" fillId="21" borderId="7" xfId="0" applyNumberFormat="1" applyFont="1" applyFill="1" applyBorder="1" applyAlignment="1">
      <alignment horizontal="left" vertical="center" wrapText="1"/>
    </xf>
    <xf numFmtId="1" fontId="0" fillId="0" borderId="7" xfId="0" applyNumberFormat="1" applyBorder="1" applyAlignment="1">
      <alignment horizontal="left" vertical="center" wrapText="1"/>
    </xf>
    <xf numFmtId="1" fontId="10" fillId="0" borderId="7" xfId="0" applyNumberFormat="1" applyFont="1" applyBorder="1" applyAlignment="1">
      <alignment horizontal="left" wrapText="1"/>
    </xf>
    <xf numFmtId="1" fontId="0" fillId="0" borderId="7" xfId="0" applyNumberFormat="1" applyBorder="1" applyAlignment="1">
      <alignment horizontal="left" wrapText="1"/>
    </xf>
    <xf numFmtId="0" fontId="4" fillId="40" borderId="7" xfId="0" applyFont="1" applyFill="1" applyBorder="1" applyAlignment="1">
      <alignment vertical="center" wrapText="1"/>
    </xf>
    <xf numFmtId="0" fontId="42" fillId="41" borderId="19" xfId="0" applyFont="1" applyFill="1" applyBorder="1" applyAlignment="1">
      <alignment horizontal="center" vertical="center" wrapText="1"/>
    </xf>
    <xf numFmtId="0" fontId="42" fillId="41" borderId="69" xfId="0" applyFont="1" applyFill="1" applyBorder="1" applyAlignment="1">
      <alignment horizontal="center" vertical="center" wrapText="1"/>
    </xf>
    <xf numFmtId="0" fontId="43" fillId="42" borderId="17" xfId="0" applyFont="1" applyFill="1" applyBorder="1" applyAlignment="1">
      <alignment horizontal="center" vertical="center" textRotation="90" wrapText="1"/>
    </xf>
    <xf numFmtId="0" fontId="43" fillId="42" borderId="11" xfId="0" applyFont="1" applyFill="1" applyBorder="1" applyAlignment="1">
      <alignment horizontal="center" vertical="center" textRotation="90" wrapText="1"/>
    </xf>
    <xf numFmtId="0" fontId="44" fillId="43" borderId="14" xfId="0" applyFont="1" applyFill="1" applyBorder="1" applyAlignment="1">
      <alignment horizontal="center" vertical="center" textRotation="90" wrapText="1"/>
    </xf>
    <xf numFmtId="0" fontId="44" fillId="43" borderId="12" xfId="0" applyFont="1" applyFill="1" applyBorder="1" applyAlignment="1">
      <alignment horizontal="center" vertical="center" textRotation="90" wrapText="1"/>
    </xf>
    <xf numFmtId="0" fontId="43" fillId="44" borderId="15" xfId="0" applyFont="1" applyFill="1" applyBorder="1" applyAlignment="1">
      <alignment horizontal="center" vertical="center" textRotation="90" wrapText="1"/>
    </xf>
    <xf numFmtId="0" fontId="43" fillId="44" borderId="13" xfId="0" applyFont="1" applyFill="1" applyBorder="1" applyAlignment="1">
      <alignment horizontal="center" vertical="center" textRotation="90" wrapText="1"/>
    </xf>
    <xf numFmtId="0" fontId="0" fillId="0" borderId="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5" fillId="10" borderId="14" xfId="0" applyFont="1" applyFill="1" applyBorder="1" applyAlignment="1">
      <alignment horizontal="center" textRotation="90" wrapText="1"/>
    </xf>
    <xf numFmtId="0" fontId="5" fillId="10" borderId="4" xfId="0" applyFont="1" applyFill="1" applyBorder="1" applyAlignment="1">
      <alignment horizontal="center" textRotation="90" wrapText="1"/>
    </xf>
    <xf numFmtId="0" fontId="5" fillId="3" borderId="43" xfId="0" applyFont="1" applyFill="1" applyBorder="1" applyAlignment="1">
      <alignment horizontal="center" textRotation="90" wrapText="1"/>
    </xf>
    <xf numFmtId="0" fontId="5" fillId="3" borderId="1" xfId="0" applyFont="1" applyFill="1" applyBorder="1" applyAlignment="1">
      <alignment horizontal="center" textRotation="90" wrapText="1"/>
    </xf>
    <xf numFmtId="0" fontId="5" fillId="18" borderId="9" xfId="0" applyFont="1" applyFill="1" applyBorder="1" applyAlignment="1">
      <alignment horizontal="center" vertical="center" wrapText="1"/>
    </xf>
    <xf numFmtId="0" fontId="5" fillId="18" borderId="34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 wrapText="1"/>
    </xf>
    <xf numFmtId="0" fontId="5" fillId="14" borderId="37" xfId="0" applyFont="1" applyFill="1" applyBorder="1" applyAlignment="1">
      <alignment horizontal="center" vertical="center" wrapText="1"/>
    </xf>
    <xf numFmtId="0" fontId="5" fillId="14" borderId="32" xfId="0" applyFont="1" applyFill="1" applyBorder="1" applyAlignment="1">
      <alignment horizontal="center" vertical="center" wrapText="1"/>
    </xf>
    <xf numFmtId="0" fontId="5" fillId="14" borderId="23" xfId="0" applyFont="1" applyFill="1" applyBorder="1" applyAlignment="1">
      <alignment horizontal="center" vertical="center" wrapText="1"/>
    </xf>
    <xf numFmtId="0" fontId="5" fillId="10" borderId="15" xfId="0" applyFont="1" applyFill="1" applyBorder="1" applyAlignment="1">
      <alignment horizontal="center" textRotation="90" wrapText="1"/>
    </xf>
    <xf numFmtId="0" fontId="5" fillId="10" borderId="5" xfId="0" applyFont="1" applyFill="1" applyBorder="1" applyAlignment="1">
      <alignment horizontal="center" textRotation="90" wrapText="1"/>
    </xf>
    <xf numFmtId="0" fontId="5" fillId="3" borderId="43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horizontal="center" vertical="center" textRotation="90" wrapText="1"/>
    </xf>
    <xf numFmtId="0" fontId="5" fillId="3" borderId="47" xfId="0" applyFont="1" applyFill="1" applyBorder="1" applyAlignment="1">
      <alignment horizontal="center" vertical="center" textRotation="90" wrapText="1"/>
    </xf>
    <xf numFmtId="0" fontId="5" fillId="10" borderId="15" xfId="0" applyFont="1" applyFill="1" applyBorder="1" applyAlignment="1">
      <alignment horizontal="center" vertical="top" wrapText="1"/>
    </xf>
    <xf numFmtId="0" fontId="5" fillId="10" borderId="36" xfId="0" applyFont="1" applyFill="1" applyBorder="1" applyAlignment="1">
      <alignment horizontal="center" vertical="top" wrapText="1"/>
    </xf>
    <xf numFmtId="0" fontId="5" fillId="11" borderId="25" xfId="0" applyFont="1" applyFill="1" applyBorder="1" applyAlignment="1">
      <alignment horizontal="center" textRotation="90" wrapText="1"/>
    </xf>
    <xf numFmtId="0" fontId="5" fillId="11" borderId="3" xfId="0" applyFont="1" applyFill="1" applyBorder="1" applyAlignment="1">
      <alignment horizontal="center" textRotation="90" wrapText="1"/>
    </xf>
    <xf numFmtId="0" fontId="5" fillId="13" borderId="25" xfId="0" applyFont="1" applyFill="1" applyBorder="1" applyAlignment="1">
      <alignment horizontal="center" textRotation="90" wrapText="1"/>
    </xf>
    <xf numFmtId="0" fontId="5" fillId="13" borderId="3" xfId="0" applyFont="1" applyFill="1" applyBorder="1" applyAlignment="1">
      <alignment horizontal="center" textRotation="90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10" borderId="25" xfId="0" applyFont="1" applyFill="1" applyBorder="1" applyAlignment="1">
      <alignment horizontal="center" textRotation="90" wrapText="1"/>
    </xf>
    <xf numFmtId="0" fontId="5" fillId="10" borderId="3" xfId="0" applyFont="1" applyFill="1" applyBorder="1" applyAlignment="1">
      <alignment horizontal="center" textRotation="90" wrapText="1"/>
    </xf>
    <xf numFmtId="0" fontId="5" fillId="10" borderId="17" xfId="0" applyFont="1" applyFill="1" applyBorder="1" applyAlignment="1">
      <alignment horizontal="center" textRotation="90" wrapText="1"/>
    </xf>
    <xf numFmtId="0" fontId="5" fillId="10" borderId="2" xfId="0" applyFont="1" applyFill="1" applyBorder="1" applyAlignment="1">
      <alignment horizontal="center" textRotation="90" wrapText="1"/>
    </xf>
    <xf numFmtId="0" fontId="5" fillId="15" borderId="14" xfId="0" applyFont="1" applyFill="1" applyBorder="1" applyAlignment="1">
      <alignment horizontal="center" textRotation="90" wrapText="1"/>
    </xf>
    <xf numFmtId="0" fontId="5" fillId="15" borderId="4" xfId="0" applyFont="1" applyFill="1" applyBorder="1" applyAlignment="1">
      <alignment horizontal="center" textRotation="90" wrapText="1"/>
    </xf>
    <xf numFmtId="0" fontId="5" fillId="32" borderId="14" xfId="0" applyFont="1" applyFill="1" applyBorder="1" applyAlignment="1">
      <alignment horizontal="center" textRotation="90" wrapText="1"/>
    </xf>
    <xf numFmtId="0" fontId="5" fillId="32" borderId="4" xfId="0" applyFont="1" applyFill="1" applyBorder="1" applyAlignment="1">
      <alignment horizontal="center" textRotation="90" wrapText="1"/>
    </xf>
    <xf numFmtId="0" fontId="5" fillId="10" borderId="34" xfId="0" applyFont="1" applyFill="1" applyBorder="1" applyAlignment="1">
      <alignment horizontal="center" wrapText="1"/>
    </xf>
    <xf numFmtId="0" fontId="5" fillId="10" borderId="10" xfId="0" applyFont="1" applyFill="1" applyBorder="1" applyAlignment="1">
      <alignment horizontal="center" wrapText="1"/>
    </xf>
    <xf numFmtId="0" fontId="5" fillId="11" borderId="7" xfId="0" applyFont="1" applyFill="1" applyBorder="1" applyAlignment="1">
      <alignment horizontal="center" textRotation="90" wrapText="1"/>
    </xf>
    <xf numFmtId="0" fontId="5" fillId="13" borderId="38" xfId="0" applyFont="1" applyFill="1" applyBorder="1" applyAlignment="1">
      <alignment horizontal="center" textRotation="90" wrapText="1"/>
    </xf>
    <xf numFmtId="0" fontId="5" fillId="13" borderId="35" xfId="0" applyFont="1" applyFill="1" applyBorder="1" applyAlignment="1">
      <alignment horizontal="center" textRotation="90" wrapText="1"/>
    </xf>
    <xf numFmtId="0" fontId="5" fillId="10" borderId="25" xfId="0" applyFont="1" applyFill="1" applyBorder="1" applyAlignment="1">
      <alignment horizontal="center" wrapText="1"/>
    </xf>
    <xf numFmtId="0" fontId="5" fillId="10" borderId="32" xfId="0" applyFont="1" applyFill="1" applyBorder="1" applyAlignment="1">
      <alignment horizontal="center" wrapText="1"/>
    </xf>
    <xf numFmtId="0" fontId="5" fillId="10" borderId="23" xfId="0" applyFont="1" applyFill="1" applyBorder="1" applyAlignment="1">
      <alignment horizontal="center" wrapText="1"/>
    </xf>
    <xf numFmtId="0" fontId="5" fillId="14" borderId="14" xfId="0" applyFont="1" applyFill="1" applyBorder="1" applyAlignment="1">
      <alignment horizontal="center" textRotation="90" wrapText="1"/>
    </xf>
    <xf numFmtId="0" fontId="5" fillId="14" borderId="4" xfId="0" applyFont="1" applyFill="1" applyBorder="1" applyAlignment="1">
      <alignment horizontal="center" textRotation="90" wrapText="1"/>
    </xf>
    <xf numFmtId="0" fontId="5" fillId="10" borderId="14" xfId="0" applyFont="1" applyFill="1" applyBorder="1" applyAlignment="1">
      <alignment horizontal="center" vertical="top" wrapText="1"/>
    </xf>
    <xf numFmtId="0" fontId="5" fillId="10" borderId="47" xfId="0" applyFont="1" applyFill="1" applyBorder="1" applyAlignment="1">
      <alignment horizontal="center" vertical="top" wrapText="1"/>
    </xf>
    <xf numFmtId="0" fontId="5" fillId="10" borderId="17" xfId="0" applyFont="1" applyFill="1" applyBorder="1" applyAlignment="1">
      <alignment horizontal="center" vertical="top" wrapText="1"/>
    </xf>
    <xf numFmtId="0" fontId="5" fillId="10" borderId="46" xfId="0" applyFont="1" applyFill="1" applyBorder="1" applyAlignment="1">
      <alignment horizontal="center" vertical="top" wrapText="1"/>
    </xf>
    <xf numFmtId="0" fontId="5" fillId="10" borderId="25" xfId="0" applyFont="1" applyFill="1" applyBorder="1" applyAlignment="1">
      <alignment horizontal="center" vertical="top" wrapText="1"/>
    </xf>
    <xf numFmtId="0" fontId="5" fillId="10" borderId="49" xfId="0" applyFont="1" applyFill="1" applyBorder="1" applyAlignment="1">
      <alignment horizontal="center" vertical="top" wrapText="1"/>
    </xf>
    <xf numFmtId="0" fontId="5" fillId="3" borderId="42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top" wrapText="1"/>
    </xf>
    <xf numFmtId="0" fontId="5" fillId="3" borderId="49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47" xfId="0" applyFont="1" applyFill="1" applyBorder="1" applyAlignment="1">
      <alignment horizontal="center" vertical="top" wrapText="1"/>
    </xf>
    <xf numFmtId="0" fontId="5" fillId="3" borderId="45" xfId="0" applyFont="1" applyFill="1" applyBorder="1" applyAlignment="1">
      <alignment horizontal="center" vertical="top"/>
    </xf>
    <xf numFmtId="0" fontId="5" fillId="3" borderId="46" xfId="0" applyFont="1" applyFill="1" applyBorder="1" applyAlignment="1">
      <alignment horizontal="center" vertical="top"/>
    </xf>
    <xf numFmtId="0" fontId="5" fillId="3" borderId="44" xfId="0" applyFont="1" applyFill="1" applyBorder="1" applyAlignment="1">
      <alignment horizontal="center" vertical="center" textRotation="90" wrapText="1"/>
    </xf>
    <xf numFmtId="0" fontId="5" fillId="3" borderId="50" xfId="0" applyFont="1" applyFill="1" applyBorder="1" applyAlignment="1">
      <alignment horizontal="center" vertical="center" textRotation="90" wrapText="1"/>
    </xf>
    <xf numFmtId="0" fontId="12" fillId="16" borderId="7" xfId="0" applyFont="1" applyFill="1" applyBorder="1" applyAlignment="1">
      <alignment horizontal="center" vertical="center"/>
    </xf>
    <xf numFmtId="0" fontId="12" fillId="19" borderId="7" xfId="0" applyFont="1" applyFill="1" applyBorder="1" applyAlignment="1">
      <alignment horizontal="center" vertical="center" wrapText="1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12" fillId="16" borderId="7" xfId="0" applyFont="1" applyFill="1" applyBorder="1" applyAlignment="1">
      <alignment horizontal="center" vertical="center" wrapText="1"/>
    </xf>
    <xf numFmtId="49" fontId="9" fillId="9" borderId="15" xfId="0" applyNumberFormat="1" applyFont="1" applyFill="1" applyBorder="1" applyAlignment="1">
      <alignment horizontal="center" vertical="center" wrapText="1"/>
    </xf>
    <xf numFmtId="49" fontId="9" fillId="9" borderId="16" xfId="0" applyNumberFormat="1" applyFont="1" applyFill="1" applyBorder="1" applyAlignment="1">
      <alignment horizontal="center" vertical="center" wrapText="1"/>
    </xf>
    <xf numFmtId="0" fontId="5" fillId="13" borderId="38" xfId="0" applyFont="1" applyFill="1" applyBorder="1" applyAlignment="1">
      <alignment horizontal="center" vertical="top" wrapText="1"/>
    </xf>
    <xf numFmtId="0" fontId="5" fillId="13" borderId="26" xfId="0" applyFont="1" applyFill="1" applyBorder="1" applyAlignment="1">
      <alignment horizontal="center" vertical="top" wrapText="1"/>
    </xf>
    <xf numFmtId="0" fontId="5" fillId="11" borderId="7" xfId="0" applyFont="1" applyFill="1" applyBorder="1" applyAlignment="1">
      <alignment horizontal="center" vertical="top" wrapText="1"/>
    </xf>
    <xf numFmtId="0" fontId="5" fillId="11" borderId="12" xfId="0" applyFont="1" applyFill="1" applyBorder="1" applyAlignment="1">
      <alignment horizontal="center" vertical="top" wrapText="1"/>
    </xf>
    <xf numFmtId="0" fontId="5" fillId="10" borderId="23" xfId="0" applyFont="1" applyFill="1" applyBorder="1" applyAlignment="1">
      <alignment horizontal="center" vertical="top"/>
    </xf>
    <xf numFmtId="0" fontId="5" fillId="10" borderId="48" xfId="0" applyFont="1" applyFill="1" applyBorder="1" applyAlignment="1">
      <alignment horizontal="center" vertical="top"/>
    </xf>
    <xf numFmtId="0" fontId="5" fillId="10" borderId="14" xfId="0" applyFont="1" applyFill="1" applyBorder="1" applyAlignment="1">
      <alignment horizontal="center" vertical="top"/>
    </xf>
    <xf numFmtId="0" fontId="5" fillId="10" borderId="47" xfId="0" applyFont="1" applyFill="1" applyBorder="1" applyAlignment="1">
      <alignment horizontal="center" vertical="top"/>
    </xf>
    <xf numFmtId="0" fontId="13" fillId="36" borderId="62" xfId="0" applyFont="1" applyFill="1" applyBorder="1" applyAlignment="1">
      <alignment horizontal="center" vertical="center" wrapText="1"/>
    </xf>
    <xf numFmtId="0" fontId="13" fillId="36" borderId="54" xfId="0" applyFont="1" applyFill="1" applyBorder="1" applyAlignment="1">
      <alignment horizontal="center" vertical="center" wrapText="1"/>
    </xf>
    <xf numFmtId="0" fontId="9" fillId="33" borderId="50" xfId="0" applyFont="1" applyFill="1" applyBorder="1" applyAlignment="1">
      <alignment horizontal="center" vertical="center" wrapText="1"/>
    </xf>
    <xf numFmtId="0" fontId="9" fillId="33" borderId="49" xfId="0" applyFont="1" applyFill="1" applyBorder="1" applyAlignment="1">
      <alignment horizontal="center" vertical="center" wrapText="1"/>
    </xf>
    <xf numFmtId="0" fontId="9" fillId="33" borderId="1" xfId="0" applyFont="1" applyFill="1" applyBorder="1" applyAlignment="1">
      <alignment horizontal="center" vertical="center" wrapText="1"/>
    </xf>
    <xf numFmtId="0" fontId="9" fillId="33" borderId="47" xfId="0" applyFont="1" applyFill="1" applyBorder="1" applyAlignment="1">
      <alignment horizontal="center" vertical="center" wrapText="1"/>
    </xf>
    <xf numFmtId="0" fontId="37" fillId="33" borderId="50" xfId="0" applyFont="1" applyFill="1" applyBorder="1" applyAlignment="1">
      <alignment horizontal="center" vertical="center" wrapText="1"/>
    </xf>
    <xf numFmtId="0" fontId="9" fillId="34" borderId="45" xfId="0" applyFont="1" applyFill="1" applyBorder="1" applyAlignment="1">
      <alignment horizontal="center" vertical="center" wrapText="1"/>
    </xf>
    <xf numFmtId="0" fontId="9" fillId="34" borderId="46" xfId="0" applyFont="1" applyFill="1" applyBorder="1" applyAlignment="1">
      <alignment horizontal="center" vertical="center" wrapText="1"/>
    </xf>
    <xf numFmtId="0" fontId="9" fillId="34" borderId="1" xfId="0" applyFont="1" applyFill="1" applyBorder="1" applyAlignment="1">
      <alignment horizontal="center" vertical="center" wrapText="1"/>
    </xf>
    <xf numFmtId="0" fontId="9" fillId="34" borderId="47" xfId="0" applyFont="1" applyFill="1" applyBorder="1" applyAlignment="1">
      <alignment horizontal="center" vertical="center" wrapText="1"/>
    </xf>
    <xf numFmtId="0" fontId="37" fillId="34" borderId="16" xfId="0" applyFont="1" applyFill="1" applyBorder="1" applyAlignment="1">
      <alignment horizontal="center" vertical="center" wrapText="1"/>
    </xf>
    <xf numFmtId="0" fontId="37" fillId="34" borderId="36" xfId="0" applyFont="1" applyFill="1" applyBorder="1" applyAlignment="1">
      <alignment horizontal="center" vertical="center" wrapText="1"/>
    </xf>
    <xf numFmtId="0" fontId="13" fillId="35" borderId="53" xfId="0" applyFont="1" applyFill="1" applyBorder="1" applyAlignment="1">
      <alignment horizontal="center" vertical="center" wrapText="1"/>
    </xf>
    <xf numFmtId="0" fontId="13" fillId="35" borderId="48" xfId="0" applyFont="1" applyFill="1" applyBorder="1" applyAlignment="1">
      <alignment horizontal="center" vertical="center" wrapText="1"/>
    </xf>
    <xf numFmtId="0" fontId="13" fillId="35" borderId="50" xfId="0" applyFont="1" applyFill="1" applyBorder="1" applyAlignment="1">
      <alignment horizontal="center" vertical="center" wrapText="1"/>
    </xf>
    <xf numFmtId="0" fontId="13" fillId="35" borderId="49" xfId="0" applyFont="1" applyFill="1" applyBorder="1" applyAlignment="1">
      <alignment horizontal="center" vertical="center" wrapText="1"/>
    </xf>
    <xf numFmtId="0" fontId="13" fillId="36" borderId="64" xfId="0" applyFont="1" applyFill="1" applyBorder="1" applyAlignment="1">
      <alignment horizontal="center" vertical="center" wrapText="1"/>
    </xf>
    <xf numFmtId="0" fontId="13" fillId="36" borderId="65" xfId="0" applyFont="1" applyFill="1" applyBorder="1" applyAlignment="1">
      <alignment horizontal="center" vertical="center" wrapText="1"/>
    </xf>
    <xf numFmtId="0" fontId="13" fillId="36" borderId="16" xfId="0" applyFont="1" applyFill="1" applyBorder="1" applyAlignment="1">
      <alignment horizontal="center" vertical="center" wrapText="1"/>
    </xf>
    <xf numFmtId="0" fontId="13" fillId="36" borderId="36" xfId="0" applyFont="1" applyFill="1" applyBorder="1" applyAlignment="1">
      <alignment horizontal="center" vertical="center" wrapText="1"/>
    </xf>
    <xf numFmtId="0" fontId="10" fillId="22" borderId="9" xfId="0" applyFont="1" applyFill="1" applyBorder="1" applyAlignment="1">
      <alignment horizontal="left" wrapText="1"/>
    </xf>
    <xf numFmtId="0" fontId="10" fillId="22" borderId="34" xfId="0" applyFont="1" applyFill="1" applyBorder="1" applyAlignment="1">
      <alignment horizontal="left" wrapText="1"/>
    </xf>
    <xf numFmtId="0" fontId="10" fillId="22" borderId="10" xfId="0" applyFont="1" applyFill="1" applyBorder="1" applyAlignment="1">
      <alignment horizontal="left" wrapText="1"/>
    </xf>
    <xf numFmtId="0" fontId="39" fillId="22" borderId="9" xfId="0" applyFont="1" applyFill="1" applyBorder="1" applyAlignment="1">
      <alignment horizontal="left" wrapText="1"/>
    </xf>
    <xf numFmtId="0" fontId="39" fillId="22" borderId="34" xfId="0" applyFont="1" applyFill="1" applyBorder="1" applyAlignment="1">
      <alignment horizontal="left" wrapText="1"/>
    </xf>
    <xf numFmtId="0" fontId="39" fillId="22" borderId="10" xfId="0" applyFont="1" applyFill="1" applyBorder="1" applyAlignment="1">
      <alignment horizontal="left" wrapText="1"/>
    </xf>
    <xf numFmtId="0" fontId="9" fillId="33" borderId="62" xfId="0" applyFont="1" applyFill="1" applyBorder="1" applyAlignment="1">
      <alignment horizontal="center" vertical="center" wrapText="1"/>
    </xf>
    <xf numFmtId="0" fontId="9" fillId="33" borderId="59" xfId="0" applyFont="1" applyFill="1" applyBorder="1" applyAlignment="1">
      <alignment horizontal="center" vertical="center" wrapText="1"/>
    </xf>
    <xf numFmtId="0" fontId="9" fillId="33" borderId="54" xfId="0" applyFont="1" applyFill="1" applyBorder="1" applyAlignment="1">
      <alignment horizontal="center" vertical="center" wrapText="1"/>
    </xf>
    <xf numFmtId="0" fontId="9" fillId="34" borderId="62" xfId="0" applyFont="1" applyFill="1" applyBorder="1" applyAlignment="1">
      <alignment horizontal="center" vertical="center" wrapText="1"/>
    </xf>
    <xf numFmtId="0" fontId="9" fillId="34" borderId="59" xfId="0" applyFont="1" applyFill="1" applyBorder="1" applyAlignment="1">
      <alignment horizontal="center" vertical="center" wrapText="1"/>
    </xf>
    <xf numFmtId="0" fontId="9" fillId="34" borderId="54" xfId="0" applyFont="1" applyFill="1" applyBorder="1" applyAlignment="1">
      <alignment horizontal="center" vertical="center" wrapText="1"/>
    </xf>
    <xf numFmtId="0" fontId="13" fillId="35" borderId="62" xfId="0" applyFont="1" applyFill="1" applyBorder="1" applyAlignment="1">
      <alignment horizontal="center" vertical="center" wrapText="1"/>
    </xf>
    <xf numFmtId="0" fontId="13" fillId="35" borderId="59" xfId="0" applyFont="1" applyFill="1" applyBorder="1" applyAlignment="1">
      <alignment horizontal="center" vertical="center" wrapText="1"/>
    </xf>
    <xf numFmtId="0" fontId="9" fillId="9" borderId="63" xfId="0" applyFont="1" applyFill="1" applyBorder="1" applyAlignment="1">
      <alignment horizontal="center" vertical="center" wrapText="1"/>
    </xf>
    <xf numFmtId="0" fontId="9" fillId="9" borderId="41" xfId="0" applyFont="1" applyFill="1" applyBorder="1" applyAlignment="1">
      <alignment horizontal="center" vertical="center" wrapText="1"/>
    </xf>
    <xf numFmtId="0" fontId="9" fillId="9" borderId="33" xfId="0" applyFont="1" applyFill="1" applyBorder="1" applyAlignment="1">
      <alignment horizontal="center" vertical="center" wrapText="1"/>
    </xf>
    <xf numFmtId="0" fontId="9" fillId="9" borderId="35" xfId="0" applyFont="1" applyFill="1" applyBorder="1" applyAlignment="1">
      <alignment horizontal="center" vertical="center" wrapText="1"/>
    </xf>
    <xf numFmtId="0" fontId="5" fillId="10" borderId="23" xfId="0" applyFont="1" applyFill="1" applyBorder="1" applyAlignment="1">
      <alignment horizontal="center" vertical="top" wrapText="1"/>
    </xf>
    <xf numFmtId="0" fontId="5" fillId="10" borderId="48" xfId="0" applyFont="1" applyFill="1" applyBorder="1" applyAlignment="1">
      <alignment horizontal="center" vertical="top" wrapText="1"/>
    </xf>
    <xf numFmtId="0" fontId="5" fillId="13" borderId="25" xfId="0" applyFont="1" applyFill="1" applyBorder="1" applyAlignment="1">
      <alignment horizontal="center" vertical="top" wrapText="1"/>
    </xf>
    <xf numFmtId="0" fontId="5" fillId="13" borderId="49" xfId="0" applyFont="1" applyFill="1" applyBorder="1" applyAlignment="1">
      <alignment horizontal="center" vertical="top" wrapText="1"/>
    </xf>
    <xf numFmtId="0" fontId="5" fillId="11" borderId="14" xfId="0" applyFont="1" applyFill="1" applyBorder="1" applyAlignment="1">
      <alignment horizontal="center" vertical="top" wrapText="1"/>
    </xf>
    <xf numFmtId="0" fontId="5" fillId="11" borderId="47" xfId="0" applyFont="1" applyFill="1" applyBorder="1" applyAlignment="1">
      <alignment horizontal="center" vertical="top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0" fillId="7" borderId="9" xfId="0" applyFill="1" applyBorder="1" applyAlignment="1">
      <alignment horizontal="left" wrapText="1"/>
    </xf>
    <xf numFmtId="0" fontId="0" fillId="7" borderId="34" xfId="0" applyFill="1" applyBorder="1" applyAlignment="1">
      <alignment horizontal="left" wrapText="1"/>
    </xf>
    <xf numFmtId="0" fontId="0" fillId="7" borderId="10" xfId="0" applyFill="1" applyBorder="1" applyAlignment="1">
      <alignment horizontal="left" wrapText="1"/>
    </xf>
    <xf numFmtId="0" fontId="5" fillId="4" borderId="9" xfId="0" applyFont="1" applyFill="1" applyBorder="1" applyAlignment="1">
      <alignment horizontal="left" wrapText="1"/>
    </xf>
    <xf numFmtId="0" fontId="5" fillId="4" borderId="34" xfId="0" applyFont="1" applyFill="1" applyBorder="1" applyAlignment="1">
      <alignment horizontal="left" wrapText="1"/>
    </xf>
    <xf numFmtId="0" fontId="5" fillId="4" borderId="10" xfId="0" applyFont="1" applyFill="1" applyBorder="1" applyAlignment="1">
      <alignment horizontal="left" wrapText="1"/>
    </xf>
    <xf numFmtId="0" fontId="12" fillId="16" borderId="25" xfId="0" applyFont="1" applyFill="1" applyBorder="1" applyAlignment="1">
      <alignment horizontal="center" vertical="center" wrapText="1"/>
    </xf>
    <xf numFmtId="0" fontId="12" fillId="16" borderId="32" xfId="0" applyFont="1" applyFill="1" applyBorder="1" applyAlignment="1">
      <alignment horizontal="center" vertical="center" wrapText="1"/>
    </xf>
    <xf numFmtId="0" fontId="12" fillId="16" borderId="23" xfId="0" applyFont="1" applyFill="1" applyBorder="1" applyAlignment="1">
      <alignment horizontal="center" vertical="center" wrapText="1"/>
    </xf>
    <xf numFmtId="0" fontId="12" fillId="16" borderId="3" xfId="0" applyFont="1" applyFill="1" applyBorder="1" applyAlignment="1">
      <alignment horizontal="center" vertical="center" wrapText="1"/>
    </xf>
    <xf numFmtId="0" fontId="12" fillId="16" borderId="33" xfId="0" applyFont="1" applyFill="1" applyBorder="1" applyAlignment="1">
      <alignment horizontal="center" vertical="center" wrapText="1"/>
    </xf>
    <xf numFmtId="0" fontId="12" fillId="16" borderId="24" xfId="0" applyFont="1" applyFill="1" applyBorder="1" applyAlignment="1">
      <alignment horizontal="center" vertical="center" wrapText="1"/>
    </xf>
    <xf numFmtId="0" fontId="39" fillId="22" borderId="9" xfId="0" applyFont="1" applyFill="1" applyBorder="1" applyAlignment="1">
      <alignment horizontal="left" vertical="center" wrapText="1"/>
    </xf>
    <xf numFmtId="0" fontId="39" fillId="22" borderId="34" xfId="0" applyFont="1" applyFill="1" applyBorder="1" applyAlignment="1">
      <alignment horizontal="left" vertical="center" wrapText="1"/>
    </xf>
    <xf numFmtId="0" fontId="39" fillId="22" borderId="10" xfId="0" applyFont="1" applyFill="1" applyBorder="1" applyAlignment="1">
      <alignment horizontal="left" vertical="center" wrapText="1"/>
    </xf>
    <xf numFmtId="0" fontId="23" fillId="22" borderId="9" xfId="0" applyFont="1" applyFill="1" applyBorder="1" applyAlignment="1">
      <alignment horizontal="left" vertical="center" wrapText="1"/>
    </xf>
    <xf numFmtId="0" fontId="23" fillId="22" borderId="34" xfId="0" applyFont="1" applyFill="1" applyBorder="1" applyAlignment="1">
      <alignment horizontal="left" vertical="center" wrapText="1"/>
    </xf>
    <xf numFmtId="0" fontId="23" fillId="22" borderId="10" xfId="0" applyFont="1" applyFill="1" applyBorder="1" applyAlignment="1">
      <alignment horizontal="left" vertical="center" wrapText="1"/>
    </xf>
    <xf numFmtId="0" fontId="47" fillId="22" borderId="9" xfId="0" applyFont="1" applyFill="1" applyBorder="1" applyAlignment="1">
      <alignment horizontal="left" wrapText="1"/>
    </xf>
    <xf numFmtId="0" fontId="47" fillId="22" borderId="34" xfId="0" applyFont="1" applyFill="1" applyBorder="1" applyAlignment="1">
      <alignment horizontal="left" wrapText="1"/>
    </xf>
    <xf numFmtId="0" fontId="47" fillId="22" borderId="10" xfId="0" applyFont="1" applyFill="1" applyBorder="1" applyAlignment="1">
      <alignment horizontal="left" wrapText="1"/>
    </xf>
    <xf numFmtId="0" fontId="23" fillId="22" borderId="9" xfId="0" applyFont="1" applyFill="1" applyBorder="1" applyAlignment="1">
      <alignment horizontal="left" wrapText="1"/>
    </xf>
    <xf numFmtId="0" fontId="23" fillId="22" borderId="34" xfId="0" applyFont="1" applyFill="1" applyBorder="1" applyAlignment="1">
      <alignment horizontal="left" wrapText="1"/>
    </xf>
    <xf numFmtId="0" fontId="23" fillId="22" borderId="10" xfId="0" applyFont="1" applyFill="1" applyBorder="1" applyAlignment="1">
      <alignment horizontal="left" wrapText="1"/>
    </xf>
    <xf numFmtId="0" fontId="32" fillId="28" borderId="43" xfId="0" applyFont="1" applyFill="1" applyBorder="1" applyAlignment="1">
      <alignment horizontal="left" vertical="top" textRotation="90"/>
    </xf>
    <xf numFmtId="0" fontId="32" fillId="28" borderId="47" xfId="0" applyFont="1" applyFill="1" applyBorder="1" applyAlignment="1">
      <alignment horizontal="left" vertical="top" textRotation="90"/>
    </xf>
    <xf numFmtId="0" fontId="32" fillId="28" borderId="44" xfId="0" applyFont="1" applyFill="1" applyBorder="1" applyAlignment="1">
      <alignment horizontal="left" vertical="top" textRotation="90"/>
    </xf>
    <xf numFmtId="0" fontId="32" fillId="28" borderId="49" xfId="0" applyFont="1" applyFill="1" applyBorder="1" applyAlignment="1">
      <alignment horizontal="left" vertical="top" textRotation="90"/>
    </xf>
    <xf numFmtId="0" fontId="27" fillId="26" borderId="62" xfId="0" applyFont="1" applyFill="1" applyBorder="1" applyAlignment="1">
      <alignment horizontal="center" vertical="center"/>
    </xf>
    <xf numFmtId="0" fontId="27" fillId="26" borderId="59" xfId="0" applyFont="1" applyFill="1" applyBorder="1" applyAlignment="1">
      <alignment horizontal="center" vertical="center"/>
    </xf>
    <xf numFmtId="0" fontId="27" fillId="26" borderId="54" xfId="0" applyFont="1" applyFill="1" applyBorder="1" applyAlignment="1">
      <alignment horizontal="center" vertical="center"/>
    </xf>
    <xf numFmtId="0" fontId="24" fillId="29" borderId="29" xfId="0" applyFont="1" applyFill="1" applyBorder="1" applyAlignment="1">
      <alignment horizontal="left" vertical="top" textRotation="90"/>
    </xf>
    <xf numFmtId="0" fontId="24" fillId="29" borderId="12" xfId="0" applyFont="1" applyFill="1" applyBorder="1" applyAlignment="1">
      <alignment horizontal="left" vertical="top" textRotation="90"/>
    </xf>
    <xf numFmtId="0" fontId="31" fillId="29" borderId="29" xfId="0" applyFont="1" applyFill="1" applyBorder="1" applyAlignment="1">
      <alignment horizontal="left" vertical="top" textRotation="90"/>
    </xf>
    <xf numFmtId="0" fontId="31" fillId="29" borderId="12" xfId="0" applyFont="1" applyFill="1" applyBorder="1" applyAlignment="1">
      <alignment horizontal="left" vertical="top" textRotation="90"/>
    </xf>
    <xf numFmtId="0" fontId="25" fillId="25" borderId="62" xfId="0" applyFont="1" applyFill="1" applyBorder="1" applyAlignment="1">
      <alignment horizontal="center" vertical="center"/>
    </xf>
    <xf numFmtId="0" fontId="25" fillId="25" borderId="59" xfId="0" applyFont="1" applyFill="1" applyBorder="1" applyAlignment="1">
      <alignment horizontal="center" vertical="center"/>
    </xf>
    <xf numFmtId="0" fontId="25" fillId="25" borderId="54" xfId="0" applyFont="1" applyFill="1" applyBorder="1" applyAlignment="1">
      <alignment horizontal="center" vertical="center"/>
    </xf>
    <xf numFmtId="0" fontId="32" fillId="28" borderId="43" xfId="0" applyFont="1" applyFill="1" applyBorder="1" applyAlignment="1">
      <alignment horizontal="center" vertical="top" textRotation="90"/>
    </xf>
    <xf numFmtId="0" fontId="32" fillId="28" borderId="47" xfId="0" applyFont="1" applyFill="1" applyBorder="1" applyAlignment="1">
      <alignment horizontal="center" vertical="top" textRotation="90"/>
    </xf>
    <xf numFmtId="0" fontId="31" fillId="29" borderId="43" xfId="0" applyFont="1" applyFill="1" applyBorder="1" applyAlignment="1">
      <alignment horizontal="center" vertical="top" textRotation="90"/>
    </xf>
    <xf numFmtId="0" fontId="31" fillId="29" borderId="47" xfId="0" applyFont="1" applyFill="1" applyBorder="1" applyAlignment="1">
      <alignment horizontal="center" vertical="top" textRotation="90"/>
    </xf>
    <xf numFmtId="0" fontId="24" fillId="28" borderId="29" xfId="0" applyFont="1" applyFill="1" applyBorder="1" applyAlignment="1">
      <alignment horizontal="left" vertical="top" textRotation="90"/>
    </xf>
    <xf numFmtId="0" fontId="24" fillId="28" borderId="12" xfId="0" applyFont="1" applyFill="1" applyBorder="1" applyAlignment="1">
      <alignment horizontal="left" vertical="top" textRotation="90"/>
    </xf>
    <xf numFmtId="0" fontId="27" fillId="26" borderId="62" xfId="0" applyFont="1" applyFill="1" applyBorder="1" applyAlignment="1">
      <alignment horizontal="center" vertical="center" wrapText="1"/>
    </xf>
    <xf numFmtId="0" fontId="27" fillId="26" borderId="59" xfId="0" applyFont="1" applyFill="1" applyBorder="1" applyAlignment="1">
      <alignment horizontal="center" vertical="center" wrapText="1"/>
    </xf>
    <xf numFmtId="0" fontId="31" fillId="28" borderId="43" xfId="0" applyFont="1" applyFill="1" applyBorder="1" applyAlignment="1">
      <alignment horizontal="center" vertical="top" textRotation="90"/>
    </xf>
    <xf numFmtId="0" fontId="31" fillId="28" borderId="47" xfId="0" applyFont="1" applyFill="1" applyBorder="1" applyAlignment="1">
      <alignment horizontal="center" vertical="top" textRotation="90"/>
    </xf>
    <xf numFmtId="0" fontId="24" fillId="28" borderId="42" xfId="0" applyFont="1" applyFill="1" applyBorder="1" applyAlignment="1">
      <alignment horizontal="left" vertical="top" textRotation="90"/>
    </xf>
    <xf numFmtId="0" fontId="24" fillId="28" borderId="46" xfId="0" applyFont="1" applyFill="1" applyBorder="1" applyAlignment="1">
      <alignment horizontal="left" vertical="top" textRotation="90"/>
    </xf>
    <xf numFmtId="0" fontId="24" fillId="28" borderId="43" xfId="0" applyFont="1" applyFill="1" applyBorder="1" applyAlignment="1">
      <alignment horizontal="left" vertical="top" textRotation="90"/>
    </xf>
    <xf numFmtId="0" fontId="24" fillId="28" borderId="47" xfId="0" applyFont="1" applyFill="1" applyBorder="1" applyAlignment="1">
      <alignment horizontal="left" vertical="top" textRotation="90"/>
    </xf>
    <xf numFmtId="0" fontId="24" fillId="25" borderId="42" xfId="0" applyFont="1" applyFill="1" applyBorder="1" applyAlignment="1">
      <alignment horizontal="left" vertical="center" textRotation="90" wrapText="1"/>
    </xf>
    <xf numFmtId="0" fontId="24" fillId="25" borderId="45" xfId="0" applyFont="1" applyFill="1" applyBorder="1" applyAlignment="1">
      <alignment horizontal="left" vertical="center" textRotation="90" wrapText="1"/>
    </xf>
    <xf numFmtId="0" fontId="24" fillId="25" borderId="46" xfId="0" applyFont="1" applyFill="1" applyBorder="1" applyAlignment="1">
      <alignment horizontal="left" vertical="center" textRotation="90" wrapText="1"/>
    </xf>
    <xf numFmtId="0" fontId="27" fillId="26" borderId="43" xfId="0" applyFont="1" applyFill="1" applyBorder="1" applyAlignment="1">
      <alignment horizontal="left" vertical="center" textRotation="90" wrapText="1"/>
    </xf>
    <xf numFmtId="0" fontId="27" fillId="26" borderId="1" xfId="0" applyFont="1" applyFill="1" applyBorder="1" applyAlignment="1">
      <alignment horizontal="left" vertical="center" textRotation="90" wrapText="1"/>
    </xf>
    <xf numFmtId="0" fontId="27" fillId="26" borderId="47" xfId="0" applyFont="1" applyFill="1" applyBorder="1" applyAlignment="1">
      <alignment horizontal="left" vertical="center" textRotation="90" wrapText="1"/>
    </xf>
    <xf numFmtId="0" fontId="24" fillId="27" borderId="60" xfId="0" applyFont="1" applyFill="1" applyBorder="1" applyAlignment="1">
      <alignment horizontal="left" vertical="center" textRotation="90" wrapText="1"/>
    </xf>
    <xf numFmtId="0" fontId="24" fillId="27" borderId="16" xfId="0" applyFont="1" applyFill="1" applyBorder="1" applyAlignment="1">
      <alignment horizontal="left" vertical="center" textRotation="90" wrapText="1"/>
    </xf>
    <xf numFmtId="0" fontId="24" fillId="27" borderId="36" xfId="0" applyFont="1" applyFill="1" applyBorder="1" applyAlignment="1">
      <alignment horizontal="left" vertical="center" textRotation="90" wrapText="1"/>
    </xf>
    <xf numFmtId="0" fontId="25" fillId="3" borderId="43" xfId="0" applyFont="1" applyFill="1" applyBorder="1" applyAlignment="1">
      <alignment horizontal="center" vertical="center" textRotation="90" wrapText="1"/>
    </xf>
    <xf numFmtId="0" fontId="25" fillId="3" borderId="1" xfId="0" applyFont="1" applyFill="1" applyBorder="1" applyAlignment="1">
      <alignment horizontal="center" vertical="center" textRotation="90" wrapText="1"/>
    </xf>
    <xf numFmtId="0" fontId="25" fillId="3" borderId="47" xfId="0" applyFont="1" applyFill="1" applyBorder="1" applyAlignment="1">
      <alignment horizontal="center" vertical="center" textRotation="90" wrapText="1"/>
    </xf>
    <xf numFmtId="0" fontId="25" fillId="3" borderId="60" xfId="0" applyFont="1" applyFill="1" applyBorder="1" applyAlignment="1">
      <alignment horizontal="center" vertical="center" textRotation="90" wrapText="1"/>
    </xf>
    <xf numFmtId="0" fontId="25" fillId="3" borderId="16" xfId="0" applyFont="1" applyFill="1" applyBorder="1" applyAlignment="1">
      <alignment horizontal="center" vertical="center" textRotation="90" wrapText="1"/>
    </xf>
    <xf numFmtId="0" fontId="25" fillId="3" borderId="36" xfId="0" applyFont="1" applyFill="1" applyBorder="1" applyAlignment="1">
      <alignment horizontal="center" vertical="center" textRotation="90" wrapText="1"/>
    </xf>
    <xf numFmtId="0" fontId="25" fillId="3" borderId="19" xfId="0" applyFont="1" applyFill="1" applyBorder="1" applyAlignment="1">
      <alignment horizontal="left" vertical="center" wrapText="1"/>
    </xf>
    <xf numFmtId="0" fontId="25" fillId="3" borderId="20" xfId="0" applyFont="1" applyFill="1" applyBorder="1" applyAlignment="1">
      <alignment horizontal="left" vertical="center" wrapText="1"/>
    </xf>
    <xf numFmtId="0" fontId="25" fillId="3" borderId="21" xfId="0" applyFont="1" applyFill="1" applyBorder="1" applyAlignment="1">
      <alignment horizontal="left" vertical="center" wrapText="1"/>
    </xf>
    <xf numFmtId="0" fontId="26" fillId="24" borderId="28" xfId="0" applyFont="1" applyFill="1" applyBorder="1" applyAlignment="1">
      <alignment horizontal="left" vertical="center" wrapText="1"/>
    </xf>
    <xf numFmtId="0" fontId="26" fillId="24" borderId="29" xfId="0" applyFont="1" applyFill="1" applyBorder="1" applyAlignment="1">
      <alignment horizontal="left" vertical="center" wrapText="1"/>
    </xf>
    <xf numFmtId="0" fontId="26" fillId="24" borderId="30" xfId="0" applyFont="1" applyFill="1" applyBorder="1" applyAlignment="1">
      <alignment horizontal="left" vertical="center" wrapText="1"/>
    </xf>
    <xf numFmtId="0" fontId="26" fillId="24" borderId="17" xfId="0" applyFont="1" applyFill="1" applyBorder="1" applyAlignment="1">
      <alignment horizontal="left" vertical="center" wrapText="1"/>
    </xf>
    <xf numFmtId="0" fontId="26" fillId="24" borderId="14" xfId="0" applyFont="1" applyFill="1" applyBorder="1" applyAlignment="1">
      <alignment horizontal="left" vertical="center" wrapText="1"/>
    </xf>
    <xf numFmtId="0" fontId="26" fillId="24" borderId="15" xfId="0" applyFont="1" applyFill="1" applyBorder="1" applyAlignment="1">
      <alignment horizontal="left" vertical="center" wrapText="1"/>
    </xf>
    <xf numFmtId="0" fontId="25" fillId="14" borderId="61" xfId="0" applyFont="1" applyFill="1" applyBorder="1" applyAlignment="1">
      <alignment horizontal="left" vertical="center" wrapText="1"/>
    </xf>
    <xf numFmtId="0" fontId="25" fillId="14" borderId="34" xfId="0" applyFont="1" applyFill="1" applyBorder="1" applyAlignment="1">
      <alignment horizontal="left" vertical="center" wrapText="1"/>
    </xf>
    <xf numFmtId="0" fontId="25" fillId="14" borderId="10" xfId="0" applyFont="1" applyFill="1" applyBorder="1" applyAlignment="1">
      <alignment horizontal="left" vertical="center" wrapText="1"/>
    </xf>
    <xf numFmtId="0" fontId="25" fillId="18" borderId="14" xfId="0" applyFont="1" applyFill="1" applyBorder="1" applyAlignment="1">
      <alignment horizontal="left" vertical="center" textRotation="90" wrapText="1"/>
    </xf>
    <xf numFmtId="0" fontId="25" fillId="18" borderId="1" xfId="0" applyFont="1" applyFill="1" applyBorder="1" applyAlignment="1">
      <alignment horizontal="left" vertical="center" textRotation="90" wrapText="1"/>
    </xf>
    <xf numFmtId="0" fontId="25" fillId="18" borderId="47" xfId="0" applyFont="1" applyFill="1" applyBorder="1" applyAlignment="1">
      <alignment horizontal="left" vertical="center" textRotation="90" wrapText="1"/>
    </xf>
    <xf numFmtId="0" fontId="25" fillId="2" borderId="15" xfId="0" applyFont="1" applyFill="1" applyBorder="1" applyAlignment="1">
      <alignment horizontal="left" textRotation="90" wrapText="1"/>
    </xf>
    <xf numFmtId="0" fontId="25" fillId="2" borderId="16" xfId="0" applyFont="1" applyFill="1" applyBorder="1" applyAlignment="1">
      <alignment horizontal="left" textRotation="90" wrapText="1"/>
    </xf>
    <xf numFmtId="0" fontId="25" fillId="2" borderId="36" xfId="0" applyFont="1" applyFill="1" applyBorder="1" applyAlignment="1">
      <alignment horizontal="left" textRotation="90" wrapText="1"/>
    </xf>
    <xf numFmtId="0" fontId="5" fillId="14" borderId="17" xfId="0" applyFont="1" applyFill="1" applyBorder="1" applyAlignment="1">
      <alignment horizontal="left" textRotation="90" wrapText="1"/>
    </xf>
    <xf numFmtId="0" fontId="5" fillId="14" borderId="45" xfId="0" applyFont="1" applyFill="1" applyBorder="1" applyAlignment="1">
      <alignment horizontal="left" textRotation="90" wrapText="1"/>
    </xf>
    <xf numFmtId="0" fontId="5" fillId="14" borderId="46" xfId="0" applyFont="1" applyFill="1" applyBorder="1" applyAlignment="1">
      <alignment horizontal="left" textRotation="90" wrapText="1"/>
    </xf>
    <xf numFmtId="0" fontId="5" fillId="13" borderId="14" xfId="0" applyFont="1" applyFill="1" applyBorder="1" applyAlignment="1">
      <alignment horizontal="left" textRotation="90" wrapText="1"/>
    </xf>
    <xf numFmtId="0" fontId="5" fillId="13" borderId="1" xfId="0" applyFont="1" applyFill="1" applyBorder="1" applyAlignment="1">
      <alignment horizontal="left" textRotation="90" wrapText="1"/>
    </xf>
    <xf numFmtId="0" fontId="5" fillId="13" borderId="47" xfId="0" applyFont="1" applyFill="1" applyBorder="1" applyAlignment="1">
      <alignment horizontal="left" textRotation="90" wrapText="1"/>
    </xf>
    <xf numFmtId="0" fontId="25" fillId="3" borderId="42" xfId="0" applyFont="1" applyFill="1" applyBorder="1" applyAlignment="1">
      <alignment horizontal="center" vertical="center"/>
    </xf>
    <xf numFmtId="0" fontId="25" fillId="3" borderId="45" xfId="0" applyFont="1" applyFill="1" applyBorder="1" applyAlignment="1">
      <alignment horizontal="center" vertical="center"/>
    </xf>
    <xf numFmtId="0" fontId="25" fillId="3" borderId="46" xfId="0" applyFont="1" applyFill="1" applyBorder="1" applyAlignment="1">
      <alignment horizontal="center" vertical="center"/>
    </xf>
    <xf numFmtId="0" fontId="25" fillId="3" borderId="29" xfId="0" applyFont="1" applyFill="1" applyBorder="1" applyAlignment="1">
      <alignment horizontal="center" vertical="center" textRotation="90" wrapText="1"/>
    </xf>
    <xf numFmtId="0" fontId="25" fillId="3" borderId="7" xfId="0" applyFont="1" applyFill="1" applyBorder="1" applyAlignment="1">
      <alignment horizontal="center" vertical="center" textRotation="90" wrapText="1"/>
    </xf>
    <xf numFmtId="0" fontId="25" fillId="3" borderId="12" xfId="0" applyFont="1" applyFill="1" applyBorder="1" applyAlignment="1">
      <alignment horizontal="center" vertical="center" textRotation="90" wrapText="1"/>
    </xf>
    <xf numFmtId="0" fontId="5" fillId="15" borderId="14" xfId="0" applyFont="1" applyFill="1" applyBorder="1" applyAlignment="1">
      <alignment horizontal="left" textRotation="90" wrapText="1"/>
    </xf>
    <xf numFmtId="0" fontId="5" fillId="15" borderId="1" xfId="0" applyFont="1" applyFill="1" applyBorder="1" applyAlignment="1">
      <alignment horizontal="left" textRotation="90" wrapText="1"/>
    </xf>
    <xf numFmtId="0" fontId="5" fillId="15" borderId="47" xfId="0" applyFont="1" applyFill="1" applyBorder="1" applyAlignment="1">
      <alignment horizontal="left" textRotation="90" wrapText="1"/>
    </xf>
    <xf numFmtId="0" fontId="5" fillId="8" borderId="14" xfId="0" applyFont="1" applyFill="1" applyBorder="1" applyAlignment="1">
      <alignment horizontal="left" textRotation="90" wrapText="1"/>
    </xf>
    <xf numFmtId="0" fontId="5" fillId="8" borderId="1" xfId="0" applyFont="1" applyFill="1" applyBorder="1" applyAlignment="1">
      <alignment horizontal="left" textRotation="90" wrapText="1"/>
    </xf>
    <xf numFmtId="0" fontId="5" fillId="8" borderId="47" xfId="0" applyFont="1" applyFill="1" applyBorder="1" applyAlignment="1">
      <alignment horizontal="left" textRotation="90" wrapText="1"/>
    </xf>
    <xf numFmtId="0" fontId="5" fillId="3" borderId="14" xfId="0" applyFont="1" applyFill="1" applyBorder="1" applyAlignment="1">
      <alignment horizontal="left" textRotation="90" wrapText="1"/>
    </xf>
    <xf numFmtId="0" fontId="5" fillId="3" borderId="1" xfId="0" applyFont="1" applyFill="1" applyBorder="1" applyAlignment="1">
      <alignment horizontal="left" textRotation="90" wrapText="1"/>
    </xf>
    <xf numFmtId="0" fontId="5" fillId="3" borderId="47" xfId="0" applyFont="1" applyFill="1" applyBorder="1" applyAlignment="1">
      <alignment horizontal="left" textRotation="90" wrapText="1"/>
    </xf>
    <xf numFmtId="0" fontId="25" fillId="27" borderId="62" xfId="0" applyFont="1" applyFill="1" applyBorder="1" applyAlignment="1">
      <alignment horizontal="center" vertical="center"/>
    </xf>
    <xf numFmtId="0" fontId="25" fillId="27" borderId="59" xfId="0" applyFont="1" applyFill="1" applyBorder="1" applyAlignment="1">
      <alignment horizontal="center" vertical="center"/>
    </xf>
    <xf numFmtId="0" fontId="25" fillId="7" borderId="51" xfId="0" applyFont="1" applyFill="1" applyBorder="1" applyAlignment="1">
      <alignment horizontal="center"/>
    </xf>
    <xf numFmtId="0" fontId="25" fillId="7" borderId="63" xfId="0" applyFont="1" applyFill="1" applyBorder="1" applyAlignment="1">
      <alignment horizontal="center"/>
    </xf>
    <xf numFmtId="0" fontId="25" fillId="7" borderId="41" xfId="0" applyFont="1" applyFill="1" applyBorder="1" applyAlignment="1">
      <alignment horizontal="center"/>
    </xf>
    <xf numFmtId="0" fontId="24" fillId="28" borderId="28" xfId="0" applyFont="1" applyFill="1" applyBorder="1" applyAlignment="1">
      <alignment horizontal="left" vertical="top" textRotation="90"/>
    </xf>
    <xf numFmtId="0" fontId="24" fillId="28" borderId="11" xfId="0" applyFont="1" applyFill="1" applyBorder="1" applyAlignment="1">
      <alignment horizontal="left" vertical="top" textRotation="90"/>
    </xf>
    <xf numFmtId="0" fontId="24" fillId="28" borderId="44" xfId="0" applyFont="1" applyFill="1" applyBorder="1" applyAlignment="1">
      <alignment horizontal="left" vertical="top" textRotation="90"/>
    </xf>
    <xf numFmtId="0" fontId="24" fillId="28" borderId="49" xfId="0" applyFont="1" applyFill="1" applyBorder="1" applyAlignment="1">
      <alignment horizontal="left" vertical="top" textRotation="90"/>
    </xf>
    <xf numFmtId="0" fontId="31" fillId="28" borderId="43" xfId="0" applyFont="1" applyFill="1" applyBorder="1" applyAlignment="1">
      <alignment horizontal="left" vertical="top" textRotation="90"/>
    </xf>
    <xf numFmtId="0" fontId="31" fillId="28" borderId="47" xfId="0" applyFont="1" applyFill="1" applyBorder="1" applyAlignment="1">
      <alignment horizontal="left" vertical="top" textRotation="90"/>
    </xf>
    <xf numFmtId="0" fontId="32" fillId="28" borderId="43" xfId="0" applyFont="1" applyFill="1" applyBorder="1" applyAlignment="1">
      <alignment horizontal="left" vertical="top" textRotation="90" wrapText="1"/>
    </xf>
    <xf numFmtId="0" fontId="24" fillId="29" borderId="39" xfId="0" applyFont="1" applyFill="1" applyBorder="1" applyAlignment="1">
      <alignment horizontal="left" vertical="top" textRotation="90"/>
    </xf>
    <xf numFmtId="0" fontId="24" fillId="29" borderId="23" xfId="0" applyFont="1" applyFill="1" applyBorder="1" applyAlignment="1">
      <alignment horizontal="left" vertical="top" textRotation="90"/>
    </xf>
    <xf numFmtId="0" fontId="24" fillId="29" borderId="14" xfId="0" applyFont="1" applyFill="1" applyBorder="1" applyAlignment="1">
      <alignment horizontal="left" vertical="top" textRotation="90"/>
    </xf>
    <xf numFmtId="0" fontId="24" fillId="28" borderId="30" xfId="0" applyFont="1" applyFill="1" applyBorder="1" applyAlignment="1">
      <alignment horizontal="left" vertical="top" textRotation="90"/>
    </xf>
    <xf numFmtId="0" fontId="24" fillId="28" borderId="13" xfId="0" applyFont="1" applyFill="1" applyBorder="1" applyAlignment="1">
      <alignment horizontal="left" vertical="top" textRotation="90"/>
    </xf>
    <xf numFmtId="0" fontId="24" fillId="28" borderId="20" xfId="0" applyFont="1" applyFill="1" applyBorder="1" applyAlignment="1">
      <alignment horizontal="left" vertical="top" textRotation="90"/>
    </xf>
    <xf numFmtId="0" fontId="24" fillId="28" borderId="67" xfId="0" applyFont="1" applyFill="1" applyBorder="1" applyAlignment="1">
      <alignment horizontal="left" vertical="top" textRotation="90"/>
    </xf>
    <xf numFmtId="0" fontId="24" fillId="29" borderId="2" xfId="0" applyFont="1" applyFill="1" applyBorder="1" applyAlignment="1">
      <alignment horizontal="left" vertical="top" textRotation="90"/>
    </xf>
    <xf numFmtId="0" fontId="24" fillId="29" borderId="17" xfId="0" applyFont="1" applyFill="1" applyBorder="1" applyAlignment="1">
      <alignment horizontal="left" vertical="top" textRotation="90"/>
    </xf>
    <xf numFmtId="0" fontId="24" fillId="29" borderId="4" xfId="0" applyFont="1" applyFill="1" applyBorder="1" applyAlignment="1">
      <alignment horizontal="left" vertical="top" textRotation="90"/>
    </xf>
    <xf numFmtId="0" fontId="24" fillId="29" borderId="40" xfId="0" applyFont="1" applyFill="1" applyBorder="1" applyAlignment="1">
      <alignment horizontal="left" vertical="top" textRotation="90"/>
    </xf>
    <xf numFmtId="0" fontId="24" fillId="29" borderId="18" xfId="0" applyFont="1" applyFill="1" applyBorder="1" applyAlignment="1">
      <alignment horizontal="left" vertical="top" textRotation="90"/>
    </xf>
    <xf numFmtId="0" fontId="24" fillId="29" borderId="3" xfId="0" applyFont="1" applyFill="1" applyBorder="1" applyAlignment="1">
      <alignment horizontal="left" vertical="top" textRotation="90"/>
    </xf>
    <xf numFmtId="0" fontId="24" fillId="29" borderId="25" xfId="0" applyFont="1" applyFill="1" applyBorder="1" applyAlignment="1">
      <alignment horizontal="left" vertical="top" textRotation="90"/>
    </xf>
    <xf numFmtId="0" fontId="13" fillId="23" borderId="29" xfId="0" applyFont="1" applyFill="1" applyBorder="1" applyAlignment="1">
      <alignment horizontal="left" vertical="top" textRotation="90"/>
    </xf>
    <xf numFmtId="0" fontId="13" fillId="23" borderId="14" xfId="0" applyFont="1" applyFill="1" applyBorder="1" applyAlignment="1">
      <alignment horizontal="left" vertical="top" textRotation="90"/>
    </xf>
    <xf numFmtId="0" fontId="13" fillId="23" borderId="28" xfId="0" applyFont="1" applyFill="1" applyBorder="1" applyAlignment="1">
      <alignment horizontal="left" vertical="top" textRotation="90"/>
    </xf>
    <xf numFmtId="0" fontId="13" fillId="23" borderId="17" xfId="0" applyFont="1" applyFill="1" applyBorder="1" applyAlignment="1">
      <alignment horizontal="left" vertical="top" textRotation="90"/>
    </xf>
    <xf numFmtId="0" fontId="24" fillId="29" borderId="30" xfId="0" applyFont="1" applyFill="1" applyBorder="1" applyAlignment="1">
      <alignment horizontal="left" vertical="top" textRotation="90"/>
    </xf>
    <xf numFmtId="0" fontId="24" fillId="29" borderId="13" xfId="0" applyFont="1" applyFill="1" applyBorder="1" applyAlignment="1">
      <alignment horizontal="left" vertical="top" textRotation="90"/>
    </xf>
    <xf numFmtId="0" fontId="24" fillId="29" borderId="28" xfId="0" applyFont="1" applyFill="1" applyBorder="1" applyAlignment="1">
      <alignment horizontal="left" vertical="top" textRotation="90"/>
    </xf>
    <xf numFmtId="0" fontId="24" fillId="29" borderId="11" xfId="0" applyFont="1" applyFill="1" applyBorder="1" applyAlignment="1">
      <alignment horizontal="left" vertical="top" textRotation="90"/>
    </xf>
    <xf numFmtId="0" fontId="24" fillId="29" borderId="27" xfId="0" applyFont="1" applyFill="1" applyBorder="1" applyAlignment="1">
      <alignment horizontal="left" vertical="top" textRotation="90"/>
    </xf>
    <xf numFmtId="0" fontId="27" fillId="25" borderId="62" xfId="0" applyFont="1" applyFill="1" applyBorder="1" applyAlignment="1">
      <alignment horizontal="center" vertical="center"/>
    </xf>
    <xf numFmtId="0" fontId="27" fillId="25" borderId="59" xfId="0" applyFont="1" applyFill="1" applyBorder="1" applyAlignment="1">
      <alignment horizontal="center" vertical="center"/>
    </xf>
    <xf numFmtId="0" fontId="27" fillId="25" borderId="54" xfId="0" applyFont="1" applyFill="1" applyBorder="1" applyAlignment="1">
      <alignment horizontal="center" vertical="center"/>
    </xf>
  </cellXfs>
  <cellStyles count="3">
    <cellStyle name="Normalny" xfId="0" builtinId="0"/>
    <cellStyle name="Normalny 2" xfId="2" xr:uid="{79E789F7-9920-4589-93AE-CEC0B70B1DBF}"/>
    <cellStyle name="Tekst ostrzeżenia" xfId="1" builtinId="11"/>
  </cellStyles>
  <dxfs count="87">
    <dxf>
      <font>
        <color auto="1"/>
      </font>
      <fill>
        <patternFill>
          <bgColor rgb="FFEAB200"/>
        </patternFill>
      </fill>
    </dxf>
    <dxf>
      <font>
        <color rgb="FFFFFF00"/>
      </font>
      <fill>
        <patternFill>
          <bgColor rgb="FF0070C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ABE5EB"/>
      <color rgb="FFFFFF00"/>
      <color rgb="FF305496"/>
      <color rgb="FFFFA49D"/>
      <color rgb="FFCCFFFF"/>
      <color rgb="FFF8F8F8"/>
      <color rgb="FFA23636"/>
      <color rgb="FFEFE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1.8866315378908551E-3"/>
          <c:y val="1.3828682304032369E-2"/>
          <c:w val="0.99832897796319109"/>
          <c:h val="0.83520388714669813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Matryca!$T$18:$LI$18</c:f>
              <c:strCache>
                <c:ptCount val="302"/>
                <c:pt idx="0">
                  <c:v>A.W01</c:v>
                </c:pt>
                <c:pt idx="1">
                  <c:v>A.W02</c:v>
                </c:pt>
                <c:pt idx="2">
                  <c:v>A.W03</c:v>
                </c:pt>
                <c:pt idx="3">
                  <c:v>A.W04</c:v>
                </c:pt>
                <c:pt idx="4">
                  <c:v>A.W05</c:v>
                </c:pt>
                <c:pt idx="5">
                  <c:v>A.W06</c:v>
                </c:pt>
                <c:pt idx="6">
                  <c:v>A.W07</c:v>
                </c:pt>
                <c:pt idx="7">
                  <c:v>A.W08</c:v>
                </c:pt>
                <c:pt idx="8">
                  <c:v>A.W09</c:v>
                </c:pt>
                <c:pt idx="9">
                  <c:v>A.W10</c:v>
                </c:pt>
                <c:pt idx="10">
                  <c:v>A.W11</c:v>
                </c:pt>
                <c:pt idx="11">
                  <c:v>A.W12</c:v>
                </c:pt>
                <c:pt idx="12">
                  <c:v>A.W13</c:v>
                </c:pt>
                <c:pt idx="13">
                  <c:v>A.W14</c:v>
                </c:pt>
                <c:pt idx="14">
                  <c:v>A.W15</c:v>
                </c:pt>
                <c:pt idx="15">
                  <c:v>A.W16</c:v>
                </c:pt>
                <c:pt idx="16">
                  <c:v>A.W17</c:v>
                </c:pt>
                <c:pt idx="17">
                  <c:v>A.W18</c:v>
                </c:pt>
                <c:pt idx="18">
                  <c:v>A.W19</c:v>
                </c:pt>
                <c:pt idx="19">
                  <c:v>A.W20</c:v>
                </c:pt>
                <c:pt idx="20">
                  <c:v>A.W21</c:v>
                </c:pt>
                <c:pt idx="21">
                  <c:v>A.W22</c:v>
                </c:pt>
                <c:pt idx="22">
                  <c:v>A.W23</c:v>
                </c:pt>
                <c:pt idx="23">
                  <c:v>A.W24</c:v>
                </c:pt>
                <c:pt idx="24">
                  <c:v>A.W25</c:v>
                </c:pt>
                <c:pt idx="25">
                  <c:v>A.W26</c:v>
                </c:pt>
                <c:pt idx="26">
                  <c:v>B.W01</c:v>
                </c:pt>
                <c:pt idx="27">
                  <c:v>B.W02</c:v>
                </c:pt>
                <c:pt idx="28">
                  <c:v>B.W03</c:v>
                </c:pt>
                <c:pt idx="29">
                  <c:v>B.W04</c:v>
                </c:pt>
                <c:pt idx="30">
                  <c:v>B.W05</c:v>
                </c:pt>
                <c:pt idx="31">
                  <c:v>B.W06</c:v>
                </c:pt>
                <c:pt idx="32">
                  <c:v>B.W07</c:v>
                </c:pt>
                <c:pt idx="33">
                  <c:v>B.W08</c:v>
                </c:pt>
                <c:pt idx="34">
                  <c:v>B.W09</c:v>
                </c:pt>
                <c:pt idx="35">
                  <c:v>B.W10</c:v>
                </c:pt>
                <c:pt idx="36">
                  <c:v>B.W11</c:v>
                </c:pt>
                <c:pt idx="37">
                  <c:v>B.W12</c:v>
                </c:pt>
                <c:pt idx="38">
                  <c:v>B.W13</c:v>
                </c:pt>
                <c:pt idx="39">
                  <c:v>B.W14</c:v>
                </c:pt>
                <c:pt idx="40">
                  <c:v>B.W15</c:v>
                </c:pt>
                <c:pt idx="41">
                  <c:v>B.W16</c:v>
                </c:pt>
                <c:pt idx="42">
                  <c:v>B.W17</c:v>
                </c:pt>
                <c:pt idx="43">
                  <c:v>B.W18</c:v>
                </c:pt>
                <c:pt idx="44">
                  <c:v>B.W19</c:v>
                </c:pt>
                <c:pt idx="45">
                  <c:v>B.W20</c:v>
                </c:pt>
                <c:pt idx="46">
                  <c:v>B.W21</c:v>
                </c:pt>
                <c:pt idx="47">
                  <c:v>B.W22</c:v>
                </c:pt>
                <c:pt idx="48">
                  <c:v>B.W23</c:v>
                </c:pt>
                <c:pt idx="49">
                  <c:v>B.W24</c:v>
                </c:pt>
                <c:pt idx="50">
                  <c:v>B.W25</c:v>
                </c:pt>
                <c:pt idx="51">
                  <c:v>B.W26</c:v>
                </c:pt>
                <c:pt idx="52">
                  <c:v>B.W27</c:v>
                </c:pt>
                <c:pt idx="53">
                  <c:v>B.W28</c:v>
                </c:pt>
                <c:pt idx="54">
                  <c:v>B.W29</c:v>
                </c:pt>
                <c:pt idx="55">
                  <c:v>B.W30</c:v>
                </c:pt>
                <c:pt idx="56">
                  <c:v>B.W31</c:v>
                </c:pt>
                <c:pt idx="57">
                  <c:v>B.W32</c:v>
                </c:pt>
                <c:pt idx="58">
                  <c:v>B.W33</c:v>
                </c:pt>
                <c:pt idx="59">
                  <c:v>B.W34</c:v>
                </c:pt>
                <c:pt idx="60">
                  <c:v>B.W35</c:v>
                </c:pt>
                <c:pt idx="61">
                  <c:v>B.W36</c:v>
                </c:pt>
                <c:pt idx="62">
                  <c:v>B.W37</c:v>
                </c:pt>
                <c:pt idx="63">
                  <c:v>B.W38</c:v>
                </c:pt>
                <c:pt idx="64">
                  <c:v>B.W39</c:v>
                </c:pt>
                <c:pt idx="65">
                  <c:v>B.W40</c:v>
                </c:pt>
                <c:pt idx="66">
                  <c:v>B.W41</c:v>
                </c:pt>
                <c:pt idx="67">
                  <c:v>B.W42</c:v>
                </c:pt>
                <c:pt idx="68">
                  <c:v>B.W43</c:v>
                </c:pt>
                <c:pt idx="69">
                  <c:v>B.W44</c:v>
                </c:pt>
                <c:pt idx="70">
                  <c:v>B.W45</c:v>
                </c:pt>
                <c:pt idx="71">
                  <c:v>B.W46</c:v>
                </c:pt>
                <c:pt idx="72">
                  <c:v>B.W47</c:v>
                </c:pt>
                <c:pt idx="73">
                  <c:v>B.W48</c:v>
                </c:pt>
                <c:pt idx="74">
                  <c:v>B.W49</c:v>
                </c:pt>
                <c:pt idx="75">
                  <c:v>B.W50</c:v>
                </c:pt>
                <c:pt idx="76">
                  <c:v>B.W51</c:v>
                </c:pt>
                <c:pt idx="77">
                  <c:v>B.W52</c:v>
                </c:pt>
                <c:pt idx="78">
                  <c:v>B.W53</c:v>
                </c:pt>
                <c:pt idx="79">
                  <c:v>B.W54</c:v>
                </c:pt>
                <c:pt idx="80">
                  <c:v>B.W55</c:v>
                </c:pt>
                <c:pt idx="81">
                  <c:v>B.W56</c:v>
                </c:pt>
                <c:pt idx="82">
                  <c:v>B.W57</c:v>
                </c:pt>
                <c:pt idx="83">
                  <c:v>B_W58_UMW</c:v>
                </c:pt>
                <c:pt idx="84">
                  <c:v>B_W59_UMW</c:v>
                </c:pt>
                <c:pt idx="85">
                  <c:v>B_W60_UMW</c:v>
                </c:pt>
                <c:pt idx="86">
                  <c:v>B_W61_UMW</c:v>
                </c:pt>
                <c:pt idx="87">
                  <c:v>B_W62_UMW</c:v>
                </c:pt>
                <c:pt idx="88">
                  <c:v>B_W63_UMW</c:v>
                </c:pt>
                <c:pt idx="89">
                  <c:v>B_W64_UMW</c:v>
                </c:pt>
                <c:pt idx="90">
                  <c:v>B_W65_UMW
</c:v>
                </c:pt>
                <c:pt idx="91">
                  <c:v>B_W66_UMW</c:v>
                </c:pt>
                <c:pt idx="92">
                  <c:v>B_W67_UMW</c:v>
                </c:pt>
                <c:pt idx="93">
                  <c:v>B_W68_UMW</c:v>
                </c:pt>
                <c:pt idx="94">
                  <c:v>B_W69_UMW</c:v>
                </c:pt>
                <c:pt idx="95">
                  <c:v>B_W70_UMW</c:v>
                </c:pt>
                <c:pt idx="96">
                  <c:v>B_W71_UMW</c:v>
                </c:pt>
                <c:pt idx="97">
                  <c:v>B_W72_UMW</c:v>
                </c:pt>
                <c:pt idx="98">
                  <c:v>B_W73_UMW</c:v>
                </c:pt>
                <c:pt idx="99">
                  <c:v>B_W74_UMW</c:v>
                </c:pt>
                <c:pt idx="100">
                  <c:v>B_W75_UMW</c:v>
                </c:pt>
                <c:pt idx="101">
                  <c:v>B_W76_UMW</c:v>
                </c:pt>
                <c:pt idx="102">
                  <c:v>B_W77_UMW</c:v>
                </c:pt>
                <c:pt idx="103">
                  <c:v>B_W78_UMW</c:v>
                </c:pt>
                <c:pt idx="104">
                  <c:v>B_W79_UMW</c:v>
                </c:pt>
                <c:pt idx="105">
                  <c:v>B_W80_UMW</c:v>
                </c:pt>
                <c:pt idx="106">
                  <c:v>B_W81_UMW</c:v>
                </c:pt>
                <c:pt idx="107">
                  <c:v>B_W82_UMW</c:v>
                </c:pt>
                <c:pt idx="108">
                  <c:v>B_W83_UMW</c:v>
                </c:pt>
                <c:pt idx="109">
                  <c:v>B_W84_UMW</c:v>
                </c:pt>
                <c:pt idx="110">
                  <c:v>B_W85_UMW</c:v>
                </c:pt>
                <c:pt idx="111">
                  <c:v>B_W86_UMW</c:v>
                </c:pt>
                <c:pt idx="112">
                  <c:v>B_W87_UMW</c:v>
                </c:pt>
                <c:pt idx="113">
                  <c:v>B_W88_UMW</c:v>
                </c:pt>
                <c:pt idx="114">
                  <c:v>B_W89_UMW</c:v>
                </c:pt>
                <c:pt idx="115">
                  <c:v>B_W90_UMW</c:v>
                </c:pt>
                <c:pt idx="116">
                  <c:v>B_W91_UMW</c:v>
                </c:pt>
                <c:pt idx="117">
                  <c:v>B_W92_FU</c:v>
                </c:pt>
                <c:pt idx="118">
                  <c:v>B_W93_FU</c:v>
                </c:pt>
                <c:pt idx="119">
                  <c:v>B_W94_FU</c:v>
                </c:pt>
                <c:pt idx="120">
                  <c:v>B_W95_FU</c:v>
                </c:pt>
                <c:pt idx="121">
                  <c:v>B_W96_FU</c:v>
                </c:pt>
                <c:pt idx="122">
                  <c:v>B_W97_FU</c:v>
                </c:pt>
                <c:pt idx="123">
                  <c:v>B_W98_FU</c:v>
                </c:pt>
                <c:pt idx="124">
                  <c:v>C.W01</c:v>
                </c:pt>
                <c:pt idx="125">
                  <c:v>C.W02</c:v>
                </c:pt>
                <c:pt idx="126">
                  <c:v>C.W03</c:v>
                </c:pt>
                <c:pt idx="127">
                  <c:v>C.W04</c:v>
                </c:pt>
                <c:pt idx="128">
                  <c:v>C.W05</c:v>
                </c:pt>
                <c:pt idx="129">
                  <c:v>C.W06</c:v>
                </c:pt>
                <c:pt idx="130">
                  <c:v>C.W07</c:v>
                </c:pt>
                <c:pt idx="131">
                  <c:v>C.W08</c:v>
                </c:pt>
                <c:pt idx="132">
                  <c:v>C.W09</c:v>
                </c:pt>
                <c:pt idx="133">
                  <c:v>C.W10</c:v>
                </c:pt>
                <c:pt idx="134">
                  <c:v>C.W11</c:v>
                </c:pt>
                <c:pt idx="135">
                  <c:v>C.W12</c:v>
                </c:pt>
                <c:pt idx="136">
                  <c:v>C.W13</c:v>
                </c:pt>
                <c:pt idx="137">
                  <c:v>C.W14</c:v>
                </c:pt>
                <c:pt idx="138">
                  <c:v>C.W15</c:v>
                </c:pt>
                <c:pt idx="139">
                  <c:v>C.W16</c:v>
                </c:pt>
                <c:pt idx="140">
                  <c:v>C.W17</c:v>
                </c:pt>
                <c:pt idx="141">
                  <c:v>C.W18</c:v>
                </c:pt>
                <c:pt idx="142">
                  <c:v>C.W19</c:v>
                </c:pt>
                <c:pt idx="143">
                  <c:v>C.W20</c:v>
                </c:pt>
                <c:pt idx="144">
                  <c:v>C.W21</c:v>
                </c:pt>
                <c:pt idx="145">
                  <c:v>S.W01</c:v>
                </c:pt>
                <c:pt idx="146">
                  <c:v>S.W02</c:v>
                </c:pt>
                <c:pt idx="147">
                  <c:v>S.W03</c:v>
                </c:pt>
                <c:pt idx="148">
                  <c:v>P.W01</c:v>
                </c:pt>
                <c:pt idx="149">
                  <c:v>P.W02</c:v>
                </c:pt>
                <c:pt idx="150">
                  <c:v>P.W03</c:v>
                </c:pt>
                <c:pt idx="151">
                  <c:v>A.U01</c:v>
                </c:pt>
                <c:pt idx="152">
                  <c:v>A.U02</c:v>
                </c:pt>
                <c:pt idx="153">
                  <c:v>A.U03</c:v>
                </c:pt>
                <c:pt idx="154">
                  <c:v>A.U04</c:v>
                </c:pt>
                <c:pt idx="155">
                  <c:v>A.U05</c:v>
                </c:pt>
                <c:pt idx="156">
                  <c:v>A.U06</c:v>
                </c:pt>
                <c:pt idx="157">
                  <c:v>A.U07</c:v>
                </c:pt>
                <c:pt idx="158">
                  <c:v>A.U08</c:v>
                </c:pt>
                <c:pt idx="159">
                  <c:v>A.U09</c:v>
                </c:pt>
                <c:pt idx="160">
                  <c:v>A.U10</c:v>
                </c:pt>
                <c:pt idx="161">
                  <c:v>A.U11</c:v>
                </c:pt>
                <c:pt idx="162">
                  <c:v>A.U12</c:v>
                </c:pt>
                <c:pt idx="163">
                  <c:v>A.U13</c:v>
                </c:pt>
                <c:pt idx="164">
                  <c:v>A.U14</c:v>
                </c:pt>
                <c:pt idx="165">
                  <c:v>A.U15</c:v>
                </c:pt>
                <c:pt idx="166">
                  <c:v>A.U16</c:v>
                </c:pt>
                <c:pt idx="167">
                  <c:v>A.U17</c:v>
                </c:pt>
                <c:pt idx="168">
                  <c:v>A.U18</c:v>
                </c:pt>
                <c:pt idx="169">
                  <c:v>A.U19</c:v>
                </c:pt>
                <c:pt idx="170">
                  <c:v>B.U01</c:v>
                </c:pt>
                <c:pt idx="171">
                  <c:v>B.U02</c:v>
                </c:pt>
                <c:pt idx="172">
                  <c:v>B.U03</c:v>
                </c:pt>
                <c:pt idx="173">
                  <c:v>B.U04</c:v>
                </c:pt>
                <c:pt idx="174">
                  <c:v>B.U05</c:v>
                </c:pt>
                <c:pt idx="175">
                  <c:v>B.U06</c:v>
                </c:pt>
                <c:pt idx="176">
                  <c:v>B.U07</c:v>
                </c:pt>
                <c:pt idx="177">
                  <c:v>B.U08</c:v>
                </c:pt>
                <c:pt idx="178">
                  <c:v>B.U09</c:v>
                </c:pt>
                <c:pt idx="179">
                  <c:v>B.U10</c:v>
                </c:pt>
                <c:pt idx="180">
                  <c:v>B.U11</c:v>
                </c:pt>
                <c:pt idx="181">
                  <c:v>B.U12</c:v>
                </c:pt>
                <c:pt idx="182">
                  <c:v>B.U13</c:v>
                </c:pt>
                <c:pt idx="183">
                  <c:v>B.U14</c:v>
                </c:pt>
                <c:pt idx="184">
                  <c:v>B.U15</c:v>
                </c:pt>
                <c:pt idx="185">
                  <c:v>B.U16</c:v>
                </c:pt>
                <c:pt idx="186">
                  <c:v>B.U17</c:v>
                </c:pt>
                <c:pt idx="187">
                  <c:v>B.U18</c:v>
                </c:pt>
                <c:pt idx="188">
                  <c:v>B.U19</c:v>
                </c:pt>
                <c:pt idx="189">
                  <c:v>B.U20</c:v>
                </c:pt>
                <c:pt idx="190">
                  <c:v>B.U21</c:v>
                </c:pt>
                <c:pt idx="191">
                  <c:v>B.U22</c:v>
                </c:pt>
                <c:pt idx="192">
                  <c:v>B.U23</c:v>
                </c:pt>
                <c:pt idx="193">
                  <c:v>B.U24</c:v>
                </c:pt>
                <c:pt idx="194">
                  <c:v>B.U25</c:v>
                </c:pt>
                <c:pt idx="195">
                  <c:v>B.U26</c:v>
                </c:pt>
                <c:pt idx="196">
                  <c:v>B.U27</c:v>
                </c:pt>
                <c:pt idx="197">
                  <c:v>B.U28</c:v>
                </c:pt>
                <c:pt idx="198">
                  <c:v>B.U29</c:v>
                </c:pt>
                <c:pt idx="199">
                  <c:v>B.U30</c:v>
                </c:pt>
                <c:pt idx="200">
                  <c:v>B.U31</c:v>
                </c:pt>
                <c:pt idx="201">
                  <c:v>B.U32</c:v>
                </c:pt>
                <c:pt idx="202">
                  <c:v>B.U33</c:v>
                </c:pt>
                <c:pt idx="203">
                  <c:v>B.U34</c:v>
                </c:pt>
                <c:pt idx="204">
                  <c:v>B.U35</c:v>
                </c:pt>
                <c:pt idx="205">
                  <c:v>B.U36</c:v>
                </c:pt>
                <c:pt idx="206">
                  <c:v>B.U37</c:v>
                </c:pt>
                <c:pt idx="207">
                  <c:v>B.U38</c:v>
                </c:pt>
                <c:pt idx="208">
                  <c:v>B.U39</c:v>
                </c:pt>
                <c:pt idx="209">
                  <c:v>B.U40</c:v>
                </c:pt>
                <c:pt idx="210">
                  <c:v>B.U41</c:v>
                </c:pt>
                <c:pt idx="211">
                  <c:v>B.U42</c:v>
                </c:pt>
                <c:pt idx="212">
                  <c:v>B.U43</c:v>
                </c:pt>
                <c:pt idx="213">
                  <c:v>B.U44</c:v>
                </c:pt>
                <c:pt idx="214">
                  <c:v>B.U45</c:v>
                </c:pt>
                <c:pt idx="215">
                  <c:v>B.U46</c:v>
                </c:pt>
                <c:pt idx="216">
                  <c:v>B.U47</c:v>
                </c:pt>
                <c:pt idx="217">
                  <c:v>B.U48</c:v>
                </c:pt>
                <c:pt idx="218">
                  <c:v>B.U49</c:v>
                </c:pt>
                <c:pt idx="219">
                  <c:v>B.U50</c:v>
                </c:pt>
                <c:pt idx="220">
                  <c:v>B.U51</c:v>
                </c:pt>
                <c:pt idx="221">
                  <c:v>B.U52</c:v>
                </c:pt>
                <c:pt idx="222">
                  <c:v>B.U53</c:v>
                </c:pt>
                <c:pt idx="223">
                  <c:v>B.U54</c:v>
                </c:pt>
                <c:pt idx="224">
                  <c:v>B.U55</c:v>
                </c:pt>
                <c:pt idx="225">
                  <c:v>B.U56</c:v>
                </c:pt>
                <c:pt idx="226">
                  <c:v>B.U57</c:v>
                </c:pt>
                <c:pt idx="227">
                  <c:v>B.U58</c:v>
                </c:pt>
                <c:pt idx="228">
                  <c:v>B.U59</c:v>
                </c:pt>
                <c:pt idx="229">
                  <c:v>B.U60</c:v>
                </c:pt>
                <c:pt idx="230">
                  <c:v>B.U61</c:v>
                </c:pt>
                <c:pt idx="231">
                  <c:v>B.U62</c:v>
                </c:pt>
                <c:pt idx="232">
                  <c:v>B.U63</c:v>
                </c:pt>
                <c:pt idx="233">
                  <c:v>B.U64</c:v>
                </c:pt>
                <c:pt idx="234">
                  <c:v>B.U65</c:v>
                </c:pt>
                <c:pt idx="235">
                  <c:v>B.U66</c:v>
                </c:pt>
                <c:pt idx="236">
                  <c:v>B.U67</c:v>
                </c:pt>
                <c:pt idx="237">
                  <c:v>B.U68</c:v>
                </c:pt>
                <c:pt idx="238">
                  <c:v>B.U69</c:v>
                </c:pt>
                <c:pt idx="239">
                  <c:v>B.U70</c:v>
                </c:pt>
                <c:pt idx="240">
                  <c:v>B.U71</c:v>
                </c:pt>
                <c:pt idx="241">
                  <c:v>B.U72</c:v>
                </c:pt>
                <c:pt idx="242">
                  <c:v>B.U73</c:v>
                </c:pt>
                <c:pt idx="243">
                  <c:v>B.U74</c:v>
                </c:pt>
                <c:pt idx="244">
                  <c:v>B.U75</c:v>
                </c:pt>
                <c:pt idx="245">
                  <c:v>B.U76</c:v>
                </c:pt>
                <c:pt idx="246">
                  <c:v>B.U77</c:v>
                </c:pt>
                <c:pt idx="247">
                  <c:v>B.U78</c:v>
                </c:pt>
                <c:pt idx="248">
                  <c:v>B.U79</c:v>
                </c:pt>
                <c:pt idx="249">
                  <c:v>B.U80</c:v>
                </c:pt>
                <c:pt idx="250">
                  <c:v>B_U81_UMW</c:v>
                </c:pt>
                <c:pt idx="251">
                  <c:v>B_U82_UMW</c:v>
                </c:pt>
                <c:pt idx="252">
                  <c:v>B_U83_UMW</c:v>
                </c:pt>
                <c:pt idx="253">
                  <c:v>B_U84_UMW</c:v>
                </c:pt>
                <c:pt idx="254">
                  <c:v>B_U85_UMW</c:v>
                </c:pt>
                <c:pt idx="255">
                  <c:v>B_U86_UMW</c:v>
                </c:pt>
                <c:pt idx="256">
                  <c:v>B_U87_UMW</c:v>
                </c:pt>
                <c:pt idx="257">
                  <c:v>B_U88_UMW</c:v>
                </c:pt>
                <c:pt idx="258">
                  <c:v>B_U89_UMW</c:v>
                </c:pt>
                <c:pt idx="259">
                  <c:v>B_U90_UMW</c:v>
                </c:pt>
                <c:pt idx="260">
                  <c:v>B_U91_UMW</c:v>
                </c:pt>
                <c:pt idx="261">
                  <c:v>B_U92_UMW</c:v>
                </c:pt>
                <c:pt idx="262">
                  <c:v>B_U93_UMW</c:v>
                </c:pt>
                <c:pt idx="263">
                  <c:v>B_U94_UMW</c:v>
                </c:pt>
                <c:pt idx="264">
                  <c:v>B_U95_UMW</c:v>
                </c:pt>
                <c:pt idx="265">
                  <c:v>B_U96_UMW</c:v>
                </c:pt>
                <c:pt idx="266">
                  <c:v>B_U97_UMW</c:v>
                </c:pt>
                <c:pt idx="267">
                  <c:v>B_U98_UMW</c:v>
                </c:pt>
                <c:pt idx="268">
                  <c:v>B_U99_UMW</c:v>
                </c:pt>
                <c:pt idx="269">
                  <c:v>B_U100_UMW</c:v>
                </c:pt>
                <c:pt idx="270">
                  <c:v>B_U101_UMW</c:v>
                </c:pt>
                <c:pt idx="271">
                  <c:v>B_U102_UMW</c:v>
                </c:pt>
                <c:pt idx="272">
                  <c:v>B_U103_UMW</c:v>
                </c:pt>
                <c:pt idx="273">
                  <c:v>B_U104_UMW</c:v>
                </c:pt>
                <c:pt idx="274">
                  <c:v>B_U105_UMW</c:v>
                </c:pt>
                <c:pt idx="275">
                  <c:v>B_U106_UMW</c:v>
                </c:pt>
                <c:pt idx="276">
                  <c:v>B_U107_FU</c:v>
                </c:pt>
                <c:pt idx="277">
                  <c:v>B_U108_FU</c:v>
                </c:pt>
                <c:pt idx="278">
                  <c:v>B_U109_FU</c:v>
                </c:pt>
                <c:pt idx="279">
                  <c:v>B_U110_FU</c:v>
                </c:pt>
                <c:pt idx="280">
                  <c:v>C.U01</c:v>
                </c:pt>
                <c:pt idx="281">
                  <c:v>C.U02</c:v>
                </c:pt>
                <c:pt idx="282">
                  <c:v>C.U03</c:v>
                </c:pt>
                <c:pt idx="283">
                  <c:v>C.U04</c:v>
                </c:pt>
                <c:pt idx="284">
                  <c:v>C.U05</c:v>
                </c:pt>
                <c:pt idx="285">
                  <c:v>C.U06</c:v>
                </c:pt>
                <c:pt idx="286">
                  <c:v>C.U07</c:v>
                </c:pt>
                <c:pt idx="287">
                  <c:v>C.U08</c:v>
                </c:pt>
                <c:pt idx="288">
                  <c:v>C.U09</c:v>
                </c:pt>
                <c:pt idx="289">
                  <c:v>C.U10</c:v>
                </c:pt>
                <c:pt idx="290">
                  <c:v>C.U11</c:v>
                </c:pt>
                <c:pt idx="291">
                  <c:v>C.U12</c:v>
                </c:pt>
                <c:pt idx="292">
                  <c:v>C.U13</c:v>
                </c:pt>
                <c:pt idx="293">
                  <c:v>C.U14</c:v>
                </c:pt>
                <c:pt idx="294">
                  <c:v>C.U15</c:v>
                </c:pt>
                <c:pt idx="295">
                  <c:v>C.U16</c:v>
                </c:pt>
                <c:pt idx="296">
                  <c:v>K.1</c:v>
                </c:pt>
                <c:pt idx="297">
                  <c:v>K.2</c:v>
                </c:pt>
                <c:pt idx="298">
                  <c:v>K.3</c:v>
                </c:pt>
                <c:pt idx="299">
                  <c:v>K.4</c:v>
                </c:pt>
                <c:pt idx="300">
                  <c:v>K.5</c:v>
                </c:pt>
                <c:pt idx="301">
                  <c:v>K.6</c:v>
                </c:pt>
              </c:strCache>
            </c:strRef>
          </c:cat>
          <c:val>
            <c:numRef>
              <c:f>Matryca!$T$19:$LI$19</c:f>
              <c:numCache>
                <c:formatCode>General</c:formatCode>
                <c:ptCount val="302"/>
              </c:numCache>
            </c:numRef>
          </c:val>
          <c:extLst>
            <c:ext xmlns:c16="http://schemas.microsoft.com/office/drawing/2014/chart" uri="{C3380CC4-5D6E-409C-BE32-E72D297353CC}">
              <c16:uniqueId val="{00000000-8A84-4D3C-9754-54610AFB9E87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Matryca!$T$18:$LI$18</c:f>
              <c:strCache>
                <c:ptCount val="302"/>
                <c:pt idx="0">
                  <c:v>A.W01</c:v>
                </c:pt>
                <c:pt idx="1">
                  <c:v>A.W02</c:v>
                </c:pt>
                <c:pt idx="2">
                  <c:v>A.W03</c:v>
                </c:pt>
                <c:pt idx="3">
                  <c:v>A.W04</c:v>
                </c:pt>
                <c:pt idx="4">
                  <c:v>A.W05</c:v>
                </c:pt>
                <c:pt idx="5">
                  <c:v>A.W06</c:v>
                </c:pt>
                <c:pt idx="6">
                  <c:v>A.W07</c:v>
                </c:pt>
                <c:pt idx="7">
                  <c:v>A.W08</c:v>
                </c:pt>
                <c:pt idx="8">
                  <c:v>A.W09</c:v>
                </c:pt>
                <c:pt idx="9">
                  <c:v>A.W10</c:v>
                </c:pt>
                <c:pt idx="10">
                  <c:v>A.W11</c:v>
                </c:pt>
                <c:pt idx="11">
                  <c:v>A.W12</c:v>
                </c:pt>
                <c:pt idx="12">
                  <c:v>A.W13</c:v>
                </c:pt>
                <c:pt idx="13">
                  <c:v>A.W14</c:v>
                </c:pt>
                <c:pt idx="14">
                  <c:v>A.W15</c:v>
                </c:pt>
                <c:pt idx="15">
                  <c:v>A.W16</c:v>
                </c:pt>
                <c:pt idx="16">
                  <c:v>A.W17</c:v>
                </c:pt>
                <c:pt idx="17">
                  <c:v>A.W18</c:v>
                </c:pt>
                <c:pt idx="18">
                  <c:v>A.W19</c:v>
                </c:pt>
                <c:pt idx="19">
                  <c:v>A.W20</c:v>
                </c:pt>
                <c:pt idx="20">
                  <c:v>A.W21</c:v>
                </c:pt>
                <c:pt idx="21">
                  <c:v>A.W22</c:v>
                </c:pt>
                <c:pt idx="22">
                  <c:v>A.W23</c:v>
                </c:pt>
                <c:pt idx="23">
                  <c:v>A.W24</c:v>
                </c:pt>
                <c:pt idx="24">
                  <c:v>A.W25</c:v>
                </c:pt>
                <c:pt idx="25">
                  <c:v>A.W26</c:v>
                </c:pt>
                <c:pt idx="26">
                  <c:v>B.W01</c:v>
                </c:pt>
                <c:pt idx="27">
                  <c:v>B.W02</c:v>
                </c:pt>
                <c:pt idx="28">
                  <c:v>B.W03</c:v>
                </c:pt>
                <c:pt idx="29">
                  <c:v>B.W04</c:v>
                </c:pt>
                <c:pt idx="30">
                  <c:v>B.W05</c:v>
                </c:pt>
                <c:pt idx="31">
                  <c:v>B.W06</c:v>
                </c:pt>
                <c:pt idx="32">
                  <c:v>B.W07</c:v>
                </c:pt>
                <c:pt idx="33">
                  <c:v>B.W08</c:v>
                </c:pt>
                <c:pt idx="34">
                  <c:v>B.W09</c:v>
                </c:pt>
                <c:pt idx="35">
                  <c:v>B.W10</c:v>
                </c:pt>
                <c:pt idx="36">
                  <c:v>B.W11</c:v>
                </c:pt>
                <c:pt idx="37">
                  <c:v>B.W12</c:v>
                </c:pt>
                <c:pt idx="38">
                  <c:v>B.W13</c:v>
                </c:pt>
                <c:pt idx="39">
                  <c:v>B.W14</c:v>
                </c:pt>
                <c:pt idx="40">
                  <c:v>B.W15</c:v>
                </c:pt>
                <c:pt idx="41">
                  <c:v>B.W16</c:v>
                </c:pt>
                <c:pt idx="42">
                  <c:v>B.W17</c:v>
                </c:pt>
                <c:pt idx="43">
                  <c:v>B.W18</c:v>
                </c:pt>
                <c:pt idx="44">
                  <c:v>B.W19</c:v>
                </c:pt>
                <c:pt idx="45">
                  <c:v>B.W20</c:v>
                </c:pt>
                <c:pt idx="46">
                  <c:v>B.W21</c:v>
                </c:pt>
                <c:pt idx="47">
                  <c:v>B.W22</c:v>
                </c:pt>
                <c:pt idx="48">
                  <c:v>B.W23</c:v>
                </c:pt>
                <c:pt idx="49">
                  <c:v>B.W24</c:v>
                </c:pt>
                <c:pt idx="50">
                  <c:v>B.W25</c:v>
                </c:pt>
                <c:pt idx="51">
                  <c:v>B.W26</c:v>
                </c:pt>
                <c:pt idx="52">
                  <c:v>B.W27</c:v>
                </c:pt>
                <c:pt idx="53">
                  <c:v>B.W28</c:v>
                </c:pt>
                <c:pt idx="54">
                  <c:v>B.W29</c:v>
                </c:pt>
                <c:pt idx="55">
                  <c:v>B.W30</c:v>
                </c:pt>
                <c:pt idx="56">
                  <c:v>B.W31</c:v>
                </c:pt>
                <c:pt idx="57">
                  <c:v>B.W32</c:v>
                </c:pt>
                <c:pt idx="58">
                  <c:v>B.W33</c:v>
                </c:pt>
                <c:pt idx="59">
                  <c:v>B.W34</c:v>
                </c:pt>
                <c:pt idx="60">
                  <c:v>B.W35</c:v>
                </c:pt>
                <c:pt idx="61">
                  <c:v>B.W36</c:v>
                </c:pt>
                <c:pt idx="62">
                  <c:v>B.W37</c:v>
                </c:pt>
                <c:pt idx="63">
                  <c:v>B.W38</c:v>
                </c:pt>
                <c:pt idx="64">
                  <c:v>B.W39</c:v>
                </c:pt>
                <c:pt idx="65">
                  <c:v>B.W40</c:v>
                </c:pt>
                <c:pt idx="66">
                  <c:v>B.W41</c:v>
                </c:pt>
                <c:pt idx="67">
                  <c:v>B.W42</c:v>
                </c:pt>
                <c:pt idx="68">
                  <c:v>B.W43</c:v>
                </c:pt>
                <c:pt idx="69">
                  <c:v>B.W44</c:v>
                </c:pt>
                <c:pt idx="70">
                  <c:v>B.W45</c:v>
                </c:pt>
                <c:pt idx="71">
                  <c:v>B.W46</c:v>
                </c:pt>
                <c:pt idx="72">
                  <c:v>B.W47</c:v>
                </c:pt>
                <c:pt idx="73">
                  <c:v>B.W48</c:v>
                </c:pt>
                <c:pt idx="74">
                  <c:v>B.W49</c:v>
                </c:pt>
                <c:pt idx="75">
                  <c:v>B.W50</c:v>
                </c:pt>
                <c:pt idx="76">
                  <c:v>B.W51</c:v>
                </c:pt>
                <c:pt idx="77">
                  <c:v>B.W52</c:v>
                </c:pt>
                <c:pt idx="78">
                  <c:v>B.W53</c:v>
                </c:pt>
                <c:pt idx="79">
                  <c:v>B.W54</c:v>
                </c:pt>
                <c:pt idx="80">
                  <c:v>B.W55</c:v>
                </c:pt>
                <c:pt idx="81">
                  <c:v>B.W56</c:v>
                </c:pt>
                <c:pt idx="82">
                  <c:v>B.W57</c:v>
                </c:pt>
                <c:pt idx="83">
                  <c:v>B_W58_UMW</c:v>
                </c:pt>
                <c:pt idx="84">
                  <c:v>B_W59_UMW</c:v>
                </c:pt>
                <c:pt idx="85">
                  <c:v>B_W60_UMW</c:v>
                </c:pt>
                <c:pt idx="86">
                  <c:v>B_W61_UMW</c:v>
                </c:pt>
                <c:pt idx="87">
                  <c:v>B_W62_UMW</c:v>
                </c:pt>
                <c:pt idx="88">
                  <c:v>B_W63_UMW</c:v>
                </c:pt>
                <c:pt idx="89">
                  <c:v>B_W64_UMW</c:v>
                </c:pt>
                <c:pt idx="90">
                  <c:v>B_W65_UMW
</c:v>
                </c:pt>
                <c:pt idx="91">
                  <c:v>B_W66_UMW</c:v>
                </c:pt>
                <c:pt idx="92">
                  <c:v>B_W67_UMW</c:v>
                </c:pt>
                <c:pt idx="93">
                  <c:v>B_W68_UMW</c:v>
                </c:pt>
                <c:pt idx="94">
                  <c:v>B_W69_UMW</c:v>
                </c:pt>
                <c:pt idx="95">
                  <c:v>B_W70_UMW</c:v>
                </c:pt>
                <c:pt idx="96">
                  <c:v>B_W71_UMW</c:v>
                </c:pt>
                <c:pt idx="97">
                  <c:v>B_W72_UMW</c:v>
                </c:pt>
                <c:pt idx="98">
                  <c:v>B_W73_UMW</c:v>
                </c:pt>
                <c:pt idx="99">
                  <c:v>B_W74_UMW</c:v>
                </c:pt>
                <c:pt idx="100">
                  <c:v>B_W75_UMW</c:v>
                </c:pt>
                <c:pt idx="101">
                  <c:v>B_W76_UMW</c:v>
                </c:pt>
                <c:pt idx="102">
                  <c:v>B_W77_UMW</c:v>
                </c:pt>
                <c:pt idx="103">
                  <c:v>B_W78_UMW</c:v>
                </c:pt>
                <c:pt idx="104">
                  <c:v>B_W79_UMW</c:v>
                </c:pt>
                <c:pt idx="105">
                  <c:v>B_W80_UMW</c:v>
                </c:pt>
                <c:pt idx="106">
                  <c:v>B_W81_UMW</c:v>
                </c:pt>
                <c:pt idx="107">
                  <c:v>B_W82_UMW</c:v>
                </c:pt>
                <c:pt idx="108">
                  <c:v>B_W83_UMW</c:v>
                </c:pt>
                <c:pt idx="109">
                  <c:v>B_W84_UMW</c:v>
                </c:pt>
                <c:pt idx="110">
                  <c:v>B_W85_UMW</c:v>
                </c:pt>
                <c:pt idx="111">
                  <c:v>B_W86_UMW</c:v>
                </c:pt>
                <c:pt idx="112">
                  <c:v>B_W87_UMW</c:v>
                </c:pt>
                <c:pt idx="113">
                  <c:v>B_W88_UMW</c:v>
                </c:pt>
                <c:pt idx="114">
                  <c:v>B_W89_UMW</c:v>
                </c:pt>
                <c:pt idx="115">
                  <c:v>B_W90_UMW</c:v>
                </c:pt>
                <c:pt idx="116">
                  <c:v>B_W91_UMW</c:v>
                </c:pt>
                <c:pt idx="117">
                  <c:v>B_W92_FU</c:v>
                </c:pt>
                <c:pt idx="118">
                  <c:v>B_W93_FU</c:v>
                </c:pt>
                <c:pt idx="119">
                  <c:v>B_W94_FU</c:v>
                </c:pt>
                <c:pt idx="120">
                  <c:v>B_W95_FU</c:v>
                </c:pt>
                <c:pt idx="121">
                  <c:v>B_W96_FU</c:v>
                </c:pt>
                <c:pt idx="122">
                  <c:v>B_W97_FU</c:v>
                </c:pt>
                <c:pt idx="123">
                  <c:v>B_W98_FU</c:v>
                </c:pt>
                <c:pt idx="124">
                  <c:v>C.W01</c:v>
                </c:pt>
                <c:pt idx="125">
                  <c:v>C.W02</c:v>
                </c:pt>
                <c:pt idx="126">
                  <c:v>C.W03</c:v>
                </c:pt>
                <c:pt idx="127">
                  <c:v>C.W04</c:v>
                </c:pt>
                <c:pt idx="128">
                  <c:v>C.W05</c:v>
                </c:pt>
                <c:pt idx="129">
                  <c:v>C.W06</c:v>
                </c:pt>
                <c:pt idx="130">
                  <c:v>C.W07</c:v>
                </c:pt>
                <c:pt idx="131">
                  <c:v>C.W08</c:v>
                </c:pt>
                <c:pt idx="132">
                  <c:v>C.W09</c:v>
                </c:pt>
                <c:pt idx="133">
                  <c:v>C.W10</c:v>
                </c:pt>
                <c:pt idx="134">
                  <c:v>C.W11</c:v>
                </c:pt>
                <c:pt idx="135">
                  <c:v>C.W12</c:v>
                </c:pt>
                <c:pt idx="136">
                  <c:v>C.W13</c:v>
                </c:pt>
                <c:pt idx="137">
                  <c:v>C.W14</c:v>
                </c:pt>
                <c:pt idx="138">
                  <c:v>C.W15</c:v>
                </c:pt>
                <c:pt idx="139">
                  <c:v>C.W16</c:v>
                </c:pt>
                <c:pt idx="140">
                  <c:v>C.W17</c:v>
                </c:pt>
                <c:pt idx="141">
                  <c:v>C.W18</c:v>
                </c:pt>
                <c:pt idx="142">
                  <c:v>C.W19</c:v>
                </c:pt>
                <c:pt idx="143">
                  <c:v>C.W20</c:v>
                </c:pt>
                <c:pt idx="144">
                  <c:v>C.W21</c:v>
                </c:pt>
                <c:pt idx="145">
                  <c:v>S.W01</c:v>
                </c:pt>
                <c:pt idx="146">
                  <c:v>S.W02</c:v>
                </c:pt>
                <c:pt idx="147">
                  <c:v>S.W03</c:v>
                </c:pt>
                <c:pt idx="148">
                  <c:v>P.W01</c:v>
                </c:pt>
                <c:pt idx="149">
                  <c:v>P.W02</c:v>
                </c:pt>
                <c:pt idx="150">
                  <c:v>P.W03</c:v>
                </c:pt>
                <c:pt idx="151">
                  <c:v>A.U01</c:v>
                </c:pt>
                <c:pt idx="152">
                  <c:v>A.U02</c:v>
                </c:pt>
                <c:pt idx="153">
                  <c:v>A.U03</c:v>
                </c:pt>
                <c:pt idx="154">
                  <c:v>A.U04</c:v>
                </c:pt>
                <c:pt idx="155">
                  <c:v>A.U05</c:v>
                </c:pt>
                <c:pt idx="156">
                  <c:v>A.U06</c:v>
                </c:pt>
                <c:pt idx="157">
                  <c:v>A.U07</c:v>
                </c:pt>
                <c:pt idx="158">
                  <c:v>A.U08</c:v>
                </c:pt>
                <c:pt idx="159">
                  <c:v>A.U09</c:v>
                </c:pt>
                <c:pt idx="160">
                  <c:v>A.U10</c:v>
                </c:pt>
                <c:pt idx="161">
                  <c:v>A.U11</c:v>
                </c:pt>
                <c:pt idx="162">
                  <c:v>A.U12</c:v>
                </c:pt>
                <c:pt idx="163">
                  <c:v>A.U13</c:v>
                </c:pt>
                <c:pt idx="164">
                  <c:v>A.U14</c:v>
                </c:pt>
                <c:pt idx="165">
                  <c:v>A.U15</c:v>
                </c:pt>
                <c:pt idx="166">
                  <c:v>A.U16</c:v>
                </c:pt>
                <c:pt idx="167">
                  <c:v>A.U17</c:v>
                </c:pt>
                <c:pt idx="168">
                  <c:v>A.U18</c:v>
                </c:pt>
                <c:pt idx="169">
                  <c:v>A.U19</c:v>
                </c:pt>
                <c:pt idx="170">
                  <c:v>B.U01</c:v>
                </c:pt>
                <c:pt idx="171">
                  <c:v>B.U02</c:v>
                </c:pt>
                <c:pt idx="172">
                  <c:v>B.U03</c:v>
                </c:pt>
                <c:pt idx="173">
                  <c:v>B.U04</c:v>
                </c:pt>
                <c:pt idx="174">
                  <c:v>B.U05</c:v>
                </c:pt>
                <c:pt idx="175">
                  <c:v>B.U06</c:v>
                </c:pt>
                <c:pt idx="176">
                  <c:v>B.U07</c:v>
                </c:pt>
                <c:pt idx="177">
                  <c:v>B.U08</c:v>
                </c:pt>
                <c:pt idx="178">
                  <c:v>B.U09</c:v>
                </c:pt>
                <c:pt idx="179">
                  <c:v>B.U10</c:v>
                </c:pt>
                <c:pt idx="180">
                  <c:v>B.U11</c:v>
                </c:pt>
                <c:pt idx="181">
                  <c:v>B.U12</c:v>
                </c:pt>
                <c:pt idx="182">
                  <c:v>B.U13</c:v>
                </c:pt>
                <c:pt idx="183">
                  <c:v>B.U14</c:v>
                </c:pt>
                <c:pt idx="184">
                  <c:v>B.U15</c:v>
                </c:pt>
                <c:pt idx="185">
                  <c:v>B.U16</c:v>
                </c:pt>
                <c:pt idx="186">
                  <c:v>B.U17</c:v>
                </c:pt>
                <c:pt idx="187">
                  <c:v>B.U18</c:v>
                </c:pt>
                <c:pt idx="188">
                  <c:v>B.U19</c:v>
                </c:pt>
                <c:pt idx="189">
                  <c:v>B.U20</c:v>
                </c:pt>
                <c:pt idx="190">
                  <c:v>B.U21</c:v>
                </c:pt>
                <c:pt idx="191">
                  <c:v>B.U22</c:v>
                </c:pt>
                <c:pt idx="192">
                  <c:v>B.U23</c:v>
                </c:pt>
                <c:pt idx="193">
                  <c:v>B.U24</c:v>
                </c:pt>
                <c:pt idx="194">
                  <c:v>B.U25</c:v>
                </c:pt>
                <c:pt idx="195">
                  <c:v>B.U26</c:v>
                </c:pt>
                <c:pt idx="196">
                  <c:v>B.U27</c:v>
                </c:pt>
                <c:pt idx="197">
                  <c:v>B.U28</c:v>
                </c:pt>
                <c:pt idx="198">
                  <c:v>B.U29</c:v>
                </c:pt>
                <c:pt idx="199">
                  <c:v>B.U30</c:v>
                </c:pt>
                <c:pt idx="200">
                  <c:v>B.U31</c:v>
                </c:pt>
                <c:pt idx="201">
                  <c:v>B.U32</c:v>
                </c:pt>
                <c:pt idx="202">
                  <c:v>B.U33</c:v>
                </c:pt>
                <c:pt idx="203">
                  <c:v>B.U34</c:v>
                </c:pt>
                <c:pt idx="204">
                  <c:v>B.U35</c:v>
                </c:pt>
                <c:pt idx="205">
                  <c:v>B.U36</c:v>
                </c:pt>
                <c:pt idx="206">
                  <c:v>B.U37</c:v>
                </c:pt>
                <c:pt idx="207">
                  <c:v>B.U38</c:v>
                </c:pt>
                <c:pt idx="208">
                  <c:v>B.U39</c:v>
                </c:pt>
                <c:pt idx="209">
                  <c:v>B.U40</c:v>
                </c:pt>
                <c:pt idx="210">
                  <c:v>B.U41</c:v>
                </c:pt>
                <c:pt idx="211">
                  <c:v>B.U42</c:v>
                </c:pt>
                <c:pt idx="212">
                  <c:v>B.U43</c:v>
                </c:pt>
                <c:pt idx="213">
                  <c:v>B.U44</c:v>
                </c:pt>
                <c:pt idx="214">
                  <c:v>B.U45</c:v>
                </c:pt>
                <c:pt idx="215">
                  <c:v>B.U46</c:v>
                </c:pt>
                <c:pt idx="216">
                  <c:v>B.U47</c:v>
                </c:pt>
                <c:pt idx="217">
                  <c:v>B.U48</c:v>
                </c:pt>
                <c:pt idx="218">
                  <c:v>B.U49</c:v>
                </c:pt>
                <c:pt idx="219">
                  <c:v>B.U50</c:v>
                </c:pt>
                <c:pt idx="220">
                  <c:v>B.U51</c:v>
                </c:pt>
                <c:pt idx="221">
                  <c:v>B.U52</c:v>
                </c:pt>
                <c:pt idx="222">
                  <c:v>B.U53</c:v>
                </c:pt>
                <c:pt idx="223">
                  <c:v>B.U54</c:v>
                </c:pt>
                <c:pt idx="224">
                  <c:v>B.U55</c:v>
                </c:pt>
                <c:pt idx="225">
                  <c:v>B.U56</c:v>
                </c:pt>
                <c:pt idx="226">
                  <c:v>B.U57</c:v>
                </c:pt>
                <c:pt idx="227">
                  <c:v>B.U58</c:v>
                </c:pt>
                <c:pt idx="228">
                  <c:v>B.U59</c:v>
                </c:pt>
                <c:pt idx="229">
                  <c:v>B.U60</c:v>
                </c:pt>
                <c:pt idx="230">
                  <c:v>B.U61</c:v>
                </c:pt>
                <c:pt idx="231">
                  <c:v>B.U62</c:v>
                </c:pt>
                <c:pt idx="232">
                  <c:v>B.U63</c:v>
                </c:pt>
                <c:pt idx="233">
                  <c:v>B.U64</c:v>
                </c:pt>
                <c:pt idx="234">
                  <c:v>B.U65</c:v>
                </c:pt>
                <c:pt idx="235">
                  <c:v>B.U66</c:v>
                </c:pt>
                <c:pt idx="236">
                  <c:v>B.U67</c:v>
                </c:pt>
                <c:pt idx="237">
                  <c:v>B.U68</c:v>
                </c:pt>
                <c:pt idx="238">
                  <c:v>B.U69</c:v>
                </c:pt>
                <c:pt idx="239">
                  <c:v>B.U70</c:v>
                </c:pt>
                <c:pt idx="240">
                  <c:v>B.U71</c:v>
                </c:pt>
                <c:pt idx="241">
                  <c:v>B.U72</c:v>
                </c:pt>
                <c:pt idx="242">
                  <c:v>B.U73</c:v>
                </c:pt>
                <c:pt idx="243">
                  <c:v>B.U74</c:v>
                </c:pt>
                <c:pt idx="244">
                  <c:v>B.U75</c:v>
                </c:pt>
                <c:pt idx="245">
                  <c:v>B.U76</c:v>
                </c:pt>
                <c:pt idx="246">
                  <c:v>B.U77</c:v>
                </c:pt>
                <c:pt idx="247">
                  <c:v>B.U78</c:v>
                </c:pt>
                <c:pt idx="248">
                  <c:v>B.U79</c:v>
                </c:pt>
                <c:pt idx="249">
                  <c:v>B.U80</c:v>
                </c:pt>
                <c:pt idx="250">
                  <c:v>B_U81_UMW</c:v>
                </c:pt>
                <c:pt idx="251">
                  <c:v>B_U82_UMW</c:v>
                </c:pt>
                <c:pt idx="252">
                  <c:v>B_U83_UMW</c:v>
                </c:pt>
                <c:pt idx="253">
                  <c:v>B_U84_UMW</c:v>
                </c:pt>
                <c:pt idx="254">
                  <c:v>B_U85_UMW</c:v>
                </c:pt>
                <c:pt idx="255">
                  <c:v>B_U86_UMW</c:v>
                </c:pt>
                <c:pt idx="256">
                  <c:v>B_U87_UMW</c:v>
                </c:pt>
                <c:pt idx="257">
                  <c:v>B_U88_UMW</c:v>
                </c:pt>
                <c:pt idx="258">
                  <c:v>B_U89_UMW</c:v>
                </c:pt>
                <c:pt idx="259">
                  <c:v>B_U90_UMW</c:v>
                </c:pt>
                <c:pt idx="260">
                  <c:v>B_U91_UMW</c:v>
                </c:pt>
                <c:pt idx="261">
                  <c:v>B_U92_UMW</c:v>
                </c:pt>
                <c:pt idx="262">
                  <c:v>B_U93_UMW</c:v>
                </c:pt>
                <c:pt idx="263">
                  <c:v>B_U94_UMW</c:v>
                </c:pt>
                <c:pt idx="264">
                  <c:v>B_U95_UMW</c:v>
                </c:pt>
                <c:pt idx="265">
                  <c:v>B_U96_UMW</c:v>
                </c:pt>
                <c:pt idx="266">
                  <c:v>B_U97_UMW</c:v>
                </c:pt>
                <c:pt idx="267">
                  <c:v>B_U98_UMW</c:v>
                </c:pt>
                <c:pt idx="268">
                  <c:v>B_U99_UMW</c:v>
                </c:pt>
                <c:pt idx="269">
                  <c:v>B_U100_UMW</c:v>
                </c:pt>
                <c:pt idx="270">
                  <c:v>B_U101_UMW</c:v>
                </c:pt>
                <c:pt idx="271">
                  <c:v>B_U102_UMW</c:v>
                </c:pt>
                <c:pt idx="272">
                  <c:v>B_U103_UMW</c:v>
                </c:pt>
                <c:pt idx="273">
                  <c:v>B_U104_UMW</c:v>
                </c:pt>
                <c:pt idx="274">
                  <c:v>B_U105_UMW</c:v>
                </c:pt>
                <c:pt idx="275">
                  <c:v>B_U106_UMW</c:v>
                </c:pt>
                <c:pt idx="276">
                  <c:v>B_U107_FU</c:v>
                </c:pt>
                <c:pt idx="277">
                  <c:v>B_U108_FU</c:v>
                </c:pt>
                <c:pt idx="278">
                  <c:v>B_U109_FU</c:v>
                </c:pt>
                <c:pt idx="279">
                  <c:v>B_U110_FU</c:v>
                </c:pt>
                <c:pt idx="280">
                  <c:v>C.U01</c:v>
                </c:pt>
                <c:pt idx="281">
                  <c:v>C.U02</c:v>
                </c:pt>
                <c:pt idx="282">
                  <c:v>C.U03</c:v>
                </c:pt>
                <c:pt idx="283">
                  <c:v>C.U04</c:v>
                </c:pt>
                <c:pt idx="284">
                  <c:v>C.U05</c:v>
                </c:pt>
                <c:pt idx="285">
                  <c:v>C.U06</c:v>
                </c:pt>
                <c:pt idx="286">
                  <c:v>C.U07</c:v>
                </c:pt>
                <c:pt idx="287">
                  <c:v>C.U08</c:v>
                </c:pt>
                <c:pt idx="288">
                  <c:v>C.U09</c:v>
                </c:pt>
                <c:pt idx="289">
                  <c:v>C.U10</c:v>
                </c:pt>
                <c:pt idx="290">
                  <c:v>C.U11</c:v>
                </c:pt>
                <c:pt idx="291">
                  <c:v>C.U12</c:v>
                </c:pt>
                <c:pt idx="292">
                  <c:v>C.U13</c:v>
                </c:pt>
                <c:pt idx="293">
                  <c:v>C.U14</c:v>
                </c:pt>
                <c:pt idx="294">
                  <c:v>C.U15</c:v>
                </c:pt>
                <c:pt idx="295">
                  <c:v>C.U16</c:v>
                </c:pt>
                <c:pt idx="296">
                  <c:v>K.1</c:v>
                </c:pt>
                <c:pt idx="297">
                  <c:v>K.2</c:v>
                </c:pt>
                <c:pt idx="298">
                  <c:v>K.3</c:v>
                </c:pt>
                <c:pt idx="299">
                  <c:v>K.4</c:v>
                </c:pt>
                <c:pt idx="300">
                  <c:v>K.5</c:v>
                </c:pt>
                <c:pt idx="301">
                  <c:v>K.6</c:v>
                </c:pt>
              </c:strCache>
            </c:strRef>
          </c:cat>
          <c:val>
            <c:numRef>
              <c:f>Matryca!$T$76:$LI$76</c:f>
              <c:numCache>
                <c:formatCode>General</c:formatCode>
                <c:ptCount val="30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4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8</c:v>
                </c:pt>
                <c:pt idx="43">
                  <c:v>1</c:v>
                </c:pt>
                <c:pt idx="44">
                  <c:v>2</c:v>
                </c:pt>
                <c:pt idx="45">
                  <c:v>2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6</c:v>
                </c:pt>
                <c:pt idx="52">
                  <c:v>1</c:v>
                </c:pt>
                <c:pt idx="53">
                  <c:v>3</c:v>
                </c:pt>
                <c:pt idx="54">
                  <c:v>3</c:v>
                </c:pt>
                <c:pt idx="55">
                  <c:v>1</c:v>
                </c:pt>
                <c:pt idx="56">
                  <c:v>4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5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  <c:pt idx="128">
                  <c:v>4</c:v>
                </c:pt>
                <c:pt idx="129">
                  <c:v>2</c:v>
                </c:pt>
                <c:pt idx="130">
                  <c:v>3</c:v>
                </c:pt>
                <c:pt idx="131">
                  <c:v>3</c:v>
                </c:pt>
                <c:pt idx="132">
                  <c:v>1</c:v>
                </c:pt>
                <c:pt idx="133">
                  <c:v>3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2</c:v>
                </c:pt>
                <c:pt idx="155">
                  <c:v>2</c:v>
                </c:pt>
                <c:pt idx="156">
                  <c:v>2</c:v>
                </c:pt>
                <c:pt idx="157">
                  <c:v>2</c:v>
                </c:pt>
                <c:pt idx="158">
                  <c:v>2</c:v>
                </c:pt>
                <c:pt idx="159">
                  <c:v>2</c:v>
                </c:pt>
                <c:pt idx="160">
                  <c:v>2</c:v>
                </c:pt>
                <c:pt idx="161">
                  <c:v>2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2</c:v>
                </c:pt>
                <c:pt idx="170">
                  <c:v>2</c:v>
                </c:pt>
                <c:pt idx="171">
                  <c:v>2</c:v>
                </c:pt>
                <c:pt idx="172">
                  <c:v>2</c:v>
                </c:pt>
                <c:pt idx="173">
                  <c:v>2</c:v>
                </c:pt>
                <c:pt idx="174">
                  <c:v>2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5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4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5</c:v>
                </c:pt>
                <c:pt idx="194">
                  <c:v>9</c:v>
                </c:pt>
                <c:pt idx="195">
                  <c:v>2</c:v>
                </c:pt>
                <c:pt idx="196">
                  <c:v>2</c:v>
                </c:pt>
                <c:pt idx="197">
                  <c:v>2</c:v>
                </c:pt>
                <c:pt idx="198">
                  <c:v>2</c:v>
                </c:pt>
                <c:pt idx="199">
                  <c:v>2</c:v>
                </c:pt>
                <c:pt idx="200">
                  <c:v>2</c:v>
                </c:pt>
                <c:pt idx="201">
                  <c:v>2</c:v>
                </c:pt>
                <c:pt idx="202">
                  <c:v>2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3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3</c:v>
                </c:pt>
                <c:pt idx="237">
                  <c:v>3</c:v>
                </c:pt>
                <c:pt idx="238">
                  <c:v>3</c:v>
                </c:pt>
                <c:pt idx="239">
                  <c:v>3</c:v>
                </c:pt>
                <c:pt idx="240">
                  <c:v>3</c:v>
                </c:pt>
                <c:pt idx="241">
                  <c:v>3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9</c:v>
                </c:pt>
                <c:pt idx="249">
                  <c:v>14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2</c:v>
                </c:pt>
                <c:pt idx="281">
                  <c:v>2</c:v>
                </c:pt>
                <c:pt idx="282">
                  <c:v>2</c:v>
                </c:pt>
                <c:pt idx="283">
                  <c:v>4</c:v>
                </c:pt>
                <c:pt idx="284">
                  <c:v>2</c:v>
                </c:pt>
                <c:pt idx="285">
                  <c:v>3</c:v>
                </c:pt>
                <c:pt idx="286">
                  <c:v>1</c:v>
                </c:pt>
                <c:pt idx="287">
                  <c:v>3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26</c:v>
                </c:pt>
                <c:pt idx="297">
                  <c:v>9</c:v>
                </c:pt>
                <c:pt idx="298">
                  <c:v>7</c:v>
                </c:pt>
                <c:pt idx="299">
                  <c:v>10</c:v>
                </c:pt>
                <c:pt idx="300">
                  <c:v>21</c:v>
                </c:pt>
                <c:pt idx="30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84-4D3C-9754-54610AFB9E8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2002115599"/>
        <c:axId val="2002116431"/>
      </c:barChart>
      <c:catAx>
        <c:axId val="200211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002116431"/>
        <c:crosses val="autoZero"/>
        <c:auto val="0"/>
        <c:lblAlgn val="ctr"/>
        <c:lblOffset val="100"/>
        <c:noMultiLvlLbl val="0"/>
      </c:catAx>
      <c:valAx>
        <c:axId val="200211643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002115599"/>
        <c:crosses val="autoZero"/>
        <c:crossBetween val="between"/>
      </c:valAx>
      <c:spPr>
        <a:gradFill>
          <a:gsLst>
            <a:gs pos="0">
              <a:srgbClr val="F8F8F8"/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16200000" scaled="1"/>
        </a:gradFill>
        <a:ln>
          <a:solidFill>
            <a:schemeClr val="bg1"/>
          </a:solidFill>
        </a:ln>
        <a:effectLst>
          <a:outerShdw blurRad="50800" dist="38100" algn="l" rotWithShape="0">
            <a:schemeClr val="bg1">
              <a:lumMod val="85000"/>
              <a:alpha val="40000"/>
            </a:schemeClr>
          </a:outerShdw>
        </a:effec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9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7900040892660045"/>
          <c:y val="8.8446749152600139E-3"/>
          <c:w val="0.49466126406220928"/>
          <c:h val="0.98312000575531322"/>
        </c:manualLayout>
      </c:layout>
      <c:barChart>
        <c:barDir val="bar"/>
        <c:grouping val="percentStacked"/>
        <c:varyColors val="0"/>
        <c:ser>
          <c:idx val="0"/>
          <c:order val="0"/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761-4AB3-B5D9-9B43ADBC296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Matryca!$I$20:$I$75</c:f>
              <c:strCache>
                <c:ptCount val="56"/>
                <c:pt idx="0">
                  <c:v>Wielokulturowość w praktyce zawodowej pielęgniarki</c:v>
                </c:pt>
                <c:pt idx="1">
                  <c:v>Zarządzanie w praktyce zawodowej pielęgniarki</c:v>
                </c:pt>
                <c:pt idx="2">
                  <c:v>Prawo  w praktyce  zawodowej pielęgniarki</c:v>
                </c:pt>
                <c:pt idx="3">
                  <c:v>Język angielski</c:v>
                </c:pt>
                <c:pt idx="4">
                  <c:v>Opieka i edukacja terapeutyczna w chorobach przewlekłych (w chorobach układu krążenia)</c:v>
                </c:pt>
                <c:pt idx="5">
                  <c:v>Opieka i edukacja  terapeutyczna w chorobach przewlekłych (w chorobach nerek i leczeniu nerkozastępczym)</c:v>
                </c:pt>
                <c:pt idx="6">
                  <c:v>Opieka i edukacja  terapeutyczna w chorobach przewlekłych 
(w chorobach układu oddechowego)</c:v>
                </c:pt>
                <c:pt idx="7">
                  <c:v>Opieka i edukacja  terapeutyczna w chorobach przewlekłych (w diabetologii)</c:v>
                </c:pt>
                <c:pt idx="8">
                  <c:v>Opieka i edukacja  terapeutyczna w chorobach przewlekłych (w zaburzeniach zdrowia psychicznego)</c:v>
                </c:pt>
                <c:pt idx="9">
                  <c:v>Opieka i edukacja  terapeutyczna w chorobach przewlekłych 
(w zaburzeniach układu nerwowego)  </c:v>
                </c:pt>
                <c:pt idx="10">
                  <c:v>Opieka i edukacja  terapeutyczna w chorobach przewlekłych 
(w chorobie nowotworowej) </c:v>
                </c:pt>
                <c:pt idx="11">
                  <c:v>Pielęgniarstwo epidemiologiczne </c:v>
                </c:pt>
                <c:pt idx="12">
                  <c:v>Farmakologia i ordynowanie produktów leczniczych </c:v>
                </c:pt>
                <c:pt idx="13">
                  <c:v>Farmakologia uzupełniająca #</c:v>
                </c:pt>
                <c:pt idx="14">
                  <c:v>Statystyka medyczna </c:v>
                </c:pt>
                <c:pt idx="15">
                  <c:v>Praktyka zawodowa pielęgniarki w perspektywie międzynarodowej</c:v>
                </c:pt>
                <c:pt idx="16">
                  <c:v>Praktyka zawodowa pielęgniarki oparta na dowodach naukowych</c:v>
                </c:pt>
                <c:pt idx="17">
                  <c:v>Informacja naukowa </c:v>
                </c:pt>
                <c:pt idx="18">
                  <c:v>Badania naukowe w praktyce zawodowej pielęgniarki</c:v>
                </c:pt>
                <c:pt idx="19">
                  <c:v>Seminarium dyplomowe</c:v>
                </c:pt>
                <c:pt idx="20">
                  <c:v>Przygotowanie pracy dyplomowej**</c:v>
                </c:pt>
                <c:pt idx="21">
                  <c:v>Zarządzanie w praktyce zawodowej pielęgniarki - praktyka zawodowa</c:v>
                </c:pt>
                <c:pt idx="22">
                  <c:v>Opieka i edukacja terapeutyczna w chorobach przewlekłych (w chorobach układu krążenia) - praktyka zawodowa</c:v>
                </c:pt>
                <c:pt idx="23">
                  <c:v>Opieka i edukacja  terapeutyczna w chorobach przewlekłych (w chorobach nerek i leczeniu nerkozastępczym) - praktyka zawodowa</c:v>
                </c:pt>
                <c:pt idx="24">
                  <c:v>Opieka i edukacja  terapeutyczna w chorobach przewlekłych (w diabetologii) - praktyka zawodowa</c:v>
                </c:pt>
                <c:pt idx="25">
                  <c:v>Szkolenie BHP i P.P</c:v>
                </c:pt>
                <c:pt idx="26">
                  <c:v>Przysposobienie biblioteczne</c:v>
                </c:pt>
                <c:pt idx="27">
                  <c:v>sumy dla 1 roku</c:v>
                </c:pt>
                <c:pt idx="28">
                  <c:v>Dydaktyka medyczna</c:v>
                </c:pt>
                <c:pt idx="29">
                  <c:v>Język angielski</c:v>
                </c:pt>
                <c:pt idx="30">
                  <c:v>Tlenoterapia ciągła i wentylacja mechaniczna oraz pielęgnowanie dorosłego wentylowanego mechanicznie w chorobach przewlekłych</c:v>
                </c:pt>
                <c:pt idx="31">
                  <c:v>Poradnictwo w pielęgniarstwie</c:v>
                </c:pt>
                <c:pt idx="32">
                  <c:v>Koordynowana opieka zdrowotna</c:v>
                </c:pt>
                <c:pt idx="33">
                  <c:v>Leczenie żywieniowe dojelitowe i pozajelitowe</c:v>
                </c:pt>
                <c:pt idx="34">
                  <c:v>Opieka i edukacja terapeutyczna w chorobach przewlekłych (leczenie przeciwbólowe)</c:v>
                </c:pt>
                <c:pt idx="35">
                  <c:v>Opieka i edukacja terapeutyczna w zakresie ran przewlekłych i przetok</c:v>
                </c:pt>
                <c:pt idx="36">
                  <c:v>Opieka  i edukacja terapeutyczna w chorobach przewlekłych (w chorobach o podłożu alergicznym)</c:v>
                </c:pt>
                <c:pt idx="37">
                  <c:v>Seminarium dyplomowe</c:v>
                </c:pt>
                <c:pt idx="38">
                  <c:v>Badania naukowe w praktyce zawodowej pielęgniarki</c:v>
                </c:pt>
                <c:pt idx="39">
                  <c:v>Medycyna podróży</c:v>
                </c:pt>
                <c:pt idx="40">
                  <c:v>Wybrane zagadnienia opieki pielęgniarskiej w pediatrii</c:v>
                </c:pt>
                <c:pt idx="41">
                  <c:v>Pielęgniarstwo operacyjne</c:v>
                </c:pt>
                <c:pt idx="42">
                  <c:v>Podstawy seksuologii</c:v>
                </c:pt>
                <c:pt idx="43">
                  <c:v>Postępowanie w stanach zagrożenia życia w ujęciu interprofesjonalnym</c:v>
                </c:pt>
                <c:pt idx="44">
                  <c:v>Wybrane zagadnienia w neurologii dziecięcej</c:v>
                </c:pt>
                <c:pt idx="45">
                  <c:v>Praktyczne aspekty kardiodiabetologii </c:v>
                </c:pt>
                <c:pt idx="46">
                  <c:v>Chirurgia jednego dnia</c:v>
                </c:pt>
                <c:pt idx="47">
                  <c:v>Pediatria społeczna </c:v>
                </c:pt>
                <c:pt idx="48">
                  <c:v>Opieka i edukacja w chorobach skóry</c:v>
                </c:pt>
                <c:pt idx="49">
                  <c:v>Postępowanie w stanach zagrożenia życia w ujęciu interprofesjonalnym</c:v>
                </c:pt>
                <c:pt idx="50">
                  <c:v>Zajęcia fakultatywne</c:v>
                </c:pt>
                <c:pt idx="51">
                  <c:v>Przygotowanie pracy dyplomowej**</c:v>
                </c:pt>
                <c:pt idx="52">
                  <c:v>Przygotowanie do egzaminu dyplomowego</c:v>
                </c:pt>
                <c:pt idx="53">
                  <c:v>Tlenoterapia ciągła i wentylacja mechaniczna oraz pielęgnowanie dorosłego wentylowanego mechanicznie w chorobach przewlekłych - praktyka zawodowa</c:v>
                </c:pt>
                <c:pt idx="54">
                  <c:v>Ordynowanie leków i wystawianie recept - praktyka zawodowa</c:v>
                </c:pt>
                <c:pt idx="55">
                  <c:v>sumy dla 2 roku</c:v>
                </c:pt>
              </c:strCache>
            </c:strRef>
          </c:cat>
          <c:val>
            <c:numRef>
              <c:f>Matryca!$Q$20:$Q$75</c:f>
              <c:numCache>
                <c:formatCode>General</c:formatCode>
                <c:ptCount val="56"/>
                <c:pt idx="0">
                  <c:v>3</c:v>
                </c:pt>
                <c:pt idx="1">
                  <c:v>14</c:v>
                </c:pt>
                <c:pt idx="2">
                  <c:v>6</c:v>
                </c:pt>
                <c:pt idx="3">
                  <c:v>0</c:v>
                </c:pt>
                <c:pt idx="4">
                  <c:v>7</c:v>
                </c:pt>
                <c:pt idx="5">
                  <c:v>8</c:v>
                </c:pt>
                <c:pt idx="6">
                  <c:v>6</c:v>
                </c:pt>
                <c:pt idx="7">
                  <c:v>4</c:v>
                </c:pt>
                <c:pt idx="8">
                  <c:v>5</c:v>
                </c:pt>
                <c:pt idx="9">
                  <c:v>2</c:v>
                </c:pt>
                <c:pt idx="10">
                  <c:v>5</c:v>
                </c:pt>
                <c:pt idx="11">
                  <c:v>3</c:v>
                </c:pt>
                <c:pt idx="12">
                  <c:v>4</c:v>
                </c:pt>
                <c:pt idx="13">
                  <c:v>7</c:v>
                </c:pt>
                <c:pt idx="14">
                  <c:v>2</c:v>
                </c:pt>
                <c:pt idx="15">
                  <c:v>8</c:v>
                </c:pt>
                <c:pt idx="16">
                  <c:v>3</c:v>
                </c:pt>
                <c:pt idx="17">
                  <c:v>2</c:v>
                </c:pt>
                <c:pt idx="18">
                  <c:v>6</c:v>
                </c:pt>
                <c:pt idx="19">
                  <c:v>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3</c:v>
                </c:pt>
                <c:pt idx="27">
                  <c:v>105</c:v>
                </c:pt>
                <c:pt idx="28">
                  <c:v>3</c:v>
                </c:pt>
                <c:pt idx="29">
                  <c:v>0</c:v>
                </c:pt>
                <c:pt idx="30">
                  <c:v>7</c:v>
                </c:pt>
                <c:pt idx="31">
                  <c:v>6</c:v>
                </c:pt>
                <c:pt idx="32">
                  <c:v>3</c:v>
                </c:pt>
                <c:pt idx="33">
                  <c:v>2</c:v>
                </c:pt>
                <c:pt idx="34">
                  <c:v>4</c:v>
                </c:pt>
                <c:pt idx="35">
                  <c:v>9</c:v>
                </c:pt>
                <c:pt idx="36">
                  <c:v>5</c:v>
                </c:pt>
                <c:pt idx="37">
                  <c:v>4</c:v>
                </c:pt>
                <c:pt idx="38">
                  <c:v>6</c:v>
                </c:pt>
                <c:pt idx="39">
                  <c:v>3</c:v>
                </c:pt>
                <c:pt idx="40">
                  <c:v>2</c:v>
                </c:pt>
                <c:pt idx="41">
                  <c:v>4</c:v>
                </c:pt>
                <c:pt idx="42">
                  <c:v>4</c:v>
                </c:pt>
                <c:pt idx="43">
                  <c:v>2</c:v>
                </c:pt>
                <c:pt idx="44">
                  <c:v>5</c:v>
                </c:pt>
                <c:pt idx="45">
                  <c:v>3</c:v>
                </c:pt>
                <c:pt idx="46">
                  <c:v>8</c:v>
                </c:pt>
                <c:pt idx="47">
                  <c:v>5</c:v>
                </c:pt>
                <c:pt idx="48">
                  <c:v>1</c:v>
                </c:pt>
                <c:pt idx="49">
                  <c:v>2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A8-425D-AE94-A8D207F87873}"/>
            </c:ext>
          </c:extLst>
        </c:ser>
        <c:ser>
          <c:idx val="1"/>
          <c:order val="1"/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761-4AB3-B5D9-9B43ADBC296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Matryca!$I$20:$I$75</c:f>
              <c:strCache>
                <c:ptCount val="56"/>
                <c:pt idx="0">
                  <c:v>Wielokulturowość w praktyce zawodowej pielęgniarki</c:v>
                </c:pt>
                <c:pt idx="1">
                  <c:v>Zarządzanie w praktyce zawodowej pielęgniarki</c:v>
                </c:pt>
                <c:pt idx="2">
                  <c:v>Prawo  w praktyce  zawodowej pielęgniarki</c:v>
                </c:pt>
                <c:pt idx="3">
                  <c:v>Język angielski</c:v>
                </c:pt>
                <c:pt idx="4">
                  <c:v>Opieka i edukacja terapeutyczna w chorobach przewlekłych (w chorobach układu krążenia)</c:v>
                </c:pt>
                <c:pt idx="5">
                  <c:v>Opieka i edukacja  terapeutyczna w chorobach przewlekłych (w chorobach nerek i leczeniu nerkozastępczym)</c:v>
                </c:pt>
                <c:pt idx="6">
                  <c:v>Opieka i edukacja  terapeutyczna w chorobach przewlekłych 
(w chorobach układu oddechowego)</c:v>
                </c:pt>
                <c:pt idx="7">
                  <c:v>Opieka i edukacja  terapeutyczna w chorobach przewlekłych (w diabetologii)</c:v>
                </c:pt>
                <c:pt idx="8">
                  <c:v>Opieka i edukacja  terapeutyczna w chorobach przewlekłych (w zaburzeniach zdrowia psychicznego)</c:v>
                </c:pt>
                <c:pt idx="9">
                  <c:v>Opieka i edukacja  terapeutyczna w chorobach przewlekłych 
(w zaburzeniach układu nerwowego)  </c:v>
                </c:pt>
                <c:pt idx="10">
                  <c:v>Opieka i edukacja  terapeutyczna w chorobach przewlekłych 
(w chorobie nowotworowej) </c:v>
                </c:pt>
                <c:pt idx="11">
                  <c:v>Pielęgniarstwo epidemiologiczne </c:v>
                </c:pt>
                <c:pt idx="12">
                  <c:v>Farmakologia i ordynowanie produktów leczniczych </c:v>
                </c:pt>
                <c:pt idx="13">
                  <c:v>Farmakologia uzupełniająca #</c:v>
                </c:pt>
                <c:pt idx="14">
                  <c:v>Statystyka medyczna </c:v>
                </c:pt>
                <c:pt idx="15">
                  <c:v>Praktyka zawodowa pielęgniarki w perspektywie międzynarodowej</c:v>
                </c:pt>
                <c:pt idx="16">
                  <c:v>Praktyka zawodowa pielęgniarki oparta na dowodach naukowych</c:v>
                </c:pt>
                <c:pt idx="17">
                  <c:v>Informacja naukowa </c:v>
                </c:pt>
                <c:pt idx="18">
                  <c:v>Badania naukowe w praktyce zawodowej pielęgniarki</c:v>
                </c:pt>
                <c:pt idx="19">
                  <c:v>Seminarium dyplomowe</c:v>
                </c:pt>
                <c:pt idx="20">
                  <c:v>Przygotowanie pracy dyplomowej**</c:v>
                </c:pt>
                <c:pt idx="21">
                  <c:v>Zarządzanie w praktyce zawodowej pielęgniarki - praktyka zawodowa</c:v>
                </c:pt>
                <c:pt idx="22">
                  <c:v>Opieka i edukacja terapeutyczna w chorobach przewlekłych (w chorobach układu krążenia) - praktyka zawodowa</c:v>
                </c:pt>
                <c:pt idx="23">
                  <c:v>Opieka i edukacja  terapeutyczna w chorobach przewlekłych (w chorobach nerek i leczeniu nerkozastępczym) - praktyka zawodowa</c:v>
                </c:pt>
                <c:pt idx="24">
                  <c:v>Opieka i edukacja  terapeutyczna w chorobach przewlekłych (w diabetologii) - praktyka zawodowa</c:v>
                </c:pt>
                <c:pt idx="25">
                  <c:v>Szkolenie BHP i P.P</c:v>
                </c:pt>
                <c:pt idx="26">
                  <c:v>Przysposobienie biblioteczne</c:v>
                </c:pt>
                <c:pt idx="27">
                  <c:v>sumy dla 1 roku</c:v>
                </c:pt>
                <c:pt idx="28">
                  <c:v>Dydaktyka medyczna</c:v>
                </c:pt>
                <c:pt idx="29">
                  <c:v>Język angielski</c:v>
                </c:pt>
                <c:pt idx="30">
                  <c:v>Tlenoterapia ciągła i wentylacja mechaniczna oraz pielęgnowanie dorosłego wentylowanego mechanicznie w chorobach przewlekłych</c:v>
                </c:pt>
                <c:pt idx="31">
                  <c:v>Poradnictwo w pielęgniarstwie</c:v>
                </c:pt>
                <c:pt idx="32">
                  <c:v>Koordynowana opieka zdrowotna</c:v>
                </c:pt>
                <c:pt idx="33">
                  <c:v>Leczenie żywieniowe dojelitowe i pozajelitowe</c:v>
                </c:pt>
                <c:pt idx="34">
                  <c:v>Opieka i edukacja terapeutyczna w chorobach przewlekłych (leczenie przeciwbólowe)</c:v>
                </c:pt>
                <c:pt idx="35">
                  <c:v>Opieka i edukacja terapeutyczna w zakresie ran przewlekłych i przetok</c:v>
                </c:pt>
                <c:pt idx="36">
                  <c:v>Opieka  i edukacja terapeutyczna w chorobach przewlekłych (w chorobach o podłożu alergicznym)</c:v>
                </c:pt>
                <c:pt idx="37">
                  <c:v>Seminarium dyplomowe</c:v>
                </c:pt>
                <c:pt idx="38">
                  <c:v>Badania naukowe w praktyce zawodowej pielęgniarki</c:v>
                </c:pt>
                <c:pt idx="39">
                  <c:v>Medycyna podróży</c:v>
                </c:pt>
                <c:pt idx="40">
                  <c:v>Wybrane zagadnienia opieki pielęgniarskiej w pediatrii</c:v>
                </c:pt>
                <c:pt idx="41">
                  <c:v>Pielęgniarstwo operacyjne</c:v>
                </c:pt>
                <c:pt idx="42">
                  <c:v>Podstawy seksuologii</c:v>
                </c:pt>
                <c:pt idx="43">
                  <c:v>Postępowanie w stanach zagrożenia życia w ujęciu interprofesjonalnym</c:v>
                </c:pt>
                <c:pt idx="44">
                  <c:v>Wybrane zagadnienia w neurologii dziecięcej</c:v>
                </c:pt>
                <c:pt idx="45">
                  <c:v>Praktyczne aspekty kardiodiabetologii </c:v>
                </c:pt>
                <c:pt idx="46">
                  <c:v>Chirurgia jednego dnia</c:v>
                </c:pt>
                <c:pt idx="47">
                  <c:v>Pediatria społeczna </c:v>
                </c:pt>
                <c:pt idx="48">
                  <c:v>Opieka i edukacja w chorobach skóry</c:v>
                </c:pt>
                <c:pt idx="49">
                  <c:v>Postępowanie w stanach zagrożenia życia w ujęciu interprofesjonalnym</c:v>
                </c:pt>
                <c:pt idx="50">
                  <c:v>Zajęcia fakultatywne</c:v>
                </c:pt>
                <c:pt idx="51">
                  <c:v>Przygotowanie pracy dyplomowej**</c:v>
                </c:pt>
                <c:pt idx="52">
                  <c:v>Przygotowanie do egzaminu dyplomowego</c:v>
                </c:pt>
                <c:pt idx="53">
                  <c:v>Tlenoterapia ciągła i wentylacja mechaniczna oraz pielęgnowanie dorosłego wentylowanego mechanicznie w chorobach przewlekłych - praktyka zawodowa</c:v>
                </c:pt>
                <c:pt idx="54">
                  <c:v>Ordynowanie leków i wystawianie recept - praktyka zawodowa</c:v>
                </c:pt>
                <c:pt idx="55">
                  <c:v>sumy dla 2 roku</c:v>
                </c:pt>
              </c:strCache>
            </c:strRef>
          </c:cat>
          <c:val>
            <c:numRef>
              <c:f>Matryca!$R$20:$R$75</c:f>
              <c:numCache>
                <c:formatCode>General</c:formatCode>
                <c:ptCount val="56"/>
                <c:pt idx="0">
                  <c:v>4</c:v>
                </c:pt>
                <c:pt idx="1">
                  <c:v>8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7</c:v>
                </c:pt>
                <c:pt idx="6">
                  <c:v>4</c:v>
                </c:pt>
                <c:pt idx="7">
                  <c:v>7</c:v>
                </c:pt>
                <c:pt idx="8">
                  <c:v>6</c:v>
                </c:pt>
                <c:pt idx="9">
                  <c:v>4</c:v>
                </c:pt>
                <c:pt idx="10">
                  <c:v>6</c:v>
                </c:pt>
                <c:pt idx="11">
                  <c:v>3</c:v>
                </c:pt>
                <c:pt idx="12">
                  <c:v>6</c:v>
                </c:pt>
                <c:pt idx="13">
                  <c:v>4</c:v>
                </c:pt>
                <c:pt idx="14">
                  <c:v>2</c:v>
                </c:pt>
                <c:pt idx="15">
                  <c:v>3</c:v>
                </c:pt>
                <c:pt idx="16">
                  <c:v>5</c:v>
                </c:pt>
                <c:pt idx="17">
                  <c:v>1</c:v>
                </c:pt>
                <c:pt idx="18">
                  <c:v>5</c:v>
                </c:pt>
                <c:pt idx="19">
                  <c:v>3</c:v>
                </c:pt>
                <c:pt idx="20">
                  <c:v>0</c:v>
                </c:pt>
                <c:pt idx="21">
                  <c:v>8</c:v>
                </c:pt>
                <c:pt idx="22">
                  <c:v>4</c:v>
                </c:pt>
                <c:pt idx="23">
                  <c:v>7</c:v>
                </c:pt>
                <c:pt idx="24">
                  <c:v>7</c:v>
                </c:pt>
                <c:pt idx="25">
                  <c:v>0</c:v>
                </c:pt>
                <c:pt idx="26">
                  <c:v>0</c:v>
                </c:pt>
                <c:pt idx="27">
                  <c:v>112</c:v>
                </c:pt>
                <c:pt idx="28">
                  <c:v>3</c:v>
                </c:pt>
                <c:pt idx="29">
                  <c:v>1</c:v>
                </c:pt>
                <c:pt idx="30">
                  <c:v>6</c:v>
                </c:pt>
                <c:pt idx="31">
                  <c:v>13</c:v>
                </c:pt>
                <c:pt idx="32">
                  <c:v>3</c:v>
                </c:pt>
                <c:pt idx="33">
                  <c:v>7</c:v>
                </c:pt>
                <c:pt idx="34">
                  <c:v>5</c:v>
                </c:pt>
                <c:pt idx="35">
                  <c:v>21</c:v>
                </c:pt>
                <c:pt idx="36">
                  <c:v>3</c:v>
                </c:pt>
                <c:pt idx="37">
                  <c:v>3</c:v>
                </c:pt>
                <c:pt idx="38">
                  <c:v>5</c:v>
                </c:pt>
                <c:pt idx="39">
                  <c:v>3</c:v>
                </c:pt>
                <c:pt idx="40">
                  <c:v>2</c:v>
                </c:pt>
                <c:pt idx="41">
                  <c:v>5</c:v>
                </c:pt>
                <c:pt idx="42">
                  <c:v>3</c:v>
                </c:pt>
                <c:pt idx="43">
                  <c:v>2</c:v>
                </c:pt>
                <c:pt idx="44">
                  <c:v>5</c:v>
                </c:pt>
                <c:pt idx="45">
                  <c:v>2</c:v>
                </c:pt>
                <c:pt idx="46">
                  <c:v>6</c:v>
                </c:pt>
                <c:pt idx="47">
                  <c:v>0</c:v>
                </c:pt>
                <c:pt idx="48">
                  <c:v>2</c:v>
                </c:pt>
                <c:pt idx="49">
                  <c:v>2</c:v>
                </c:pt>
                <c:pt idx="50">
                  <c:v>0</c:v>
                </c:pt>
                <c:pt idx="51">
                  <c:v>0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A8-425D-AE94-A8D207F87873}"/>
            </c:ext>
          </c:extLst>
        </c:ser>
        <c:ser>
          <c:idx val="2"/>
          <c:order val="2"/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761-4AB3-B5D9-9B43ADBC296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Matryca!$I$20:$I$75</c:f>
              <c:strCache>
                <c:ptCount val="56"/>
                <c:pt idx="0">
                  <c:v>Wielokulturowość w praktyce zawodowej pielęgniarki</c:v>
                </c:pt>
                <c:pt idx="1">
                  <c:v>Zarządzanie w praktyce zawodowej pielęgniarki</c:v>
                </c:pt>
                <c:pt idx="2">
                  <c:v>Prawo  w praktyce  zawodowej pielęgniarki</c:v>
                </c:pt>
                <c:pt idx="3">
                  <c:v>Język angielski</c:v>
                </c:pt>
                <c:pt idx="4">
                  <c:v>Opieka i edukacja terapeutyczna w chorobach przewlekłych (w chorobach układu krążenia)</c:v>
                </c:pt>
                <c:pt idx="5">
                  <c:v>Opieka i edukacja  terapeutyczna w chorobach przewlekłych (w chorobach nerek i leczeniu nerkozastępczym)</c:v>
                </c:pt>
                <c:pt idx="6">
                  <c:v>Opieka i edukacja  terapeutyczna w chorobach przewlekłych 
(w chorobach układu oddechowego)</c:v>
                </c:pt>
                <c:pt idx="7">
                  <c:v>Opieka i edukacja  terapeutyczna w chorobach przewlekłych (w diabetologii)</c:v>
                </c:pt>
                <c:pt idx="8">
                  <c:v>Opieka i edukacja  terapeutyczna w chorobach przewlekłych (w zaburzeniach zdrowia psychicznego)</c:v>
                </c:pt>
                <c:pt idx="9">
                  <c:v>Opieka i edukacja  terapeutyczna w chorobach przewlekłych 
(w zaburzeniach układu nerwowego)  </c:v>
                </c:pt>
                <c:pt idx="10">
                  <c:v>Opieka i edukacja  terapeutyczna w chorobach przewlekłych 
(w chorobie nowotworowej) </c:v>
                </c:pt>
                <c:pt idx="11">
                  <c:v>Pielęgniarstwo epidemiologiczne </c:v>
                </c:pt>
                <c:pt idx="12">
                  <c:v>Farmakologia i ordynowanie produktów leczniczych </c:v>
                </c:pt>
                <c:pt idx="13">
                  <c:v>Farmakologia uzupełniająca #</c:v>
                </c:pt>
                <c:pt idx="14">
                  <c:v>Statystyka medyczna </c:v>
                </c:pt>
                <c:pt idx="15">
                  <c:v>Praktyka zawodowa pielęgniarki w perspektywie międzynarodowej</c:v>
                </c:pt>
                <c:pt idx="16">
                  <c:v>Praktyka zawodowa pielęgniarki oparta na dowodach naukowych</c:v>
                </c:pt>
                <c:pt idx="17">
                  <c:v>Informacja naukowa </c:v>
                </c:pt>
                <c:pt idx="18">
                  <c:v>Badania naukowe w praktyce zawodowej pielęgniarki</c:v>
                </c:pt>
                <c:pt idx="19">
                  <c:v>Seminarium dyplomowe</c:v>
                </c:pt>
                <c:pt idx="20">
                  <c:v>Przygotowanie pracy dyplomowej**</c:v>
                </c:pt>
                <c:pt idx="21">
                  <c:v>Zarządzanie w praktyce zawodowej pielęgniarki - praktyka zawodowa</c:v>
                </c:pt>
                <c:pt idx="22">
                  <c:v>Opieka i edukacja terapeutyczna w chorobach przewlekłych (w chorobach układu krążenia) - praktyka zawodowa</c:v>
                </c:pt>
                <c:pt idx="23">
                  <c:v>Opieka i edukacja  terapeutyczna w chorobach przewlekłych (w chorobach nerek i leczeniu nerkozastępczym) - praktyka zawodowa</c:v>
                </c:pt>
                <c:pt idx="24">
                  <c:v>Opieka i edukacja  terapeutyczna w chorobach przewlekłych (w diabetologii) - praktyka zawodowa</c:v>
                </c:pt>
                <c:pt idx="25">
                  <c:v>Szkolenie BHP i P.P</c:v>
                </c:pt>
                <c:pt idx="26">
                  <c:v>Przysposobienie biblioteczne</c:v>
                </c:pt>
                <c:pt idx="27">
                  <c:v>sumy dla 1 roku</c:v>
                </c:pt>
                <c:pt idx="28">
                  <c:v>Dydaktyka medyczna</c:v>
                </c:pt>
                <c:pt idx="29">
                  <c:v>Język angielski</c:v>
                </c:pt>
                <c:pt idx="30">
                  <c:v>Tlenoterapia ciągła i wentylacja mechaniczna oraz pielęgnowanie dorosłego wentylowanego mechanicznie w chorobach przewlekłych</c:v>
                </c:pt>
                <c:pt idx="31">
                  <c:v>Poradnictwo w pielęgniarstwie</c:v>
                </c:pt>
                <c:pt idx="32">
                  <c:v>Koordynowana opieka zdrowotna</c:v>
                </c:pt>
                <c:pt idx="33">
                  <c:v>Leczenie żywieniowe dojelitowe i pozajelitowe</c:v>
                </c:pt>
                <c:pt idx="34">
                  <c:v>Opieka i edukacja terapeutyczna w chorobach przewlekłych (leczenie przeciwbólowe)</c:v>
                </c:pt>
                <c:pt idx="35">
                  <c:v>Opieka i edukacja terapeutyczna w zakresie ran przewlekłych i przetok</c:v>
                </c:pt>
                <c:pt idx="36">
                  <c:v>Opieka  i edukacja terapeutyczna w chorobach przewlekłych (w chorobach o podłożu alergicznym)</c:v>
                </c:pt>
                <c:pt idx="37">
                  <c:v>Seminarium dyplomowe</c:v>
                </c:pt>
                <c:pt idx="38">
                  <c:v>Badania naukowe w praktyce zawodowej pielęgniarki</c:v>
                </c:pt>
                <c:pt idx="39">
                  <c:v>Medycyna podróży</c:v>
                </c:pt>
                <c:pt idx="40">
                  <c:v>Wybrane zagadnienia opieki pielęgniarskiej w pediatrii</c:v>
                </c:pt>
                <c:pt idx="41">
                  <c:v>Pielęgniarstwo operacyjne</c:v>
                </c:pt>
                <c:pt idx="42">
                  <c:v>Podstawy seksuologii</c:v>
                </c:pt>
                <c:pt idx="43">
                  <c:v>Postępowanie w stanach zagrożenia życia w ujęciu interprofesjonalnym</c:v>
                </c:pt>
                <c:pt idx="44">
                  <c:v>Wybrane zagadnienia w neurologii dziecięcej</c:v>
                </c:pt>
                <c:pt idx="45">
                  <c:v>Praktyczne aspekty kardiodiabetologii </c:v>
                </c:pt>
                <c:pt idx="46">
                  <c:v>Chirurgia jednego dnia</c:v>
                </c:pt>
                <c:pt idx="47">
                  <c:v>Pediatria społeczna </c:v>
                </c:pt>
                <c:pt idx="48">
                  <c:v>Opieka i edukacja w chorobach skóry</c:v>
                </c:pt>
                <c:pt idx="49">
                  <c:v>Postępowanie w stanach zagrożenia życia w ujęciu interprofesjonalnym</c:v>
                </c:pt>
                <c:pt idx="50">
                  <c:v>Zajęcia fakultatywne</c:v>
                </c:pt>
                <c:pt idx="51">
                  <c:v>Przygotowanie pracy dyplomowej**</c:v>
                </c:pt>
                <c:pt idx="52">
                  <c:v>Przygotowanie do egzaminu dyplomowego</c:v>
                </c:pt>
                <c:pt idx="53">
                  <c:v>Tlenoterapia ciągła i wentylacja mechaniczna oraz pielęgnowanie dorosłego wentylowanego mechanicznie w chorobach przewlekłych - praktyka zawodowa</c:v>
                </c:pt>
                <c:pt idx="54">
                  <c:v>Ordynowanie leków i wystawianie recept - praktyka zawodowa</c:v>
                </c:pt>
                <c:pt idx="55">
                  <c:v>sumy dla 2 roku</c:v>
                </c:pt>
              </c:strCache>
            </c:strRef>
          </c:cat>
          <c:val>
            <c:numRef>
              <c:f>Matryca!$S$20:$S$75</c:f>
              <c:numCache>
                <c:formatCode>General</c:formatCode>
                <c:ptCount val="5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36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2</c:v>
                </c:pt>
                <c:pt idx="37">
                  <c:v>2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5</c:v>
                </c:pt>
                <c:pt idx="43">
                  <c:v>2</c:v>
                </c:pt>
                <c:pt idx="44">
                  <c:v>1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2</c:v>
                </c:pt>
                <c:pt idx="49">
                  <c:v>2</c:v>
                </c:pt>
                <c:pt idx="50">
                  <c:v>0</c:v>
                </c:pt>
                <c:pt idx="51">
                  <c:v>0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BA8-425D-AE94-A8D207F8787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865283407"/>
        <c:axId val="865281327"/>
      </c:barChart>
      <c:catAx>
        <c:axId val="86528340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solidFill>
            <a:srgbClr val="F8F8F8"/>
          </a:solidFill>
          <a:ln w="19050" cap="flat" cmpd="sng" algn="ctr">
            <a:solidFill>
              <a:schemeClr val="bg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65281327"/>
        <c:crosses val="autoZero"/>
        <c:auto val="1"/>
        <c:lblAlgn val="ctr"/>
        <c:lblOffset val="100"/>
        <c:noMultiLvlLbl val="0"/>
      </c:catAx>
      <c:valAx>
        <c:axId val="865281327"/>
        <c:scaling>
          <c:orientation val="minMax"/>
        </c:scaling>
        <c:delete val="0"/>
        <c:axPos val="t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65283407"/>
        <c:crosses val="autoZero"/>
        <c:crossBetween val="between"/>
      </c:valAx>
      <c:spPr>
        <a:solidFill>
          <a:srgbClr val="F8F8F8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3547647512329565E-2"/>
          <c:y val="1.5063480710184997E-3"/>
          <c:w val="0.37416254504621477"/>
          <c:h val="8.4596133336901705E-3"/>
        </c:manualLayout>
      </c:layout>
      <c:overlay val="0"/>
      <c:spPr>
        <a:solidFill>
          <a:schemeClr val="bg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603341</xdr:colOff>
      <xdr:row>3</xdr:row>
      <xdr:rowOff>93617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11472D1-076D-4035-9057-F2120AAB9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37145" cy="665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33618</xdr:colOff>
      <xdr:row>0</xdr:row>
      <xdr:rowOff>123265</xdr:rowOff>
    </xdr:from>
    <xdr:to>
      <xdr:col>5</xdr:col>
      <xdr:colOff>382973</xdr:colOff>
      <xdr:row>4</xdr:row>
      <xdr:rowOff>89185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C74767C-AC22-49D3-B12A-C62BDE90A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568" y="123265"/>
          <a:ext cx="2632974" cy="665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19</xdr:col>
      <xdr:colOff>0</xdr:colOff>
      <xdr:row>1</xdr:row>
      <xdr:rowOff>0</xdr:rowOff>
    </xdr:from>
    <xdr:to>
      <xdr:col>321</xdr:col>
      <xdr:colOff>2</xdr:colOff>
      <xdr:row>15</xdr:row>
      <xdr:rowOff>214992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CA2DB5D2-DA90-4CCC-87A6-1DEDB37140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321</xdr:col>
      <xdr:colOff>0</xdr:colOff>
      <xdr:row>18</xdr:row>
      <xdr:rowOff>310734</xdr:rowOff>
    </xdr:from>
    <xdr:to>
      <xdr:col>333</xdr:col>
      <xdr:colOff>519546</xdr:colOff>
      <xdr:row>78</xdr:row>
      <xdr:rowOff>34635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559E32B2-7EBE-4FE1-BE49-FDC6B69BC3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ED7CF-DF51-43BF-A344-502F574B04B6}">
  <sheetPr>
    <pageSetUpPr fitToPage="1"/>
  </sheetPr>
  <dimension ref="A1:DC151"/>
  <sheetViews>
    <sheetView zoomScale="80" zoomScaleNormal="80" workbookViewId="0">
      <pane xSplit="22" ySplit="19" topLeftCell="AY20" activePane="bottomRight" state="frozen"/>
      <selection pane="topRight" activeCell="T1" sqref="T1"/>
      <selection pane="bottomLeft" activeCell="A20" sqref="A20"/>
      <selection pane="bottomRight" activeCell="I37" sqref="I37"/>
    </sheetView>
  </sheetViews>
  <sheetFormatPr defaultColWidth="8.85546875" defaultRowHeight="15" x14ac:dyDescent="0.25"/>
  <cols>
    <col min="1" max="1" width="3.42578125" style="97" customWidth="1"/>
    <col min="2" max="2" width="4.140625" style="97" customWidth="1"/>
    <col min="3" max="3" width="10.42578125" style="98" customWidth="1"/>
    <col min="4" max="4" width="5.42578125" style="97" customWidth="1"/>
    <col min="5" max="5" width="6.7109375" style="99" customWidth="1"/>
    <col min="6" max="6" width="10.85546875" style="97" customWidth="1"/>
    <col min="7" max="7" width="6.42578125" style="97" customWidth="1"/>
    <col min="8" max="8" width="13.42578125" style="97" customWidth="1"/>
    <col min="9" max="9" width="37.42578125" style="98" customWidth="1"/>
    <col min="10" max="10" width="6.85546875" style="98" customWidth="1"/>
    <col min="11" max="12" width="6" style="98" customWidth="1"/>
    <col min="13" max="13" width="14.42578125" style="98" customWidth="1"/>
    <col min="14" max="14" width="11" style="97" customWidth="1"/>
    <col min="15" max="15" width="6.85546875" style="98" customWidth="1"/>
    <col min="16" max="16" width="11.85546875" style="98" customWidth="1"/>
    <col min="17" max="17" width="6.7109375" style="98" customWidth="1"/>
    <col min="18" max="18" width="10.42578125" style="100" customWidth="1"/>
    <col min="19" max="19" width="12.7109375" style="100" customWidth="1"/>
    <col min="20" max="20" width="10.42578125" style="98" customWidth="1"/>
    <col min="21" max="21" width="10" style="101" customWidth="1"/>
    <col min="22" max="22" width="4.7109375" style="101" customWidth="1"/>
    <col min="23" max="23" width="4.42578125" style="97" customWidth="1"/>
    <col min="24" max="24" width="4.28515625" style="97" customWidth="1"/>
    <col min="25" max="25" width="8.42578125" style="97" customWidth="1"/>
    <col min="26" max="28" width="4.85546875" style="97" customWidth="1"/>
    <col min="29" max="29" width="5.7109375" style="97" customWidth="1"/>
    <col min="30" max="30" width="4.28515625" style="97" customWidth="1"/>
    <col min="31" max="31" width="4.42578125" style="97" customWidth="1"/>
    <col min="32" max="32" width="5.7109375" style="97" customWidth="1"/>
    <col min="33" max="33" width="4.85546875" style="97" customWidth="1"/>
    <col min="34" max="34" width="4.140625" style="97" customWidth="1"/>
    <col min="35" max="35" width="5.140625" style="97" customWidth="1"/>
    <col min="36" max="36" width="4.42578125" style="97" customWidth="1"/>
    <col min="37" max="37" width="4.85546875" style="97" customWidth="1"/>
    <col min="38" max="41" width="5.7109375" style="97" customWidth="1"/>
    <col min="42" max="42" width="5.140625" style="97" customWidth="1"/>
    <col min="43" max="43" width="4.140625" style="97" customWidth="1"/>
    <col min="44" max="44" width="5.42578125" style="97" customWidth="1"/>
    <col min="45" max="45" width="7" style="97" customWidth="1"/>
    <col min="46" max="46" width="4.42578125" style="97" customWidth="1"/>
    <col min="47" max="47" width="4.85546875" style="97" customWidth="1"/>
    <col min="48" max="48" width="7.140625" style="97" customWidth="1"/>
    <col min="49" max="52" width="5.7109375" style="97" customWidth="1"/>
    <col min="53" max="53" width="4.42578125" style="97" customWidth="1"/>
    <col min="54" max="54" width="4.28515625" style="97" customWidth="1"/>
    <col min="55" max="55" width="5" style="97" customWidth="1"/>
    <col min="56" max="56" width="4.140625" style="97" customWidth="1"/>
    <col min="57" max="57" width="4.7109375" style="97" customWidth="1"/>
    <col min="58" max="59" width="4.140625" style="97" customWidth="1"/>
    <col min="60" max="60" width="4.28515625" style="97" customWidth="1"/>
    <col min="61" max="62" width="5.7109375" style="97" customWidth="1"/>
    <col min="63" max="63" width="4.140625" style="97" customWidth="1"/>
    <col min="64" max="64" width="5.7109375" style="97" customWidth="1"/>
    <col min="65" max="65" width="5.140625" style="97" customWidth="1"/>
    <col min="66" max="66" width="4.42578125" style="97" customWidth="1"/>
    <col min="67" max="67" width="7" style="97" customWidth="1"/>
    <col min="68" max="68" width="9.7109375" style="97" customWidth="1"/>
    <col min="69" max="69" width="12.85546875" style="102" customWidth="1"/>
    <col min="70" max="70" width="28.85546875" style="98" customWidth="1"/>
    <col min="71" max="88" width="8.85546875" style="97" customWidth="1"/>
    <col min="89" max="91" width="7.28515625" style="97" customWidth="1"/>
    <col min="92" max="16384" width="8.85546875" style="97"/>
  </cols>
  <sheetData>
    <row r="1" spans="1:91" customFormat="1" x14ac:dyDescent="0.25">
      <c r="C1" s="1"/>
      <c r="E1" s="27"/>
      <c r="I1" s="1"/>
      <c r="J1" s="1"/>
      <c r="K1" s="1"/>
      <c r="L1" s="1"/>
      <c r="M1" s="1"/>
      <c r="O1" s="1"/>
      <c r="P1" s="1"/>
      <c r="Q1" s="1"/>
      <c r="R1" s="28"/>
      <c r="S1" s="28"/>
      <c r="T1" s="1"/>
      <c r="U1" s="9"/>
      <c r="V1" s="9"/>
      <c r="BQ1" s="29"/>
      <c r="BR1" s="1"/>
    </row>
    <row r="2" spans="1:91" customFormat="1" x14ac:dyDescent="0.25">
      <c r="C2" s="1"/>
      <c r="E2" s="27"/>
      <c r="I2" s="1"/>
      <c r="J2" s="1"/>
      <c r="K2" s="1"/>
      <c r="L2" s="1"/>
      <c r="M2" s="1"/>
      <c r="O2" s="1"/>
      <c r="P2" s="1"/>
      <c r="Q2" s="1"/>
      <c r="R2" s="28"/>
      <c r="S2" s="28"/>
      <c r="T2" s="1"/>
      <c r="U2" s="9"/>
      <c r="V2" s="9"/>
      <c r="BQ2" s="29"/>
      <c r="BR2" s="1"/>
    </row>
    <row r="3" spans="1:91" customFormat="1" x14ac:dyDescent="0.25">
      <c r="C3" s="1"/>
      <c r="E3" s="27"/>
      <c r="I3" s="1"/>
      <c r="J3" s="1"/>
      <c r="K3" s="1"/>
      <c r="L3" s="1"/>
      <c r="M3" s="1"/>
      <c r="O3" s="1"/>
      <c r="P3" s="1"/>
      <c r="Q3" s="1"/>
      <c r="R3" s="28"/>
      <c r="S3" s="28"/>
      <c r="T3" s="1"/>
      <c r="U3" s="9"/>
      <c r="V3" s="9"/>
      <c r="BQ3" s="29"/>
      <c r="BR3" s="1"/>
    </row>
    <row r="4" spans="1:91" customFormat="1" x14ac:dyDescent="0.25">
      <c r="C4" s="1"/>
      <c r="E4" s="27"/>
      <c r="I4" s="1"/>
      <c r="J4" s="1"/>
      <c r="K4" s="1"/>
      <c r="L4" s="1"/>
      <c r="M4" s="1"/>
      <c r="O4" s="1"/>
      <c r="P4" s="1"/>
      <c r="Q4" s="1"/>
      <c r="R4" s="28"/>
      <c r="S4" s="28"/>
      <c r="T4" s="1"/>
      <c r="U4" s="9"/>
      <c r="V4" s="9"/>
      <c r="BQ4" s="29"/>
      <c r="BR4" s="1"/>
    </row>
    <row r="5" spans="1:91" s="2" customFormat="1" ht="15" customHeight="1" x14ac:dyDescent="0.25">
      <c r="C5" s="9"/>
      <c r="E5" s="27"/>
      <c r="F5" s="566" t="s">
        <v>21</v>
      </c>
      <c r="G5" s="567"/>
      <c r="H5" s="568"/>
      <c r="I5" s="30" t="s">
        <v>409</v>
      </c>
      <c r="J5" s="9"/>
      <c r="K5" s="9"/>
      <c r="L5" s="9"/>
      <c r="M5" s="3"/>
      <c r="O5" s="9"/>
      <c r="P5" s="9"/>
      <c r="Q5" s="9"/>
      <c r="R5" s="31"/>
      <c r="S5" s="31"/>
      <c r="T5" s="9"/>
      <c r="U5" s="9"/>
      <c r="V5" s="9"/>
      <c r="BQ5" s="32"/>
      <c r="BR5" s="9"/>
    </row>
    <row r="6" spans="1:91" s="2" customFormat="1" ht="15" customHeight="1" x14ac:dyDescent="0.25">
      <c r="C6" s="9"/>
      <c r="E6" s="27"/>
      <c r="F6" s="566" t="s">
        <v>22</v>
      </c>
      <c r="G6" s="567"/>
      <c r="H6" s="568"/>
      <c r="I6" s="30" t="s">
        <v>55</v>
      </c>
      <c r="J6" s="9"/>
      <c r="K6" s="9"/>
      <c r="L6" s="9"/>
      <c r="M6" s="9"/>
      <c r="O6" s="9"/>
      <c r="P6" s="9"/>
      <c r="Q6" s="9"/>
      <c r="R6" s="31"/>
      <c r="S6" s="31"/>
      <c r="T6" s="9"/>
      <c r="U6" s="9"/>
      <c r="V6" s="9"/>
      <c r="AM6" s="33" t="s">
        <v>529</v>
      </c>
      <c r="BQ6" s="32"/>
      <c r="BR6" s="9"/>
    </row>
    <row r="7" spans="1:91" s="2" customFormat="1" x14ac:dyDescent="0.25">
      <c r="C7" s="9"/>
      <c r="E7" s="27"/>
      <c r="F7" s="566" t="s">
        <v>24</v>
      </c>
      <c r="G7" s="567"/>
      <c r="H7" s="568"/>
      <c r="I7" s="34" t="s">
        <v>488</v>
      </c>
      <c r="J7" s="35"/>
      <c r="K7" s="35"/>
      <c r="L7" s="35"/>
      <c r="M7" s="9"/>
      <c r="O7" s="9"/>
      <c r="P7" s="9"/>
      <c r="Q7" s="9"/>
      <c r="R7" s="31"/>
      <c r="S7" s="31"/>
      <c r="T7" s="9"/>
      <c r="U7" s="9"/>
      <c r="V7" s="9"/>
      <c r="AW7" t="s">
        <v>527</v>
      </c>
      <c r="BQ7" s="32"/>
      <c r="BR7" s="9"/>
    </row>
    <row r="8" spans="1:91" s="2" customFormat="1" x14ac:dyDescent="0.25">
      <c r="C8" s="9"/>
      <c r="E8" s="27"/>
      <c r="F8" s="566" t="s">
        <v>43</v>
      </c>
      <c r="G8" s="567"/>
      <c r="H8" s="568"/>
      <c r="I8" s="30" t="s">
        <v>102</v>
      </c>
      <c r="J8" s="9"/>
      <c r="K8" s="9"/>
      <c r="L8" s="9"/>
      <c r="M8" s="9"/>
      <c r="O8" s="9"/>
      <c r="P8" s="9"/>
      <c r="Q8" s="9"/>
      <c r="R8" s="31"/>
      <c r="S8" s="31"/>
      <c r="T8" s="9"/>
      <c r="U8" s="9"/>
      <c r="V8" s="9"/>
      <c r="AW8" t="s">
        <v>481</v>
      </c>
      <c r="BQ8" s="32"/>
      <c r="BR8" s="9"/>
    </row>
    <row r="9" spans="1:91" s="2" customFormat="1" x14ac:dyDescent="0.25">
      <c r="C9" s="9"/>
      <c r="E9" s="27"/>
      <c r="F9" s="566" t="s">
        <v>47</v>
      </c>
      <c r="G9" s="567"/>
      <c r="H9" s="568"/>
      <c r="I9" s="30" t="s">
        <v>57</v>
      </c>
      <c r="J9" s="9"/>
      <c r="K9" s="9"/>
      <c r="L9" s="9"/>
      <c r="M9" s="9"/>
      <c r="O9" s="9"/>
      <c r="P9" s="9"/>
      <c r="Q9" s="9"/>
      <c r="R9" s="31"/>
      <c r="S9" s="31"/>
      <c r="T9" s="9"/>
      <c r="U9" s="9"/>
      <c r="V9" s="9"/>
      <c r="AW9" t="s">
        <v>528</v>
      </c>
      <c r="BQ9" s="32"/>
      <c r="BR9" s="9"/>
    </row>
    <row r="10" spans="1:91" s="2" customFormat="1" x14ac:dyDescent="0.25">
      <c r="C10" s="9"/>
      <c r="E10" s="27"/>
      <c r="F10" s="566" t="s">
        <v>23</v>
      </c>
      <c r="G10" s="567"/>
      <c r="H10" s="568"/>
      <c r="I10" s="30" t="s">
        <v>103</v>
      </c>
      <c r="J10" s="9"/>
      <c r="K10" s="9"/>
      <c r="L10" s="9"/>
      <c r="M10" s="35"/>
      <c r="O10" s="35"/>
      <c r="P10" s="35"/>
      <c r="Q10" s="35"/>
      <c r="R10" s="36"/>
      <c r="S10" s="36"/>
      <c r="T10" s="35"/>
      <c r="U10" s="35"/>
      <c r="V10" s="35"/>
      <c r="AW10" s="37"/>
      <c r="BQ10" s="32"/>
      <c r="BR10" s="9"/>
    </row>
    <row r="11" spans="1:91" s="2" customFormat="1" x14ac:dyDescent="0.25">
      <c r="C11" s="9"/>
      <c r="E11" s="27"/>
      <c r="F11" s="566" t="s">
        <v>48</v>
      </c>
      <c r="G11" s="567"/>
      <c r="H11" s="568"/>
      <c r="I11" s="38">
        <v>4</v>
      </c>
      <c r="J11" s="39"/>
      <c r="K11" s="39"/>
      <c r="L11" s="39"/>
      <c r="M11" s="9"/>
      <c r="O11" s="9"/>
      <c r="P11" s="9"/>
      <c r="Q11" s="9"/>
      <c r="R11" s="31"/>
      <c r="S11" s="31"/>
      <c r="T11" s="9"/>
      <c r="U11" s="9"/>
      <c r="V11" s="9"/>
      <c r="AW11" s="40"/>
      <c r="BQ11" s="32"/>
      <c r="BR11" s="9"/>
    </row>
    <row r="12" spans="1:91" s="2" customFormat="1" x14ac:dyDescent="0.25">
      <c r="C12" s="9"/>
      <c r="E12" s="27"/>
      <c r="F12" s="566" t="s">
        <v>49</v>
      </c>
      <c r="G12" s="567"/>
      <c r="H12" s="568"/>
      <c r="I12" s="553">
        <f>P104</f>
        <v>1326</v>
      </c>
      <c r="J12" s="39"/>
      <c r="K12" s="39"/>
      <c r="L12" s="39"/>
      <c r="M12" s="9"/>
      <c r="O12" s="9"/>
      <c r="P12" s="9"/>
      <c r="Q12" s="9"/>
      <c r="R12" s="31"/>
      <c r="S12" s="31"/>
      <c r="T12" s="9"/>
      <c r="U12" s="9"/>
      <c r="V12" s="9"/>
      <c r="AW12" s="41"/>
      <c r="BQ12" s="32"/>
      <c r="BR12" s="9"/>
    </row>
    <row r="13" spans="1:91" s="2" customFormat="1" x14ac:dyDescent="0.25">
      <c r="C13" s="9"/>
      <c r="E13" s="27"/>
      <c r="F13" s="566" t="s">
        <v>50</v>
      </c>
      <c r="G13" s="567"/>
      <c r="H13" s="568"/>
      <c r="I13" s="554">
        <f>P105</f>
        <v>120</v>
      </c>
      <c r="J13" s="39"/>
      <c r="K13" s="39"/>
      <c r="L13" s="39"/>
      <c r="M13" s="9"/>
      <c r="O13" s="9"/>
      <c r="P13" s="9"/>
      <c r="Q13" s="9"/>
      <c r="R13" s="31"/>
      <c r="S13" s="31"/>
      <c r="T13" s="9"/>
      <c r="U13" s="9"/>
      <c r="V13" s="9"/>
      <c r="BQ13" s="32"/>
      <c r="BR13" s="9"/>
    </row>
    <row r="14" spans="1:91" customFormat="1" ht="15.75" thickBot="1" x14ac:dyDescent="0.3">
      <c r="C14" s="1"/>
      <c r="E14" s="27"/>
      <c r="I14" s="1"/>
      <c r="J14" s="1"/>
      <c r="K14" s="1"/>
      <c r="L14" s="1"/>
      <c r="M14" s="42"/>
      <c r="O14" s="42"/>
      <c r="P14" s="42"/>
      <c r="Q14" s="42"/>
      <c r="R14" s="43"/>
      <c r="S14" s="44"/>
      <c r="T14" s="42"/>
      <c r="U14" s="39"/>
      <c r="V14" s="39"/>
      <c r="BQ14" s="29"/>
      <c r="BR14" s="1"/>
    </row>
    <row r="15" spans="1:91" customFormat="1" ht="24" customHeight="1" thickBot="1" x14ac:dyDescent="0.3">
      <c r="A15" s="620" t="s">
        <v>0</v>
      </c>
      <c r="B15" s="582" t="s">
        <v>37</v>
      </c>
      <c r="C15" s="582" t="s">
        <v>51</v>
      </c>
      <c r="D15" s="582" t="s">
        <v>52</v>
      </c>
      <c r="E15" s="582" t="s">
        <v>29</v>
      </c>
      <c r="F15" s="582" t="s">
        <v>30</v>
      </c>
      <c r="G15" s="582" t="s">
        <v>53</v>
      </c>
      <c r="H15" s="571" t="s">
        <v>124</v>
      </c>
      <c r="I15" s="628" t="s">
        <v>1</v>
      </c>
      <c r="J15" s="582" t="s">
        <v>399</v>
      </c>
      <c r="K15" s="582" t="s">
        <v>402</v>
      </c>
      <c r="L15" s="582" t="s">
        <v>490</v>
      </c>
      <c r="M15" s="575" t="s">
        <v>25</v>
      </c>
      <c r="N15" s="575"/>
      <c r="O15" s="575"/>
      <c r="P15" s="575"/>
      <c r="Q15" s="575"/>
      <c r="R15" s="575"/>
      <c r="S15" s="575"/>
      <c r="T15" s="575"/>
      <c r="U15" s="576"/>
      <c r="V15" s="45"/>
      <c r="W15" s="591" t="s">
        <v>2</v>
      </c>
      <c r="X15" s="592"/>
      <c r="Y15" s="592"/>
      <c r="Z15" s="592"/>
      <c r="AA15" s="592"/>
      <c r="AB15" s="592"/>
      <c r="AC15" s="592"/>
      <c r="AD15" s="592"/>
      <c r="AE15" s="592"/>
      <c r="AF15" s="592"/>
      <c r="AG15" s="592"/>
      <c r="AH15" s="592"/>
      <c r="AI15" s="592"/>
      <c r="AJ15" s="592"/>
      <c r="AK15" s="592"/>
      <c r="AL15" s="592"/>
      <c r="AM15" s="592"/>
      <c r="AN15" s="592"/>
      <c r="AO15" s="592"/>
      <c r="AP15" s="592"/>
      <c r="AQ15" s="592"/>
      <c r="AR15" s="592"/>
      <c r="AS15" s="592"/>
      <c r="AT15" s="593" t="s">
        <v>3</v>
      </c>
      <c r="AU15" s="594"/>
      <c r="AV15" s="594"/>
      <c r="AW15" s="594"/>
      <c r="AX15" s="594"/>
      <c r="AY15" s="594"/>
      <c r="AZ15" s="594"/>
      <c r="BA15" s="594"/>
      <c r="BB15" s="594"/>
      <c r="BC15" s="594"/>
      <c r="BD15" s="594"/>
      <c r="BE15" s="594"/>
      <c r="BF15" s="594"/>
      <c r="BG15" s="594"/>
      <c r="BH15" s="594"/>
      <c r="BI15" s="594"/>
      <c r="BJ15" s="594"/>
      <c r="BK15" s="594"/>
      <c r="BL15" s="594"/>
      <c r="BM15" s="594"/>
      <c r="BN15" s="594"/>
      <c r="BO15" s="594"/>
      <c r="BP15" s="595"/>
      <c r="BQ15" s="679" t="s">
        <v>67</v>
      </c>
      <c r="BR15" s="680"/>
      <c r="BS15" s="671" t="s">
        <v>491</v>
      </c>
      <c r="BT15" s="672"/>
      <c r="BU15" s="672"/>
      <c r="BV15" s="672"/>
      <c r="BW15" s="672"/>
      <c r="BX15" s="672"/>
      <c r="BY15" s="673"/>
      <c r="BZ15" s="674" t="s">
        <v>492</v>
      </c>
      <c r="CA15" s="675"/>
      <c r="CB15" s="675"/>
      <c r="CC15" s="675"/>
      <c r="CD15" s="675"/>
      <c r="CE15" s="675"/>
      <c r="CF15" s="676"/>
      <c r="CG15" s="677" t="s">
        <v>493</v>
      </c>
      <c r="CH15" s="678"/>
      <c r="CI15" s="644" t="s">
        <v>494</v>
      </c>
      <c r="CJ15" s="645"/>
      <c r="CK15" s="558" t="s">
        <v>157</v>
      </c>
      <c r="CL15" s="558"/>
      <c r="CM15" s="559"/>
    </row>
    <row r="16" spans="1:91" customFormat="1" ht="59.25" customHeight="1" x14ac:dyDescent="0.25">
      <c r="A16" s="621"/>
      <c r="B16" s="583"/>
      <c r="C16" s="583"/>
      <c r="D16" s="583"/>
      <c r="E16" s="583"/>
      <c r="F16" s="583"/>
      <c r="G16" s="583"/>
      <c r="H16" s="572"/>
      <c r="I16" s="629"/>
      <c r="J16" s="583"/>
      <c r="K16" s="583"/>
      <c r="L16" s="583"/>
      <c r="M16" s="577" t="s">
        <v>80</v>
      </c>
      <c r="N16" s="578"/>
      <c r="O16" s="578"/>
      <c r="P16" s="579"/>
      <c r="Q16" s="573" t="s">
        <v>4</v>
      </c>
      <c r="R16" s="574"/>
      <c r="S16" s="574"/>
      <c r="T16" s="574"/>
      <c r="U16" s="574"/>
      <c r="V16" s="580" t="s">
        <v>140</v>
      </c>
      <c r="W16" s="598" t="s">
        <v>396</v>
      </c>
      <c r="X16" s="596" t="s">
        <v>18</v>
      </c>
      <c r="Y16" s="612" t="s">
        <v>84</v>
      </c>
      <c r="Z16" s="600" t="s">
        <v>17</v>
      </c>
      <c r="AA16" s="602" t="s">
        <v>16</v>
      </c>
      <c r="AB16" s="604" t="s">
        <v>5</v>
      </c>
      <c r="AC16" s="605"/>
      <c r="AD16" s="569" t="s">
        <v>6</v>
      </c>
      <c r="AE16" s="569" t="s">
        <v>7</v>
      </c>
      <c r="AF16" s="569" t="s">
        <v>8</v>
      </c>
      <c r="AG16" s="609" t="s">
        <v>397</v>
      </c>
      <c r="AH16" s="610"/>
      <c r="AI16" s="611"/>
      <c r="AJ16" s="569" t="s">
        <v>9</v>
      </c>
      <c r="AK16" s="569" t="s">
        <v>10</v>
      </c>
      <c r="AL16" s="569" t="s">
        <v>11</v>
      </c>
      <c r="AM16" s="569" t="s">
        <v>12</v>
      </c>
      <c r="AN16" s="569" t="s">
        <v>13</v>
      </c>
      <c r="AO16" s="569" t="s">
        <v>14</v>
      </c>
      <c r="AP16" s="569" t="s">
        <v>54</v>
      </c>
      <c r="AQ16" s="569" t="s">
        <v>15</v>
      </c>
      <c r="AR16" s="587" t="s">
        <v>56</v>
      </c>
      <c r="AS16" s="589" t="s">
        <v>78</v>
      </c>
      <c r="AT16" s="598" t="s">
        <v>395</v>
      </c>
      <c r="AU16" s="596" t="s">
        <v>18</v>
      </c>
      <c r="AV16" s="612" t="s">
        <v>26</v>
      </c>
      <c r="AW16" s="600" t="s">
        <v>17</v>
      </c>
      <c r="AX16" s="602" t="s">
        <v>16</v>
      </c>
      <c r="AY16" s="604" t="s">
        <v>5</v>
      </c>
      <c r="AZ16" s="605"/>
      <c r="BA16" s="569" t="s">
        <v>6</v>
      </c>
      <c r="BB16" s="569" t="s">
        <v>19</v>
      </c>
      <c r="BC16" s="569" t="s">
        <v>8</v>
      </c>
      <c r="BD16" s="609" t="s">
        <v>127</v>
      </c>
      <c r="BE16" s="610"/>
      <c r="BF16" s="611"/>
      <c r="BG16" s="569" t="s">
        <v>9</v>
      </c>
      <c r="BH16" s="569" t="s">
        <v>10</v>
      </c>
      <c r="BI16" s="569" t="s">
        <v>11</v>
      </c>
      <c r="BJ16" s="569" t="s">
        <v>12</v>
      </c>
      <c r="BK16" s="569" t="s">
        <v>13</v>
      </c>
      <c r="BL16" s="569" t="s">
        <v>14</v>
      </c>
      <c r="BM16" s="569" t="s">
        <v>54</v>
      </c>
      <c r="BN16" s="569" t="s">
        <v>15</v>
      </c>
      <c r="BO16" s="606" t="s">
        <v>56</v>
      </c>
      <c r="BP16" s="607" t="s">
        <v>78</v>
      </c>
      <c r="BQ16" s="681"/>
      <c r="BR16" s="682"/>
      <c r="BS16" s="646" t="s">
        <v>495</v>
      </c>
      <c r="BT16" s="648" t="s">
        <v>496</v>
      </c>
      <c r="BU16" s="646" t="s">
        <v>497</v>
      </c>
      <c r="BV16" s="648" t="s">
        <v>498</v>
      </c>
      <c r="BW16" s="646" t="s">
        <v>499</v>
      </c>
      <c r="BX16" s="648" t="s">
        <v>500</v>
      </c>
      <c r="BY16" s="650" t="s">
        <v>501</v>
      </c>
      <c r="BZ16" s="651" t="s">
        <v>495</v>
      </c>
      <c r="CA16" s="653" t="s">
        <v>496</v>
      </c>
      <c r="CB16" s="653" t="s">
        <v>497</v>
      </c>
      <c r="CC16" s="653" t="s">
        <v>498</v>
      </c>
      <c r="CD16" s="653" t="s">
        <v>499</v>
      </c>
      <c r="CE16" s="653" t="s">
        <v>500</v>
      </c>
      <c r="CF16" s="655" t="s">
        <v>501</v>
      </c>
      <c r="CG16" s="657" t="s">
        <v>502</v>
      </c>
      <c r="CH16" s="659" t="s">
        <v>503</v>
      </c>
      <c r="CI16" s="661" t="s">
        <v>502</v>
      </c>
      <c r="CJ16" s="663" t="s">
        <v>503</v>
      </c>
      <c r="CK16" s="558"/>
      <c r="CL16" s="558"/>
      <c r="CM16" s="559"/>
    </row>
    <row r="17" spans="1:107" customFormat="1" ht="78.75" customHeight="1" x14ac:dyDescent="0.25">
      <c r="A17" s="621"/>
      <c r="B17" s="583"/>
      <c r="C17" s="583"/>
      <c r="D17" s="583"/>
      <c r="E17" s="583"/>
      <c r="F17" s="583"/>
      <c r="G17" s="583"/>
      <c r="H17" s="572"/>
      <c r="I17" s="629"/>
      <c r="J17" s="583"/>
      <c r="K17" s="583"/>
      <c r="L17" s="583"/>
      <c r="M17" s="46" t="s">
        <v>82</v>
      </c>
      <c r="N17" s="47" t="s">
        <v>79</v>
      </c>
      <c r="O17" s="48" t="s">
        <v>83</v>
      </c>
      <c r="P17" s="49" t="s">
        <v>81</v>
      </c>
      <c r="Q17" s="50" t="s">
        <v>77</v>
      </c>
      <c r="R17" s="51" t="s">
        <v>89</v>
      </c>
      <c r="S17" s="52" t="s">
        <v>637</v>
      </c>
      <c r="T17" s="53" t="s">
        <v>96</v>
      </c>
      <c r="U17" s="54" t="s">
        <v>97</v>
      </c>
      <c r="V17" s="581"/>
      <c r="W17" s="599"/>
      <c r="X17" s="597"/>
      <c r="Y17" s="613"/>
      <c r="Z17" s="601"/>
      <c r="AA17" s="603"/>
      <c r="AB17" s="55" t="s">
        <v>75</v>
      </c>
      <c r="AC17" s="56" t="s">
        <v>76</v>
      </c>
      <c r="AD17" s="570"/>
      <c r="AE17" s="570"/>
      <c r="AF17" s="570"/>
      <c r="AG17" s="57" t="s">
        <v>73</v>
      </c>
      <c r="AH17" s="57" t="s">
        <v>74</v>
      </c>
      <c r="AI17" s="57" t="s">
        <v>403</v>
      </c>
      <c r="AJ17" s="570"/>
      <c r="AK17" s="570"/>
      <c r="AL17" s="570"/>
      <c r="AM17" s="570"/>
      <c r="AN17" s="570"/>
      <c r="AO17" s="570"/>
      <c r="AP17" s="570"/>
      <c r="AQ17" s="570"/>
      <c r="AR17" s="588"/>
      <c r="AS17" s="590"/>
      <c r="AT17" s="599"/>
      <c r="AU17" s="597"/>
      <c r="AV17" s="613"/>
      <c r="AW17" s="601"/>
      <c r="AX17" s="603"/>
      <c r="AY17" s="55" t="s">
        <v>75</v>
      </c>
      <c r="AZ17" s="56" t="s">
        <v>76</v>
      </c>
      <c r="BA17" s="570"/>
      <c r="BB17" s="570"/>
      <c r="BC17" s="570"/>
      <c r="BD17" s="57" t="s">
        <v>73</v>
      </c>
      <c r="BE17" s="57" t="s">
        <v>74</v>
      </c>
      <c r="BF17" s="57" t="s">
        <v>403</v>
      </c>
      <c r="BG17" s="570"/>
      <c r="BH17" s="570"/>
      <c r="BI17" s="570"/>
      <c r="BJ17" s="570"/>
      <c r="BK17" s="570"/>
      <c r="BL17" s="570"/>
      <c r="BM17" s="570"/>
      <c r="BN17" s="570"/>
      <c r="BO17" s="606"/>
      <c r="BP17" s="608"/>
      <c r="BQ17" s="58" t="s">
        <v>28</v>
      </c>
      <c r="BR17" s="59" t="s">
        <v>27</v>
      </c>
      <c r="BS17" s="646"/>
      <c r="BT17" s="648"/>
      <c r="BU17" s="646"/>
      <c r="BV17" s="648"/>
      <c r="BW17" s="646"/>
      <c r="BX17" s="648"/>
      <c r="BY17" s="650"/>
      <c r="BZ17" s="651"/>
      <c r="CA17" s="653"/>
      <c r="CB17" s="653"/>
      <c r="CC17" s="653"/>
      <c r="CD17" s="653"/>
      <c r="CE17" s="653"/>
      <c r="CF17" s="655"/>
      <c r="CG17" s="657"/>
      <c r="CH17" s="659"/>
      <c r="CI17" s="661"/>
      <c r="CJ17" s="663"/>
      <c r="CK17" s="560" t="s">
        <v>161</v>
      </c>
      <c r="CL17" s="562" t="s">
        <v>162</v>
      </c>
      <c r="CM17" s="564" t="s">
        <v>163</v>
      </c>
    </row>
    <row r="18" spans="1:107" customFormat="1" ht="13.5" customHeight="1" x14ac:dyDescent="0.25">
      <c r="A18" s="626"/>
      <c r="B18" s="624"/>
      <c r="C18" s="624"/>
      <c r="D18" s="624"/>
      <c r="E18" s="624"/>
      <c r="F18" s="624"/>
      <c r="G18" s="624"/>
      <c r="H18" s="60"/>
      <c r="I18" s="622"/>
      <c r="J18" s="583"/>
      <c r="K18" s="583"/>
      <c r="L18" s="583"/>
      <c r="M18" s="61">
        <v>1</v>
      </c>
      <c r="N18" s="62">
        <v>2</v>
      </c>
      <c r="O18" s="63">
        <v>3</v>
      </c>
      <c r="P18" s="64">
        <v>4</v>
      </c>
      <c r="Q18" s="65">
        <v>5</v>
      </c>
      <c r="R18" s="66">
        <v>6</v>
      </c>
      <c r="S18" s="66">
        <v>7</v>
      </c>
      <c r="T18" s="67">
        <v>8</v>
      </c>
      <c r="U18" s="68">
        <v>9</v>
      </c>
      <c r="V18" s="585">
        <v>10</v>
      </c>
      <c r="W18" s="616">
        <v>11</v>
      </c>
      <c r="X18" s="69">
        <v>12</v>
      </c>
      <c r="Y18" s="70">
        <v>13</v>
      </c>
      <c r="Z18" s="71">
        <v>14</v>
      </c>
      <c r="AA18" s="72">
        <v>15</v>
      </c>
      <c r="AB18" s="683">
        <v>16</v>
      </c>
      <c r="AC18" s="73">
        <v>17</v>
      </c>
      <c r="AD18" s="614">
        <v>18</v>
      </c>
      <c r="AE18" s="614">
        <v>19</v>
      </c>
      <c r="AF18" s="614">
        <v>20</v>
      </c>
      <c r="AG18" s="74">
        <v>21</v>
      </c>
      <c r="AH18" s="614">
        <v>22</v>
      </c>
      <c r="AI18" s="614">
        <v>23</v>
      </c>
      <c r="AJ18" s="614">
        <v>24</v>
      </c>
      <c r="AK18" s="614">
        <v>25</v>
      </c>
      <c r="AL18" s="614">
        <v>26</v>
      </c>
      <c r="AM18" s="614">
        <v>27</v>
      </c>
      <c r="AN18" s="614">
        <v>28</v>
      </c>
      <c r="AO18" s="614">
        <v>29</v>
      </c>
      <c r="AP18" s="614">
        <v>30</v>
      </c>
      <c r="AQ18" s="614">
        <v>31</v>
      </c>
      <c r="AR18" s="687">
        <v>32</v>
      </c>
      <c r="AS18" s="685">
        <v>33</v>
      </c>
      <c r="AT18" s="616">
        <v>34</v>
      </c>
      <c r="AU18" s="618">
        <v>35</v>
      </c>
      <c r="AV18" s="75">
        <v>36</v>
      </c>
      <c r="AW18" s="71">
        <v>37</v>
      </c>
      <c r="AX18" s="76">
        <v>38</v>
      </c>
      <c r="AY18" s="614">
        <v>39</v>
      </c>
      <c r="AZ18" s="73">
        <v>40</v>
      </c>
      <c r="BA18" s="614">
        <v>41</v>
      </c>
      <c r="BB18" s="614">
        <v>42</v>
      </c>
      <c r="BC18" s="614">
        <v>43</v>
      </c>
      <c r="BD18" s="642">
        <v>44</v>
      </c>
      <c r="BE18" s="640">
        <v>45</v>
      </c>
      <c r="BF18" s="77">
        <v>46</v>
      </c>
      <c r="BG18" s="614">
        <v>47</v>
      </c>
      <c r="BH18" s="614">
        <v>48</v>
      </c>
      <c r="BI18" s="614">
        <v>49</v>
      </c>
      <c r="BJ18" s="614">
        <v>50</v>
      </c>
      <c r="BK18" s="614">
        <v>51</v>
      </c>
      <c r="BL18" s="614">
        <v>52</v>
      </c>
      <c r="BM18" s="614">
        <v>53</v>
      </c>
      <c r="BN18" s="614">
        <v>54</v>
      </c>
      <c r="BO18" s="638">
        <v>55</v>
      </c>
      <c r="BP18" s="636">
        <v>56</v>
      </c>
      <c r="BQ18" s="78" t="s">
        <v>151</v>
      </c>
      <c r="BR18" s="634" t="s">
        <v>152</v>
      </c>
      <c r="BS18" s="646"/>
      <c r="BT18" s="648"/>
      <c r="BU18" s="646"/>
      <c r="BV18" s="648"/>
      <c r="BW18" s="646"/>
      <c r="BX18" s="648"/>
      <c r="BY18" s="650"/>
      <c r="BZ18" s="651"/>
      <c r="CA18" s="653"/>
      <c r="CB18" s="653"/>
      <c r="CC18" s="653"/>
      <c r="CD18" s="653"/>
      <c r="CE18" s="653"/>
      <c r="CF18" s="655"/>
      <c r="CG18" s="657"/>
      <c r="CH18" s="659"/>
      <c r="CI18" s="661"/>
      <c r="CJ18" s="663"/>
      <c r="CK18" s="560"/>
      <c r="CL18" s="562"/>
      <c r="CM18" s="564"/>
    </row>
    <row r="19" spans="1:107" customFormat="1" ht="54.75" customHeight="1" thickBot="1" x14ac:dyDescent="0.3">
      <c r="A19" s="627"/>
      <c r="B19" s="625"/>
      <c r="C19" s="625"/>
      <c r="D19" s="625"/>
      <c r="E19" s="625"/>
      <c r="F19" s="625"/>
      <c r="G19" s="625"/>
      <c r="H19" s="79"/>
      <c r="I19" s="623"/>
      <c r="J19" s="584"/>
      <c r="K19" s="584"/>
      <c r="L19" s="584"/>
      <c r="M19" s="80" t="s">
        <v>98</v>
      </c>
      <c r="N19" s="81" t="s">
        <v>141</v>
      </c>
      <c r="O19" s="82" t="s">
        <v>99</v>
      </c>
      <c r="P19" s="83" t="s">
        <v>142</v>
      </c>
      <c r="Q19" s="84" t="s">
        <v>85</v>
      </c>
      <c r="R19" s="85" t="s">
        <v>143</v>
      </c>
      <c r="S19" s="85" t="s">
        <v>638</v>
      </c>
      <c r="T19" s="86" t="s">
        <v>144</v>
      </c>
      <c r="U19" s="87" t="s">
        <v>639</v>
      </c>
      <c r="V19" s="586"/>
      <c r="W19" s="617"/>
      <c r="X19" s="88"/>
      <c r="Y19" s="89" t="s">
        <v>145</v>
      </c>
      <c r="Z19" s="90" t="s">
        <v>146</v>
      </c>
      <c r="AA19" s="91" t="s">
        <v>147</v>
      </c>
      <c r="AB19" s="684"/>
      <c r="AC19" s="86"/>
      <c r="AD19" s="615"/>
      <c r="AE19" s="615"/>
      <c r="AF19" s="615"/>
      <c r="AG19" s="92"/>
      <c r="AH19" s="615"/>
      <c r="AI19" s="615"/>
      <c r="AJ19" s="615"/>
      <c r="AK19" s="615"/>
      <c r="AL19" s="615"/>
      <c r="AM19" s="615"/>
      <c r="AN19" s="615"/>
      <c r="AO19" s="615"/>
      <c r="AP19" s="615"/>
      <c r="AQ19" s="615"/>
      <c r="AR19" s="688"/>
      <c r="AS19" s="686"/>
      <c r="AT19" s="617"/>
      <c r="AU19" s="619"/>
      <c r="AV19" s="93" t="s">
        <v>148</v>
      </c>
      <c r="AW19" s="90" t="s">
        <v>149</v>
      </c>
      <c r="AX19" s="94" t="s">
        <v>150</v>
      </c>
      <c r="AY19" s="615"/>
      <c r="AZ19" s="86"/>
      <c r="BA19" s="615"/>
      <c r="BB19" s="615"/>
      <c r="BC19" s="615"/>
      <c r="BD19" s="643"/>
      <c r="BE19" s="641"/>
      <c r="BF19" s="95"/>
      <c r="BG19" s="615"/>
      <c r="BH19" s="615"/>
      <c r="BI19" s="615"/>
      <c r="BJ19" s="615"/>
      <c r="BK19" s="615"/>
      <c r="BL19" s="615"/>
      <c r="BM19" s="615"/>
      <c r="BN19" s="615"/>
      <c r="BO19" s="639"/>
      <c r="BP19" s="637"/>
      <c r="BQ19" s="96" t="s">
        <v>100</v>
      </c>
      <c r="BR19" s="635"/>
      <c r="BS19" s="647"/>
      <c r="BT19" s="649"/>
      <c r="BU19" s="647"/>
      <c r="BV19" s="649"/>
      <c r="BW19" s="647"/>
      <c r="BX19" s="649"/>
      <c r="BY19" s="650"/>
      <c r="BZ19" s="652"/>
      <c r="CA19" s="654"/>
      <c r="CB19" s="654"/>
      <c r="CC19" s="654"/>
      <c r="CD19" s="654"/>
      <c r="CE19" s="654"/>
      <c r="CF19" s="656"/>
      <c r="CG19" s="658"/>
      <c r="CH19" s="660"/>
      <c r="CI19" s="662"/>
      <c r="CJ19" s="664"/>
      <c r="CK19" s="561"/>
      <c r="CL19" s="563"/>
      <c r="CM19" s="565"/>
    </row>
    <row r="20" spans="1:107" s="103" customFormat="1" ht="30" x14ac:dyDescent="0.25">
      <c r="A20" s="107">
        <v>1</v>
      </c>
      <c r="B20" s="108" t="s">
        <v>42</v>
      </c>
      <c r="C20" s="109" t="s">
        <v>410</v>
      </c>
      <c r="D20" s="110"/>
      <c r="E20" s="108">
        <v>1</v>
      </c>
      <c r="F20" s="110" t="s">
        <v>410</v>
      </c>
      <c r="G20" s="110" t="s">
        <v>71</v>
      </c>
      <c r="H20" s="110" t="s">
        <v>125</v>
      </c>
      <c r="I20" s="111" t="s">
        <v>406</v>
      </c>
      <c r="J20" s="109"/>
      <c r="K20" s="109"/>
      <c r="L20" s="112" t="s">
        <v>400</v>
      </c>
      <c r="M20" s="249">
        <f t="shared" ref="M20:M52" si="0">Y20+AV20</f>
        <v>50</v>
      </c>
      <c r="N20" s="250">
        <f>AS20+BP20</f>
        <v>25</v>
      </c>
      <c r="O20" s="251">
        <f t="shared" ref="O20:O52" si="1">Z20+AW20</f>
        <v>25</v>
      </c>
      <c r="P20" s="252">
        <f t="shared" ref="P20:P52" si="2">AA20+AX20</f>
        <v>25</v>
      </c>
      <c r="Q20" s="253">
        <f>X20+AU20</f>
        <v>2</v>
      </c>
      <c r="R20" s="254">
        <f>IFERROR((AL20+BI20)*Q20/O20," ")</f>
        <v>0</v>
      </c>
      <c r="S20" s="254">
        <f>IFERROR(IF(L20="tak",(SUM(AE20:AL20,AQ20,BB20:BI20,BN20))*Q20/O20,0),0)</f>
        <v>1.2</v>
      </c>
      <c r="T20" s="255">
        <f>IFERROR((AC20+AO20+AZ20+BL20)*Q20/O20," ")</f>
        <v>0.8</v>
      </c>
      <c r="U20" s="256">
        <f>IFERROR((SUM(AB20,AD20:AN20,AY20,BA20:BK20,AQ20,BN20)*Q20/M20)," ")</f>
        <v>1</v>
      </c>
      <c r="V20" s="113" t="s">
        <v>59</v>
      </c>
      <c r="W20" s="114"/>
      <c r="X20" s="115"/>
      <c r="Y20" s="290">
        <f t="shared" ref="Y20" si="3">AS20+Z20</f>
        <v>0</v>
      </c>
      <c r="Z20" s="291">
        <f>AR20+AA20</f>
        <v>0</v>
      </c>
      <c r="AA20" s="292">
        <f>(SUM(AB20:AQ20))-AC20</f>
        <v>0</v>
      </c>
      <c r="AB20" s="116"/>
      <c r="AC20" s="117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9"/>
      <c r="AS20" s="120"/>
      <c r="AT20" s="121" t="s">
        <v>59</v>
      </c>
      <c r="AU20" s="115">
        <v>2</v>
      </c>
      <c r="AV20" s="249">
        <f t="shared" ref="AV20" si="4">BP20+AW20</f>
        <v>50</v>
      </c>
      <c r="AW20" s="291">
        <f>BO20+AX20</f>
        <v>25</v>
      </c>
      <c r="AX20" s="305">
        <f>(SUM(AY20:BN20))-AZ20</f>
        <v>25</v>
      </c>
      <c r="AY20" s="122">
        <v>10</v>
      </c>
      <c r="AZ20" s="123">
        <v>10</v>
      </c>
      <c r="BA20" s="110"/>
      <c r="BB20" s="122">
        <v>5</v>
      </c>
      <c r="BC20" s="110"/>
      <c r="BD20" s="122">
        <v>10</v>
      </c>
      <c r="BE20" s="110"/>
      <c r="BF20" s="110"/>
      <c r="BG20" s="110"/>
      <c r="BH20" s="110"/>
      <c r="BI20" s="110"/>
      <c r="BJ20" s="110"/>
      <c r="BK20" s="110"/>
      <c r="BL20" s="110"/>
      <c r="BM20" s="110"/>
      <c r="BN20" s="110"/>
      <c r="BO20" s="119"/>
      <c r="BP20" s="124">
        <v>25</v>
      </c>
      <c r="BQ20" s="311">
        <f>IFERROR(M20/Q20," ")</f>
        <v>25</v>
      </c>
      <c r="BR20" s="312" t="str">
        <f>IF(OR(BQ20&gt;30,BQ20&lt;25),"1 ECTS powinien mieścić się przedziale 25-30h","Wartość prawidłowa")</f>
        <v>Wartość prawidłowa</v>
      </c>
      <c r="BS20" s="327">
        <f>SUM(AB20,AD20:AP20,AY20,BA20:BM20)-AC20-AZ20-AO20-BL20</f>
        <v>15</v>
      </c>
      <c r="BT20" s="327">
        <f>AC20+AZ20</f>
        <v>10</v>
      </c>
      <c r="BU20" s="327">
        <f>AO20+BL20</f>
        <v>0</v>
      </c>
      <c r="BV20" s="327">
        <f>AR20+BO20</f>
        <v>0</v>
      </c>
      <c r="BW20" s="327">
        <f>N20</f>
        <v>25</v>
      </c>
      <c r="BX20" s="327">
        <f>AQ20+BN20</f>
        <v>0</v>
      </c>
      <c r="BY20" s="328">
        <f>SUM(BS20:BX20)</f>
        <v>50</v>
      </c>
      <c r="BZ20" s="329">
        <f>IFERROR((BS20*Q20)/BY20," ")</f>
        <v>0.6</v>
      </c>
      <c r="CA20" s="330">
        <f t="shared" ref="CA20:CA22" si="5">IFERROR((BT20*Q20)/BY20," ")</f>
        <v>0.4</v>
      </c>
      <c r="CB20" s="330">
        <f t="shared" ref="CB20:CB22" si="6">IFERROR((BU20*Q20)/BY20," ")</f>
        <v>0</v>
      </c>
      <c r="CC20" s="330">
        <f t="shared" ref="CC20:CC22" si="7">IFERROR((BV20*Q20)/BY20," ")</f>
        <v>0</v>
      </c>
      <c r="CD20" s="330">
        <f t="shared" ref="CD20:CD22" si="8">IFERROR((BW20*Q20)/BY20," ")</f>
        <v>1</v>
      </c>
      <c r="CE20" s="330">
        <f t="shared" ref="CE20:CE22" si="9">IFERROR((BX20*Q20)/BY20," ")</f>
        <v>0</v>
      </c>
      <c r="CF20" s="331">
        <f t="shared" ref="CF20:CF22" si="10">IFERROR((SUM(BZ20:CE20))," ")</f>
        <v>2</v>
      </c>
      <c r="CG20" s="327">
        <f>SUM(BS20:BT20,BX20)</f>
        <v>25</v>
      </c>
      <c r="CH20" s="332">
        <f>SUM(BT20:BU20)</f>
        <v>10</v>
      </c>
      <c r="CI20" s="333">
        <f>SUM(BZ20:CA20,CE20)</f>
        <v>1</v>
      </c>
      <c r="CJ20" s="334">
        <f>SUM(CA20:CB20)</f>
        <v>0.4</v>
      </c>
      <c r="CK20" s="335">
        <f>Matryca!Q20</f>
        <v>3</v>
      </c>
      <c r="CL20" s="336">
        <f>Matryca!R20</f>
        <v>4</v>
      </c>
      <c r="CM20" s="337">
        <f>Matryca!S20</f>
        <v>1</v>
      </c>
    </row>
    <row r="21" spans="1:107" s="103" customFormat="1" ht="30" x14ac:dyDescent="0.25">
      <c r="A21" s="125">
        <v>2</v>
      </c>
      <c r="B21" s="126" t="s">
        <v>42</v>
      </c>
      <c r="C21" s="104" t="s">
        <v>410</v>
      </c>
      <c r="D21" s="127"/>
      <c r="E21" s="126">
        <v>1</v>
      </c>
      <c r="F21" s="127" t="s">
        <v>410</v>
      </c>
      <c r="G21" s="127" t="s">
        <v>71</v>
      </c>
      <c r="H21" s="127" t="s">
        <v>125</v>
      </c>
      <c r="I21" s="128" t="s">
        <v>405</v>
      </c>
      <c r="J21" s="104"/>
      <c r="K21" s="104"/>
      <c r="L21" s="104" t="s">
        <v>400</v>
      </c>
      <c r="M21" s="257">
        <f t="shared" si="0"/>
        <v>100</v>
      </c>
      <c r="N21" s="258">
        <f t="shared" ref="N21:N70" si="11">AS21+BP21</f>
        <v>65</v>
      </c>
      <c r="O21" s="259">
        <f t="shared" si="1"/>
        <v>35</v>
      </c>
      <c r="P21" s="260">
        <f t="shared" si="2"/>
        <v>35</v>
      </c>
      <c r="Q21" s="261">
        <f>X21+AU21</f>
        <v>4</v>
      </c>
      <c r="R21" s="262">
        <f t="shared" ref="R21:R44" si="12">IFERROR((AL21+BI21)*Q21/O21," ")</f>
        <v>0</v>
      </c>
      <c r="S21" s="262">
        <f>IFERROR(IF(L21="tak",(SUM(AE21:AL21,AQ21,BB21:BI21,BN21))*Q21/O21,0),0)</f>
        <v>1.7142857142857142</v>
      </c>
      <c r="T21" s="263">
        <f t="shared" ref="T21:T44" si="13">IFERROR((AC21+AO21+AZ21+BL21)*Q21/O21," ")</f>
        <v>2.2857142857142856</v>
      </c>
      <c r="U21" s="264">
        <f t="shared" ref="U21:U74" si="14">IFERROR((SUM(AB21,AD21:AN21,AY21,BA21:BK21,AQ21,BN21)*Q21/M21)," ")</f>
        <v>1.4</v>
      </c>
      <c r="V21" s="129" t="s">
        <v>59</v>
      </c>
      <c r="W21" s="116" t="s">
        <v>59</v>
      </c>
      <c r="X21" s="130">
        <v>4</v>
      </c>
      <c r="Y21" s="293">
        <f t="shared" ref="Y21:Y46" si="15">AS21+Z21</f>
        <v>100</v>
      </c>
      <c r="Z21" s="294">
        <f t="shared" ref="Z21:Z46" si="16">AR21+AA21</f>
        <v>35</v>
      </c>
      <c r="AA21" s="295">
        <f t="shared" ref="AA21:AA46" si="17">(SUM(AB21:AQ21))-AC21</f>
        <v>35</v>
      </c>
      <c r="AB21" s="131">
        <v>20</v>
      </c>
      <c r="AC21" s="132">
        <v>20</v>
      </c>
      <c r="AD21" s="127"/>
      <c r="AE21" s="127">
        <v>15</v>
      </c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33"/>
      <c r="AS21" s="134">
        <v>65</v>
      </c>
      <c r="AT21" s="135"/>
      <c r="AU21" s="130"/>
      <c r="AV21" s="257">
        <f t="shared" ref="AV21:AV46" si="18">BP21+AW21</f>
        <v>0</v>
      </c>
      <c r="AW21" s="294">
        <f t="shared" ref="AW21:AW46" si="19">BO21+AX21</f>
        <v>0</v>
      </c>
      <c r="AX21" s="306">
        <f t="shared" ref="AX21:AX46" si="20">(SUM(AY21:BN21))-AZ21</f>
        <v>0</v>
      </c>
      <c r="AY21" s="127"/>
      <c r="AZ21" s="132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33"/>
      <c r="BP21" s="134"/>
      <c r="BQ21" s="313">
        <f t="shared" ref="BQ21:BQ46" si="21">IFERROR(M21/Q21," ")</f>
        <v>25</v>
      </c>
      <c r="BR21" s="314" t="str">
        <f>IF(OR(BQ21&gt;30,BQ21&lt;25),"1 ECTS powinien mieścić się przedziale 25-30h","Wartość prawidłowa")</f>
        <v>Wartość prawidłowa</v>
      </c>
      <c r="BS21" s="338">
        <f t="shared" ref="BS21:BS22" si="22">SUM(AB21,AD21:AP21,AY21,BA21:BM21)-AC21-AZ21-AO21-BL21</f>
        <v>15</v>
      </c>
      <c r="BT21" s="339">
        <f t="shared" ref="BT21:BT22" si="23">AC21+AZ21</f>
        <v>20</v>
      </c>
      <c r="BU21" s="339">
        <f t="shared" ref="BU21:BU22" si="24">AO21+BL21</f>
        <v>0</v>
      </c>
      <c r="BV21" s="339">
        <f t="shared" ref="BV21:BV22" si="25">AR21+BO21</f>
        <v>0</v>
      </c>
      <c r="BW21" s="339">
        <f t="shared" ref="BW21:BW22" si="26">N21</f>
        <v>65</v>
      </c>
      <c r="BX21" s="339">
        <f t="shared" ref="BX21:BX22" si="27">AQ21+BN21</f>
        <v>0</v>
      </c>
      <c r="BY21" s="340">
        <f t="shared" ref="BY21:BY22" si="28">SUM(BS21:BX21)</f>
        <v>100</v>
      </c>
      <c r="BZ21" s="341">
        <f t="shared" ref="BZ21:BZ22" si="29">IFERROR((BS21*Q21)/BY21," ")</f>
        <v>0.6</v>
      </c>
      <c r="CA21" s="342">
        <f t="shared" si="5"/>
        <v>0.8</v>
      </c>
      <c r="CB21" s="342">
        <f t="shared" si="6"/>
        <v>0</v>
      </c>
      <c r="CC21" s="342">
        <f t="shared" si="7"/>
        <v>0</v>
      </c>
      <c r="CD21" s="342">
        <f t="shared" si="8"/>
        <v>2.6</v>
      </c>
      <c r="CE21" s="342">
        <f t="shared" si="9"/>
        <v>0</v>
      </c>
      <c r="CF21" s="343">
        <f t="shared" si="10"/>
        <v>4</v>
      </c>
      <c r="CG21" s="338">
        <f t="shared" ref="CG21:CG44" si="30">SUM(BS21:BT21,BX21)</f>
        <v>35</v>
      </c>
      <c r="CH21" s="344">
        <f t="shared" ref="CH21:CH44" si="31">SUM(BT21:BU21)</f>
        <v>20</v>
      </c>
      <c r="CI21" s="345">
        <f t="shared" ref="CI21:CI44" si="32">SUM(BZ21:CA21,CE21)</f>
        <v>1.4</v>
      </c>
      <c r="CJ21" s="346">
        <f t="shared" ref="CJ21:CJ44" si="33">SUM(CA21:CB21)</f>
        <v>0.8</v>
      </c>
      <c r="CK21" s="335">
        <f>Matryca!Q21</f>
        <v>14</v>
      </c>
      <c r="CL21" s="336">
        <f>Matryca!R21</f>
        <v>8</v>
      </c>
      <c r="CM21" s="337">
        <f>Matryca!S21</f>
        <v>1</v>
      </c>
    </row>
    <row r="22" spans="1:107" s="103" customFormat="1" ht="30" x14ac:dyDescent="0.25">
      <c r="A22" s="125">
        <v>3</v>
      </c>
      <c r="B22" s="126" t="s">
        <v>42</v>
      </c>
      <c r="C22" s="104" t="s">
        <v>410</v>
      </c>
      <c r="D22" s="127"/>
      <c r="E22" s="126">
        <v>1</v>
      </c>
      <c r="F22" s="127" t="s">
        <v>410</v>
      </c>
      <c r="G22" s="127" t="s">
        <v>71</v>
      </c>
      <c r="H22" s="127" t="s">
        <v>125</v>
      </c>
      <c r="I22" s="128" t="s">
        <v>404</v>
      </c>
      <c r="J22" s="104"/>
      <c r="K22" s="104"/>
      <c r="L22" s="104" t="s">
        <v>400</v>
      </c>
      <c r="M22" s="257">
        <f t="shared" si="0"/>
        <v>100</v>
      </c>
      <c r="N22" s="258">
        <f t="shared" si="11"/>
        <v>65</v>
      </c>
      <c r="O22" s="259">
        <f t="shared" si="1"/>
        <v>35</v>
      </c>
      <c r="P22" s="260">
        <f t="shared" si="2"/>
        <v>35</v>
      </c>
      <c r="Q22" s="261">
        <f>X22+AU22</f>
        <v>4</v>
      </c>
      <c r="R22" s="262">
        <f t="shared" si="12"/>
        <v>0</v>
      </c>
      <c r="S22" s="262">
        <f t="shared" ref="S22:S43" si="34">IFERROR(IF(L22="tak",(SUM(AE22:AL22,AQ22,BB22:BI22,BN22))*Q22/O22,0),0)</f>
        <v>1.7142857142857142</v>
      </c>
      <c r="T22" s="263">
        <f t="shared" si="13"/>
        <v>2.2857142857142856</v>
      </c>
      <c r="U22" s="264">
        <f t="shared" si="14"/>
        <v>1.4</v>
      </c>
      <c r="V22" s="129" t="s">
        <v>59</v>
      </c>
      <c r="W22" s="116" t="s">
        <v>59</v>
      </c>
      <c r="X22" s="130">
        <v>4</v>
      </c>
      <c r="Y22" s="293">
        <f t="shared" si="15"/>
        <v>100</v>
      </c>
      <c r="Z22" s="294">
        <f t="shared" si="16"/>
        <v>35</v>
      </c>
      <c r="AA22" s="295">
        <f t="shared" si="17"/>
        <v>35</v>
      </c>
      <c r="AB22" s="131">
        <v>20</v>
      </c>
      <c r="AC22" s="132">
        <v>20</v>
      </c>
      <c r="AD22" s="127"/>
      <c r="AE22" s="127">
        <v>15</v>
      </c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33"/>
      <c r="AS22" s="134">
        <v>65</v>
      </c>
      <c r="AT22" s="135"/>
      <c r="AU22" s="130"/>
      <c r="AV22" s="257">
        <f t="shared" si="18"/>
        <v>0</v>
      </c>
      <c r="AW22" s="294">
        <f t="shared" si="19"/>
        <v>0</v>
      </c>
      <c r="AX22" s="306">
        <f t="shared" si="20"/>
        <v>0</v>
      </c>
      <c r="AY22" s="127"/>
      <c r="AZ22" s="132"/>
      <c r="BA22" s="127"/>
      <c r="BB22" s="127"/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  <c r="BM22" s="127"/>
      <c r="BN22" s="127"/>
      <c r="BO22" s="133"/>
      <c r="BP22" s="134"/>
      <c r="BQ22" s="313">
        <f t="shared" si="21"/>
        <v>25</v>
      </c>
      <c r="BR22" s="314" t="str">
        <f>IF(OR(BQ22&gt;30,BQ22&lt;25),"1 ECTS powinien mieścić się przedziale 25-30h","Wartość prawidłowa")</f>
        <v>Wartość prawidłowa</v>
      </c>
      <c r="BS22" s="338">
        <f t="shared" si="22"/>
        <v>15</v>
      </c>
      <c r="BT22" s="339">
        <f t="shared" si="23"/>
        <v>20</v>
      </c>
      <c r="BU22" s="339">
        <f t="shared" si="24"/>
        <v>0</v>
      </c>
      <c r="BV22" s="339">
        <f t="shared" si="25"/>
        <v>0</v>
      </c>
      <c r="BW22" s="339">
        <f t="shared" si="26"/>
        <v>65</v>
      </c>
      <c r="BX22" s="339">
        <f t="shared" si="27"/>
        <v>0</v>
      </c>
      <c r="BY22" s="340">
        <f t="shared" si="28"/>
        <v>100</v>
      </c>
      <c r="BZ22" s="341">
        <f t="shared" si="29"/>
        <v>0.6</v>
      </c>
      <c r="CA22" s="342">
        <f t="shared" si="5"/>
        <v>0.8</v>
      </c>
      <c r="CB22" s="342">
        <f t="shared" si="6"/>
        <v>0</v>
      </c>
      <c r="CC22" s="342">
        <f t="shared" si="7"/>
        <v>0</v>
      </c>
      <c r="CD22" s="342">
        <f t="shared" si="8"/>
        <v>2.6</v>
      </c>
      <c r="CE22" s="342">
        <f t="shared" si="9"/>
        <v>0</v>
      </c>
      <c r="CF22" s="343">
        <f t="shared" si="10"/>
        <v>4</v>
      </c>
      <c r="CG22" s="338">
        <f t="shared" si="30"/>
        <v>35</v>
      </c>
      <c r="CH22" s="344">
        <f t="shared" si="31"/>
        <v>20</v>
      </c>
      <c r="CI22" s="345">
        <f t="shared" si="32"/>
        <v>1.4</v>
      </c>
      <c r="CJ22" s="346">
        <f t="shared" si="33"/>
        <v>0.8</v>
      </c>
      <c r="CK22" s="335">
        <f>Matryca!Q22</f>
        <v>6</v>
      </c>
      <c r="CL22" s="336">
        <f>Matryca!R22</f>
        <v>3</v>
      </c>
      <c r="CM22" s="337">
        <f>Matryca!S22</f>
        <v>1</v>
      </c>
    </row>
    <row r="23" spans="1:107" s="103" customFormat="1" ht="15.75" x14ac:dyDescent="0.25">
      <c r="A23" s="125">
        <v>4</v>
      </c>
      <c r="B23" s="126" t="s">
        <v>42</v>
      </c>
      <c r="C23" s="104" t="s">
        <v>410</v>
      </c>
      <c r="D23" s="127"/>
      <c r="E23" s="126">
        <v>1</v>
      </c>
      <c r="F23" s="127" t="s">
        <v>410</v>
      </c>
      <c r="G23" s="127" t="s">
        <v>71</v>
      </c>
      <c r="H23" s="127" t="s">
        <v>125</v>
      </c>
      <c r="I23" s="128" t="s">
        <v>60</v>
      </c>
      <c r="J23" s="104"/>
      <c r="K23" s="104"/>
      <c r="L23" s="104" t="s">
        <v>401</v>
      </c>
      <c r="M23" s="257">
        <f t="shared" si="0"/>
        <v>50</v>
      </c>
      <c r="N23" s="258">
        <f t="shared" si="11"/>
        <v>20</v>
      </c>
      <c r="O23" s="259">
        <f t="shared" si="1"/>
        <v>30</v>
      </c>
      <c r="P23" s="260">
        <f t="shared" si="2"/>
        <v>30</v>
      </c>
      <c r="Q23" s="261">
        <f t="shared" ref="Q23:Q73" si="35">X23+AU23</f>
        <v>2</v>
      </c>
      <c r="R23" s="262">
        <f t="shared" si="12"/>
        <v>0</v>
      </c>
      <c r="S23" s="262">
        <f t="shared" si="34"/>
        <v>0</v>
      </c>
      <c r="T23" s="263">
        <f t="shared" si="13"/>
        <v>0</v>
      </c>
      <c r="U23" s="264">
        <f t="shared" si="14"/>
        <v>1.2</v>
      </c>
      <c r="V23" s="129" t="s">
        <v>59</v>
      </c>
      <c r="W23" s="116"/>
      <c r="X23" s="130"/>
      <c r="Y23" s="293">
        <f t="shared" si="15"/>
        <v>0</v>
      </c>
      <c r="Z23" s="294">
        <f t="shared" si="16"/>
        <v>0</v>
      </c>
      <c r="AA23" s="295">
        <f t="shared" si="17"/>
        <v>0</v>
      </c>
      <c r="AB23" s="131"/>
      <c r="AC23" s="132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33"/>
      <c r="AS23" s="134"/>
      <c r="AT23" s="135" t="s">
        <v>59</v>
      </c>
      <c r="AU23" s="130">
        <v>2</v>
      </c>
      <c r="AV23" s="257">
        <f t="shared" si="18"/>
        <v>50</v>
      </c>
      <c r="AW23" s="294">
        <f t="shared" si="19"/>
        <v>30</v>
      </c>
      <c r="AX23" s="306">
        <f t="shared" si="20"/>
        <v>30</v>
      </c>
      <c r="AY23" s="127"/>
      <c r="AZ23" s="132"/>
      <c r="BA23" s="127"/>
      <c r="BB23" s="127"/>
      <c r="BC23" s="127"/>
      <c r="BD23" s="127"/>
      <c r="BE23" s="127"/>
      <c r="BF23" s="127"/>
      <c r="BG23" s="127"/>
      <c r="BH23" s="127"/>
      <c r="BI23" s="127"/>
      <c r="BJ23" s="127"/>
      <c r="BK23" s="127">
        <v>30</v>
      </c>
      <c r="BL23" s="127"/>
      <c r="BM23" s="127"/>
      <c r="BN23" s="127"/>
      <c r="BO23" s="133"/>
      <c r="BP23" s="134">
        <v>20</v>
      </c>
      <c r="BQ23" s="313">
        <f t="shared" si="21"/>
        <v>25</v>
      </c>
      <c r="BR23" s="314" t="str">
        <f>IF(OR(BQ23&gt;30,BQ23&lt;25),"1 ECTS powinien mieścić się przedziale 25-30h","Wartość prawidłowa")</f>
        <v>Wartość prawidłowa</v>
      </c>
      <c r="BS23" s="338">
        <f t="shared" ref="BS23:BS58" si="36">SUM(AB23,AD23:AP23,AY23,BA23:BM23)-AC23-AZ23-AO23-BL23</f>
        <v>30</v>
      </c>
      <c r="BT23" s="339">
        <f t="shared" ref="BT23:BT58" si="37">AC23+AZ23</f>
        <v>0</v>
      </c>
      <c r="BU23" s="339">
        <f t="shared" ref="BU23:BU58" si="38">AO23+BL23</f>
        <v>0</v>
      </c>
      <c r="BV23" s="339">
        <f t="shared" ref="BV23:BV58" si="39">AR23+BO23</f>
        <v>0</v>
      </c>
      <c r="BW23" s="339">
        <f t="shared" ref="BW23:BW58" si="40">N23</f>
        <v>20</v>
      </c>
      <c r="BX23" s="339">
        <f t="shared" ref="BX23:BX58" si="41">AQ23+BN23</f>
        <v>0</v>
      </c>
      <c r="BY23" s="340">
        <f t="shared" ref="BY23:BY58" si="42">SUM(BS23:BX23)</f>
        <v>50</v>
      </c>
      <c r="BZ23" s="341">
        <f t="shared" ref="BZ23:BZ58" si="43">IFERROR((BS23*Q23)/BY23," ")</f>
        <v>1.2</v>
      </c>
      <c r="CA23" s="342">
        <f t="shared" ref="CA23:CA58" si="44">IFERROR((BT23*Q23)/BY23," ")</f>
        <v>0</v>
      </c>
      <c r="CB23" s="342">
        <f t="shared" ref="CB23:CB58" si="45">IFERROR((BU23*Q23)/BY23," ")</f>
        <v>0</v>
      </c>
      <c r="CC23" s="342">
        <f t="shared" ref="CC23:CC58" si="46">IFERROR((BV23*Q23)/BY23," ")</f>
        <v>0</v>
      </c>
      <c r="CD23" s="342">
        <f t="shared" ref="CD23:CD58" si="47">IFERROR((BW23*Q23)/BY23," ")</f>
        <v>0.8</v>
      </c>
      <c r="CE23" s="342">
        <f t="shared" ref="CE23:CE58" si="48">IFERROR((BX23*Q23)/BY23," ")</f>
        <v>0</v>
      </c>
      <c r="CF23" s="343">
        <f t="shared" ref="CF23:CF58" si="49">IFERROR((SUM(BZ23:CE23))," ")</f>
        <v>2</v>
      </c>
      <c r="CG23" s="338">
        <f t="shared" si="30"/>
        <v>30</v>
      </c>
      <c r="CH23" s="344">
        <f t="shared" si="31"/>
        <v>0</v>
      </c>
      <c r="CI23" s="345">
        <f t="shared" si="32"/>
        <v>1.2</v>
      </c>
      <c r="CJ23" s="346">
        <f t="shared" si="33"/>
        <v>0</v>
      </c>
      <c r="CK23" s="335">
        <f>Matryca!Q23</f>
        <v>0</v>
      </c>
      <c r="CL23" s="336">
        <f>Matryca!R23</f>
        <v>1</v>
      </c>
      <c r="CM23" s="337">
        <f>Matryca!S23</f>
        <v>1</v>
      </c>
    </row>
    <row r="24" spans="1:107" s="103" customFormat="1" ht="45" x14ac:dyDescent="0.25">
      <c r="A24" s="125">
        <v>5</v>
      </c>
      <c r="B24" s="126" t="s">
        <v>44</v>
      </c>
      <c r="C24" s="104" t="s">
        <v>410</v>
      </c>
      <c r="D24" s="127"/>
      <c r="E24" s="126">
        <v>1</v>
      </c>
      <c r="F24" s="127" t="s">
        <v>410</v>
      </c>
      <c r="G24" s="127" t="s">
        <v>71</v>
      </c>
      <c r="H24" s="127" t="s">
        <v>125</v>
      </c>
      <c r="I24" s="128" t="s">
        <v>411</v>
      </c>
      <c r="J24" s="104"/>
      <c r="K24" s="104"/>
      <c r="L24" s="104" t="s">
        <v>400</v>
      </c>
      <c r="M24" s="257">
        <f t="shared" si="0"/>
        <v>75</v>
      </c>
      <c r="N24" s="258">
        <f t="shared" si="11"/>
        <v>35</v>
      </c>
      <c r="O24" s="259">
        <f t="shared" si="1"/>
        <v>40</v>
      </c>
      <c r="P24" s="260">
        <f t="shared" si="2"/>
        <v>40</v>
      </c>
      <c r="Q24" s="261">
        <f t="shared" si="35"/>
        <v>3</v>
      </c>
      <c r="R24" s="262">
        <f t="shared" si="12"/>
        <v>0.75</v>
      </c>
      <c r="S24" s="262">
        <f t="shared" si="34"/>
        <v>1.875</v>
      </c>
      <c r="T24" s="263">
        <f t="shared" si="13"/>
        <v>1.125</v>
      </c>
      <c r="U24" s="264">
        <f t="shared" si="14"/>
        <v>1.6</v>
      </c>
      <c r="V24" s="129" t="s">
        <v>58</v>
      </c>
      <c r="W24" s="136" t="s">
        <v>59</v>
      </c>
      <c r="X24" s="130">
        <v>3</v>
      </c>
      <c r="Y24" s="293">
        <f t="shared" si="15"/>
        <v>75</v>
      </c>
      <c r="Z24" s="294">
        <f t="shared" si="16"/>
        <v>40</v>
      </c>
      <c r="AA24" s="295">
        <f t="shared" si="17"/>
        <v>40</v>
      </c>
      <c r="AB24" s="137">
        <v>15</v>
      </c>
      <c r="AC24" s="138">
        <v>15</v>
      </c>
      <c r="AD24" s="127"/>
      <c r="AE24" s="127">
        <v>10</v>
      </c>
      <c r="AF24" s="127"/>
      <c r="AG24" s="127">
        <v>5</v>
      </c>
      <c r="AH24" s="127"/>
      <c r="AI24" s="127"/>
      <c r="AJ24" s="127"/>
      <c r="AK24" s="127"/>
      <c r="AL24" s="139">
        <v>10</v>
      </c>
      <c r="AM24" s="127"/>
      <c r="AN24" s="127"/>
      <c r="AO24" s="127"/>
      <c r="AP24" s="127"/>
      <c r="AQ24" s="127"/>
      <c r="AR24" s="133"/>
      <c r="AS24" s="134">
        <v>35</v>
      </c>
      <c r="AT24" s="135"/>
      <c r="AU24" s="130"/>
      <c r="AV24" s="257">
        <f t="shared" si="18"/>
        <v>0</v>
      </c>
      <c r="AW24" s="294">
        <f t="shared" si="19"/>
        <v>0</v>
      </c>
      <c r="AX24" s="306">
        <f t="shared" si="20"/>
        <v>0</v>
      </c>
      <c r="AY24" s="127"/>
      <c r="AZ24" s="132"/>
      <c r="BA24" s="127"/>
      <c r="BB24" s="127"/>
      <c r="BC24" s="127"/>
      <c r="BD24" s="127"/>
      <c r="BE24" s="127"/>
      <c r="BF24" s="127"/>
      <c r="BG24" s="127"/>
      <c r="BH24" s="127"/>
      <c r="BI24" s="127"/>
      <c r="BJ24" s="127"/>
      <c r="BK24" s="127"/>
      <c r="BL24" s="127"/>
      <c r="BM24" s="127"/>
      <c r="BN24" s="127"/>
      <c r="BO24" s="133"/>
      <c r="BP24" s="134"/>
      <c r="BQ24" s="313">
        <f t="shared" si="21"/>
        <v>25</v>
      </c>
      <c r="BR24" s="314" t="str">
        <f t="shared" ref="BR24:BR74" si="50">IF(OR(BQ24&gt;30,BQ24&lt;25),"1 ECTS powinien mieścić się przedziale 25-30h","Wartość prawidłowa")</f>
        <v>Wartość prawidłowa</v>
      </c>
      <c r="BS24" s="338">
        <f t="shared" si="36"/>
        <v>25</v>
      </c>
      <c r="BT24" s="339">
        <f t="shared" si="37"/>
        <v>15</v>
      </c>
      <c r="BU24" s="339">
        <f t="shared" si="38"/>
        <v>0</v>
      </c>
      <c r="BV24" s="339">
        <f t="shared" si="39"/>
        <v>0</v>
      </c>
      <c r="BW24" s="339">
        <f t="shared" si="40"/>
        <v>35</v>
      </c>
      <c r="BX24" s="339">
        <f t="shared" si="41"/>
        <v>0</v>
      </c>
      <c r="BY24" s="340">
        <f t="shared" si="42"/>
        <v>75</v>
      </c>
      <c r="BZ24" s="341">
        <f t="shared" si="43"/>
        <v>1</v>
      </c>
      <c r="CA24" s="342">
        <f t="shared" si="44"/>
        <v>0.6</v>
      </c>
      <c r="CB24" s="342">
        <f t="shared" si="45"/>
        <v>0</v>
      </c>
      <c r="CC24" s="342">
        <f t="shared" si="46"/>
        <v>0</v>
      </c>
      <c r="CD24" s="342">
        <f t="shared" si="47"/>
        <v>1.4</v>
      </c>
      <c r="CE24" s="342">
        <f t="shared" si="48"/>
        <v>0</v>
      </c>
      <c r="CF24" s="343">
        <f t="shared" si="49"/>
        <v>3</v>
      </c>
      <c r="CG24" s="338">
        <f t="shared" si="30"/>
        <v>40</v>
      </c>
      <c r="CH24" s="344">
        <f t="shared" si="31"/>
        <v>15</v>
      </c>
      <c r="CI24" s="345">
        <f t="shared" si="32"/>
        <v>1.6</v>
      </c>
      <c r="CJ24" s="346">
        <f t="shared" si="33"/>
        <v>0.6</v>
      </c>
      <c r="CK24" s="335">
        <f>Matryca!Q24</f>
        <v>7</v>
      </c>
      <c r="CL24" s="336">
        <f>Matryca!R24</f>
        <v>4</v>
      </c>
      <c r="CM24" s="337">
        <f>Matryca!S24</f>
        <v>3</v>
      </c>
    </row>
    <row r="25" spans="1:107" s="103" customFormat="1" ht="47.25" customHeight="1" x14ac:dyDescent="0.25">
      <c r="A25" s="125">
        <v>6</v>
      </c>
      <c r="B25" s="126" t="s">
        <v>44</v>
      </c>
      <c r="C25" s="104" t="s">
        <v>410</v>
      </c>
      <c r="D25" s="127"/>
      <c r="E25" s="126">
        <v>1</v>
      </c>
      <c r="F25" s="127" t="s">
        <v>410</v>
      </c>
      <c r="G25" s="127" t="s">
        <v>71</v>
      </c>
      <c r="H25" s="127" t="s">
        <v>125</v>
      </c>
      <c r="I25" s="541" t="s">
        <v>421</v>
      </c>
      <c r="J25" s="104"/>
      <c r="K25" s="104"/>
      <c r="L25" s="104" t="s">
        <v>400</v>
      </c>
      <c r="M25" s="257">
        <f t="shared" si="0"/>
        <v>75</v>
      </c>
      <c r="N25" s="258">
        <f t="shared" si="11"/>
        <v>40</v>
      </c>
      <c r="O25" s="259">
        <f t="shared" si="1"/>
        <v>35</v>
      </c>
      <c r="P25" s="260">
        <f t="shared" si="2"/>
        <v>35</v>
      </c>
      <c r="Q25" s="261">
        <f t="shared" si="35"/>
        <v>3</v>
      </c>
      <c r="R25" s="262">
        <f t="shared" si="12"/>
        <v>0.8571428571428571</v>
      </c>
      <c r="S25" s="262">
        <f t="shared" si="34"/>
        <v>2.1428571428571428</v>
      </c>
      <c r="T25" s="263">
        <f t="shared" si="13"/>
        <v>0</v>
      </c>
      <c r="U25" s="264">
        <f t="shared" si="14"/>
        <v>1.4</v>
      </c>
      <c r="V25" s="129" t="s">
        <v>58</v>
      </c>
      <c r="W25" s="136" t="s">
        <v>59</v>
      </c>
      <c r="X25" s="130">
        <v>3</v>
      </c>
      <c r="Y25" s="293">
        <f t="shared" si="15"/>
        <v>75</v>
      </c>
      <c r="Z25" s="294">
        <f t="shared" si="16"/>
        <v>35</v>
      </c>
      <c r="AA25" s="295">
        <f t="shared" si="17"/>
        <v>35</v>
      </c>
      <c r="AB25" s="141">
        <v>10</v>
      </c>
      <c r="AC25" s="138"/>
      <c r="AD25" s="127"/>
      <c r="AE25" s="139">
        <v>15</v>
      </c>
      <c r="AF25" s="127"/>
      <c r="AG25" s="127"/>
      <c r="AH25" s="127"/>
      <c r="AI25" s="127"/>
      <c r="AJ25" s="127"/>
      <c r="AK25" s="127"/>
      <c r="AL25" s="139">
        <v>10</v>
      </c>
      <c r="AM25" s="127"/>
      <c r="AN25" s="127"/>
      <c r="AO25" s="127"/>
      <c r="AP25" s="127"/>
      <c r="AQ25" s="127"/>
      <c r="AR25" s="133"/>
      <c r="AS25" s="134">
        <v>40</v>
      </c>
      <c r="AT25" s="135"/>
      <c r="AU25" s="130"/>
      <c r="AV25" s="257">
        <f t="shared" si="18"/>
        <v>0</v>
      </c>
      <c r="AW25" s="294">
        <f t="shared" si="19"/>
        <v>0</v>
      </c>
      <c r="AX25" s="306">
        <f t="shared" si="20"/>
        <v>0</v>
      </c>
      <c r="AY25" s="127"/>
      <c r="AZ25" s="132"/>
      <c r="BA25" s="127"/>
      <c r="BB25" s="127"/>
      <c r="BC25" s="127"/>
      <c r="BD25" s="127"/>
      <c r="BE25" s="127"/>
      <c r="BF25" s="127"/>
      <c r="BG25" s="127"/>
      <c r="BH25" s="127"/>
      <c r="BI25" s="127"/>
      <c r="BJ25" s="127"/>
      <c r="BK25" s="127"/>
      <c r="BL25" s="127"/>
      <c r="BM25" s="127"/>
      <c r="BN25" s="127"/>
      <c r="BO25" s="133"/>
      <c r="BP25" s="134"/>
      <c r="BQ25" s="313">
        <f t="shared" si="21"/>
        <v>25</v>
      </c>
      <c r="BR25" s="314" t="str">
        <f t="shared" si="50"/>
        <v>Wartość prawidłowa</v>
      </c>
      <c r="BS25" s="338">
        <f t="shared" si="36"/>
        <v>35</v>
      </c>
      <c r="BT25" s="339">
        <f t="shared" si="37"/>
        <v>0</v>
      </c>
      <c r="BU25" s="339">
        <f t="shared" si="38"/>
        <v>0</v>
      </c>
      <c r="BV25" s="339">
        <f t="shared" si="39"/>
        <v>0</v>
      </c>
      <c r="BW25" s="339">
        <f t="shared" si="40"/>
        <v>40</v>
      </c>
      <c r="BX25" s="339">
        <f t="shared" si="41"/>
        <v>0</v>
      </c>
      <c r="BY25" s="340">
        <f t="shared" si="42"/>
        <v>75</v>
      </c>
      <c r="BZ25" s="341">
        <f t="shared" si="43"/>
        <v>1.4</v>
      </c>
      <c r="CA25" s="342">
        <f t="shared" si="44"/>
        <v>0</v>
      </c>
      <c r="CB25" s="342">
        <f t="shared" si="45"/>
        <v>0</v>
      </c>
      <c r="CC25" s="342">
        <f t="shared" si="46"/>
        <v>0</v>
      </c>
      <c r="CD25" s="342">
        <f t="shared" si="47"/>
        <v>1.6</v>
      </c>
      <c r="CE25" s="342">
        <f t="shared" si="48"/>
        <v>0</v>
      </c>
      <c r="CF25" s="343">
        <f t="shared" si="49"/>
        <v>3</v>
      </c>
      <c r="CG25" s="338">
        <f t="shared" si="30"/>
        <v>35</v>
      </c>
      <c r="CH25" s="344">
        <f t="shared" si="31"/>
        <v>0</v>
      </c>
      <c r="CI25" s="345">
        <f t="shared" si="32"/>
        <v>1.4</v>
      </c>
      <c r="CJ25" s="346">
        <f t="shared" si="33"/>
        <v>0</v>
      </c>
      <c r="CK25" s="335">
        <f>Matryca!Q25</f>
        <v>8</v>
      </c>
      <c r="CL25" s="336">
        <f>Matryca!R25</f>
        <v>7</v>
      </c>
      <c r="CM25" s="337">
        <f>Matryca!S25</f>
        <v>2</v>
      </c>
    </row>
    <row r="26" spans="1:107" s="103" customFormat="1" ht="45" x14ac:dyDescent="0.25">
      <c r="A26" s="125">
        <v>7</v>
      </c>
      <c r="B26" s="126" t="s">
        <v>44</v>
      </c>
      <c r="C26" s="104" t="s">
        <v>410</v>
      </c>
      <c r="D26" s="127"/>
      <c r="E26" s="126">
        <v>1</v>
      </c>
      <c r="F26" s="127" t="s">
        <v>410</v>
      </c>
      <c r="G26" s="127" t="s">
        <v>71</v>
      </c>
      <c r="H26" s="127" t="s">
        <v>125</v>
      </c>
      <c r="I26" s="140" t="s">
        <v>106</v>
      </c>
      <c r="J26" s="104"/>
      <c r="K26" s="104"/>
      <c r="L26" s="104" t="s">
        <v>400</v>
      </c>
      <c r="M26" s="257">
        <f t="shared" si="0"/>
        <v>75</v>
      </c>
      <c r="N26" s="258">
        <f t="shared" si="11"/>
        <v>45</v>
      </c>
      <c r="O26" s="259">
        <f t="shared" si="1"/>
        <v>30</v>
      </c>
      <c r="P26" s="260">
        <f t="shared" si="2"/>
        <v>30</v>
      </c>
      <c r="Q26" s="261">
        <f t="shared" si="35"/>
        <v>3</v>
      </c>
      <c r="R26" s="262">
        <f t="shared" si="12"/>
        <v>0</v>
      </c>
      <c r="S26" s="262">
        <f t="shared" si="34"/>
        <v>2</v>
      </c>
      <c r="T26" s="263">
        <f t="shared" si="13"/>
        <v>1</v>
      </c>
      <c r="U26" s="264">
        <f t="shared" si="14"/>
        <v>1.2</v>
      </c>
      <c r="V26" s="129" t="s">
        <v>58</v>
      </c>
      <c r="W26" s="136" t="s">
        <v>59</v>
      </c>
      <c r="X26" s="130">
        <v>3</v>
      </c>
      <c r="Y26" s="293">
        <f t="shared" si="15"/>
        <v>75</v>
      </c>
      <c r="Z26" s="294">
        <f t="shared" si="16"/>
        <v>30</v>
      </c>
      <c r="AA26" s="295">
        <f t="shared" si="17"/>
        <v>30</v>
      </c>
      <c r="AB26" s="142">
        <v>10</v>
      </c>
      <c r="AC26" s="138">
        <v>10</v>
      </c>
      <c r="AD26" s="127"/>
      <c r="AE26" s="139">
        <v>10</v>
      </c>
      <c r="AF26" s="127"/>
      <c r="AG26" s="127">
        <v>10</v>
      </c>
      <c r="AH26" s="127"/>
      <c r="AI26" s="127"/>
      <c r="AJ26" s="127"/>
      <c r="AK26" s="127"/>
      <c r="AL26" s="139"/>
      <c r="AM26" s="127"/>
      <c r="AN26" s="127"/>
      <c r="AO26" s="127"/>
      <c r="AP26" s="127"/>
      <c r="AQ26" s="127"/>
      <c r="AR26" s="133"/>
      <c r="AS26" s="134">
        <v>45</v>
      </c>
      <c r="AT26" s="135"/>
      <c r="AU26" s="130"/>
      <c r="AV26" s="257">
        <f t="shared" si="18"/>
        <v>0</v>
      </c>
      <c r="AW26" s="294">
        <f t="shared" si="19"/>
        <v>0</v>
      </c>
      <c r="AX26" s="306">
        <f t="shared" si="20"/>
        <v>0</v>
      </c>
      <c r="AY26" s="127"/>
      <c r="AZ26" s="132"/>
      <c r="BA26" s="127"/>
      <c r="BB26" s="127"/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  <c r="BM26" s="127"/>
      <c r="BN26" s="127"/>
      <c r="BO26" s="133"/>
      <c r="BP26" s="134"/>
      <c r="BQ26" s="313">
        <f t="shared" si="21"/>
        <v>25</v>
      </c>
      <c r="BR26" s="314" t="str">
        <f t="shared" si="50"/>
        <v>Wartość prawidłowa</v>
      </c>
      <c r="BS26" s="338">
        <f t="shared" si="36"/>
        <v>20</v>
      </c>
      <c r="BT26" s="339">
        <f t="shared" si="37"/>
        <v>10</v>
      </c>
      <c r="BU26" s="339">
        <f t="shared" si="38"/>
        <v>0</v>
      </c>
      <c r="BV26" s="339">
        <f t="shared" si="39"/>
        <v>0</v>
      </c>
      <c r="BW26" s="339">
        <f t="shared" si="40"/>
        <v>45</v>
      </c>
      <c r="BX26" s="339">
        <f t="shared" si="41"/>
        <v>0</v>
      </c>
      <c r="BY26" s="340">
        <f t="shared" si="42"/>
        <v>75</v>
      </c>
      <c r="BZ26" s="341">
        <f t="shared" si="43"/>
        <v>0.8</v>
      </c>
      <c r="CA26" s="342">
        <f t="shared" si="44"/>
        <v>0.4</v>
      </c>
      <c r="CB26" s="342">
        <f t="shared" si="45"/>
        <v>0</v>
      </c>
      <c r="CC26" s="342">
        <f t="shared" si="46"/>
        <v>0</v>
      </c>
      <c r="CD26" s="342">
        <f t="shared" si="47"/>
        <v>1.8</v>
      </c>
      <c r="CE26" s="342">
        <f t="shared" si="48"/>
        <v>0</v>
      </c>
      <c r="CF26" s="343">
        <f t="shared" si="49"/>
        <v>3</v>
      </c>
      <c r="CG26" s="338">
        <f t="shared" si="30"/>
        <v>30</v>
      </c>
      <c r="CH26" s="344">
        <f t="shared" si="31"/>
        <v>10</v>
      </c>
      <c r="CI26" s="345">
        <f t="shared" si="32"/>
        <v>1.2000000000000002</v>
      </c>
      <c r="CJ26" s="346">
        <f t="shared" si="33"/>
        <v>0.4</v>
      </c>
      <c r="CK26" s="335">
        <f>Matryca!Q26</f>
        <v>6</v>
      </c>
      <c r="CL26" s="336">
        <f>Matryca!R26</f>
        <v>4</v>
      </c>
      <c r="CM26" s="337">
        <f>Matryca!S26</f>
        <v>3</v>
      </c>
    </row>
    <row r="27" spans="1:107" s="144" customFormat="1" ht="45" x14ac:dyDescent="0.25">
      <c r="A27" s="125">
        <v>8</v>
      </c>
      <c r="B27" s="126" t="s">
        <v>44</v>
      </c>
      <c r="C27" s="104" t="s">
        <v>410</v>
      </c>
      <c r="D27" s="127"/>
      <c r="E27" s="126">
        <v>1</v>
      </c>
      <c r="F27" s="127" t="s">
        <v>410</v>
      </c>
      <c r="G27" s="127" t="s">
        <v>71</v>
      </c>
      <c r="H27" s="127" t="s">
        <v>125</v>
      </c>
      <c r="I27" s="140" t="s">
        <v>412</v>
      </c>
      <c r="J27" s="104"/>
      <c r="K27" s="104"/>
      <c r="L27" s="104" t="s">
        <v>400</v>
      </c>
      <c r="M27" s="257">
        <f t="shared" si="0"/>
        <v>50</v>
      </c>
      <c r="N27" s="258">
        <f t="shared" si="11"/>
        <v>25</v>
      </c>
      <c r="O27" s="259">
        <f t="shared" si="1"/>
        <v>25</v>
      </c>
      <c r="P27" s="260">
        <f t="shared" si="2"/>
        <v>25</v>
      </c>
      <c r="Q27" s="261">
        <f t="shared" si="35"/>
        <v>2</v>
      </c>
      <c r="R27" s="262">
        <f t="shared" si="12"/>
        <v>0</v>
      </c>
      <c r="S27" s="262">
        <f t="shared" si="34"/>
        <v>1.2</v>
      </c>
      <c r="T27" s="263">
        <f t="shared" si="13"/>
        <v>0.8</v>
      </c>
      <c r="U27" s="264">
        <f t="shared" si="14"/>
        <v>1</v>
      </c>
      <c r="V27" s="129" t="s">
        <v>58</v>
      </c>
      <c r="W27" s="116"/>
      <c r="X27" s="130"/>
      <c r="Y27" s="293">
        <f t="shared" si="15"/>
        <v>0</v>
      </c>
      <c r="Z27" s="294">
        <f t="shared" si="16"/>
        <v>0</v>
      </c>
      <c r="AA27" s="295">
        <f t="shared" si="17"/>
        <v>0</v>
      </c>
      <c r="AB27" s="131"/>
      <c r="AC27" s="132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33"/>
      <c r="AS27" s="134"/>
      <c r="AT27" s="143" t="s">
        <v>59</v>
      </c>
      <c r="AU27" s="130">
        <v>2</v>
      </c>
      <c r="AV27" s="257">
        <f t="shared" si="18"/>
        <v>50</v>
      </c>
      <c r="AW27" s="294">
        <f t="shared" si="19"/>
        <v>25</v>
      </c>
      <c r="AX27" s="306">
        <f t="shared" si="20"/>
        <v>25</v>
      </c>
      <c r="AY27" s="127">
        <v>10</v>
      </c>
      <c r="AZ27" s="132">
        <v>10</v>
      </c>
      <c r="BA27" s="127"/>
      <c r="BB27" s="127">
        <v>10</v>
      </c>
      <c r="BC27" s="127"/>
      <c r="BD27" s="127">
        <v>5</v>
      </c>
      <c r="BE27" s="127"/>
      <c r="BF27" s="127"/>
      <c r="BG27" s="127"/>
      <c r="BH27" s="127"/>
      <c r="BI27" s="127"/>
      <c r="BJ27" s="127"/>
      <c r="BK27" s="127"/>
      <c r="BL27" s="127"/>
      <c r="BM27" s="127"/>
      <c r="BN27" s="127"/>
      <c r="BO27" s="133"/>
      <c r="BP27" s="134">
        <v>25</v>
      </c>
      <c r="BQ27" s="313">
        <f t="shared" si="21"/>
        <v>25</v>
      </c>
      <c r="BR27" s="315" t="str">
        <f t="shared" si="50"/>
        <v>Wartość prawidłowa</v>
      </c>
      <c r="BS27" s="338">
        <f t="shared" si="36"/>
        <v>15</v>
      </c>
      <c r="BT27" s="339">
        <f t="shared" si="37"/>
        <v>10</v>
      </c>
      <c r="BU27" s="339">
        <f t="shared" si="38"/>
        <v>0</v>
      </c>
      <c r="BV27" s="339">
        <f t="shared" si="39"/>
        <v>0</v>
      </c>
      <c r="BW27" s="339">
        <f t="shared" si="40"/>
        <v>25</v>
      </c>
      <c r="BX27" s="339">
        <f t="shared" si="41"/>
        <v>0</v>
      </c>
      <c r="BY27" s="340">
        <f t="shared" si="42"/>
        <v>50</v>
      </c>
      <c r="BZ27" s="341">
        <f t="shared" si="43"/>
        <v>0.6</v>
      </c>
      <c r="CA27" s="342">
        <f t="shared" si="44"/>
        <v>0.4</v>
      </c>
      <c r="CB27" s="342">
        <f t="shared" si="45"/>
        <v>0</v>
      </c>
      <c r="CC27" s="342">
        <f t="shared" si="46"/>
        <v>0</v>
      </c>
      <c r="CD27" s="342">
        <f t="shared" si="47"/>
        <v>1</v>
      </c>
      <c r="CE27" s="342">
        <f t="shared" si="48"/>
        <v>0</v>
      </c>
      <c r="CF27" s="343">
        <f t="shared" si="49"/>
        <v>2</v>
      </c>
      <c r="CG27" s="338">
        <f t="shared" si="30"/>
        <v>25</v>
      </c>
      <c r="CH27" s="344">
        <f t="shared" si="31"/>
        <v>10</v>
      </c>
      <c r="CI27" s="345">
        <f t="shared" si="32"/>
        <v>1</v>
      </c>
      <c r="CJ27" s="346">
        <f t="shared" si="33"/>
        <v>0.4</v>
      </c>
      <c r="CK27" s="335">
        <f>Matryca!Q27</f>
        <v>4</v>
      </c>
      <c r="CL27" s="336">
        <f>Matryca!R27</f>
        <v>7</v>
      </c>
      <c r="CM27" s="337">
        <f>Matryca!S27</f>
        <v>1</v>
      </c>
      <c r="CN27" s="103"/>
      <c r="CO27" s="103"/>
      <c r="CP27" s="103"/>
      <c r="CQ27" s="103"/>
      <c r="CR27" s="103"/>
      <c r="CS27" s="103"/>
      <c r="CT27" s="103"/>
      <c r="CU27" s="103"/>
      <c r="CV27" s="103"/>
      <c r="CW27" s="103"/>
      <c r="CX27" s="103"/>
      <c r="CY27" s="103"/>
      <c r="CZ27" s="103"/>
      <c r="DA27" s="103"/>
      <c r="DB27" s="103"/>
      <c r="DC27" s="103"/>
    </row>
    <row r="28" spans="1:107" s="144" customFormat="1" ht="45" x14ac:dyDescent="0.25">
      <c r="A28" s="125">
        <v>9</v>
      </c>
      <c r="B28" s="126" t="s">
        <v>44</v>
      </c>
      <c r="C28" s="104" t="s">
        <v>410</v>
      </c>
      <c r="D28" s="127"/>
      <c r="E28" s="126">
        <v>1</v>
      </c>
      <c r="F28" s="127" t="s">
        <v>410</v>
      </c>
      <c r="G28" s="127" t="s">
        <v>71</v>
      </c>
      <c r="H28" s="127" t="s">
        <v>125</v>
      </c>
      <c r="I28" s="140" t="s">
        <v>413</v>
      </c>
      <c r="J28" s="104"/>
      <c r="K28" s="104"/>
      <c r="L28" s="104" t="s">
        <v>400</v>
      </c>
      <c r="M28" s="257">
        <f t="shared" si="0"/>
        <v>50</v>
      </c>
      <c r="N28" s="258">
        <f t="shared" si="11"/>
        <v>20</v>
      </c>
      <c r="O28" s="259">
        <f t="shared" si="1"/>
        <v>30</v>
      </c>
      <c r="P28" s="260">
        <f t="shared" si="2"/>
        <v>30</v>
      </c>
      <c r="Q28" s="261">
        <f t="shared" si="35"/>
        <v>2</v>
      </c>
      <c r="R28" s="262">
        <f t="shared" si="12"/>
        <v>0</v>
      </c>
      <c r="S28" s="262">
        <f t="shared" si="34"/>
        <v>1.3333333333333333</v>
      </c>
      <c r="T28" s="263">
        <f t="shared" si="13"/>
        <v>0.66666666666666663</v>
      </c>
      <c r="U28" s="264">
        <f t="shared" si="14"/>
        <v>1.2</v>
      </c>
      <c r="V28" s="129" t="s">
        <v>58</v>
      </c>
      <c r="W28" s="116"/>
      <c r="X28" s="130"/>
      <c r="Y28" s="293">
        <f t="shared" si="15"/>
        <v>0</v>
      </c>
      <c r="Z28" s="294">
        <f t="shared" si="16"/>
        <v>0</v>
      </c>
      <c r="AA28" s="295">
        <f t="shared" si="17"/>
        <v>0</v>
      </c>
      <c r="AB28" s="131"/>
      <c r="AC28" s="132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33"/>
      <c r="AS28" s="134"/>
      <c r="AT28" s="143" t="s">
        <v>59</v>
      </c>
      <c r="AU28" s="130">
        <v>2</v>
      </c>
      <c r="AV28" s="257">
        <f t="shared" si="18"/>
        <v>50</v>
      </c>
      <c r="AW28" s="294">
        <f t="shared" si="19"/>
        <v>30</v>
      </c>
      <c r="AX28" s="306">
        <f t="shared" si="20"/>
        <v>30</v>
      </c>
      <c r="AY28" s="127">
        <v>10</v>
      </c>
      <c r="AZ28" s="132">
        <v>10</v>
      </c>
      <c r="BA28" s="127"/>
      <c r="BB28" s="127">
        <v>10</v>
      </c>
      <c r="BC28" s="127"/>
      <c r="BD28" s="127">
        <v>10</v>
      </c>
      <c r="BE28" s="127"/>
      <c r="BF28" s="127"/>
      <c r="BG28" s="127"/>
      <c r="BH28" s="127"/>
      <c r="BI28" s="127"/>
      <c r="BJ28" s="127"/>
      <c r="BK28" s="127"/>
      <c r="BL28" s="127"/>
      <c r="BM28" s="127"/>
      <c r="BN28" s="127"/>
      <c r="BO28" s="133"/>
      <c r="BP28" s="134">
        <v>20</v>
      </c>
      <c r="BQ28" s="313">
        <f t="shared" si="21"/>
        <v>25</v>
      </c>
      <c r="BR28" s="315" t="str">
        <f t="shared" si="50"/>
        <v>Wartość prawidłowa</v>
      </c>
      <c r="BS28" s="338">
        <f t="shared" si="36"/>
        <v>20</v>
      </c>
      <c r="BT28" s="339">
        <f t="shared" si="37"/>
        <v>10</v>
      </c>
      <c r="BU28" s="339">
        <f t="shared" si="38"/>
        <v>0</v>
      </c>
      <c r="BV28" s="339">
        <f t="shared" si="39"/>
        <v>0</v>
      </c>
      <c r="BW28" s="339">
        <f t="shared" si="40"/>
        <v>20</v>
      </c>
      <c r="BX28" s="339">
        <f t="shared" si="41"/>
        <v>0</v>
      </c>
      <c r="BY28" s="340">
        <f t="shared" si="42"/>
        <v>50</v>
      </c>
      <c r="BZ28" s="341">
        <f t="shared" si="43"/>
        <v>0.8</v>
      </c>
      <c r="CA28" s="342">
        <f t="shared" si="44"/>
        <v>0.4</v>
      </c>
      <c r="CB28" s="342">
        <f t="shared" si="45"/>
        <v>0</v>
      </c>
      <c r="CC28" s="342">
        <f t="shared" si="46"/>
        <v>0</v>
      </c>
      <c r="CD28" s="342">
        <f t="shared" si="47"/>
        <v>0.8</v>
      </c>
      <c r="CE28" s="342">
        <f t="shared" si="48"/>
        <v>0</v>
      </c>
      <c r="CF28" s="343">
        <f t="shared" si="49"/>
        <v>2</v>
      </c>
      <c r="CG28" s="338">
        <f t="shared" si="30"/>
        <v>30</v>
      </c>
      <c r="CH28" s="344">
        <f t="shared" si="31"/>
        <v>10</v>
      </c>
      <c r="CI28" s="345">
        <f t="shared" si="32"/>
        <v>1.2000000000000002</v>
      </c>
      <c r="CJ28" s="346">
        <f t="shared" si="33"/>
        <v>0.4</v>
      </c>
      <c r="CK28" s="335">
        <f>Matryca!Q28</f>
        <v>5</v>
      </c>
      <c r="CL28" s="336">
        <f>Matryca!R28</f>
        <v>6</v>
      </c>
      <c r="CM28" s="337">
        <f>Matryca!S28</f>
        <v>1</v>
      </c>
      <c r="CN28" s="103"/>
      <c r="CO28" s="103"/>
      <c r="CP28" s="103"/>
      <c r="CQ28" s="103"/>
      <c r="CR28" s="103"/>
      <c r="CS28" s="103"/>
      <c r="CT28" s="103"/>
      <c r="CU28" s="103"/>
      <c r="CV28" s="103"/>
      <c r="CW28" s="103"/>
      <c r="CX28" s="103"/>
      <c r="CY28" s="103"/>
      <c r="CZ28" s="103"/>
      <c r="DA28" s="103"/>
      <c r="DB28" s="103"/>
      <c r="DC28" s="103"/>
    </row>
    <row r="29" spans="1:107" s="144" customFormat="1" ht="45" x14ac:dyDescent="0.25">
      <c r="A29" s="125">
        <v>10</v>
      </c>
      <c r="B29" s="126" t="s">
        <v>44</v>
      </c>
      <c r="C29" s="104" t="s">
        <v>410</v>
      </c>
      <c r="D29" s="127"/>
      <c r="E29" s="126">
        <v>1</v>
      </c>
      <c r="F29" s="127" t="s">
        <v>410</v>
      </c>
      <c r="G29" s="127" t="s">
        <v>71</v>
      </c>
      <c r="H29" s="127" t="s">
        <v>125</v>
      </c>
      <c r="I29" s="140" t="s">
        <v>107</v>
      </c>
      <c r="J29" s="104"/>
      <c r="K29" s="104"/>
      <c r="L29" s="104" t="s">
        <v>400</v>
      </c>
      <c r="M29" s="257">
        <f t="shared" si="0"/>
        <v>50</v>
      </c>
      <c r="N29" s="258">
        <f t="shared" si="11"/>
        <v>25</v>
      </c>
      <c r="O29" s="259">
        <f t="shared" si="1"/>
        <v>25</v>
      </c>
      <c r="P29" s="260">
        <f t="shared" si="2"/>
        <v>25</v>
      </c>
      <c r="Q29" s="261">
        <f t="shared" si="35"/>
        <v>2</v>
      </c>
      <c r="R29" s="262">
        <f t="shared" si="12"/>
        <v>0</v>
      </c>
      <c r="S29" s="262">
        <f t="shared" si="34"/>
        <v>1.2</v>
      </c>
      <c r="T29" s="263">
        <f t="shared" si="13"/>
        <v>0.8</v>
      </c>
      <c r="U29" s="264">
        <f t="shared" si="14"/>
        <v>1</v>
      </c>
      <c r="V29" s="129" t="s">
        <v>58</v>
      </c>
      <c r="W29" s="116"/>
      <c r="X29" s="130"/>
      <c r="Y29" s="293">
        <f t="shared" si="15"/>
        <v>0</v>
      </c>
      <c r="Z29" s="294">
        <f t="shared" si="16"/>
        <v>0</v>
      </c>
      <c r="AA29" s="295">
        <f t="shared" si="17"/>
        <v>0</v>
      </c>
      <c r="AB29" s="131"/>
      <c r="AC29" s="132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33"/>
      <c r="AS29" s="134"/>
      <c r="AT29" s="143" t="s">
        <v>59</v>
      </c>
      <c r="AU29" s="130">
        <v>2</v>
      </c>
      <c r="AV29" s="257">
        <f t="shared" si="18"/>
        <v>50</v>
      </c>
      <c r="AW29" s="294">
        <f t="shared" si="19"/>
        <v>25</v>
      </c>
      <c r="AX29" s="306">
        <f t="shared" si="20"/>
        <v>25</v>
      </c>
      <c r="AY29" s="127">
        <v>10</v>
      </c>
      <c r="AZ29" s="132">
        <v>10</v>
      </c>
      <c r="BA29" s="127"/>
      <c r="BB29" s="127">
        <v>10</v>
      </c>
      <c r="BC29" s="127"/>
      <c r="BD29" s="127">
        <v>5</v>
      </c>
      <c r="BE29" s="127"/>
      <c r="BF29" s="127"/>
      <c r="BG29" s="127"/>
      <c r="BH29" s="127"/>
      <c r="BI29" s="139"/>
      <c r="BJ29" s="127"/>
      <c r="BK29" s="127"/>
      <c r="BL29" s="127"/>
      <c r="BM29" s="127"/>
      <c r="BN29" s="127"/>
      <c r="BO29" s="133"/>
      <c r="BP29" s="134">
        <v>25</v>
      </c>
      <c r="BQ29" s="313">
        <f t="shared" si="21"/>
        <v>25</v>
      </c>
      <c r="BR29" s="315" t="str">
        <f t="shared" si="50"/>
        <v>Wartość prawidłowa</v>
      </c>
      <c r="BS29" s="338">
        <f t="shared" si="36"/>
        <v>15</v>
      </c>
      <c r="BT29" s="339">
        <f t="shared" si="37"/>
        <v>10</v>
      </c>
      <c r="BU29" s="339">
        <f t="shared" si="38"/>
        <v>0</v>
      </c>
      <c r="BV29" s="339">
        <f t="shared" si="39"/>
        <v>0</v>
      </c>
      <c r="BW29" s="339">
        <f t="shared" si="40"/>
        <v>25</v>
      </c>
      <c r="BX29" s="339">
        <f t="shared" si="41"/>
        <v>0</v>
      </c>
      <c r="BY29" s="340">
        <f t="shared" si="42"/>
        <v>50</v>
      </c>
      <c r="BZ29" s="341">
        <f t="shared" si="43"/>
        <v>0.6</v>
      </c>
      <c r="CA29" s="342">
        <f t="shared" si="44"/>
        <v>0.4</v>
      </c>
      <c r="CB29" s="342">
        <f t="shared" si="45"/>
        <v>0</v>
      </c>
      <c r="CC29" s="342">
        <f t="shared" si="46"/>
        <v>0</v>
      </c>
      <c r="CD29" s="342">
        <f t="shared" si="47"/>
        <v>1</v>
      </c>
      <c r="CE29" s="342">
        <f t="shared" si="48"/>
        <v>0</v>
      </c>
      <c r="CF29" s="343">
        <f t="shared" si="49"/>
        <v>2</v>
      </c>
      <c r="CG29" s="338">
        <f t="shared" si="30"/>
        <v>25</v>
      </c>
      <c r="CH29" s="344">
        <f t="shared" si="31"/>
        <v>10</v>
      </c>
      <c r="CI29" s="345">
        <f t="shared" si="32"/>
        <v>1</v>
      </c>
      <c r="CJ29" s="346">
        <f t="shared" si="33"/>
        <v>0.4</v>
      </c>
      <c r="CK29" s="335">
        <f>Matryca!Q29</f>
        <v>2</v>
      </c>
      <c r="CL29" s="336">
        <f>Matryca!R29</f>
        <v>4</v>
      </c>
      <c r="CM29" s="337">
        <f>Matryca!S29</f>
        <v>3</v>
      </c>
      <c r="CN29" s="103"/>
      <c r="CO29" s="103"/>
      <c r="CP29" s="103"/>
      <c r="CQ29" s="103"/>
      <c r="CR29" s="103"/>
      <c r="CS29" s="103"/>
      <c r="CT29" s="103"/>
      <c r="CU29" s="103"/>
      <c r="CV29" s="103"/>
      <c r="CW29" s="103"/>
      <c r="CX29" s="103"/>
      <c r="CY29" s="103"/>
      <c r="CZ29" s="103"/>
      <c r="DA29" s="103"/>
      <c r="DB29" s="103"/>
      <c r="DC29" s="103"/>
    </row>
    <row r="30" spans="1:107" s="144" customFormat="1" ht="45" x14ac:dyDescent="0.25">
      <c r="A30" s="125">
        <v>11</v>
      </c>
      <c r="B30" s="126" t="s">
        <v>44</v>
      </c>
      <c r="C30" s="104" t="s">
        <v>410</v>
      </c>
      <c r="D30" s="127"/>
      <c r="E30" s="126">
        <v>1</v>
      </c>
      <c r="F30" s="127" t="s">
        <v>410</v>
      </c>
      <c r="G30" s="127" t="s">
        <v>71</v>
      </c>
      <c r="H30" s="127" t="s">
        <v>125</v>
      </c>
      <c r="I30" s="140" t="s">
        <v>108</v>
      </c>
      <c r="J30" s="104"/>
      <c r="K30" s="104"/>
      <c r="L30" s="104" t="s">
        <v>400</v>
      </c>
      <c r="M30" s="257">
        <f t="shared" si="0"/>
        <v>75</v>
      </c>
      <c r="N30" s="258">
        <f t="shared" si="11"/>
        <v>40</v>
      </c>
      <c r="O30" s="259">
        <f t="shared" si="1"/>
        <v>35</v>
      </c>
      <c r="P30" s="260">
        <f t="shared" si="2"/>
        <v>35</v>
      </c>
      <c r="Q30" s="261">
        <f t="shared" si="35"/>
        <v>3</v>
      </c>
      <c r="R30" s="262">
        <f t="shared" si="12"/>
        <v>0</v>
      </c>
      <c r="S30" s="262">
        <f t="shared" si="34"/>
        <v>2.1428571428571428</v>
      </c>
      <c r="T30" s="263">
        <f t="shared" si="13"/>
        <v>0.8571428571428571</v>
      </c>
      <c r="U30" s="264">
        <f t="shared" si="14"/>
        <v>1.4</v>
      </c>
      <c r="V30" s="129" t="s">
        <v>58</v>
      </c>
      <c r="W30" s="116"/>
      <c r="X30" s="130"/>
      <c r="Y30" s="293">
        <f t="shared" si="15"/>
        <v>0</v>
      </c>
      <c r="Z30" s="294">
        <f t="shared" si="16"/>
        <v>0</v>
      </c>
      <c r="AA30" s="295">
        <f t="shared" si="17"/>
        <v>0</v>
      </c>
      <c r="AB30" s="131"/>
      <c r="AC30" s="132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33"/>
      <c r="AS30" s="134"/>
      <c r="AT30" s="143" t="s">
        <v>59</v>
      </c>
      <c r="AU30" s="130">
        <v>3</v>
      </c>
      <c r="AV30" s="257">
        <f t="shared" si="18"/>
        <v>75</v>
      </c>
      <c r="AW30" s="294">
        <f t="shared" si="19"/>
        <v>35</v>
      </c>
      <c r="AX30" s="306">
        <f t="shared" si="20"/>
        <v>35</v>
      </c>
      <c r="AY30" s="127">
        <v>10</v>
      </c>
      <c r="AZ30" s="132">
        <v>10</v>
      </c>
      <c r="BA30" s="127"/>
      <c r="BB30" s="127">
        <v>15</v>
      </c>
      <c r="BC30" s="127"/>
      <c r="BD30" s="127">
        <v>10</v>
      </c>
      <c r="BE30" s="127"/>
      <c r="BF30" s="127"/>
      <c r="BG30" s="127"/>
      <c r="BH30" s="127"/>
      <c r="BI30" s="127"/>
      <c r="BJ30" s="127"/>
      <c r="BK30" s="127"/>
      <c r="BL30" s="127"/>
      <c r="BM30" s="127"/>
      <c r="BN30" s="127"/>
      <c r="BO30" s="133"/>
      <c r="BP30" s="134">
        <v>40</v>
      </c>
      <c r="BQ30" s="313">
        <f t="shared" si="21"/>
        <v>25</v>
      </c>
      <c r="BR30" s="315" t="str">
        <f t="shared" si="50"/>
        <v>Wartość prawidłowa</v>
      </c>
      <c r="BS30" s="338">
        <f t="shared" si="36"/>
        <v>25</v>
      </c>
      <c r="BT30" s="339">
        <f t="shared" si="37"/>
        <v>10</v>
      </c>
      <c r="BU30" s="339">
        <f t="shared" si="38"/>
        <v>0</v>
      </c>
      <c r="BV30" s="339">
        <f t="shared" si="39"/>
        <v>0</v>
      </c>
      <c r="BW30" s="339">
        <f t="shared" si="40"/>
        <v>40</v>
      </c>
      <c r="BX30" s="339">
        <f t="shared" si="41"/>
        <v>0</v>
      </c>
      <c r="BY30" s="340">
        <f t="shared" si="42"/>
        <v>75</v>
      </c>
      <c r="BZ30" s="341">
        <f t="shared" si="43"/>
        <v>1</v>
      </c>
      <c r="CA30" s="342">
        <f t="shared" si="44"/>
        <v>0.4</v>
      </c>
      <c r="CB30" s="342">
        <f t="shared" si="45"/>
        <v>0</v>
      </c>
      <c r="CC30" s="342">
        <f t="shared" si="46"/>
        <v>0</v>
      </c>
      <c r="CD30" s="342">
        <f t="shared" si="47"/>
        <v>1.6</v>
      </c>
      <c r="CE30" s="342">
        <f t="shared" si="48"/>
        <v>0</v>
      </c>
      <c r="CF30" s="343">
        <f t="shared" si="49"/>
        <v>3</v>
      </c>
      <c r="CG30" s="338">
        <f t="shared" si="30"/>
        <v>35</v>
      </c>
      <c r="CH30" s="344">
        <f t="shared" si="31"/>
        <v>10</v>
      </c>
      <c r="CI30" s="345">
        <f t="shared" si="32"/>
        <v>1.4</v>
      </c>
      <c r="CJ30" s="346">
        <f t="shared" si="33"/>
        <v>0.4</v>
      </c>
      <c r="CK30" s="335">
        <f>Matryca!Q30</f>
        <v>5</v>
      </c>
      <c r="CL30" s="336">
        <f>Matryca!R30</f>
        <v>6</v>
      </c>
      <c r="CM30" s="337">
        <f>Matryca!S30</f>
        <v>1</v>
      </c>
      <c r="CN30" s="103"/>
      <c r="CO30" s="103"/>
      <c r="CP30" s="103"/>
      <c r="CQ30" s="103"/>
      <c r="CR30" s="103"/>
      <c r="CS30" s="103"/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</row>
    <row r="31" spans="1:107" s="144" customFormat="1" ht="15.75" x14ac:dyDescent="0.25">
      <c r="A31" s="125">
        <v>12</v>
      </c>
      <c r="B31" s="126" t="s">
        <v>44</v>
      </c>
      <c r="C31" s="104" t="s">
        <v>410</v>
      </c>
      <c r="D31" s="127"/>
      <c r="E31" s="126">
        <v>1</v>
      </c>
      <c r="F31" s="127" t="s">
        <v>410</v>
      </c>
      <c r="G31" s="127" t="s">
        <v>71</v>
      </c>
      <c r="H31" s="127" t="s">
        <v>125</v>
      </c>
      <c r="I31" s="140" t="s">
        <v>104</v>
      </c>
      <c r="J31" s="104"/>
      <c r="K31" s="104"/>
      <c r="L31" s="104" t="s">
        <v>400</v>
      </c>
      <c r="M31" s="257">
        <f t="shared" si="0"/>
        <v>100</v>
      </c>
      <c r="N31" s="258">
        <f t="shared" si="11"/>
        <v>50</v>
      </c>
      <c r="O31" s="259">
        <f t="shared" si="1"/>
        <v>50</v>
      </c>
      <c r="P31" s="260">
        <f t="shared" si="2"/>
        <v>50</v>
      </c>
      <c r="Q31" s="261">
        <f t="shared" si="35"/>
        <v>4</v>
      </c>
      <c r="R31" s="262">
        <f t="shared" si="12"/>
        <v>1.6</v>
      </c>
      <c r="S31" s="262">
        <f t="shared" si="34"/>
        <v>3.2</v>
      </c>
      <c r="T31" s="263">
        <f t="shared" si="13"/>
        <v>0.8</v>
      </c>
      <c r="U31" s="264">
        <f t="shared" si="14"/>
        <v>2</v>
      </c>
      <c r="V31" s="129" t="s">
        <v>58</v>
      </c>
      <c r="W31" s="116" t="s">
        <v>59</v>
      </c>
      <c r="X31" s="130">
        <v>2</v>
      </c>
      <c r="Y31" s="293">
        <f t="shared" si="15"/>
        <v>50</v>
      </c>
      <c r="Z31" s="294">
        <f t="shared" si="16"/>
        <v>30</v>
      </c>
      <c r="AA31" s="295">
        <f t="shared" si="17"/>
        <v>30</v>
      </c>
      <c r="AB31" s="131">
        <v>10</v>
      </c>
      <c r="AC31" s="132">
        <v>10</v>
      </c>
      <c r="AD31" s="127"/>
      <c r="AE31" s="127">
        <v>20</v>
      </c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33"/>
      <c r="AS31" s="134">
        <v>20</v>
      </c>
      <c r="AT31" s="143" t="s">
        <v>59</v>
      </c>
      <c r="AU31" s="130">
        <v>2</v>
      </c>
      <c r="AV31" s="257">
        <f t="shared" si="18"/>
        <v>50</v>
      </c>
      <c r="AW31" s="294">
        <f t="shared" si="19"/>
        <v>20</v>
      </c>
      <c r="AX31" s="306">
        <f t="shared" si="20"/>
        <v>20</v>
      </c>
      <c r="AY31" s="127"/>
      <c r="AZ31" s="132"/>
      <c r="BA31" s="127"/>
      <c r="BB31" s="127"/>
      <c r="BC31" s="127"/>
      <c r="BD31" s="127"/>
      <c r="BE31" s="127"/>
      <c r="BF31" s="127"/>
      <c r="BG31" s="127"/>
      <c r="BH31" s="127"/>
      <c r="BI31" s="127">
        <v>20</v>
      </c>
      <c r="BJ31" s="127"/>
      <c r="BK31" s="127"/>
      <c r="BL31" s="127"/>
      <c r="BM31" s="127"/>
      <c r="BN31" s="127"/>
      <c r="BO31" s="133"/>
      <c r="BP31" s="134">
        <v>30</v>
      </c>
      <c r="BQ31" s="313">
        <f t="shared" si="21"/>
        <v>25</v>
      </c>
      <c r="BR31" s="315" t="str">
        <f t="shared" si="50"/>
        <v>Wartość prawidłowa</v>
      </c>
      <c r="BS31" s="338">
        <f t="shared" si="36"/>
        <v>40</v>
      </c>
      <c r="BT31" s="339">
        <f t="shared" si="37"/>
        <v>10</v>
      </c>
      <c r="BU31" s="339">
        <f t="shared" si="38"/>
        <v>0</v>
      </c>
      <c r="BV31" s="339">
        <f t="shared" si="39"/>
        <v>0</v>
      </c>
      <c r="BW31" s="339">
        <f t="shared" si="40"/>
        <v>50</v>
      </c>
      <c r="BX31" s="339">
        <f t="shared" si="41"/>
        <v>0</v>
      </c>
      <c r="BY31" s="340">
        <f t="shared" si="42"/>
        <v>100</v>
      </c>
      <c r="BZ31" s="341">
        <f t="shared" si="43"/>
        <v>1.6</v>
      </c>
      <c r="CA31" s="342">
        <f t="shared" si="44"/>
        <v>0.4</v>
      </c>
      <c r="CB31" s="342">
        <f t="shared" si="45"/>
        <v>0</v>
      </c>
      <c r="CC31" s="342">
        <f t="shared" si="46"/>
        <v>0</v>
      </c>
      <c r="CD31" s="342">
        <f t="shared" si="47"/>
        <v>2</v>
      </c>
      <c r="CE31" s="342">
        <f t="shared" si="48"/>
        <v>0</v>
      </c>
      <c r="CF31" s="343">
        <f t="shared" si="49"/>
        <v>4</v>
      </c>
      <c r="CG31" s="338">
        <f t="shared" si="30"/>
        <v>50</v>
      </c>
      <c r="CH31" s="344">
        <f t="shared" si="31"/>
        <v>10</v>
      </c>
      <c r="CI31" s="345">
        <f t="shared" si="32"/>
        <v>2</v>
      </c>
      <c r="CJ31" s="346">
        <f t="shared" si="33"/>
        <v>0.4</v>
      </c>
      <c r="CK31" s="335">
        <f>Matryca!Q31</f>
        <v>3</v>
      </c>
      <c r="CL31" s="336">
        <f>Matryca!R31</f>
        <v>3</v>
      </c>
      <c r="CM31" s="337">
        <f>Matryca!S31</f>
        <v>1</v>
      </c>
      <c r="CN31" s="103"/>
      <c r="CO31" s="103"/>
      <c r="CP31" s="103"/>
      <c r="CQ31" s="103"/>
      <c r="CR31" s="103"/>
      <c r="CS31" s="103"/>
      <c r="CT31" s="103"/>
      <c r="CU31" s="103"/>
      <c r="CV31" s="103"/>
      <c r="CW31" s="103"/>
      <c r="CX31" s="103"/>
      <c r="CY31" s="103"/>
      <c r="CZ31" s="103"/>
      <c r="DA31" s="103"/>
      <c r="DB31" s="103"/>
      <c r="DC31" s="103"/>
    </row>
    <row r="32" spans="1:107" s="144" customFormat="1" ht="30" x14ac:dyDescent="0.25">
      <c r="A32" s="125">
        <v>13</v>
      </c>
      <c r="B32" s="126" t="s">
        <v>44</v>
      </c>
      <c r="C32" s="104" t="s">
        <v>410</v>
      </c>
      <c r="D32" s="127"/>
      <c r="E32" s="126">
        <v>1</v>
      </c>
      <c r="F32" s="127" t="s">
        <v>410</v>
      </c>
      <c r="G32" s="127" t="s">
        <v>71</v>
      </c>
      <c r="H32" s="127" t="s">
        <v>125</v>
      </c>
      <c r="I32" s="140" t="s">
        <v>105</v>
      </c>
      <c r="J32" s="104"/>
      <c r="K32" s="104"/>
      <c r="L32" s="104" t="s">
        <v>400</v>
      </c>
      <c r="M32" s="257">
        <f t="shared" si="0"/>
        <v>75</v>
      </c>
      <c r="N32" s="258">
        <f t="shared" si="11"/>
        <v>30</v>
      </c>
      <c r="O32" s="259">
        <f t="shared" si="1"/>
        <v>45</v>
      </c>
      <c r="P32" s="260">
        <f t="shared" si="2"/>
        <v>45</v>
      </c>
      <c r="Q32" s="261">
        <f t="shared" si="35"/>
        <v>3</v>
      </c>
      <c r="R32" s="262">
        <f t="shared" si="12"/>
        <v>0</v>
      </c>
      <c r="S32" s="262">
        <f t="shared" si="34"/>
        <v>2</v>
      </c>
      <c r="T32" s="263">
        <f t="shared" si="13"/>
        <v>1</v>
      </c>
      <c r="U32" s="264">
        <f t="shared" si="14"/>
        <v>1.8</v>
      </c>
      <c r="V32" s="129" t="s">
        <v>59</v>
      </c>
      <c r="W32" s="116"/>
      <c r="X32" s="130"/>
      <c r="Y32" s="293">
        <f t="shared" si="15"/>
        <v>0</v>
      </c>
      <c r="Z32" s="294">
        <f t="shared" si="16"/>
        <v>0</v>
      </c>
      <c r="AA32" s="295">
        <f t="shared" si="17"/>
        <v>0</v>
      </c>
      <c r="AB32" s="131"/>
      <c r="AC32" s="132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33"/>
      <c r="AS32" s="134"/>
      <c r="AT32" s="135" t="s">
        <v>59</v>
      </c>
      <c r="AU32" s="130">
        <v>3</v>
      </c>
      <c r="AV32" s="257">
        <f t="shared" si="18"/>
        <v>75</v>
      </c>
      <c r="AW32" s="294">
        <f t="shared" si="19"/>
        <v>45</v>
      </c>
      <c r="AX32" s="306">
        <f t="shared" si="20"/>
        <v>45</v>
      </c>
      <c r="AY32" s="139">
        <v>15</v>
      </c>
      <c r="AZ32" s="138">
        <v>15</v>
      </c>
      <c r="BA32" s="127"/>
      <c r="BB32" s="139">
        <v>30</v>
      </c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  <c r="BM32" s="127"/>
      <c r="BN32" s="127"/>
      <c r="BO32" s="133"/>
      <c r="BP32" s="134">
        <v>30</v>
      </c>
      <c r="BQ32" s="313">
        <f t="shared" si="21"/>
        <v>25</v>
      </c>
      <c r="BR32" s="315" t="str">
        <f t="shared" si="50"/>
        <v>Wartość prawidłowa</v>
      </c>
      <c r="BS32" s="338">
        <f t="shared" si="36"/>
        <v>30</v>
      </c>
      <c r="BT32" s="339">
        <f t="shared" si="37"/>
        <v>15</v>
      </c>
      <c r="BU32" s="339">
        <f t="shared" si="38"/>
        <v>0</v>
      </c>
      <c r="BV32" s="339">
        <f t="shared" si="39"/>
        <v>0</v>
      </c>
      <c r="BW32" s="339">
        <f t="shared" si="40"/>
        <v>30</v>
      </c>
      <c r="BX32" s="339">
        <f t="shared" si="41"/>
        <v>0</v>
      </c>
      <c r="BY32" s="340">
        <f t="shared" si="42"/>
        <v>75</v>
      </c>
      <c r="BZ32" s="341">
        <f t="shared" si="43"/>
        <v>1.2</v>
      </c>
      <c r="CA32" s="342">
        <f t="shared" si="44"/>
        <v>0.6</v>
      </c>
      <c r="CB32" s="342">
        <f t="shared" si="45"/>
        <v>0</v>
      </c>
      <c r="CC32" s="342">
        <f t="shared" si="46"/>
        <v>0</v>
      </c>
      <c r="CD32" s="342">
        <f t="shared" si="47"/>
        <v>1.2</v>
      </c>
      <c r="CE32" s="342">
        <f t="shared" si="48"/>
        <v>0</v>
      </c>
      <c r="CF32" s="343">
        <f t="shared" si="49"/>
        <v>3</v>
      </c>
      <c r="CG32" s="338">
        <f t="shared" si="30"/>
        <v>45</v>
      </c>
      <c r="CH32" s="344">
        <f t="shared" si="31"/>
        <v>15</v>
      </c>
      <c r="CI32" s="345">
        <f t="shared" si="32"/>
        <v>1.7999999999999998</v>
      </c>
      <c r="CJ32" s="346">
        <f t="shared" si="33"/>
        <v>0.6</v>
      </c>
      <c r="CK32" s="335">
        <f>Matryca!Q32</f>
        <v>4</v>
      </c>
      <c r="CL32" s="336">
        <f>Matryca!R32</f>
        <v>6</v>
      </c>
      <c r="CM32" s="337">
        <f>Matryca!S32</f>
        <v>1</v>
      </c>
      <c r="CN32" s="103"/>
      <c r="CO32" s="103"/>
      <c r="CP32" s="103"/>
      <c r="CQ32" s="103"/>
      <c r="CR32" s="103"/>
      <c r="CS32" s="103"/>
      <c r="CT32" s="103"/>
      <c r="CU32" s="103"/>
      <c r="CV32" s="103"/>
      <c r="CW32" s="103"/>
      <c r="CX32" s="103"/>
      <c r="CY32" s="103"/>
      <c r="CZ32" s="103"/>
      <c r="DA32" s="103"/>
      <c r="DB32" s="103"/>
      <c r="DC32" s="103"/>
    </row>
    <row r="33" spans="1:91" s="103" customFormat="1" ht="30" x14ac:dyDescent="0.25">
      <c r="A33" s="125">
        <v>14</v>
      </c>
      <c r="B33" s="145" t="s">
        <v>44</v>
      </c>
      <c r="C33" s="104" t="s">
        <v>410</v>
      </c>
      <c r="D33" s="127"/>
      <c r="E33" s="126">
        <v>1</v>
      </c>
      <c r="F33" s="127" t="s">
        <v>410</v>
      </c>
      <c r="G33" s="127" t="s">
        <v>71</v>
      </c>
      <c r="H33" s="127" t="s">
        <v>125</v>
      </c>
      <c r="I33" s="146" t="s">
        <v>621</v>
      </c>
      <c r="J33" s="147"/>
      <c r="K33" s="147"/>
      <c r="L33" s="104" t="s">
        <v>401</v>
      </c>
      <c r="M33" s="265">
        <f t="shared" si="0"/>
        <v>20</v>
      </c>
      <c r="N33" s="258">
        <f t="shared" si="11"/>
        <v>0</v>
      </c>
      <c r="O33" s="259">
        <f t="shared" si="1"/>
        <v>20</v>
      </c>
      <c r="P33" s="260">
        <f t="shared" si="2"/>
        <v>20</v>
      </c>
      <c r="Q33" s="261">
        <f t="shared" si="35"/>
        <v>0</v>
      </c>
      <c r="R33" s="262">
        <f t="shared" si="12"/>
        <v>0</v>
      </c>
      <c r="S33" s="262">
        <f t="shared" si="34"/>
        <v>0</v>
      </c>
      <c r="T33" s="263">
        <f t="shared" si="13"/>
        <v>0</v>
      </c>
      <c r="U33" s="264">
        <f t="shared" si="14"/>
        <v>0</v>
      </c>
      <c r="V33" s="129" t="s">
        <v>59</v>
      </c>
      <c r="W33" s="116"/>
      <c r="X33" s="130"/>
      <c r="Y33" s="293">
        <f t="shared" si="15"/>
        <v>0</v>
      </c>
      <c r="Z33" s="294">
        <f t="shared" si="16"/>
        <v>0</v>
      </c>
      <c r="AA33" s="295">
        <f t="shared" si="17"/>
        <v>0</v>
      </c>
      <c r="AB33" s="131"/>
      <c r="AC33" s="132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33"/>
      <c r="AS33" s="134"/>
      <c r="AT33" s="135" t="s">
        <v>59</v>
      </c>
      <c r="AU33" s="130"/>
      <c r="AV33" s="257">
        <f t="shared" si="18"/>
        <v>20</v>
      </c>
      <c r="AW33" s="294">
        <f t="shared" si="19"/>
        <v>20</v>
      </c>
      <c r="AX33" s="306">
        <f t="shared" si="20"/>
        <v>20</v>
      </c>
      <c r="AY33" s="148">
        <v>10</v>
      </c>
      <c r="AZ33" s="132"/>
      <c r="BA33" s="127"/>
      <c r="BB33" s="127"/>
      <c r="BC33" s="148">
        <v>10</v>
      </c>
      <c r="BD33" s="127"/>
      <c r="BE33" s="127"/>
      <c r="BF33" s="127"/>
      <c r="BG33" s="127"/>
      <c r="BH33" s="127"/>
      <c r="BI33" s="127"/>
      <c r="BJ33" s="127"/>
      <c r="BK33" s="127"/>
      <c r="BL33" s="127"/>
      <c r="BM33" s="127"/>
      <c r="BN33" s="127"/>
      <c r="BO33" s="133"/>
      <c r="BP33" s="134"/>
      <c r="BQ33" s="313" t="str">
        <f t="shared" si="21"/>
        <v xml:space="preserve"> </v>
      </c>
      <c r="BR33" s="314" t="str">
        <f t="shared" ref="BR33:BR53" si="51">IF(OR(BQ33&gt;30,BQ33&lt;25),"1 ECTS powinien mieścić się przedziale 25-30h","Wartość prawidłowa")</f>
        <v>1 ECTS powinien mieścić się przedziale 25-30h</v>
      </c>
      <c r="BS33" s="338">
        <f t="shared" si="36"/>
        <v>20</v>
      </c>
      <c r="BT33" s="339">
        <f t="shared" si="37"/>
        <v>0</v>
      </c>
      <c r="BU33" s="339">
        <f t="shared" si="38"/>
        <v>0</v>
      </c>
      <c r="BV33" s="339">
        <f t="shared" si="39"/>
        <v>0</v>
      </c>
      <c r="BW33" s="339">
        <f t="shared" si="40"/>
        <v>0</v>
      </c>
      <c r="BX33" s="339">
        <f t="shared" si="41"/>
        <v>0</v>
      </c>
      <c r="BY33" s="340">
        <f t="shared" si="42"/>
        <v>20</v>
      </c>
      <c r="BZ33" s="341">
        <f t="shared" si="43"/>
        <v>0</v>
      </c>
      <c r="CA33" s="342">
        <f t="shared" si="44"/>
        <v>0</v>
      </c>
      <c r="CB33" s="342">
        <f t="shared" si="45"/>
        <v>0</v>
      </c>
      <c r="CC33" s="342">
        <f t="shared" si="46"/>
        <v>0</v>
      </c>
      <c r="CD33" s="342">
        <f t="shared" si="47"/>
        <v>0</v>
      </c>
      <c r="CE33" s="342">
        <f t="shared" si="48"/>
        <v>0</v>
      </c>
      <c r="CF33" s="343">
        <f t="shared" si="49"/>
        <v>0</v>
      </c>
      <c r="CG33" s="338">
        <f t="shared" si="30"/>
        <v>20</v>
      </c>
      <c r="CH33" s="344">
        <f t="shared" si="31"/>
        <v>0</v>
      </c>
      <c r="CI33" s="345">
        <f t="shared" si="32"/>
        <v>0</v>
      </c>
      <c r="CJ33" s="346">
        <f t="shared" si="33"/>
        <v>0</v>
      </c>
      <c r="CK33" s="335">
        <f>Matryca!Q33</f>
        <v>7</v>
      </c>
      <c r="CL33" s="336">
        <f>Matryca!R33</f>
        <v>4</v>
      </c>
      <c r="CM33" s="337">
        <f>Matryca!S33</f>
        <v>1</v>
      </c>
    </row>
    <row r="34" spans="1:91" s="103" customFormat="1" ht="15.75" x14ac:dyDescent="0.25">
      <c r="A34" s="125">
        <v>15</v>
      </c>
      <c r="B34" s="126" t="s">
        <v>45</v>
      </c>
      <c r="C34" s="104" t="s">
        <v>410</v>
      </c>
      <c r="D34" s="127"/>
      <c r="E34" s="126">
        <v>1</v>
      </c>
      <c r="F34" s="127" t="s">
        <v>410</v>
      </c>
      <c r="G34" s="127" t="s">
        <v>71</v>
      </c>
      <c r="H34" s="127" t="s">
        <v>125</v>
      </c>
      <c r="I34" s="140" t="s">
        <v>109</v>
      </c>
      <c r="J34" s="104"/>
      <c r="K34" s="104"/>
      <c r="L34" s="104" t="s">
        <v>400</v>
      </c>
      <c r="M34" s="257">
        <f t="shared" si="0"/>
        <v>50</v>
      </c>
      <c r="N34" s="258">
        <f t="shared" si="11"/>
        <v>25</v>
      </c>
      <c r="O34" s="259">
        <f t="shared" si="1"/>
        <v>25</v>
      </c>
      <c r="P34" s="260">
        <f t="shared" si="2"/>
        <v>25</v>
      </c>
      <c r="Q34" s="261">
        <f t="shared" si="35"/>
        <v>2</v>
      </c>
      <c r="R34" s="262">
        <f t="shared" si="12"/>
        <v>0</v>
      </c>
      <c r="S34" s="262">
        <f t="shared" si="34"/>
        <v>1.2</v>
      </c>
      <c r="T34" s="263">
        <f t="shared" si="13"/>
        <v>0</v>
      </c>
      <c r="U34" s="264">
        <f t="shared" si="14"/>
        <v>1</v>
      </c>
      <c r="V34" s="129" t="s">
        <v>59</v>
      </c>
      <c r="W34" s="116"/>
      <c r="X34" s="130"/>
      <c r="Y34" s="293">
        <f t="shared" si="15"/>
        <v>0</v>
      </c>
      <c r="Z34" s="294">
        <f t="shared" si="16"/>
        <v>0</v>
      </c>
      <c r="AA34" s="295">
        <f t="shared" si="17"/>
        <v>0</v>
      </c>
      <c r="AB34" s="131"/>
      <c r="AC34" s="132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33"/>
      <c r="AS34" s="134"/>
      <c r="AT34" s="135" t="s">
        <v>59</v>
      </c>
      <c r="AU34" s="130">
        <v>2</v>
      </c>
      <c r="AV34" s="257">
        <f t="shared" si="18"/>
        <v>50</v>
      </c>
      <c r="AW34" s="294">
        <f t="shared" si="19"/>
        <v>25</v>
      </c>
      <c r="AX34" s="306">
        <f t="shared" si="20"/>
        <v>25</v>
      </c>
      <c r="AY34" s="127"/>
      <c r="AZ34" s="132"/>
      <c r="BA34" s="127">
        <v>10</v>
      </c>
      <c r="BB34" s="127"/>
      <c r="BC34" s="127">
        <v>15</v>
      </c>
      <c r="BD34" s="127"/>
      <c r="BE34" s="127"/>
      <c r="BF34" s="127"/>
      <c r="BG34" s="127"/>
      <c r="BH34" s="127"/>
      <c r="BI34" s="127"/>
      <c r="BJ34" s="127"/>
      <c r="BK34" s="127"/>
      <c r="BL34" s="127"/>
      <c r="BM34" s="127"/>
      <c r="BN34" s="127"/>
      <c r="BO34" s="133"/>
      <c r="BP34" s="134">
        <v>25</v>
      </c>
      <c r="BQ34" s="313">
        <f t="shared" si="21"/>
        <v>25</v>
      </c>
      <c r="BR34" s="314" t="str">
        <f t="shared" si="51"/>
        <v>Wartość prawidłowa</v>
      </c>
      <c r="BS34" s="338">
        <f t="shared" si="36"/>
        <v>25</v>
      </c>
      <c r="BT34" s="339">
        <f t="shared" si="37"/>
        <v>0</v>
      </c>
      <c r="BU34" s="339">
        <f t="shared" si="38"/>
        <v>0</v>
      </c>
      <c r="BV34" s="339">
        <f t="shared" si="39"/>
        <v>0</v>
      </c>
      <c r="BW34" s="339">
        <f t="shared" si="40"/>
        <v>25</v>
      </c>
      <c r="BX34" s="339">
        <f t="shared" si="41"/>
        <v>0</v>
      </c>
      <c r="BY34" s="340">
        <f t="shared" si="42"/>
        <v>50</v>
      </c>
      <c r="BZ34" s="341">
        <f t="shared" si="43"/>
        <v>1</v>
      </c>
      <c r="CA34" s="342">
        <f t="shared" si="44"/>
        <v>0</v>
      </c>
      <c r="CB34" s="342">
        <f t="shared" si="45"/>
        <v>0</v>
      </c>
      <c r="CC34" s="342">
        <f t="shared" si="46"/>
        <v>0</v>
      </c>
      <c r="CD34" s="342">
        <f t="shared" si="47"/>
        <v>1</v>
      </c>
      <c r="CE34" s="342">
        <f t="shared" si="48"/>
        <v>0</v>
      </c>
      <c r="CF34" s="343">
        <f t="shared" si="49"/>
        <v>2</v>
      </c>
      <c r="CG34" s="338">
        <f t="shared" si="30"/>
        <v>25</v>
      </c>
      <c r="CH34" s="344">
        <f t="shared" si="31"/>
        <v>0</v>
      </c>
      <c r="CI34" s="345">
        <f t="shared" si="32"/>
        <v>1</v>
      </c>
      <c r="CJ34" s="346">
        <f t="shared" si="33"/>
        <v>0</v>
      </c>
      <c r="CK34" s="335">
        <f>Matryca!Q34</f>
        <v>2</v>
      </c>
      <c r="CL34" s="336">
        <f>Matryca!R34</f>
        <v>2</v>
      </c>
      <c r="CM34" s="337">
        <f>Matryca!S34</f>
        <v>1</v>
      </c>
    </row>
    <row r="35" spans="1:91" s="103" customFormat="1" ht="30" x14ac:dyDescent="0.25">
      <c r="A35" s="125">
        <v>16</v>
      </c>
      <c r="B35" s="126" t="s">
        <v>45</v>
      </c>
      <c r="C35" s="104" t="s">
        <v>410</v>
      </c>
      <c r="D35" s="127"/>
      <c r="E35" s="126">
        <v>1</v>
      </c>
      <c r="F35" s="127" t="s">
        <v>410</v>
      </c>
      <c r="G35" s="127" t="s">
        <v>71</v>
      </c>
      <c r="H35" s="127" t="s">
        <v>125</v>
      </c>
      <c r="I35" s="140" t="s">
        <v>414</v>
      </c>
      <c r="J35" s="104"/>
      <c r="K35" s="104"/>
      <c r="L35" s="104" t="s">
        <v>400</v>
      </c>
      <c r="M35" s="257">
        <f t="shared" si="0"/>
        <v>65</v>
      </c>
      <c r="N35" s="258">
        <f t="shared" si="11"/>
        <v>35</v>
      </c>
      <c r="O35" s="259">
        <f t="shared" si="1"/>
        <v>30</v>
      </c>
      <c r="P35" s="260">
        <f t="shared" si="2"/>
        <v>30</v>
      </c>
      <c r="Q35" s="261">
        <f t="shared" si="35"/>
        <v>2.5</v>
      </c>
      <c r="R35" s="262">
        <f t="shared" si="12"/>
        <v>0</v>
      </c>
      <c r="S35" s="262">
        <f t="shared" si="34"/>
        <v>1.6666666666666667</v>
      </c>
      <c r="T35" s="263">
        <f t="shared" si="13"/>
        <v>0.83333333333333337</v>
      </c>
      <c r="U35" s="264">
        <f t="shared" si="14"/>
        <v>1.1538461538461537</v>
      </c>
      <c r="V35" s="129" t="s">
        <v>59</v>
      </c>
      <c r="W35" s="116" t="s">
        <v>59</v>
      </c>
      <c r="X35" s="130">
        <v>2.5</v>
      </c>
      <c r="Y35" s="293">
        <f t="shared" si="15"/>
        <v>65</v>
      </c>
      <c r="Z35" s="294">
        <f t="shared" si="16"/>
        <v>30</v>
      </c>
      <c r="AA35" s="295">
        <f t="shared" si="17"/>
        <v>30</v>
      </c>
      <c r="AB35" s="149">
        <v>10</v>
      </c>
      <c r="AC35" s="138">
        <v>10</v>
      </c>
      <c r="AD35" s="139"/>
      <c r="AE35" s="127">
        <v>20</v>
      </c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33"/>
      <c r="AS35" s="134">
        <v>35</v>
      </c>
      <c r="AT35" s="135"/>
      <c r="AU35" s="130"/>
      <c r="AV35" s="257">
        <f t="shared" si="18"/>
        <v>0</v>
      </c>
      <c r="AW35" s="294">
        <f t="shared" si="19"/>
        <v>0</v>
      </c>
      <c r="AX35" s="306">
        <f t="shared" si="20"/>
        <v>0</v>
      </c>
      <c r="AY35" s="127"/>
      <c r="AZ35" s="132"/>
      <c r="BA35" s="127"/>
      <c r="BB35" s="127"/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  <c r="BM35" s="127"/>
      <c r="BN35" s="127"/>
      <c r="BO35" s="133"/>
      <c r="BP35" s="134"/>
      <c r="BQ35" s="313">
        <f t="shared" si="21"/>
        <v>26</v>
      </c>
      <c r="BR35" s="314" t="str">
        <f t="shared" si="51"/>
        <v>Wartość prawidłowa</v>
      </c>
      <c r="BS35" s="338">
        <f t="shared" si="36"/>
        <v>20</v>
      </c>
      <c r="BT35" s="339">
        <f t="shared" si="37"/>
        <v>10</v>
      </c>
      <c r="BU35" s="339">
        <f t="shared" si="38"/>
        <v>0</v>
      </c>
      <c r="BV35" s="339">
        <f t="shared" si="39"/>
        <v>0</v>
      </c>
      <c r="BW35" s="339">
        <f t="shared" si="40"/>
        <v>35</v>
      </c>
      <c r="BX35" s="339">
        <f t="shared" si="41"/>
        <v>0</v>
      </c>
      <c r="BY35" s="340">
        <f t="shared" si="42"/>
        <v>65</v>
      </c>
      <c r="BZ35" s="341">
        <f t="shared" si="43"/>
        <v>0.76923076923076927</v>
      </c>
      <c r="CA35" s="342">
        <f t="shared" si="44"/>
        <v>0.38461538461538464</v>
      </c>
      <c r="CB35" s="342">
        <f t="shared" si="45"/>
        <v>0</v>
      </c>
      <c r="CC35" s="342">
        <f t="shared" si="46"/>
        <v>0</v>
      </c>
      <c r="CD35" s="342">
        <f t="shared" si="47"/>
        <v>1.3461538461538463</v>
      </c>
      <c r="CE35" s="342">
        <f t="shared" si="48"/>
        <v>0</v>
      </c>
      <c r="CF35" s="343">
        <f t="shared" si="49"/>
        <v>2.5</v>
      </c>
      <c r="CG35" s="338">
        <f t="shared" si="30"/>
        <v>30</v>
      </c>
      <c r="CH35" s="344">
        <f t="shared" si="31"/>
        <v>10</v>
      </c>
      <c r="CI35" s="345">
        <f t="shared" si="32"/>
        <v>1.153846153846154</v>
      </c>
      <c r="CJ35" s="346">
        <f t="shared" si="33"/>
        <v>0.38461538461538464</v>
      </c>
      <c r="CK35" s="335">
        <f>Matryca!Q35</f>
        <v>8</v>
      </c>
      <c r="CL35" s="336">
        <f>Matryca!R35</f>
        <v>3</v>
      </c>
      <c r="CM35" s="337">
        <f>Matryca!S35</f>
        <v>1</v>
      </c>
    </row>
    <row r="36" spans="1:91" s="103" customFormat="1" ht="30" x14ac:dyDescent="0.25">
      <c r="A36" s="125">
        <v>17</v>
      </c>
      <c r="B36" s="126" t="s">
        <v>45</v>
      </c>
      <c r="C36" s="104" t="s">
        <v>410</v>
      </c>
      <c r="D36" s="127"/>
      <c r="E36" s="126">
        <v>1</v>
      </c>
      <c r="F36" s="127" t="s">
        <v>410</v>
      </c>
      <c r="G36" s="127" t="s">
        <v>71</v>
      </c>
      <c r="H36" s="127" t="s">
        <v>125</v>
      </c>
      <c r="I36" s="140" t="s">
        <v>415</v>
      </c>
      <c r="J36" s="104"/>
      <c r="K36" s="104"/>
      <c r="L36" s="104" t="s">
        <v>400</v>
      </c>
      <c r="M36" s="257">
        <f t="shared" si="0"/>
        <v>75</v>
      </c>
      <c r="N36" s="258">
        <f t="shared" si="11"/>
        <v>45</v>
      </c>
      <c r="O36" s="259">
        <f t="shared" si="1"/>
        <v>30</v>
      </c>
      <c r="P36" s="260">
        <f t="shared" si="2"/>
        <v>30</v>
      </c>
      <c r="Q36" s="261">
        <f t="shared" si="35"/>
        <v>3</v>
      </c>
      <c r="R36" s="262">
        <f t="shared" si="12"/>
        <v>0</v>
      </c>
      <c r="S36" s="262">
        <f t="shared" si="34"/>
        <v>2</v>
      </c>
      <c r="T36" s="263">
        <f t="shared" si="13"/>
        <v>1</v>
      </c>
      <c r="U36" s="264">
        <f t="shared" si="14"/>
        <v>1.2</v>
      </c>
      <c r="V36" s="129" t="s">
        <v>59</v>
      </c>
      <c r="W36" s="116" t="s">
        <v>59</v>
      </c>
      <c r="X36" s="130">
        <v>3</v>
      </c>
      <c r="Y36" s="293">
        <f t="shared" si="15"/>
        <v>75</v>
      </c>
      <c r="Z36" s="294">
        <f t="shared" si="16"/>
        <v>30</v>
      </c>
      <c r="AA36" s="295">
        <f t="shared" si="17"/>
        <v>30</v>
      </c>
      <c r="AB36" s="149">
        <v>10</v>
      </c>
      <c r="AC36" s="138">
        <v>10</v>
      </c>
      <c r="AD36" s="127"/>
      <c r="AE36" s="139">
        <v>20</v>
      </c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33"/>
      <c r="AS36" s="134">
        <v>45</v>
      </c>
      <c r="AT36" s="135"/>
      <c r="AU36" s="130"/>
      <c r="AV36" s="257">
        <f t="shared" si="18"/>
        <v>0</v>
      </c>
      <c r="AW36" s="294">
        <f t="shared" si="19"/>
        <v>0</v>
      </c>
      <c r="AX36" s="306">
        <f t="shared" si="20"/>
        <v>0</v>
      </c>
      <c r="AY36" s="127"/>
      <c r="AZ36" s="132"/>
      <c r="BA36" s="127"/>
      <c r="BB36" s="127"/>
      <c r="BC36" s="127"/>
      <c r="BD36" s="127"/>
      <c r="BE36" s="127"/>
      <c r="BF36" s="127"/>
      <c r="BG36" s="127"/>
      <c r="BH36" s="127"/>
      <c r="BI36" s="127"/>
      <c r="BJ36" s="127"/>
      <c r="BK36" s="127"/>
      <c r="BL36" s="127"/>
      <c r="BM36" s="127"/>
      <c r="BN36" s="127"/>
      <c r="BO36" s="133"/>
      <c r="BP36" s="134"/>
      <c r="BQ36" s="313">
        <f t="shared" si="21"/>
        <v>25</v>
      </c>
      <c r="BR36" s="314" t="str">
        <f t="shared" si="51"/>
        <v>Wartość prawidłowa</v>
      </c>
      <c r="BS36" s="338">
        <f t="shared" si="36"/>
        <v>20</v>
      </c>
      <c r="BT36" s="339">
        <f t="shared" si="37"/>
        <v>10</v>
      </c>
      <c r="BU36" s="339">
        <f t="shared" si="38"/>
        <v>0</v>
      </c>
      <c r="BV36" s="339">
        <f t="shared" si="39"/>
        <v>0</v>
      </c>
      <c r="BW36" s="339">
        <f t="shared" si="40"/>
        <v>45</v>
      </c>
      <c r="BX36" s="339">
        <f t="shared" si="41"/>
        <v>0</v>
      </c>
      <c r="BY36" s="340">
        <f t="shared" si="42"/>
        <v>75</v>
      </c>
      <c r="BZ36" s="341">
        <f t="shared" si="43"/>
        <v>0.8</v>
      </c>
      <c r="CA36" s="342">
        <f t="shared" si="44"/>
        <v>0.4</v>
      </c>
      <c r="CB36" s="342">
        <f t="shared" si="45"/>
        <v>0</v>
      </c>
      <c r="CC36" s="342">
        <f t="shared" si="46"/>
        <v>0</v>
      </c>
      <c r="CD36" s="342">
        <f t="shared" si="47"/>
        <v>1.8</v>
      </c>
      <c r="CE36" s="342">
        <f t="shared" si="48"/>
        <v>0</v>
      </c>
      <c r="CF36" s="343">
        <f t="shared" si="49"/>
        <v>3</v>
      </c>
      <c r="CG36" s="338">
        <f t="shared" si="30"/>
        <v>30</v>
      </c>
      <c r="CH36" s="344">
        <f t="shared" si="31"/>
        <v>10</v>
      </c>
      <c r="CI36" s="345">
        <f t="shared" si="32"/>
        <v>1.2000000000000002</v>
      </c>
      <c r="CJ36" s="346">
        <f t="shared" si="33"/>
        <v>0.4</v>
      </c>
      <c r="CK36" s="335">
        <f>Matryca!Q36</f>
        <v>3</v>
      </c>
      <c r="CL36" s="336">
        <f>Matryca!R36</f>
        <v>5</v>
      </c>
      <c r="CM36" s="337">
        <f>Matryca!S36</f>
        <v>1</v>
      </c>
    </row>
    <row r="37" spans="1:91" s="103" customFormat="1" ht="15.75" x14ac:dyDescent="0.25">
      <c r="A37" s="125">
        <v>18</v>
      </c>
      <c r="B37" s="126" t="s">
        <v>45</v>
      </c>
      <c r="C37" s="104" t="s">
        <v>410</v>
      </c>
      <c r="D37" s="127"/>
      <c r="E37" s="126">
        <v>1</v>
      </c>
      <c r="F37" s="127" t="s">
        <v>410</v>
      </c>
      <c r="G37" s="127" t="s">
        <v>71</v>
      </c>
      <c r="H37" s="127" t="s">
        <v>125</v>
      </c>
      <c r="I37" s="140" t="s">
        <v>110</v>
      </c>
      <c r="J37" s="104"/>
      <c r="K37" s="104"/>
      <c r="L37" s="104" t="s">
        <v>400</v>
      </c>
      <c r="M37" s="257">
        <f t="shared" si="0"/>
        <v>65</v>
      </c>
      <c r="N37" s="258">
        <f t="shared" si="11"/>
        <v>35</v>
      </c>
      <c r="O37" s="259">
        <f t="shared" si="1"/>
        <v>30</v>
      </c>
      <c r="P37" s="260">
        <f t="shared" si="2"/>
        <v>30</v>
      </c>
      <c r="Q37" s="261">
        <f t="shared" si="35"/>
        <v>2.5</v>
      </c>
      <c r="R37" s="262">
        <f t="shared" si="12"/>
        <v>0</v>
      </c>
      <c r="S37" s="262">
        <f t="shared" si="34"/>
        <v>1.6666666666666667</v>
      </c>
      <c r="T37" s="263">
        <f t="shared" si="13"/>
        <v>0.83333333333333337</v>
      </c>
      <c r="U37" s="264">
        <f t="shared" si="14"/>
        <v>1.1538461538461537</v>
      </c>
      <c r="V37" s="129" t="s">
        <v>59</v>
      </c>
      <c r="W37" s="116"/>
      <c r="X37" s="130"/>
      <c r="Y37" s="293">
        <f t="shared" si="15"/>
        <v>0</v>
      </c>
      <c r="Z37" s="294">
        <f t="shared" si="16"/>
        <v>0</v>
      </c>
      <c r="AA37" s="295">
        <f t="shared" si="17"/>
        <v>0</v>
      </c>
      <c r="AB37" s="131"/>
      <c r="AC37" s="132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33"/>
      <c r="AS37" s="134"/>
      <c r="AT37" s="135" t="s">
        <v>59</v>
      </c>
      <c r="AU37" s="130">
        <v>2.5</v>
      </c>
      <c r="AV37" s="257">
        <f t="shared" si="18"/>
        <v>65</v>
      </c>
      <c r="AW37" s="294">
        <f t="shared" si="19"/>
        <v>30</v>
      </c>
      <c r="AX37" s="306">
        <f t="shared" si="20"/>
        <v>30</v>
      </c>
      <c r="AY37" s="139">
        <v>10</v>
      </c>
      <c r="AZ37" s="138">
        <v>10</v>
      </c>
      <c r="BA37" s="127"/>
      <c r="BB37" s="139">
        <v>20</v>
      </c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  <c r="BM37" s="127"/>
      <c r="BN37" s="127"/>
      <c r="BO37" s="133"/>
      <c r="BP37" s="134">
        <v>35</v>
      </c>
      <c r="BQ37" s="313">
        <f t="shared" si="21"/>
        <v>26</v>
      </c>
      <c r="BR37" s="314" t="str">
        <f t="shared" si="51"/>
        <v>Wartość prawidłowa</v>
      </c>
      <c r="BS37" s="338">
        <f t="shared" si="36"/>
        <v>20</v>
      </c>
      <c r="BT37" s="339">
        <f t="shared" si="37"/>
        <v>10</v>
      </c>
      <c r="BU37" s="339">
        <f t="shared" si="38"/>
        <v>0</v>
      </c>
      <c r="BV37" s="339">
        <f t="shared" si="39"/>
        <v>0</v>
      </c>
      <c r="BW37" s="339">
        <f t="shared" si="40"/>
        <v>35</v>
      </c>
      <c r="BX37" s="339">
        <f t="shared" si="41"/>
        <v>0</v>
      </c>
      <c r="BY37" s="340">
        <f t="shared" si="42"/>
        <v>65</v>
      </c>
      <c r="BZ37" s="341">
        <f t="shared" si="43"/>
        <v>0.76923076923076927</v>
      </c>
      <c r="CA37" s="342">
        <f t="shared" si="44"/>
        <v>0.38461538461538464</v>
      </c>
      <c r="CB37" s="342">
        <f t="shared" si="45"/>
        <v>0</v>
      </c>
      <c r="CC37" s="342">
        <f t="shared" si="46"/>
        <v>0</v>
      </c>
      <c r="CD37" s="342">
        <f t="shared" si="47"/>
        <v>1.3461538461538463</v>
      </c>
      <c r="CE37" s="342">
        <f t="shared" si="48"/>
        <v>0</v>
      </c>
      <c r="CF37" s="343">
        <f t="shared" si="49"/>
        <v>2.5</v>
      </c>
      <c r="CG37" s="338">
        <f t="shared" si="30"/>
        <v>30</v>
      </c>
      <c r="CH37" s="344">
        <f t="shared" si="31"/>
        <v>10</v>
      </c>
      <c r="CI37" s="345">
        <f t="shared" si="32"/>
        <v>1.153846153846154</v>
      </c>
      <c r="CJ37" s="346">
        <f t="shared" si="33"/>
        <v>0.38461538461538464</v>
      </c>
      <c r="CK37" s="335">
        <f>Matryca!Q37</f>
        <v>2</v>
      </c>
      <c r="CL37" s="336">
        <f>Matryca!R37</f>
        <v>1</v>
      </c>
      <c r="CM37" s="337">
        <f>Matryca!S37</f>
        <v>1</v>
      </c>
    </row>
    <row r="38" spans="1:91" s="103" customFormat="1" ht="30" x14ac:dyDescent="0.25">
      <c r="A38" s="125">
        <v>19</v>
      </c>
      <c r="B38" s="126" t="s">
        <v>45</v>
      </c>
      <c r="C38" s="104" t="s">
        <v>410</v>
      </c>
      <c r="D38" s="127"/>
      <c r="E38" s="126">
        <v>1</v>
      </c>
      <c r="F38" s="127" t="s">
        <v>410</v>
      </c>
      <c r="G38" s="127" t="s">
        <v>71</v>
      </c>
      <c r="H38" s="127" t="s">
        <v>125</v>
      </c>
      <c r="I38" s="140" t="s">
        <v>408</v>
      </c>
      <c r="J38" s="104"/>
      <c r="K38" s="104"/>
      <c r="L38" s="104" t="s">
        <v>400</v>
      </c>
      <c r="M38" s="257">
        <f t="shared" si="0"/>
        <v>25</v>
      </c>
      <c r="N38" s="258">
        <f t="shared" si="11"/>
        <v>10</v>
      </c>
      <c r="O38" s="259">
        <f t="shared" si="1"/>
        <v>15</v>
      </c>
      <c r="P38" s="260">
        <f t="shared" si="2"/>
        <v>15</v>
      </c>
      <c r="Q38" s="261">
        <f t="shared" si="35"/>
        <v>1</v>
      </c>
      <c r="R38" s="262">
        <f t="shared" si="12"/>
        <v>0</v>
      </c>
      <c r="S38" s="262">
        <f t="shared" si="34"/>
        <v>0.66666666666666663</v>
      </c>
      <c r="T38" s="263">
        <f t="shared" si="13"/>
        <v>0.33333333333333331</v>
      </c>
      <c r="U38" s="264">
        <f t="shared" si="14"/>
        <v>0.6</v>
      </c>
      <c r="V38" s="129" t="s">
        <v>59</v>
      </c>
      <c r="W38" s="116"/>
      <c r="X38" s="130"/>
      <c r="Y38" s="293">
        <f t="shared" si="15"/>
        <v>0</v>
      </c>
      <c r="Z38" s="294">
        <f t="shared" si="16"/>
        <v>0</v>
      </c>
      <c r="AA38" s="295">
        <f t="shared" si="17"/>
        <v>0</v>
      </c>
      <c r="AB38" s="131"/>
      <c r="AC38" s="132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33"/>
      <c r="AS38" s="134"/>
      <c r="AT38" s="135" t="s">
        <v>59</v>
      </c>
      <c r="AU38" s="130">
        <v>1</v>
      </c>
      <c r="AV38" s="257">
        <f t="shared" si="18"/>
        <v>25</v>
      </c>
      <c r="AW38" s="294">
        <f t="shared" si="19"/>
        <v>15</v>
      </c>
      <c r="AX38" s="306">
        <f t="shared" si="20"/>
        <v>15</v>
      </c>
      <c r="AY38" s="127">
        <v>5</v>
      </c>
      <c r="AZ38" s="138">
        <v>5</v>
      </c>
      <c r="BA38" s="127"/>
      <c r="BB38" s="127">
        <v>10</v>
      </c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  <c r="BM38" s="127"/>
      <c r="BN38" s="127"/>
      <c r="BO38" s="133"/>
      <c r="BP38" s="134">
        <v>10</v>
      </c>
      <c r="BQ38" s="313">
        <f t="shared" si="21"/>
        <v>25</v>
      </c>
      <c r="BR38" s="314" t="str">
        <f t="shared" si="51"/>
        <v>Wartość prawidłowa</v>
      </c>
      <c r="BS38" s="338">
        <f t="shared" si="36"/>
        <v>10</v>
      </c>
      <c r="BT38" s="339">
        <f t="shared" si="37"/>
        <v>5</v>
      </c>
      <c r="BU38" s="339">
        <f t="shared" si="38"/>
        <v>0</v>
      </c>
      <c r="BV38" s="339">
        <f t="shared" si="39"/>
        <v>0</v>
      </c>
      <c r="BW38" s="339">
        <f t="shared" si="40"/>
        <v>10</v>
      </c>
      <c r="BX38" s="339">
        <f t="shared" si="41"/>
        <v>0</v>
      </c>
      <c r="BY38" s="340">
        <f t="shared" si="42"/>
        <v>25</v>
      </c>
      <c r="BZ38" s="341">
        <f t="shared" si="43"/>
        <v>0.4</v>
      </c>
      <c r="CA38" s="342">
        <f t="shared" si="44"/>
        <v>0.2</v>
      </c>
      <c r="CB38" s="342">
        <f t="shared" si="45"/>
        <v>0</v>
      </c>
      <c r="CC38" s="342">
        <f t="shared" si="46"/>
        <v>0</v>
      </c>
      <c r="CD38" s="342">
        <f t="shared" si="47"/>
        <v>0.4</v>
      </c>
      <c r="CE38" s="342">
        <f t="shared" si="48"/>
        <v>0</v>
      </c>
      <c r="CF38" s="343">
        <f t="shared" si="49"/>
        <v>1</v>
      </c>
      <c r="CG38" s="338">
        <f t="shared" si="30"/>
        <v>15</v>
      </c>
      <c r="CH38" s="344">
        <f t="shared" si="31"/>
        <v>5</v>
      </c>
      <c r="CI38" s="345">
        <f t="shared" si="32"/>
        <v>0.60000000000000009</v>
      </c>
      <c r="CJ38" s="346">
        <f t="shared" si="33"/>
        <v>0.2</v>
      </c>
      <c r="CK38" s="335">
        <f>Matryca!Q38</f>
        <v>6</v>
      </c>
      <c r="CL38" s="336">
        <f>Matryca!R38</f>
        <v>5</v>
      </c>
      <c r="CM38" s="337">
        <f>Matryca!S38</f>
        <v>1</v>
      </c>
    </row>
    <row r="39" spans="1:91" s="103" customFormat="1" ht="15.75" x14ac:dyDescent="0.25">
      <c r="A39" s="125">
        <v>20</v>
      </c>
      <c r="B39" s="126" t="s">
        <v>45</v>
      </c>
      <c r="C39" s="104" t="s">
        <v>410</v>
      </c>
      <c r="D39" s="127"/>
      <c r="E39" s="126">
        <v>1</v>
      </c>
      <c r="F39" s="127" t="s">
        <v>410</v>
      </c>
      <c r="G39" s="127" t="s">
        <v>71</v>
      </c>
      <c r="H39" s="127" t="s">
        <v>125</v>
      </c>
      <c r="I39" s="140" t="s">
        <v>66</v>
      </c>
      <c r="J39" s="104"/>
      <c r="K39" s="104"/>
      <c r="L39" s="104"/>
      <c r="M39" s="257">
        <f t="shared" si="0"/>
        <v>30</v>
      </c>
      <c r="N39" s="258">
        <f t="shared" si="11"/>
        <v>20</v>
      </c>
      <c r="O39" s="259">
        <f t="shared" si="1"/>
        <v>10</v>
      </c>
      <c r="P39" s="260">
        <f t="shared" si="2"/>
        <v>10</v>
      </c>
      <c r="Q39" s="261">
        <f t="shared" si="35"/>
        <v>1</v>
      </c>
      <c r="R39" s="262">
        <f t="shared" si="12"/>
        <v>0</v>
      </c>
      <c r="S39" s="262">
        <f t="shared" si="34"/>
        <v>0</v>
      </c>
      <c r="T39" s="263">
        <f t="shared" si="13"/>
        <v>0</v>
      </c>
      <c r="U39" s="264">
        <f t="shared" si="14"/>
        <v>0.33333333333333331</v>
      </c>
      <c r="V39" s="129" t="s">
        <v>59</v>
      </c>
      <c r="W39" s="116" t="s">
        <v>59</v>
      </c>
      <c r="X39" s="130">
        <v>0.5</v>
      </c>
      <c r="Y39" s="293">
        <f t="shared" si="15"/>
        <v>15</v>
      </c>
      <c r="Z39" s="294">
        <f t="shared" si="16"/>
        <v>5</v>
      </c>
      <c r="AA39" s="295">
        <f t="shared" si="17"/>
        <v>5</v>
      </c>
      <c r="AB39" s="131"/>
      <c r="AC39" s="132"/>
      <c r="AD39" s="127">
        <v>5</v>
      </c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7"/>
      <c r="AR39" s="133"/>
      <c r="AS39" s="134">
        <v>10</v>
      </c>
      <c r="AT39" s="135" t="s">
        <v>59</v>
      </c>
      <c r="AU39" s="130">
        <v>0.5</v>
      </c>
      <c r="AV39" s="257">
        <f t="shared" si="18"/>
        <v>15</v>
      </c>
      <c r="AW39" s="294">
        <f t="shared" si="19"/>
        <v>5</v>
      </c>
      <c r="AX39" s="306">
        <f t="shared" si="20"/>
        <v>5</v>
      </c>
      <c r="AY39" s="127"/>
      <c r="AZ39" s="132"/>
      <c r="BA39" s="127">
        <v>5</v>
      </c>
      <c r="BB39" s="127"/>
      <c r="BC39" s="127"/>
      <c r="BD39" s="127"/>
      <c r="BE39" s="127"/>
      <c r="BF39" s="127"/>
      <c r="BG39" s="127"/>
      <c r="BH39" s="127"/>
      <c r="BI39" s="127"/>
      <c r="BJ39" s="127"/>
      <c r="BK39" s="127"/>
      <c r="BL39" s="127"/>
      <c r="BM39" s="127"/>
      <c r="BN39" s="127"/>
      <c r="BO39" s="133"/>
      <c r="BP39" s="134">
        <v>10</v>
      </c>
      <c r="BQ39" s="313">
        <f t="shared" si="21"/>
        <v>30</v>
      </c>
      <c r="BR39" s="314" t="str">
        <f t="shared" si="51"/>
        <v>Wartość prawidłowa</v>
      </c>
      <c r="BS39" s="338">
        <f t="shared" si="36"/>
        <v>10</v>
      </c>
      <c r="BT39" s="339">
        <f t="shared" si="37"/>
        <v>0</v>
      </c>
      <c r="BU39" s="339">
        <f t="shared" si="38"/>
        <v>0</v>
      </c>
      <c r="BV39" s="339">
        <f t="shared" si="39"/>
        <v>0</v>
      </c>
      <c r="BW39" s="339">
        <f t="shared" si="40"/>
        <v>20</v>
      </c>
      <c r="BX39" s="339">
        <f t="shared" si="41"/>
        <v>0</v>
      </c>
      <c r="BY39" s="340">
        <f t="shared" si="42"/>
        <v>30</v>
      </c>
      <c r="BZ39" s="341">
        <f t="shared" si="43"/>
        <v>0.33333333333333331</v>
      </c>
      <c r="CA39" s="342">
        <f t="shared" si="44"/>
        <v>0</v>
      </c>
      <c r="CB39" s="342">
        <f t="shared" si="45"/>
        <v>0</v>
      </c>
      <c r="CC39" s="342">
        <f t="shared" si="46"/>
        <v>0</v>
      </c>
      <c r="CD39" s="342">
        <f t="shared" si="47"/>
        <v>0.66666666666666663</v>
      </c>
      <c r="CE39" s="342">
        <f t="shared" si="48"/>
        <v>0</v>
      </c>
      <c r="CF39" s="343">
        <f t="shared" si="49"/>
        <v>1</v>
      </c>
      <c r="CG39" s="338">
        <f t="shared" si="30"/>
        <v>10</v>
      </c>
      <c r="CH39" s="344">
        <f t="shared" si="31"/>
        <v>0</v>
      </c>
      <c r="CI39" s="345">
        <f t="shared" si="32"/>
        <v>0.33333333333333331</v>
      </c>
      <c r="CJ39" s="346">
        <f t="shared" si="33"/>
        <v>0</v>
      </c>
      <c r="CK39" s="335">
        <f>Matryca!Q39</f>
        <v>4</v>
      </c>
      <c r="CL39" s="336">
        <f>Matryca!R39</f>
        <v>3</v>
      </c>
      <c r="CM39" s="337">
        <f>Matryca!S39</f>
        <v>2</v>
      </c>
    </row>
    <row r="40" spans="1:91" s="103" customFormat="1" ht="15.75" x14ac:dyDescent="0.25">
      <c r="A40" s="125">
        <v>21</v>
      </c>
      <c r="B40" s="145"/>
      <c r="C40" s="104" t="s">
        <v>410</v>
      </c>
      <c r="D40" s="127"/>
      <c r="E40" s="126">
        <v>1</v>
      </c>
      <c r="F40" s="127" t="s">
        <v>410</v>
      </c>
      <c r="G40" s="127" t="s">
        <v>71</v>
      </c>
      <c r="H40" s="127" t="s">
        <v>125</v>
      </c>
      <c r="I40" s="140" t="s">
        <v>111</v>
      </c>
      <c r="J40" s="104"/>
      <c r="K40" s="104"/>
      <c r="L40" s="104" t="s">
        <v>401</v>
      </c>
      <c r="M40" s="257">
        <f t="shared" si="0"/>
        <v>100</v>
      </c>
      <c r="N40" s="258">
        <f t="shared" si="11"/>
        <v>100</v>
      </c>
      <c r="O40" s="259">
        <f t="shared" si="1"/>
        <v>0</v>
      </c>
      <c r="P40" s="260">
        <f t="shared" si="2"/>
        <v>0</v>
      </c>
      <c r="Q40" s="261">
        <f t="shared" si="35"/>
        <v>4</v>
      </c>
      <c r="R40" s="262" t="str">
        <f t="shared" si="12"/>
        <v xml:space="preserve"> </v>
      </c>
      <c r="S40" s="262">
        <f t="shared" si="34"/>
        <v>0</v>
      </c>
      <c r="T40" s="263" t="str">
        <f t="shared" si="13"/>
        <v xml:space="preserve"> </v>
      </c>
      <c r="U40" s="264">
        <f t="shared" si="14"/>
        <v>0</v>
      </c>
      <c r="V40" s="129" t="s">
        <v>59</v>
      </c>
      <c r="W40" s="116"/>
      <c r="X40" s="130"/>
      <c r="Y40" s="293">
        <f t="shared" si="15"/>
        <v>0</v>
      </c>
      <c r="Z40" s="294">
        <f t="shared" si="16"/>
        <v>0</v>
      </c>
      <c r="AA40" s="295">
        <f t="shared" si="17"/>
        <v>0</v>
      </c>
      <c r="AB40" s="131"/>
      <c r="AC40" s="132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33"/>
      <c r="AS40" s="134"/>
      <c r="AT40" s="135" t="s">
        <v>59</v>
      </c>
      <c r="AU40" s="130">
        <v>4</v>
      </c>
      <c r="AV40" s="257">
        <f t="shared" si="18"/>
        <v>100</v>
      </c>
      <c r="AW40" s="294">
        <f t="shared" si="19"/>
        <v>0</v>
      </c>
      <c r="AX40" s="306">
        <f t="shared" si="20"/>
        <v>0</v>
      </c>
      <c r="AY40" s="127"/>
      <c r="AZ40" s="132"/>
      <c r="BA40" s="127"/>
      <c r="BB40" s="127"/>
      <c r="BC40" s="127"/>
      <c r="BD40" s="127"/>
      <c r="BE40" s="127"/>
      <c r="BF40" s="127"/>
      <c r="BG40" s="127"/>
      <c r="BH40" s="127"/>
      <c r="BI40" s="127"/>
      <c r="BJ40" s="127"/>
      <c r="BK40" s="127"/>
      <c r="BL40" s="127"/>
      <c r="BM40" s="127"/>
      <c r="BN40" s="127"/>
      <c r="BO40" s="133"/>
      <c r="BP40" s="134">
        <v>100</v>
      </c>
      <c r="BQ40" s="313">
        <f t="shared" si="21"/>
        <v>25</v>
      </c>
      <c r="BR40" s="314" t="str">
        <f t="shared" si="51"/>
        <v>Wartość prawidłowa</v>
      </c>
      <c r="BS40" s="338">
        <f t="shared" si="36"/>
        <v>0</v>
      </c>
      <c r="BT40" s="339">
        <f t="shared" si="37"/>
        <v>0</v>
      </c>
      <c r="BU40" s="339">
        <f t="shared" si="38"/>
        <v>0</v>
      </c>
      <c r="BV40" s="339">
        <f t="shared" si="39"/>
        <v>0</v>
      </c>
      <c r="BW40" s="339">
        <f t="shared" si="40"/>
        <v>100</v>
      </c>
      <c r="BX40" s="339">
        <f t="shared" si="41"/>
        <v>0</v>
      </c>
      <c r="BY40" s="340">
        <f t="shared" si="42"/>
        <v>100</v>
      </c>
      <c r="BZ40" s="341">
        <f t="shared" si="43"/>
        <v>0</v>
      </c>
      <c r="CA40" s="342">
        <f t="shared" si="44"/>
        <v>0</v>
      </c>
      <c r="CB40" s="342">
        <f t="shared" si="45"/>
        <v>0</v>
      </c>
      <c r="CC40" s="342">
        <f t="shared" si="46"/>
        <v>0</v>
      </c>
      <c r="CD40" s="342">
        <f t="shared" si="47"/>
        <v>4</v>
      </c>
      <c r="CE40" s="342">
        <f t="shared" si="48"/>
        <v>0</v>
      </c>
      <c r="CF40" s="343">
        <f t="shared" si="49"/>
        <v>4</v>
      </c>
      <c r="CG40" s="338">
        <f t="shared" si="30"/>
        <v>0</v>
      </c>
      <c r="CH40" s="344">
        <f t="shared" si="31"/>
        <v>0</v>
      </c>
      <c r="CI40" s="345">
        <f t="shared" si="32"/>
        <v>0</v>
      </c>
      <c r="CJ40" s="346">
        <f t="shared" si="33"/>
        <v>0</v>
      </c>
      <c r="CK40" s="335">
        <f>Matryca!Q40</f>
        <v>0</v>
      </c>
      <c r="CL40" s="336">
        <f>Matryca!R40</f>
        <v>0</v>
      </c>
      <c r="CM40" s="337">
        <f>Matryca!S40</f>
        <v>0</v>
      </c>
    </row>
    <row r="41" spans="1:91" s="103" customFormat="1" ht="30" x14ac:dyDescent="0.25">
      <c r="A41" s="125">
        <v>22</v>
      </c>
      <c r="B41" s="126" t="s">
        <v>46</v>
      </c>
      <c r="C41" s="104" t="s">
        <v>410</v>
      </c>
      <c r="D41" s="127"/>
      <c r="E41" s="126">
        <v>1</v>
      </c>
      <c r="F41" s="127" t="s">
        <v>410</v>
      </c>
      <c r="G41" s="127" t="s">
        <v>71</v>
      </c>
      <c r="H41" s="127" t="s">
        <v>125</v>
      </c>
      <c r="I41" s="140" t="s">
        <v>416</v>
      </c>
      <c r="J41" s="104"/>
      <c r="K41" s="104"/>
      <c r="L41" s="104" t="s">
        <v>400</v>
      </c>
      <c r="M41" s="257">
        <f t="shared" si="0"/>
        <v>25</v>
      </c>
      <c r="N41" s="258">
        <f t="shared" si="11"/>
        <v>5</v>
      </c>
      <c r="O41" s="259">
        <f t="shared" si="1"/>
        <v>20</v>
      </c>
      <c r="P41" s="260">
        <f t="shared" si="2"/>
        <v>20</v>
      </c>
      <c r="Q41" s="261">
        <f t="shared" si="35"/>
        <v>1</v>
      </c>
      <c r="R41" s="262">
        <f t="shared" si="12"/>
        <v>0</v>
      </c>
      <c r="S41" s="262">
        <f t="shared" si="34"/>
        <v>1</v>
      </c>
      <c r="T41" s="263">
        <f t="shared" si="13"/>
        <v>0</v>
      </c>
      <c r="U41" s="264">
        <f t="shared" si="14"/>
        <v>0.8</v>
      </c>
      <c r="V41" s="129" t="s">
        <v>59</v>
      </c>
      <c r="W41" s="116" t="s">
        <v>59</v>
      </c>
      <c r="X41" s="130">
        <v>1</v>
      </c>
      <c r="Y41" s="293">
        <f t="shared" si="15"/>
        <v>25</v>
      </c>
      <c r="Z41" s="294">
        <f t="shared" si="16"/>
        <v>20</v>
      </c>
      <c r="AA41" s="295">
        <f t="shared" si="17"/>
        <v>20</v>
      </c>
      <c r="AB41" s="131"/>
      <c r="AC41" s="132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7">
        <v>20</v>
      </c>
      <c r="AR41" s="133"/>
      <c r="AS41" s="134">
        <v>5</v>
      </c>
      <c r="AT41" s="135"/>
      <c r="AU41" s="130"/>
      <c r="AV41" s="257">
        <f t="shared" si="18"/>
        <v>0</v>
      </c>
      <c r="AW41" s="294">
        <f t="shared" si="19"/>
        <v>0</v>
      </c>
      <c r="AX41" s="306">
        <f t="shared" si="20"/>
        <v>0</v>
      </c>
      <c r="AY41" s="127"/>
      <c r="AZ41" s="132"/>
      <c r="BA41" s="127"/>
      <c r="BB41" s="127"/>
      <c r="BC41" s="127"/>
      <c r="BD41" s="127"/>
      <c r="BE41" s="127"/>
      <c r="BF41" s="127"/>
      <c r="BG41" s="127"/>
      <c r="BH41" s="127"/>
      <c r="BI41" s="127"/>
      <c r="BJ41" s="127"/>
      <c r="BK41" s="127"/>
      <c r="BL41" s="127"/>
      <c r="BM41" s="127"/>
      <c r="BN41" s="127"/>
      <c r="BO41" s="133"/>
      <c r="BP41" s="134"/>
      <c r="BQ41" s="313">
        <f t="shared" si="21"/>
        <v>25</v>
      </c>
      <c r="BR41" s="314" t="str">
        <f t="shared" si="51"/>
        <v>Wartość prawidłowa</v>
      </c>
      <c r="BS41" s="338">
        <f t="shared" si="36"/>
        <v>0</v>
      </c>
      <c r="BT41" s="339">
        <f t="shared" si="37"/>
        <v>0</v>
      </c>
      <c r="BU41" s="339">
        <f t="shared" si="38"/>
        <v>0</v>
      </c>
      <c r="BV41" s="339">
        <f t="shared" si="39"/>
        <v>0</v>
      </c>
      <c r="BW41" s="339">
        <f t="shared" si="40"/>
        <v>5</v>
      </c>
      <c r="BX41" s="339">
        <f t="shared" si="41"/>
        <v>20</v>
      </c>
      <c r="BY41" s="340">
        <f t="shared" si="42"/>
        <v>25</v>
      </c>
      <c r="BZ41" s="341">
        <f t="shared" si="43"/>
        <v>0</v>
      </c>
      <c r="CA41" s="342">
        <f t="shared" si="44"/>
        <v>0</v>
      </c>
      <c r="CB41" s="342">
        <f t="shared" si="45"/>
        <v>0</v>
      </c>
      <c r="CC41" s="342">
        <f t="shared" si="46"/>
        <v>0</v>
      </c>
      <c r="CD41" s="342">
        <f t="shared" si="47"/>
        <v>0.2</v>
      </c>
      <c r="CE41" s="342">
        <f t="shared" si="48"/>
        <v>0.8</v>
      </c>
      <c r="CF41" s="343">
        <f t="shared" si="49"/>
        <v>1</v>
      </c>
      <c r="CG41" s="338">
        <f t="shared" si="30"/>
        <v>20</v>
      </c>
      <c r="CH41" s="344">
        <f t="shared" si="31"/>
        <v>0</v>
      </c>
      <c r="CI41" s="345">
        <f t="shared" si="32"/>
        <v>0.8</v>
      </c>
      <c r="CJ41" s="346">
        <f t="shared" si="33"/>
        <v>0</v>
      </c>
      <c r="CK41" s="335">
        <f>Matryca!Q41</f>
        <v>0</v>
      </c>
      <c r="CL41" s="336">
        <f>Matryca!R41</f>
        <v>8</v>
      </c>
      <c r="CM41" s="337">
        <f>Matryca!S41</f>
        <v>2</v>
      </c>
    </row>
    <row r="42" spans="1:91" s="103" customFormat="1" ht="45" x14ac:dyDescent="0.25">
      <c r="A42" s="125">
        <v>23</v>
      </c>
      <c r="B42" s="126" t="s">
        <v>46</v>
      </c>
      <c r="C42" s="104" t="s">
        <v>410</v>
      </c>
      <c r="D42" s="127"/>
      <c r="E42" s="126">
        <v>1</v>
      </c>
      <c r="F42" s="127" t="s">
        <v>410</v>
      </c>
      <c r="G42" s="127" t="s">
        <v>71</v>
      </c>
      <c r="H42" s="127" t="s">
        <v>125</v>
      </c>
      <c r="I42" s="140" t="s">
        <v>417</v>
      </c>
      <c r="J42" s="104"/>
      <c r="K42" s="104"/>
      <c r="L42" s="104" t="s">
        <v>400</v>
      </c>
      <c r="M42" s="257">
        <f t="shared" si="0"/>
        <v>50</v>
      </c>
      <c r="N42" s="258">
        <f t="shared" si="11"/>
        <v>10</v>
      </c>
      <c r="O42" s="259">
        <f t="shared" si="1"/>
        <v>40</v>
      </c>
      <c r="P42" s="260">
        <f t="shared" si="2"/>
        <v>40</v>
      </c>
      <c r="Q42" s="261">
        <f t="shared" si="35"/>
        <v>2</v>
      </c>
      <c r="R42" s="266">
        <f t="shared" si="12"/>
        <v>0</v>
      </c>
      <c r="S42" s="266">
        <f t="shared" si="34"/>
        <v>2</v>
      </c>
      <c r="T42" s="263">
        <f t="shared" si="13"/>
        <v>0</v>
      </c>
      <c r="U42" s="267">
        <f t="shared" si="14"/>
        <v>1.6</v>
      </c>
      <c r="V42" s="129" t="s">
        <v>59</v>
      </c>
      <c r="W42" s="131" t="s">
        <v>59</v>
      </c>
      <c r="X42" s="130">
        <v>2</v>
      </c>
      <c r="Y42" s="293">
        <f t="shared" si="15"/>
        <v>50</v>
      </c>
      <c r="Z42" s="294">
        <f t="shared" si="16"/>
        <v>40</v>
      </c>
      <c r="AA42" s="295">
        <f t="shared" si="17"/>
        <v>40</v>
      </c>
      <c r="AB42" s="131"/>
      <c r="AC42" s="132"/>
      <c r="AD42" s="127"/>
      <c r="AE42" s="127"/>
      <c r="AF42" s="127"/>
      <c r="AG42" s="127"/>
      <c r="AH42" s="127"/>
      <c r="AI42" s="127"/>
      <c r="AJ42" s="127"/>
      <c r="AK42" s="127"/>
      <c r="AL42" s="127"/>
      <c r="AM42" s="127"/>
      <c r="AN42" s="127"/>
      <c r="AO42" s="127"/>
      <c r="AP42" s="127"/>
      <c r="AQ42" s="127">
        <v>40</v>
      </c>
      <c r="AR42" s="133"/>
      <c r="AS42" s="134">
        <v>10</v>
      </c>
      <c r="AT42" s="135"/>
      <c r="AU42" s="130"/>
      <c r="AV42" s="257">
        <f t="shared" si="18"/>
        <v>0</v>
      </c>
      <c r="AW42" s="294">
        <f t="shared" si="19"/>
        <v>0</v>
      </c>
      <c r="AX42" s="306">
        <f t="shared" si="20"/>
        <v>0</v>
      </c>
      <c r="AY42" s="127"/>
      <c r="AZ42" s="132"/>
      <c r="BA42" s="127"/>
      <c r="BB42" s="127"/>
      <c r="BC42" s="127"/>
      <c r="BD42" s="127"/>
      <c r="BE42" s="127"/>
      <c r="BF42" s="127"/>
      <c r="BG42" s="127"/>
      <c r="BH42" s="127"/>
      <c r="BI42" s="127"/>
      <c r="BJ42" s="127"/>
      <c r="BK42" s="127"/>
      <c r="BL42" s="127"/>
      <c r="BM42" s="127"/>
      <c r="BN42" s="127"/>
      <c r="BO42" s="133"/>
      <c r="BP42" s="134"/>
      <c r="BQ42" s="313">
        <f t="shared" si="21"/>
        <v>25</v>
      </c>
      <c r="BR42" s="314" t="str">
        <f t="shared" si="51"/>
        <v>Wartość prawidłowa</v>
      </c>
      <c r="BS42" s="338">
        <f t="shared" si="36"/>
        <v>0</v>
      </c>
      <c r="BT42" s="339">
        <f t="shared" si="37"/>
        <v>0</v>
      </c>
      <c r="BU42" s="339">
        <f t="shared" si="38"/>
        <v>0</v>
      </c>
      <c r="BV42" s="339">
        <f t="shared" si="39"/>
        <v>0</v>
      </c>
      <c r="BW42" s="339">
        <f t="shared" si="40"/>
        <v>10</v>
      </c>
      <c r="BX42" s="339">
        <f t="shared" si="41"/>
        <v>40</v>
      </c>
      <c r="BY42" s="340">
        <f t="shared" si="42"/>
        <v>50</v>
      </c>
      <c r="BZ42" s="341">
        <f t="shared" si="43"/>
        <v>0</v>
      </c>
      <c r="CA42" s="342">
        <f t="shared" si="44"/>
        <v>0</v>
      </c>
      <c r="CB42" s="342">
        <f t="shared" si="45"/>
        <v>0</v>
      </c>
      <c r="CC42" s="342">
        <f t="shared" si="46"/>
        <v>0</v>
      </c>
      <c r="CD42" s="342">
        <f t="shared" si="47"/>
        <v>0.4</v>
      </c>
      <c r="CE42" s="342">
        <f t="shared" si="48"/>
        <v>1.6</v>
      </c>
      <c r="CF42" s="343">
        <f t="shared" si="49"/>
        <v>2</v>
      </c>
      <c r="CG42" s="338">
        <f t="shared" si="30"/>
        <v>40</v>
      </c>
      <c r="CH42" s="344">
        <f t="shared" si="31"/>
        <v>0</v>
      </c>
      <c r="CI42" s="345">
        <f t="shared" si="32"/>
        <v>1.6</v>
      </c>
      <c r="CJ42" s="346">
        <f t="shared" si="33"/>
        <v>0</v>
      </c>
      <c r="CK42" s="335">
        <f>Matryca!Q42</f>
        <v>0</v>
      </c>
      <c r="CL42" s="336">
        <f>Matryca!R42</f>
        <v>4</v>
      </c>
      <c r="CM42" s="337">
        <f>Matryca!S42</f>
        <v>2</v>
      </c>
    </row>
    <row r="43" spans="1:91" s="103" customFormat="1" ht="60" x14ac:dyDescent="0.25">
      <c r="A43" s="125">
        <v>24</v>
      </c>
      <c r="B43" s="126" t="s">
        <v>46</v>
      </c>
      <c r="C43" s="104" t="s">
        <v>410</v>
      </c>
      <c r="D43" s="127"/>
      <c r="E43" s="126">
        <v>1</v>
      </c>
      <c r="F43" s="127" t="s">
        <v>410</v>
      </c>
      <c r="G43" s="127" t="s">
        <v>71</v>
      </c>
      <c r="H43" s="127" t="s">
        <v>125</v>
      </c>
      <c r="I43" s="150" t="s">
        <v>418</v>
      </c>
      <c r="J43" s="104"/>
      <c r="K43" s="104"/>
      <c r="L43" s="104" t="s">
        <v>400</v>
      </c>
      <c r="M43" s="268">
        <f t="shared" si="0"/>
        <v>50</v>
      </c>
      <c r="N43" s="269">
        <f t="shared" si="11"/>
        <v>10</v>
      </c>
      <c r="O43" s="270">
        <f t="shared" si="1"/>
        <v>40</v>
      </c>
      <c r="P43" s="271">
        <f t="shared" si="2"/>
        <v>40</v>
      </c>
      <c r="Q43" s="272">
        <f t="shared" si="35"/>
        <v>2</v>
      </c>
      <c r="R43" s="262">
        <f t="shared" si="12"/>
        <v>0</v>
      </c>
      <c r="S43" s="262">
        <f t="shared" si="34"/>
        <v>2</v>
      </c>
      <c r="T43" s="273">
        <f t="shared" si="13"/>
        <v>0</v>
      </c>
      <c r="U43" s="264">
        <f t="shared" si="14"/>
        <v>1.6</v>
      </c>
      <c r="V43" s="129" t="s">
        <v>59</v>
      </c>
      <c r="W43" s="116" t="s">
        <v>59</v>
      </c>
      <c r="X43" s="151">
        <v>2</v>
      </c>
      <c r="Y43" s="296">
        <f t="shared" si="15"/>
        <v>50</v>
      </c>
      <c r="Z43" s="297">
        <f t="shared" si="16"/>
        <v>40</v>
      </c>
      <c r="AA43" s="298">
        <f t="shared" si="17"/>
        <v>40</v>
      </c>
      <c r="AB43" s="116"/>
      <c r="AC43" s="117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118">
        <v>40</v>
      </c>
      <c r="AR43" s="119"/>
      <c r="AS43" s="120">
        <v>10</v>
      </c>
      <c r="AT43" s="135"/>
      <c r="AU43" s="151"/>
      <c r="AV43" s="268">
        <f t="shared" si="18"/>
        <v>0</v>
      </c>
      <c r="AW43" s="297">
        <f t="shared" si="19"/>
        <v>0</v>
      </c>
      <c r="AX43" s="307">
        <f t="shared" si="20"/>
        <v>0</v>
      </c>
      <c r="AY43" s="118"/>
      <c r="AZ43" s="117"/>
      <c r="BA43" s="118"/>
      <c r="BB43" s="118"/>
      <c r="BC43" s="118"/>
      <c r="BD43" s="118"/>
      <c r="BE43" s="118"/>
      <c r="BF43" s="118"/>
      <c r="BG43" s="118"/>
      <c r="BH43" s="118"/>
      <c r="BI43" s="118"/>
      <c r="BJ43" s="118"/>
      <c r="BK43" s="118"/>
      <c r="BL43" s="118"/>
      <c r="BM43" s="118"/>
      <c r="BN43" s="118"/>
      <c r="BO43" s="119"/>
      <c r="BP43" s="120"/>
      <c r="BQ43" s="313">
        <f t="shared" si="21"/>
        <v>25</v>
      </c>
      <c r="BR43" s="314" t="str">
        <f t="shared" si="51"/>
        <v>Wartość prawidłowa</v>
      </c>
      <c r="BS43" s="338">
        <f t="shared" si="36"/>
        <v>0</v>
      </c>
      <c r="BT43" s="339">
        <f t="shared" si="37"/>
        <v>0</v>
      </c>
      <c r="BU43" s="339">
        <f t="shared" si="38"/>
        <v>0</v>
      </c>
      <c r="BV43" s="339">
        <f t="shared" si="39"/>
        <v>0</v>
      </c>
      <c r="BW43" s="339">
        <f t="shared" si="40"/>
        <v>10</v>
      </c>
      <c r="BX43" s="339">
        <f t="shared" si="41"/>
        <v>40</v>
      </c>
      <c r="BY43" s="340">
        <f t="shared" si="42"/>
        <v>50</v>
      </c>
      <c r="BZ43" s="341">
        <f t="shared" si="43"/>
        <v>0</v>
      </c>
      <c r="CA43" s="342">
        <f t="shared" si="44"/>
        <v>0</v>
      </c>
      <c r="CB43" s="342">
        <f t="shared" si="45"/>
        <v>0</v>
      </c>
      <c r="CC43" s="342">
        <f t="shared" si="46"/>
        <v>0</v>
      </c>
      <c r="CD43" s="342">
        <f t="shared" si="47"/>
        <v>0.4</v>
      </c>
      <c r="CE43" s="342">
        <f t="shared" si="48"/>
        <v>1.6</v>
      </c>
      <c r="CF43" s="343">
        <f t="shared" si="49"/>
        <v>2</v>
      </c>
      <c r="CG43" s="338">
        <f t="shared" si="30"/>
        <v>40</v>
      </c>
      <c r="CH43" s="344">
        <f t="shared" si="31"/>
        <v>0</v>
      </c>
      <c r="CI43" s="345">
        <f t="shared" si="32"/>
        <v>1.6</v>
      </c>
      <c r="CJ43" s="346">
        <f t="shared" si="33"/>
        <v>0</v>
      </c>
      <c r="CK43" s="335">
        <f>Matryca!Q43</f>
        <v>0</v>
      </c>
      <c r="CL43" s="336">
        <f>Matryca!R43</f>
        <v>7</v>
      </c>
      <c r="CM43" s="337">
        <f>Matryca!S43</f>
        <v>2</v>
      </c>
    </row>
    <row r="44" spans="1:91" s="103" customFormat="1" ht="45" x14ac:dyDescent="0.25">
      <c r="A44" s="152">
        <v>25</v>
      </c>
      <c r="B44" s="153" t="s">
        <v>46</v>
      </c>
      <c r="C44" s="154" t="s">
        <v>410</v>
      </c>
      <c r="D44" s="155"/>
      <c r="E44" s="153">
        <v>1</v>
      </c>
      <c r="F44" s="155" t="s">
        <v>410</v>
      </c>
      <c r="G44" s="155" t="s">
        <v>71</v>
      </c>
      <c r="H44" s="155" t="s">
        <v>125</v>
      </c>
      <c r="I44" s="156" t="s">
        <v>422</v>
      </c>
      <c r="J44" s="157"/>
      <c r="K44" s="157"/>
      <c r="L44" s="157" t="s">
        <v>400</v>
      </c>
      <c r="M44" s="274">
        <f t="shared" si="0"/>
        <v>50</v>
      </c>
      <c r="N44" s="275">
        <f t="shared" si="11"/>
        <v>10</v>
      </c>
      <c r="O44" s="276">
        <f t="shared" si="1"/>
        <v>40</v>
      </c>
      <c r="P44" s="277">
        <f t="shared" si="2"/>
        <v>40</v>
      </c>
      <c r="Q44" s="278">
        <f t="shared" si="35"/>
        <v>2</v>
      </c>
      <c r="R44" s="279">
        <f t="shared" si="12"/>
        <v>0</v>
      </c>
      <c r="S44" s="279">
        <f>IFERROR(IF(L44="tak",(SUM(AE44:AL44,AQ44,BB44:BI44,BN44))*Q44/O44,0),0)</f>
        <v>2</v>
      </c>
      <c r="T44" s="280">
        <f t="shared" si="13"/>
        <v>0</v>
      </c>
      <c r="U44" s="281">
        <f t="shared" si="14"/>
        <v>1.6</v>
      </c>
      <c r="V44" s="158" t="s">
        <v>59</v>
      </c>
      <c r="W44" s="116"/>
      <c r="X44" s="159"/>
      <c r="Y44" s="299">
        <f t="shared" si="15"/>
        <v>0</v>
      </c>
      <c r="Z44" s="300">
        <f t="shared" si="16"/>
        <v>0</v>
      </c>
      <c r="AA44" s="301">
        <f t="shared" si="17"/>
        <v>0</v>
      </c>
      <c r="AB44" s="160"/>
      <c r="AC44" s="161"/>
      <c r="AD44" s="155"/>
      <c r="AE44" s="155"/>
      <c r="AF44" s="155"/>
      <c r="AG44" s="155"/>
      <c r="AH44" s="155"/>
      <c r="AI44" s="155"/>
      <c r="AJ44" s="155"/>
      <c r="AK44" s="155"/>
      <c r="AL44" s="155"/>
      <c r="AM44" s="155"/>
      <c r="AN44" s="155"/>
      <c r="AO44" s="155"/>
      <c r="AP44" s="155"/>
      <c r="AQ44" s="155"/>
      <c r="AR44" s="162"/>
      <c r="AS44" s="163"/>
      <c r="AT44" s="164" t="s">
        <v>59</v>
      </c>
      <c r="AU44" s="159">
        <v>2</v>
      </c>
      <c r="AV44" s="274">
        <f t="shared" si="18"/>
        <v>50</v>
      </c>
      <c r="AW44" s="300">
        <f t="shared" si="19"/>
        <v>40</v>
      </c>
      <c r="AX44" s="308">
        <f t="shared" si="20"/>
        <v>40</v>
      </c>
      <c r="AY44" s="155"/>
      <c r="AZ44" s="161"/>
      <c r="BA44" s="155"/>
      <c r="BB44" s="155"/>
      <c r="BC44" s="155"/>
      <c r="BD44" s="155"/>
      <c r="BE44" s="155"/>
      <c r="BF44" s="155"/>
      <c r="BG44" s="155"/>
      <c r="BH44" s="155"/>
      <c r="BI44" s="155"/>
      <c r="BJ44" s="155"/>
      <c r="BK44" s="155"/>
      <c r="BL44" s="155"/>
      <c r="BM44" s="155"/>
      <c r="BN44" s="155">
        <v>40</v>
      </c>
      <c r="BO44" s="162"/>
      <c r="BP44" s="163">
        <v>10</v>
      </c>
      <c r="BQ44" s="316">
        <f t="shared" si="21"/>
        <v>25</v>
      </c>
      <c r="BR44" s="317" t="str">
        <f t="shared" si="51"/>
        <v>Wartość prawidłowa</v>
      </c>
      <c r="BS44" s="347">
        <f t="shared" si="36"/>
        <v>0</v>
      </c>
      <c r="BT44" s="348">
        <f t="shared" si="37"/>
        <v>0</v>
      </c>
      <c r="BU44" s="348">
        <f t="shared" si="38"/>
        <v>0</v>
      </c>
      <c r="BV44" s="348">
        <f t="shared" si="39"/>
        <v>0</v>
      </c>
      <c r="BW44" s="348">
        <f t="shared" si="40"/>
        <v>10</v>
      </c>
      <c r="BX44" s="348">
        <f t="shared" si="41"/>
        <v>40</v>
      </c>
      <c r="BY44" s="349">
        <f t="shared" si="42"/>
        <v>50</v>
      </c>
      <c r="BZ44" s="350">
        <f t="shared" si="43"/>
        <v>0</v>
      </c>
      <c r="CA44" s="351">
        <f t="shared" si="44"/>
        <v>0</v>
      </c>
      <c r="CB44" s="351">
        <f t="shared" si="45"/>
        <v>0</v>
      </c>
      <c r="CC44" s="351">
        <f t="shared" si="46"/>
        <v>0</v>
      </c>
      <c r="CD44" s="351">
        <f t="shared" si="47"/>
        <v>0.4</v>
      </c>
      <c r="CE44" s="351">
        <f t="shared" si="48"/>
        <v>1.6</v>
      </c>
      <c r="CF44" s="352">
        <f t="shared" si="49"/>
        <v>2</v>
      </c>
      <c r="CG44" s="347">
        <f t="shared" si="30"/>
        <v>40</v>
      </c>
      <c r="CH44" s="353">
        <f t="shared" si="31"/>
        <v>0</v>
      </c>
      <c r="CI44" s="354">
        <f t="shared" si="32"/>
        <v>1.6</v>
      </c>
      <c r="CJ44" s="355">
        <f t="shared" si="33"/>
        <v>0</v>
      </c>
      <c r="CK44" s="335">
        <f>Matryca!Q44</f>
        <v>0</v>
      </c>
      <c r="CL44" s="336">
        <f>Matryca!R44</f>
        <v>7</v>
      </c>
      <c r="CM44" s="337">
        <f>Matryca!S44</f>
        <v>2</v>
      </c>
    </row>
    <row r="45" spans="1:91" s="103" customFormat="1" ht="30" x14ac:dyDescent="0.25">
      <c r="A45" s="165">
        <v>26</v>
      </c>
      <c r="B45" s="145"/>
      <c r="C45" s="104" t="s">
        <v>410</v>
      </c>
      <c r="D45" s="127"/>
      <c r="E45" s="126">
        <v>1</v>
      </c>
      <c r="F45" s="127" t="s">
        <v>410</v>
      </c>
      <c r="G45" s="127" t="s">
        <v>71</v>
      </c>
      <c r="H45" s="127"/>
      <c r="I45" s="104" t="s">
        <v>618</v>
      </c>
      <c r="J45" s="104"/>
      <c r="K45" s="104"/>
      <c r="L45" s="104" t="s">
        <v>401</v>
      </c>
      <c r="M45" s="274">
        <f t="shared" ref="M45:M46" si="52">Y45+AV45</f>
        <v>4</v>
      </c>
      <c r="N45" s="275">
        <f t="shared" ref="N45:N46" si="53">AS45+BP45</f>
        <v>0</v>
      </c>
      <c r="O45" s="276">
        <f t="shared" ref="O45:O46" si="54">Z45+AW45</f>
        <v>4</v>
      </c>
      <c r="P45" s="277">
        <f t="shared" ref="P45:P46" si="55">AA45+AX45</f>
        <v>4</v>
      </c>
      <c r="Q45" s="278">
        <f t="shared" ref="Q45:Q46" si="56">X45+AU45</f>
        <v>0</v>
      </c>
      <c r="R45" s="279">
        <f t="shared" ref="R45:R46" si="57">IFERROR((AL45+BI45)*Q45/O45," ")</f>
        <v>0</v>
      </c>
      <c r="S45" s="279">
        <f t="shared" ref="S45:S46" si="58">IFERROR(IF(L45="tak",(SUM(AE45:AL45,AQ45,BB45:BI45,BN45))*Q45/O45,0),0)</f>
        <v>0</v>
      </c>
      <c r="T45" s="280">
        <f t="shared" ref="T45:T46" si="59">IFERROR((AC45+AO45+AZ45+BL45)*Q45/O45," ")</f>
        <v>0</v>
      </c>
      <c r="U45" s="281">
        <f t="shared" si="14"/>
        <v>0</v>
      </c>
      <c r="V45" s="158" t="s">
        <v>59</v>
      </c>
      <c r="W45" s="116" t="s">
        <v>59</v>
      </c>
      <c r="X45" s="127">
        <v>0</v>
      </c>
      <c r="Y45" s="299">
        <f t="shared" si="15"/>
        <v>4</v>
      </c>
      <c r="Z45" s="300">
        <f t="shared" si="16"/>
        <v>4</v>
      </c>
      <c r="AA45" s="301">
        <f t="shared" si="17"/>
        <v>4</v>
      </c>
      <c r="AB45" s="166"/>
      <c r="AC45" s="16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>
        <v>4</v>
      </c>
      <c r="AP45" s="127"/>
      <c r="AQ45" s="127"/>
      <c r="AR45" s="133"/>
      <c r="AS45" s="134"/>
      <c r="AT45" s="166"/>
      <c r="AU45" s="127"/>
      <c r="AV45" s="257">
        <f t="shared" si="18"/>
        <v>0</v>
      </c>
      <c r="AW45" s="294">
        <f t="shared" si="19"/>
        <v>0</v>
      </c>
      <c r="AX45" s="309">
        <f t="shared" si="20"/>
        <v>0</v>
      </c>
      <c r="AY45" s="127"/>
      <c r="AZ45" s="167"/>
      <c r="BA45" s="127"/>
      <c r="BB45" s="127"/>
      <c r="BC45" s="127"/>
      <c r="BD45" s="127"/>
      <c r="BE45" s="127"/>
      <c r="BF45" s="127"/>
      <c r="BG45" s="127"/>
      <c r="BH45" s="127"/>
      <c r="BI45" s="127"/>
      <c r="BJ45" s="127"/>
      <c r="BK45" s="127"/>
      <c r="BL45" s="127"/>
      <c r="BM45" s="127"/>
      <c r="BN45" s="127"/>
      <c r="BO45" s="133"/>
      <c r="BP45" s="134"/>
      <c r="BQ45" s="316" t="str">
        <f t="shared" si="21"/>
        <v xml:space="preserve"> </v>
      </c>
      <c r="BR45" s="317" t="str">
        <f t="shared" si="51"/>
        <v>1 ECTS powinien mieścić się przedziale 25-30h</v>
      </c>
      <c r="BS45" s="347">
        <f t="shared" ref="BS45:BS46" si="60">SUM(AB45,AD45:AP45,AY45,BA45:BM45)-AC45-AZ45-AO45-BL45</f>
        <v>0</v>
      </c>
      <c r="BT45" s="348">
        <f t="shared" ref="BT45:BT46" si="61">AC45+AZ45</f>
        <v>0</v>
      </c>
      <c r="BU45" s="348">
        <f t="shared" ref="BU45:BU46" si="62">AO45+BL45</f>
        <v>4</v>
      </c>
      <c r="BV45" s="348">
        <f t="shared" ref="BV45:BV46" si="63">AR45+BO45</f>
        <v>0</v>
      </c>
      <c r="BW45" s="348">
        <f t="shared" ref="BW45:BW46" si="64">N45</f>
        <v>0</v>
      </c>
      <c r="BX45" s="348">
        <f t="shared" ref="BX45:BX46" si="65">AQ45+BN45</f>
        <v>0</v>
      </c>
      <c r="BY45" s="349">
        <f t="shared" ref="BY45:BY46" si="66">SUM(BS45:BX45)</f>
        <v>4</v>
      </c>
      <c r="BZ45" s="350">
        <f t="shared" ref="BZ45:BZ46" si="67">IFERROR((BS45*Q45)/BY45," ")</f>
        <v>0</v>
      </c>
      <c r="CA45" s="351">
        <f t="shared" ref="CA45:CA46" si="68">IFERROR((BT45*Q45)/BY45," ")</f>
        <v>0</v>
      </c>
      <c r="CB45" s="351">
        <f t="shared" ref="CB45:CB46" si="69">IFERROR((BU45*Q45)/BY45," ")</f>
        <v>0</v>
      </c>
      <c r="CC45" s="351">
        <f t="shared" ref="CC45:CC46" si="70">IFERROR((BV45*Q45)/BY45," ")</f>
        <v>0</v>
      </c>
      <c r="CD45" s="351">
        <f t="shared" ref="CD45:CD46" si="71">IFERROR((BW45*Q45)/BY45," ")</f>
        <v>0</v>
      </c>
      <c r="CE45" s="351">
        <f t="shared" ref="CE45:CE46" si="72">IFERROR((BX45*Q45)/BY45," ")</f>
        <v>0</v>
      </c>
      <c r="CF45" s="352">
        <f t="shared" ref="CF45:CF46" si="73">IFERROR((SUM(BZ45:CE45))," ")</f>
        <v>0</v>
      </c>
      <c r="CG45" s="347">
        <f t="shared" ref="CG45:CG46" si="74">SUM(BS45:BT45,BX45)</f>
        <v>0</v>
      </c>
      <c r="CH45" s="353">
        <f t="shared" ref="CH45:CH46" si="75">SUM(BT45:BU45)</f>
        <v>4</v>
      </c>
      <c r="CI45" s="354">
        <f t="shared" ref="CI45:CI46" si="76">SUM(BZ45:CA45,CE45)</f>
        <v>0</v>
      </c>
      <c r="CJ45" s="355">
        <f t="shared" ref="CJ45:CJ46" si="77">SUM(CA45:CB45)</f>
        <v>0</v>
      </c>
      <c r="CK45" s="335">
        <f>Matryca!Q45</f>
        <v>3</v>
      </c>
      <c r="CL45" s="336">
        <f>Matryca!R45</f>
        <v>0</v>
      </c>
      <c r="CM45" s="337">
        <f>Matryca!S45</f>
        <v>0</v>
      </c>
    </row>
    <row r="46" spans="1:91" s="103" customFormat="1" ht="30.75" thickBot="1" x14ac:dyDescent="0.3">
      <c r="A46" s="168">
        <v>27</v>
      </c>
      <c r="B46" s="169"/>
      <c r="C46" s="170" t="s">
        <v>410</v>
      </c>
      <c r="D46" s="171"/>
      <c r="E46" s="172">
        <v>1</v>
      </c>
      <c r="F46" s="171" t="s">
        <v>410</v>
      </c>
      <c r="G46" s="171" t="s">
        <v>71</v>
      </c>
      <c r="H46" s="171"/>
      <c r="I46" s="173" t="s">
        <v>619</v>
      </c>
      <c r="J46" s="173"/>
      <c r="K46" s="173"/>
      <c r="L46" s="170" t="s">
        <v>401</v>
      </c>
      <c r="M46" s="282">
        <f t="shared" si="52"/>
        <v>2</v>
      </c>
      <c r="N46" s="283">
        <f t="shared" si="53"/>
        <v>0</v>
      </c>
      <c r="O46" s="284">
        <f t="shared" si="54"/>
        <v>2</v>
      </c>
      <c r="P46" s="285">
        <f t="shared" si="55"/>
        <v>2</v>
      </c>
      <c r="Q46" s="286">
        <f t="shared" si="56"/>
        <v>0</v>
      </c>
      <c r="R46" s="287">
        <f t="shared" si="57"/>
        <v>0</v>
      </c>
      <c r="S46" s="287">
        <f t="shared" si="58"/>
        <v>0</v>
      </c>
      <c r="T46" s="288">
        <f t="shared" si="59"/>
        <v>0</v>
      </c>
      <c r="U46" s="289">
        <f t="shared" si="14"/>
        <v>0</v>
      </c>
      <c r="V46" s="174" t="s">
        <v>59</v>
      </c>
      <c r="W46" s="175" t="s">
        <v>59</v>
      </c>
      <c r="X46" s="176">
        <v>0</v>
      </c>
      <c r="Y46" s="302">
        <f t="shared" si="15"/>
        <v>2</v>
      </c>
      <c r="Z46" s="303">
        <f t="shared" si="16"/>
        <v>2</v>
      </c>
      <c r="AA46" s="304">
        <f t="shared" si="17"/>
        <v>2</v>
      </c>
      <c r="AB46" s="177"/>
      <c r="AC46" s="178"/>
      <c r="AD46" s="171"/>
      <c r="AE46" s="171"/>
      <c r="AF46" s="171"/>
      <c r="AG46" s="171"/>
      <c r="AH46" s="171"/>
      <c r="AI46" s="171"/>
      <c r="AJ46" s="171"/>
      <c r="AK46" s="171"/>
      <c r="AL46" s="171"/>
      <c r="AM46" s="171"/>
      <c r="AN46" s="171"/>
      <c r="AO46" s="171">
        <v>2</v>
      </c>
      <c r="AP46" s="171"/>
      <c r="AQ46" s="171"/>
      <c r="AR46" s="179"/>
      <c r="AS46" s="180"/>
      <c r="AT46" s="175"/>
      <c r="AU46" s="176"/>
      <c r="AV46" s="282">
        <f t="shared" si="18"/>
        <v>0</v>
      </c>
      <c r="AW46" s="303">
        <f t="shared" si="19"/>
        <v>0</v>
      </c>
      <c r="AX46" s="310">
        <f t="shared" si="20"/>
        <v>0</v>
      </c>
      <c r="AY46" s="171"/>
      <c r="AZ46" s="178"/>
      <c r="BA46" s="171"/>
      <c r="BB46" s="171"/>
      <c r="BC46" s="171"/>
      <c r="BD46" s="171"/>
      <c r="BE46" s="171"/>
      <c r="BF46" s="171"/>
      <c r="BG46" s="171"/>
      <c r="BH46" s="171"/>
      <c r="BI46" s="171"/>
      <c r="BJ46" s="171"/>
      <c r="BK46" s="171"/>
      <c r="BL46" s="171"/>
      <c r="BM46" s="171"/>
      <c r="BN46" s="171"/>
      <c r="BO46" s="179"/>
      <c r="BP46" s="181"/>
      <c r="BQ46" s="318" t="str">
        <f t="shared" si="21"/>
        <v xml:space="preserve"> </v>
      </c>
      <c r="BR46" s="319" t="str">
        <f t="shared" si="51"/>
        <v>1 ECTS powinien mieścić się przedziale 25-30h</v>
      </c>
      <c r="BS46" s="356">
        <f t="shared" si="60"/>
        <v>0</v>
      </c>
      <c r="BT46" s="357">
        <f t="shared" si="61"/>
        <v>0</v>
      </c>
      <c r="BU46" s="357">
        <f t="shared" si="62"/>
        <v>2</v>
      </c>
      <c r="BV46" s="357">
        <f t="shared" si="63"/>
        <v>0</v>
      </c>
      <c r="BW46" s="357">
        <f t="shared" si="64"/>
        <v>0</v>
      </c>
      <c r="BX46" s="357">
        <f t="shared" si="65"/>
        <v>0</v>
      </c>
      <c r="BY46" s="358">
        <f t="shared" si="66"/>
        <v>2</v>
      </c>
      <c r="BZ46" s="359">
        <f t="shared" si="67"/>
        <v>0</v>
      </c>
      <c r="CA46" s="360">
        <f t="shared" si="68"/>
        <v>0</v>
      </c>
      <c r="CB46" s="360">
        <f t="shared" si="69"/>
        <v>0</v>
      </c>
      <c r="CC46" s="360">
        <f t="shared" si="70"/>
        <v>0</v>
      </c>
      <c r="CD46" s="360">
        <f t="shared" si="71"/>
        <v>0</v>
      </c>
      <c r="CE46" s="360">
        <f t="shared" si="72"/>
        <v>0</v>
      </c>
      <c r="CF46" s="361">
        <f t="shared" si="73"/>
        <v>0</v>
      </c>
      <c r="CG46" s="362">
        <f t="shared" si="74"/>
        <v>0</v>
      </c>
      <c r="CH46" s="363">
        <f t="shared" si="75"/>
        <v>2</v>
      </c>
      <c r="CI46" s="364">
        <f t="shared" si="76"/>
        <v>0</v>
      </c>
      <c r="CJ46" s="365">
        <f t="shared" si="77"/>
        <v>0</v>
      </c>
      <c r="CK46" s="335">
        <f>Matryca!Q46</f>
        <v>3</v>
      </c>
      <c r="CL46" s="336">
        <f>Matryca!R46</f>
        <v>0</v>
      </c>
      <c r="CM46" s="337">
        <f>Matryca!S46</f>
        <v>0</v>
      </c>
    </row>
    <row r="47" spans="1:91" s="103" customFormat="1" ht="15.75" thickBot="1" x14ac:dyDescent="0.3">
      <c r="A47" s="182"/>
      <c r="B47" s="183"/>
      <c r="C47" s="184"/>
      <c r="D47" s="185"/>
      <c r="E47" s="183"/>
      <c r="F47" s="185"/>
      <c r="G47" s="185"/>
      <c r="H47" s="185"/>
      <c r="I47" s="186" t="s">
        <v>153</v>
      </c>
      <c r="J47" s="379">
        <f>COUNTIF(J20:J46,"tak")</f>
        <v>0</v>
      </c>
      <c r="K47" s="379">
        <f t="shared" ref="K47:L47" si="78">COUNTIF(K20:K46,"tak")</f>
        <v>0</v>
      </c>
      <c r="L47" s="380">
        <f t="shared" si="78"/>
        <v>21</v>
      </c>
      <c r="M47" s="381">
        <f>SUM(M20:M46)</f>
        <v>1536</v>
      </c>
      <c r="N47" s="381">
        <f t="shared" ref="N47:BY47" si="79">SUM(N20:N46)</f>
        <v>790</v>
      </c>
      <c r="O47" s="381">
        <f t="shared" si="79"/>
        <v>746</v>
      </c>
      <c r="P47" s="381">
        <f t="shared" si="79"/>
        <v>746</v>
      </c>
      <c r="Q47" s="381">
        <f t="shared" si="79"/>
        <v>60</v>
      </c>
      <c r="R47" s="381">
        <f t="shared" si="79"/>
        <v>3.2071428571428573</v>
      </c>
      <c r="S47" s="381">
        <f t="shared" si="79"/>
        <v>35.922619047619051</v>
      </c>
      <c r="T47" s="381">
        <f t="shared" si="79"/>
        <v>15.420238095238098</v>
      </c>
      <c r="U47" s="381">
        <f t="shared" si="79"/>
        <v>28.641025641025642</v>
      </c>
      <c r="V47" s="320">
        <f t="shared" si="79"/>
        <v>0</v>
      </c>
      <c r="W47" s="320">
        <f t="shared" si="79"/>
        <v>0</v>
      </c>
      <c r="X47" s="320">
        <f t="shared" si="79"/>
        <v>30</v>
      </c>
      <c r="Y47" s="320">
        <f t="shared" si="79"/>
        <v>761</v>
      </c>
      <c r="Z47" s="320">
        <f t="shared" si="79"/>
        <v>376</v>
      </c>
      <c r="AA47" s="320">
        <f t="shared" si="79"/>
        <v>376</v>
      </c>
      <c r="AB47" s="320">
        <f t="shared" si="79"/>
        <v>105</v>
      </c>
      <c r="AC47" s="320">
        <f t="shared" si="79"/>
        <v>95</v>
      </c>
      <c r="AD47" s="320">
        <f t="shared" si="79"/>
        <v>5</v>
      </c>
      <c r="AE47" s="320">
        <f t="shared" si="79"/>
        <v>125</v>
      </c>
      <c r="AF47" s="320">
        <f t="shared" si="79"/>
        <v>0</v>
      </c>
      <c r="AG47" s="320">
        <f t="shared" si="79"/>
        <v>15</v>
      </c>
      <c r="AH47" s="320">
        <f t="shared" si="79"/>
        <v>0</v>
      </c>
      <c r="AI47" s="320">
        <f t="shared" si="79"/>
        <v>0</v>
      </c>
      <c r="AJ47" s="320">
        <f t="shared" si="79"/>
        <v>0</v>
      </c>
      <c r="AK47" s="320">
        <f t="shared" si="79"/>
        <v>0</v>
      </c>
      <c r="AL47" s="320">
        <f t="shared" si="79"/>
        <v>20</v>
      </c>
      <c r="AM47" s="320">
        <f t="shared" si="79"/>
        <v>0</v>
      </c>
      <c r="AN47" s="320">
        <f t="shared" si="79"/>
        <v>0</v>
      </c>
      <c r="AO47" s="320">
        <f t="shared" si="79"/>
        <v>6</v>
      </c>
      <c r="AP47" s="320">
        <f t="shared" si="79"/>
        <v>0</v>
      </c>
      <c r="AQ47" s="320">
        <f t="shared" si="79"/>
        <v>100</v>
      </c>
      <c r="AR47" s="320">
        <f t="shared" si="79"/>
        <v>0</v>
      </c>
      <c r="AS47" s="320">
        <f t="shared" si="79"/>
        <v>385</v>
      </c>
      <c r="AT47" s="320">
        <f t="shared" si="79"/>
        <v>0</v>
      </c>
      <c r="AU47" s="320">
        <f t="shared" si="79"/>
        <v>30</v>
      </c>
      <c r="AV47" s="320">
        <f>SUM(AV20:AV46)</f>
        <v>775</v>
      </c>
      <c r="AW47" s="320">
        <f t="shared" si="79"/>
        <v>370</v>
      </c>
      <c r="AX47" s="320">
        <f t="shared" si="79"/>
        <v>370</v>
      </c>
      <c r="AY47" s="320">
        <f t="shared" si="79"/>
        <v>90</v>
      </c>
      <c r="AZ47" s="320">
        <f t="shared" si="79"/>
        <v>80</v>
      </c>
      <c r="BA47" s="320">
        <f t="shared" si="79"/>
        <v>15</v>
      </c>
      <c r="BB47" s="320">
        <f t="shared" si="79"/>
        <v>110</v>
      </c>
      <c r="BC47" s="320">
        <f t="shared" si="79"/>
        <v>25</v>
      </c>
      <c r="BD47" s="320">
        <f t="shared" si="79"/>
        <v>40</v>
      </c>
      <c r="BE47" s="320">
        <f t="shared" si="79"/>
        <v>0</v>
      </c>
      <c r="BF47" s="320">
        <f t="shared" si="79"/>
        <v>0</v>
      </c>
      <c r="BG47" s="320">
        <f t="shared" si="79"/>
        <v>0</v>
      </c>
      <c r="BH47" s="320">
        <f t="shared" si="79"/>
        <v>0</v>
      </c>
      <c r="BI47" s="320">
        <f t="shared" si="79"/>
        <v>20</v>
      </c>
      <c r="BJ47" s="320">
        <f t="shared" si="79"/>
        <v>0</v>
      </c>
      <c r="BK47" s="320">
        <f t="shared" si="79"/>
        <v>30</v>
      </c>
      <c r="BL47" s="320">
        <f t="shared" si="79"/>
        <v>0</v>
      </c>
      <c r="BM47" s="320">
        <f t="shared" si="79"/>
        <v>0</v>
      </c>
      <c r="BN47" s="320">
        <f t="shared" si="79"/>
        <v>40</v>
      </c>
      <c r="BO47" s="320">
        <f t="shared" si="79"/>
        <v>0</v>
      </c>
      <c r="BP47" s="320">
        <f t="shared" si="79"/>
        <v>405</v>
      </c>
      <c r="BQ47" s="320">
        <f t="shared" si="79"/>
        <v>607</v>
      </c>
      <c r="BR47" s="320">
        <f t="shared" si="79"/>
        <v>0</v>
      </c>
      <c r="BS47" s="320">
        <f t="shared" si="79"/>
        <v>425</v>
      </c>
      <c r="BT47" s="320">
        <f t="shared" si="79"/>
        <v>175</v>
      </c>
      <c r="BU47" s="320">
        <f t="shared" si="79"/>
        <v>6</v>
      </c>
      <c r="BV47" s="320">
        <f t="shared" si="79"/>
        <v>0</v>
      </c>
      <c r="BW47" s="320">
        <f t="shared" si="79"/>
        <v>790</v>
      </c>
      <c r="BX47" s="320">
        <f t="shared" si="79"/>
        <v>140</v>
      </c>
      <c r="BY47" s="320">
        <f t="shared" si="79"/>
        <v>1536</v>
      </c>
      <c r="BZ47" s="366">
        <f t="shared" ref="BZ47:CJ47" si="80">SUM(BZ20:BZ46)</f>
        <v>16.071794871794872</v>
      </c>
      <c r="CA47" s="366">
        <f t="shared" si="80"/>
        <v>6.9692307692307711</v>
      </c>
      <c r="CB47" s="366">
        <f t="shared" si="80"/>
        <v>0</v>
      </c>
      <c r="CC47" s="366">
        <f t="shared" si="80"/>
        <v>0</v>
      </c>
      <c r="CD47" s="366">
        <f t="shared" si="80"/>
        <v>31.358974358974358</v>
      </c>
      <c r="CE47" s="366">
        <f t="shared" si="80"/>
        <v>5.6</v>
      </c>
      <c r="CF47" s="320">
        <f t="shared" si="80"/>
        <v>60</v>
      </c>
      <c r="CG47" s="320">
        <f t="shared" si="80"/>
        <v>740</v>
      </c>
      <c r="CH47" s="320">
        <f t="shared" si="80"/>
        <v>181</v>
      </c>
      <c r="CI47" s="366">
        <f t="shared" si="80"/>
        <v>28.641025641025642</v>
      </c>
      <c r="CJ47" s="366">
        <f t="shared" si="80"/>
        <v>6.9692307692307711</v>
      </c>
      <c r="CK47" s="366">
        <f t="shared" ref="CK47" si="81">SUM(CK20:CK46)</f>
        <v>105</v>
      </c>
      <c r="CL47" s="366">
        <f t="shared" ref="CL47" si="82">SUM(CL20:CL46)</f>
        <v>112</v>
      </c>
      <c r="CM47" s="366">
        <f t="shared" ref="CM47" si="83">SUM(CM20:CM46)</f>
        <v>36</v>
      </c>
    </row>
    <row r="48" spans="1:91" s="103" customFormat="1" ht="15.75" x14ac:dyDescent="0.25">
      <c r="A48" s="107">
        <v>28</v>
      </c>
      <c r="B48" s="108" t="s">
        <v>42</v>
      </c>
      <c r="C48" s="187" t="s">
        <v>410</v>
      </c>
      <c r="D48" s="110"/>
      <c r="E48" s="108">
        <v>2</v>
      </c>
      <c r="F48" s="110" t="s">
        <v>489</v>
      </c>
      <c r="G48" s="110" t="s">
        <v>71</v>
      </c>
      <c r="H48" s="110" t="s">
        <v>125</v>
      </c>
      <c r="I48" s="544" t="s">
        <v>112</v>
      </c>
      <c r="J48" s="109"/>
      <c r="K48" s="109"/>
      <c r="L48" s="112" t="s">
        <v>400</v>
      </c>
      <c r="M48" s="249">
        <f t="shared" si="0"/>
        <v>75</v>
      </c>
      <c r="N48" s="250">
        <f t="shared" si="11"/>
        <v>40</v>
      </c>
      <c r="O48" s="251">
        <f t="shared" si="1"/>
        <v>35</v>
      </c>
      <c r="P48" s="252">
        <f t="shared" si="2"/>
        <v>35</v>
      </c>
      <c r="Q48" s="253">
        <f t="shared" si="35"/>
        <v>3</v>
      </c>
      <c r="R48" s="254">
        <f t="shared" ref="R48:R73" si="84">IFERROR((AL48+BI48)*Q48/O48," ")</f>
        <v>0</v>
      </c>
      <c r="S48" s="254">
        <f t="shared" ref="S48:S73" si="85">IFERROR(IF(L48="tak",(SUM(AE48:AL48,AQ48,BB48:BI48,BN48))*Q48/O48,0),0)</f>
        <v>1.2857142857142858</v>
      </c>
      <c r="T48" s="255">
        <f t="shared" ref="T48:T73" si="86">IFERROR((AC48+AO48+AZ48+BL48)*Q48/O48," ")</f>
        <v>1.7142857142857142</v>
      </c>
      <c r="U48" s="382">
        <f t="shared" si="14"/>
        <v>1.4</v>
      </c>
      <c r="V48" s="129" t="s">
        <v>59</v>
      </c>
      <c r="W48" s="116" t="s">
        <v>59</v>
      </c>
      <c r="X48" s="151">
        <v>3</v>
      </c>
      <c r="Y48" s="296">
        <f t="shared" ref="Y48:Y74" si="87">AS48+Z48</f>
        <v>75</v>
      </c>
      <c r="Z48" s="297">
        <f t="shared" ref="Z48:Z74" si="88">AR48+AA48</f>
        <v>35</v>
      </c>
      <c r="AA48" s="298">
        <f t="shared" ref="AA48:AA74" si="89">(SUM(AB48:AQ48))-AC48</f>
        <v>35</v>
      </c>
      <c r="AB48" s="188">
        <v>20</v>
      </c>
      <c r="AC48" s="189">
        <v>20</v>
      </c>
      <c r="AD48" s="118"/>
      <c r="AE48" s="118">
        <v>15</v>
      </c>
      <c r="AF48" s="118"/>
      <c r="AG48" s="118"/>
      <c r="AH48" s="118"/>
      <c r="AI48" s="118"/>
      <c r="AJ48" s="118"/>
      <c r="AK48" s="118"/>
      <c r="AL48" s="118"/>
      <c r="AM48" s="118"/>
      <c r="AN48" s="118"/>
      <c r="AO48" s="118"/>
      <c r="AP48" s="118"/>
      <c r="AQ48" s="118"/>
      <c r="AR48" s="119"/>
      <c r="AS48" s="120">
        <v>40</v>
      </c>
      <c r="AT48" s="135"/>
      <c r="AU48" s="151"/>
      <c r="AV48" s="268">
        <f t="shared" ref="AV48:AV74" si="90">BP48+AW48</f>
        <v>0</v>
      </c>
      <c r="AW48" s="297">
        <f t="shared" ref="AW48:AW74" si="91">BO48+AX48</f>
        <v>0</v>
      </c>
      <c r="AX48" s="307">
        <f t="shared" ref="AX48:AX74" si="92">(SUM(AY48:BN48))-AZ48</f>
        <v>0</v>
      </c>
      <c r="AY48" s="118"/>
      <c r="AZ48" s="117"/>
      <c r="BA48" s="118"/>
      <c r="BB48" s="118"/>
      <c r="BC48" s="118"/>
      <c r="BD48" s="118"/>
      <c r="BE48" s="118"/>
      <c r="BF48" s="118"/>
      <c r="BG48" s="118"/>
      <c r="BH48" s="118"/>
      <c r="BI48" s="118"/>
      <c r="BJ48" s="118"/>
      <c r="BK48" s="118"/>
      <c r="BL48" s="118"/>
      <c r="BM48" s="118"/>
      <c r="BN48" s="118"/>
      <c r="BO48" s="119"/>
      <c r="BP48" s="120"/>
      <c r="BQ48" s="321">
        <f t="shared" ref="BQ48:BQ74" si="93">IFERROR(M48/Q48," ")</f>
        <v>25</v>
      </c>
      <c r="BR48" s="322" t="str">
        <f t="shared" si="51"/>
        <v>Wartość prawidłowa</v>
      </c>
      <c r="BS48" s="367">
        <f t="shared" si="36"/>
        <v>15</v>
      </c>
      <c r="BT48" s="368">
        <f t="shared" si="37"/>
        <v>20</v>
      </c>
      <c r="BU48" s="368">
        <f t="shared" si="38"/>
        <v>0</v>
      </c>
      <c r="BV48" s="368">
        <f t="shared" si="39"/>
        <v>0</v>
      </c>
      <c r="BW48" s="368">
        <f t="shared" si="40"/>
        <v>40</v>
      </c>
      <c r="BX48" s="368">
        <f t="shared" si="41"/>
        <v>0</v>
      </c>
      <c r="BY48" s="369">
        <f t="shared" si="42"/>
        <v>75</v>
      </c>
      <c r="BZ48" s="370">
        <f t="shared" si="43"/>
        <v>0.6</v>
      </c>
      <c r="CA48" s="371">
        <f t="shared" si="44"/>
        <v>0.8</v>
      </c>
      <c r="CB48" s="371">
        <f t="shared" si="45"/>
        <v>0</v>
      </c>
      <c r="CC48" s="371">
        <f t="shared" si="46"/>
        <v>0</v>
      </c>
      <c r="CD48" s="371">
        <f t="shared" si="47"/>
        <v>1.6</v>
      </c>
      <c r="CE48" s="371">
        <f t="shared" si="48"/>
        <v>0</v>
      </c>
      <c r="CF48" s="372">
        <f t="shared" si="49"/>
        <v>3</v>
      </c>
      <c r="CG48" s="367">
        <f t="shared" ref="CG48:CG74" si="94">SUM(BS48:BT48,BX48)</f>
        <v>35</v>
      </c>
      <c r="CH48" s="373">
        <f t="shared" ref="CH48:CH74" si="95">SUM(BT48:BU48)</f>
        <v>20</v>
      </c>
      <c r="CI48" s="374">
        <f t="shared" ref="CI48:CI74" si="96">SUM(BZ48:CA48,CE48)</f>
        <v>1.4</v>
      </c>
      <c r="CJ48" s="375">
        <f t="shared" ref="CJ48:CJ74" si="97">SUM(CA48:CB48)</f>
        <v>0.8</v>
      </c>
      <c r="CK48" s="335">
        <f>Matryca!Q48</f>
        <v>3</v>
      </c>
      <c r="CL48" s="336">
        <f>Matryca!R48</f>
        <v>3</v>
      </c>
      <c r="CM48" s="337">
        <f>Matryca!S48</f>
        <v>1</v>
      </c>
    </row>
    <row r="49" spans="1:91" s="103" customFormat="1" ht="24" customHeight="1" x14ac:dyDescent="0.2">
      <c r="A49" s="191">
        <v>29</v>
      </c>
      <c r="B49" s="192" t="s">
        <v>42</v>
      </c>
      <c r="C49" s="104" t="s">
        <v>410</v>
      </c>
      <c r="D49" s="127"/>
      <c r="E49" s="126">
        <v>2</v>
      </c>
      <c r="F49" s="118" t="s">
        <v>489</v>
      </c>
      <c r="G49" s="118" t="s">
        <v>71</v>
      </c>
      <c r="H49" s="127" t="s">
        <v>125</v>
      </c>
      <c r="I49" s="541" t="s">
        <v>60</v>
      </c>
      <c r="J49" s="104"/>
      <c r="K49" s="104"/>
      <c r="L49" s="104" t="s">
        <v>401</v>
      </c>
      <c r="M49" s="257">
        <f t="shared" si="0"/>
        <v>100</v>
      </c>
      <c r="N49" s="258">
        <f t="shared" si="11"/>
        <v>40</v>
      </c>
      <c r="O49" s="259">
        <f t="shared" si="1"/>
        <v>60</v>
      </c>
      <c r="P49" s="260">
        <f t="shared" si="2"/>
        <v>60</v>
      </c>
      <c r="Q49" s="261">
        <f t="shared" si="35"/>
        <v>4</v>
      </c>
      <c r="R49" s="262">
        <f t="shared" si="84"/>
        <v>0</v>
      </c>
      <c r="S49" s="262">
        <f t="shared" si="85"/>
        <v>0</v>
      </c>
      <c r="T49" s="263">
        <f t="shared" si="86"/>
        <v>0</v>
      </c>
      <c r="U49" s="264">
        <f t="shared" si="14"/>
        <v>2.4</v>
      </c>
      <c r="V49" s="129" t="s">
        <v>58</v>
      </c>
      <c r="W49" s="116" t="s">
        <v>59</v>
      </c>
      <c r="X49" s="130">
        <v>2</v>
      </c>
      <c r="Y49" s="293">
        <f t="shared" si="87"/>
        <v>50</v>
      </c>
      <c r="Z49" s="294">
        <f t="shared" si="88"/>
        <v>30</v>
      </c>
      <c r="AA49" s="295">
        <f t="shared" si="89"/>
        <v>30</v>
      </c>
      <c r="AB49" s="193"/>
      <c r="AC49" s="132"/>
      <c r="AD49" s="127"/>
      <c r="AE49" s="127"/>
      <c r="AF49" s="127"/>
      <c r="AG49" s="127"/>
      <c r="AH49" s="127"/>
      <c r="AI49" s="127"/>
      <c r="AJ49" s="127"/>
      <c r="AK49" s="127"/>
      <c r="AL49" s="127"/>
      <c r="AM49" s="127"/>
      <c r="AN49" s="127">
        <v>30</v>
      </c>
      <c r="AO49" s="127"/>
      <c r="AP49" s="127"/>
      <c r="AQ49" s="127"/>
      <c r="AR49" s="133"/>
      <c r="AS49" s="134">
        <v>20</v>
      </c>
      <c r="AT49" s="143" t="s">
        <v>59</v>
      </c>
      <c r="AU49" s="130">
        <v>2</v>
      </c>
      <c r="AV49" s="257">
        <f t="shared" si="90"/>
        <v>50</v>
      </c>
      <c r="AW49" s="294">
        <f t="shared" si="91"/>
        <v>30</v>
      </c>
      <c r="AX49" s="306">
        <f t="shared" si="92"/>
        <v>30</v>
      </c>
      <c r="AY49" s="127"/>
      <c r="AZ49" s="132"/>
      <c r="BA49" s="127"/>
      <c r="BB49" s="127"/>
      <c r="BC49" s="127"/>
      <c r="BD49" s="127"/>
      <c r="BE49" s="127"/>
      <c r="BF49" s="127"/>
      <c r="BG49" s="127"/>
      <c r="BH49" s="127"/>
      <c r="BI49" s="127"/>
      <c r="BJ49" s="127"/>
      <c r="BK49" s="127">
        <v>30</v>
      </c>
      <c r="BL49" s="127"/>
      <c r="BM49" s="127"/>
      <c r="BN49" s="127"/>
      <c r="BO49" s="133"/>
      <c r="BP49" s="134">
        <v>20</v>
      </c>
      <c r="BQ49" s="313">
        <f t="shared" si="93"/>
        <v>25</v>
      </c>
      <c r="BR49" s="314" t="str">
        <f t="shared" si="51"/>
        <v>Wartość prawidłowa</v>
      </c>
      <c r="BS49" s="338">
        <f t="shared" si="36"/>
        <v>60</v>
      </c>
      <c r="BT49" s="339">
        <f t="shared" si="37"/>
        <v>0</v>
      </c>
      <c r="BU49" s="339">
        <f t="shared" si="38"/>
        <v>0</v>
      </c>
      <c r="BV49" s="339">
        <f t="shared" si="39"/>
        <v>0</v>
      </c>
      <c r="BW49" s="339">
        <f t="shared" si="40"/>
        <v>40</v>
      </c>
      <c r="BX49" s="339">
        <f t="shared" si="41"/>
        <v>0</v>
      </c>
      <c r="BY49" s="340">
        <f t="shared" si="42"/>
        <v>100</v>
      </c>
      <c r="BZ49" s="341">
        <f t="shared" si="43"/>
        <v>2.4</v>
      </c>
      <c r="CA49" s="342">
        <f t="shared" si="44"/>
        <v>0</v>
      </c>
      <c r="CB49" s="342">
        <f t="shared" si="45"/>
        <v>0</v>
      </c>
      <c r="CC49" s="342">
        <f t="shared" si="46"/>
        <v>0</v>
      </c>
      <c r="CD49" s="342">
        <f t="shared" si="47"/>
        <v>1.6</v>
      </c>
      <c r="CE49" s="342">
        <f t="shared" si="48"/>
        <v>0</v>
      </c>
      <c r="CF49" s="343">
        <f t="shared" si="49"/>
        <v>4</v>
      </c>
      <c r="CG49" s="338">
        <f t="shared" si="94"/>
        <v>60</v>
      </c>
      <c r="CH49" s="344">
        <f t="shared" si="95"/>
        <v>0</v>
      </c>
      <c r="CI49" s="345">
        <f t="shared" si="96"/>
        <v>2.4</v>
      </c>
      <c r="CJ49" s="346">
        <f t="shared" si="97"/>
        <v>0</v>
      </c>
      <c r="CK49" s="335">
        <f>Matryca!Q49</f>
        <v>0</v>
      </c>
      <c r="CL49" s="336">
        <f>Matryca!R49</f>
        <v>1</v>
      </c>
      <c r="CM49" s="337">
        <f>Matryca!S49</f>
        <v>1</v>
      </c>
    </row>
    <row r="50" spans="1:91" s="103" customFormat="1" ht="58.5" customHeight="1" x14ac:dyDescent="0.25">
      <c r="A50" s="125">
        <v>30</v>
      </c>
      <c r="B50" s="192" t="s">
        <v>44</v>
      </c>
      <c r="C50" s="104" t="s">
        <v>410</v>
      </c>
      <c r="D50" s="127"/>
      <c r="E50" s="126">
        <v>2</v>
      </c>
      <c r="F50" s="118" t="s">
        <v>489</v>
      </c>
      <c r="G50" s="118" t="s">
        <v>71</v>
      </c>
      <c r="H50" s="127" t="s">
        <v>125</v>
      </c>
      <c r="I50" s="541" t="s">
        <v>483</v>
      </c>
      <c r="J50" s="104"/>
      <c r="K50" s="104"/>
      <c r="L50" s="104" t="s">
        <v>400</v>
      </c>
      <c r="M50" s="257">
        <f t="shared" si="0"/>
        <v>50</v>
      </c>
      <c r="N50" s="258">
        <f t="shared" si="11"/>
        <v>25</v>
      </c>
      <c r="O50" s="259">
        <f t="shared" si="1"/>
        <v>25</v>
      </c>
      <c r="P50" s="260">
        <f t="shared" si="2"/>
        <v>25</v>
      </c>
      <c r="Q50" s="261">
        <f t="shared" si="35"/>
        <v>2</v>
      </c>
      <c r="R50" s="262">
        <f t="shared" si="84"/>
        <v>0</v>
      </c>
      <c r="S50" s="262">
        <f t="shared" si="85"/>
        <v>1.2</v>
      </c>
      <c r="T50" s="263">
        <f t="shared" si="86"/>
        <v>0.8</v>
      </c>
      <c r="U50" s="264">
        <f t="shared" si="14"/>
        <v>1</v>
      </c>
      <c r="V50" s="129" t="s">
        <v>59</v>
      </c>
      <c r="W50" s="116"/>
      <c r="X50" s="130"/>
      <c r="Y50" s="293">
        <f t="shared" si="87"/>
        <v>0</v>
      </c>
      <c r="Z50" s="294">
        <f t="shared" si="88"/>
        <v>0</v>
      </c>
      <c r="AA50" s="295">
        <f t="shared" si="89"/>
        <v>0</v>
      </c>
      <c r="AB50" s="131"/>
      <c r="AC50" s="132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  <c r="AQ50" s="127"/>
      <c r="AR50" s="133"/>
      <c r="AS50" s="134"/>
      <c r="AT50" s="135" t="s">
        <v>59</v>
      </c>
      <c r="AU50" s="130">
        <v>2</v>
      </c>
      <c r="AV50" s="257">
        <f t="shared" si="90"/>
        <v>50</v>
      </c>
      <c r="AW50" s="294">
        <f t="shared" si="91"/>
        <v>25</v>
      </c>
      <c r="AX50" s="306">
        <f t="shared" si="92"/>
        <v>25</v>
      </c>
      <c r="AY50" s="139">
        <v>10</v>
      </c>
      <c r="AZ50" s="138">
        <v>10</v>
      </c>
      <c r="BA50" s="127"/>
      <c r="BB50" s="127">
        <v>5</v>
      </c>
      <c r="BC50" s="127"/>
      <c r="BD50" s="127">
        <v>10</v>
      </c>
      <c r="BE50" s="127"/>
      <c r="BF50" s="127"/>
      <c r="BG50" s="127"/>
      <c r="BH50" s="127"/>
      <c r="BI50" s="139"/>
      <c r="BJ50" s="127"/>
      <c r="BK50" s="127"/>
      <c r="BL50" s="127"/>
      <c r="BM50" s="127"/>
      <c r="BN50" s="127"/>
      <c r="BO50" s="133"/>
      <c r="BP50" s="134">
        <v>25</v>
      </c>
      <c r="BQ50" s="313">
        <f t="shared" si="93"/>
        <v>25</v>
      </c>
      <c r="BR50" s="314" t="str">
        <f t="shared" si="51"/>
        <v>Wartość prawidłowa</v>
      </c>
      <c r="BS50" s="338">
        <f t="shared" si="36"/>
        <v>15</v>
      </c>
      <c r="BT50" s="339">
        <f t="shared" si="37"/>
        <v>10</v>
      </c>
      <c r="BU50" s="339">
        <f t="shared" si="38"/>
        <v>0</v>
      </c>
      <c r="BV50" s="339">
        <f t="shared" si="39"/>
        <v>0</v>
      </c>
      <c r="BW50" s="339">
        <f t="shared" si="40"/>
        <v>25</v>
      </c>
      <c r="BX50" s="339">
        <f t="shared" si="41"/>
        <v>0</v>
      </c>
      <c r="BY50" s="340">
        <f t="shared" si="42"/>
        <v>50</v>
      </c>
      <c r="BZ50" s="341">
        <f t="shared" si="43"/>
        <v>0.6</v>
      </c>
      <c r="CA50" s="342">
        <f t="shared" si="44"/>
        <v>0.4</v>
      </c>
      <c r="CB50" s="342">
        <f t="shared" si="45"/>
        <v>0</v>
      </c>
      <c r="CC50" s="342">
        <f t="shared" si="46"/>
        <v>0</v>
      </c>
      <c r="CD50" s="342">
        <f t="shared" si="47"/>
        <v>1</v>
      </c>
      <c r="CE50" s="342">
        <f t="shared" si="48"/>
        <v>0</v>
      </c>
      <c r="CF50" s="343">
        <f t="shared" si="49"/>
        <v>2</v>
      </c>
      <c r="CG50" s="338">
        <f t="shared" si="94"/>
        <v>25</v>
      </c>
      <c r="CH50" s="344">
        <f t="shared" si="95"/>
        <v>10</v>
      </c>
      <c r="CI50" s="345">
        <f t="shared" si="96"/>
        <v>1</v>
      </c>
      <c r="CJ50" s="346">
        <f t="shared" si="97"/>
        <v>0.4</v>
      </c>
      <c r="CK50" s="335">
        <f>Matryca!Q50</f>
        <v>7</v>
      </c>
      <c r="CL50" s="336">
        <f>Matryca!R50</f>
        <v>6</v>
      </c>
      <c r="CM50" s="337">
        <f>Matryca!S50</f>
        <v>1</v>
      </c>
    </row>
    <row r="51" spans="1:91" s="103" customFormat="1" ht="15.75" x14ac:dyDescent="0.25">
      <c r="A51" s="191">
        <v>31</v>
      </c>
      <c r="B51" s="192" t="s">
        <v>44</v>
      </c>
      <c r="C51" s="104" t="s">
        <v>410</v>
      </c>
      <c r="D51" s="127"/>
      <c r="E51" s="126">
        <v>2</v>
      </c>
      <c r="F51" s="118" t="s">
        <v>489</v>
      </c>
      <c r="G51" s="118" t="s">
        <v>71</v>
      </c>
      <c r="H51" s="127" t="s">
        <v>125</v>
      </c>
      <c r="I51" s="541" t="s">
        <v>113</v>
      </c>
      <c r="J51" s="104"/>
      <c r="K51" s="104"/>
      <c r="L51" s="104" t="s">
        <v>400</v>
      </c>
      <c r="M51" s="257">
        <f t="shared" si="0"/>
        <v>50</v>
      </c>
      <c r="N51" s="258">
        <f t="shared" si="11"/>
        <v>20</v>
      </c>
      <c r="O51" s="259">
        <f t="shared" si="1"/>
        <v>30</v>
      </c>
      <c r="P51" s="260">
        <f t="shared" si="2"/>
        <v>30</v>
      </c>
      <c r="Q51" s="261">
        <f t="shared" si="35"/>
        <v>2</v>
      </c>
      <c r="R51" s="262">
        <f t="shared" si="84"/>
        <v>0</v>
      </c>
      <c r="S51" s="262">
        <f t="shared" si="85"/>
        <v>1.3333333333333333</v>
      </c>
      <c r="T51" s="263">
        <f t="shared" si="86"/>
        <v>0.66666666666666663</v>
      </c>
      <c r="U51" s="264">
        <f t="shared" si="14"/>
        <v>1.2</v>
      </c>
      <c r="V51" s="129" t="s">
        <v>58</v>
      </c>
      <c r="W51" s="136" t="s">
        <v>59</v>
      </c>
      <c r="X51" s="130">
        <v>2</v>
      </c>
      <c r="Y51" s="293">
        <f t="shared" si="87"/>
        <v>50</v>
      </c>
      <c r="Z51" s="294">
        <f t="shared" si="88"/>
        <v>30</v>
      </c>
      <c r="AA51" s="295">
        <f t="shared" si="89"/>
        <v>30</v>
      </c>
      <c r="AB51" s="149">
        <v>10</v>
      </c>
      <c r="AC51" s="132">
        <v>10</v>
      </c>
      <c r="AD51" s="127"/>
      <c r="AE51" s="127">
        <v>10</v>
      </c>
      <c r="AF51" s="127"/>
      <c r="AG51" s="127">
        <v>10</v>
      </c>
      <c r="AH51" s="127"/>
      <c r="AI51" s="127"/>
      <c r="AJ51" s="127"/>
      <c r="AK51" s="127"/>
      <c r="AL51" s="139"/>
      <c r="AM51" s="127"/>
      <c r="AN51" s="127"/>
      <c r="AO51" s="127"/>
      <c r="AP51" s="127"/>
      <c r="AQ51" s="127"/>
      <c r="AR51" s="133"/>
      <c r="AS51" s="134">
        <v>20</v>
      </c>
      <c r="AT51" s="135"/>
      <c r="AU51" s="130"/>
      <c r="AV51" s="257">
        <f t="shared" si="90"/>
        <v>0</v>
      </c>
      <c r="AW51" s="294">
        <f t="shared" si="91"/>
        <v>0</v>
      </c>
      <c r="AX51" s="306">
        <f t="shared" si="92"/>
        <v>0</v>
      </c>
      <c r="AY51" s="127"/>
      <c r="AZ51" s="132"/>
      <c r="BA51" s="127"/>
      <c r="BB51" s="127"/>
      <c r="BC51" s="127"/>
      <c r="BD51" s="127"/>
      <c r="BE51" s="127"/>
      <c r="BF51" s="127"/>
      <c r="BG51" s="127"/>
      <c r="BH51" s="127"/>
      <c r="BI51" s="127"/>
      <c r="BJ51" s="127"/>
      <c r="BK51" s="127"/>
      <c r="BL51" s="127"/>
      <c r="BM51" s="127"/>
      <c r="BN51" s="127"/>
      <c r="BO51" s="133"/>
      <c r="BP51" s="134"/>
      <c r="BQ51" s="313">
        <f t="shared" si="93"/>
        <v>25</v>
      </c>
      <c r="BR51" s="314" t="str">
        <f t="shared" si="51"/>
        <v>Wartość prawidłowa</v>
      </c>
      <c r="BS51" s="338">
        <f t="shared" si="36"/>
        <v>20</v>
      </c>
      <c r="BT51" s="339">
        <f t="shared" si="37"/>
        <v>10</v>
      </c>
      <c r="BU51" s="339">
        <f t="shared" si="38"/>
        <v>0</v>
      </c>
      <c r="BV51" s="339">
        <f t="shared" si="39"/>
        <v>0</v>
      </c>
      <c r="BW51" s="339">
        <f t="shared" si="40"/>
        <v>20</v>
      </c>
      <c r="BX51" s="339">
        <f t="shared" si="41"/>
        <v>0</v>
      </c>
      <c r="BY51" s="340">
        <f t="shared" si="42"/>
        <v>50</v>
      </c>
      <c r="BZ51" s="341">
        <f t="shared" si="43"/>
        <v>0.8</v>
      </c>
      <c r="CA51" s="342">
        <f t="shared" si="44"/>
        <v>0.4</v>
      </c>
      <c r="CB51" s="342">
        <f t="shared" si="45"/>
        <v>0</v>
      </c>
      <c r="CC51" s="342">
        <f t="shared" si="46"/>
        <v>0</v>
      </c>
      <c r="CD51" s="342">
        <f t="shared" si="47"/>
        <v>0.8</v>
      </c>
      <c r="CE51" s="342">
        <f t="shared" si="48"/>
        <v>0</v>
      </c>
      <c r="CF51" s="343">
        <f t="shared" si="49"/>
        <v>2</v>
      </c>
      <c r="CG51" s="338">
        <f t="shared" si="94"/>
        <v>30</v>
      </c>
      <c r="CH51" s="344">
        <f t="shared" si="95"/>
        <v>10</v>
      </c>
      <c r="CI51" s="345">
        <f t="shared" si="96"/>
        <v>1.2000000000000002</v>
      </c>
      <c r="CJ51" s="346">
        <f t="shared" si="97"/>
        <v>0.4</v>
      </c>
      <c r="CK51" s="335">
        <f>Matryca!Q51</f>
        <v>6</v>
      </c>
      <c r="CL51" s="336">
        <f>Matryca!R51</f>
        <v>13</v>
      </c>
      <c r="CM51" s="337">
        <f>Matryca!S51</f>
        <v>1</v>
      </c>
    </row>
    <row r="52" spans="1:91" s="103" customFormat="1" ht="15.75" x14ac:dyDescent="0.25">
      <c r="A52" s="191">
        <v>32</v>
      </c>
      <c r="B52" s="192" t="s">
        <v>44</v>
      </c>
      <c r="C52" s="104" t="s">
        <v>410</v>
      </c>
      <c r="D52" s="127"/>
      <c r="E52" s="126">
        <v>2</v>
      </c>
      <c r="F52" s="118" t="s">
        <v>489</v>
      </c>
      <c r="G52" s="118" t="s">
        <v>71</v>
      </c>
      <c r="H52" s="127" t="s">
        <v>125</v>
      </c>
      <c r="I52" s="541" t="s">
        <v>114</v>
      </c>
      <c r="J52" s="104"/>
      <c r="K52" s="104"/>
      <c r="L52" s="104" t="s">
        <v>400</v>
      </c>
      <c r="M52" s="257">
        <f t="shared" si="0"/>
        <v>75</v>
      </c>
      <c r="N52" s="258">
        <f t="shared" si="11"/>
        <v>45</v>
      </c>
      <c r="O52" s="259">
        <f t="shared" si="1"/>
        <v>30</v>
      </c>
      <c r="P52" s="260">
        <f t="shared" si="2"/>
        <v>30</v>
      </c>
      <c r="Q52" s="261">
        <f t="shared" si="35"/>
        <v>3</v>
      </c>
      <c r="R52" s="262">
        <f t="shared" si="84"/>
        <v>0</v>
      </c>
      <c r="S52" s="262">
        <f t="shared" si="85"/>
        <v>1.5</v>
      </c>
      <c r="T52" s="263">
        <f t="shared" si="86"/>
        <v>0</v>
      </c>
      <c r="U52" s="264">
        <f t="shared" si="14"/>
        <v>1.2</v>
      </c>
      <c r="V52" s="129" t="s">
        <v>59</v>
      </c>
      <c r="W52" s="116" t="s">
        <v>59</v>
      </c>
      <c r="X52" s="130">
        <v>3</v>
      </c>
      <c r="Y52" s="293">
        <f t="shared" si="87"/>
        <v>75</v>
      </c>
      <c r="Z52" s="294">
        <f t="shared" si="88"/>
        <v>30</v>
      </c>
      <c r="AA52" s="295">
        <f t="shared" si="89"/>
        <v>30</v>
      </c>
      <c r="AB52" s="131">
        <v>15</v>
      </c>
      <c r="AC52" s="138"/>
      <c r="AD52" s="127"/>
      <c r="AE52" s="127">
        <v>15</v>
      </c>
      <c r="AF52" s="127"/>
      <c r="AG52" s="127"/>
      <c r="AH52" s="127"/>
      <c r="AI52" s="127"/>
      <c r="AJ52" s="127"/>
      <c r="AK52" s="127"/>
      <c r="AL52" s="127"/>
      <c r="AM52" s="127"/>
      <c r="AN52" s="127"/>
      <c r="AO52" s="127"/>
      <c r="AP52" s="127"/>
      <c r="AQ52" s="127"/>
      <c r="AR52" s="133"/>
      <c r="AS52" s="134">
        <v>45</v>
      </c>
      <c r="AT52" s="135"/>
      <c r="AU52" s="130"/>
      <c r="AV52" s="257">
        <f t="shared" si="90"/>
        <v>0</v>
      </c>
      <c r="AW52" s="294">
        <f t="shared" si="91"/>
        <v>0</v>
      </c>
      <c r="AX52" s="306">
        <f t="shared" si="92"/>
        <v>0</v>
      </c>
      <c r="AY52" s="127"/>
      <c r="AZ52" s="132"/>
      <c r="BA52" s="127"/>
      <c r="BB52" s="127"/>
      <c r="BC52" s="127"/>
      <c r="BD52" s="127"/>
      <c r="BE52" s="127"/>
      <c r="BF52" s="127"/>
      <c r="BG52" s="127"/>
      <c r="BH52" s="127"/>
      <c r="BI52" s="127"/>
      <c r="BJ52" s="127"/>
      <c r="BK52" s="127"/>
      <c r="BL52" s="127"/>
      <c r="BM52" s="127"/>
      <c r="BN52" s="127"/>
      <c r="BO52" s="133"/>
      <c r="BP52" s="134"/>
      <c r="BQ52" s="313">
        <f t="shared" si="93"/>
        <v>25</v>
      </c>
      <c r="BR52" s="314" t="str">
        <f t="shared" si="51"/>
        <v>Wartość prawidłowa</v>
      </c>
      <c r="BS52" s="338">
        <f t="shared" si="36"/>
        <v>30</v>
      </c>
      <c r="BT52" s="339">
        <f t="shared" si="37"/>
        <v>0</v>
      </c>
      <c r="BU52" s="339">
        <f t="shared" si="38"/>
        <v>0</v>
      </c>
      <c r="BV52" s="339">
        <f t="shared" si="39"/>
        <v>0</v>
      </c>
      <c r="BW52" s="339">
        <f t="shared" si="40"/>
        <v>45</v>
      </c>
      <c r="BX52" s="339">
        <f t="shared" si="41"/>
        <v>0</v>
      </c>
      <c r="BY52" s="340">
        <f t="shared" si="42"/>
        <v>75</v>
      </c>
      <c r="BZ52" s="341">
        <f t="shared" si="43"/>
        <v>1.2</v>
      </c>
      <c r="CA52" s="342">
        <f t="shared" si="44"/>
        <v>0</v>
      </c>
      <c r="CB52" s="342">
        <f t="shared" si="45"/>
        <v>0</v>
      </c>
      <c r="CC52" s="342">
        <f t="shared" si="46"/>
        <v>0</v>
      </c>
      <c r="CD52" s="342">
        <f t="shared" si="47"/>
        <v>1.8</v>
      </c>
      <c r="CE52" s="342">
        <f t="shared" si="48"/>
        <v>0</v>
      </c>
      <c r="CF52" s="343">
        <f t="shared" si="49"/>
        <v>3</v>
      </c>
      <c r="CG52" s="338">
        <f t="shared" si="94"/>
        <v>30</v>
      </c>
      <c r="CH52" s="344">
        <f t="shared" si="95"/>
        <v>0</v>
      </c>
      <c r="CI52" s="345">
        <f t="shared" si="96"/>
        <v>1.2</v>
      </c>
      <c r="CJ52" s="346">
        <f t="shared" si="97"/>
        <v>0</v>
      </c>
      <c r="CK52" s="335">
        <f>Matryca!Q52</f>
        <v>3</v>
      </c>
      <c r="CL52" s="336">
        <f>Matryca!R52</f>
        <v>3</v>
      </c>
      <c r="CM52" s="337">
        <f>Matryca!S52</f>
        <v>2</v>
      </c>
    </row>
    <row r="53" spans="1:91" s="103" customFormat="1" ht="30" x14ac:dyDescent="0.25">
      <c r="A53" s="125">
        <v>33</v>
      </c>
      <c r="B53" s="192" t="s">
        <v>44</v>
      </c>
      <c r="C53" s="104" t="s">
        <v>410</v>
      </c>
      <c r="D53" s="127"/>
      <c r="E53" s="126">
        <v>2</v>
      </c>
      <c r="F53" s="118" t="s">
        <v>489</v>
      </c>
      <c r="G53" s="118" t="s">
        <v>71</v>
      </c>
      <c r="H53" s="127" t="s">
        <v>125</v>
      </c>
      <c r="I53" s="541" t="s">
        <v>407</v>
      </c>
      <c r="J53" s="104"/>
      <c r="K53" s="104"/>
      <c r="L53" s="104" t="s">
        <v>400</v>
      </c>
      <c r="M53" s="257">
        <f t="shared" ref="M53:M70" si="98">Y53+AV53</f>
        <v>50</v>
      </c>
      <c r="N53" s="258">
        <f t="shared" si="11"/>
        <v>25</v>
      </c>
      <c r="O53" s="259">
        <f t="shared" ref="O53:O70" si="99">Z53+AW53</f>
        <v>25</v>
      </c>
      <c r="P53" s="260">
        <f t="shared" ref="P53:P70" si="100">AA53+AX53</f>
        <v>25</v>
      </c>
      <c r="Q53" s="261">
        <f t="shared" si="35"/>
        <v>2</v>
      </c>
      <c r="R53" s="262">
        <f t="shared" si="84"/>
        <v>0.8</v>
      </c>
      <c r="S53" s="262">
        <f t="shared" si="85"/>
        <v>1.2</v>
      </c>
      <c r="T53" s="263">
        <f t="shared" si="86"/>
        <v>0.8</v>
      </c>
      <c r="U53" s="264">
        <f t="shared" si="14"/>
        <v>1</v>
      </c>
      <c r="V53" s="129" t="s">
        <v>59</v>
      </c>
      <c r="W53" s="116"/>
      <c r="X53" s="130"/>
      <c r="Y53" s="293">
        <f t="shared" si="87"/>
        <v>0</v>
      </c>
      <c r="Z53" s="294">
        <f t="shared" si="88"/>
        <v>0</v>
      </c>
      <c r="AA53" s="295">
        <f t="shared" si="89"/>
        <v>0</v>
      </c>
      <c r="AB53" s="131"/>
      <c r="AC53" s="132"/>
      <c r="AD53" s="127"/>
      <c r="AE53" s="127"/>
      <c r="AF53" s="127"/>
      <c r="AG53" s="127"/>
      <c r="AH53" s="127"/>
      <c r="AI53" s="127"/>
      <c r="AJ53" s="127"/>
      <c r="AK53" s="127"/>
      <c r="AL53" s="127"/>
      <c r="AM53" s="127"/>
      <c r="AN53" s="127"/>
      <c r="AO53" s="127"/>
      <c r="AP53" s="127"/>
      <c r="AQ53" s="127"/>
      <c r="AR53" s="133"/>
      <c r="AS53" s="134"/>
      <c r="AT53" s="135" t="s">
        <v>59</v>
      </c>
      <c r="AU53" s="130">
        <v>2</v>
      </c>
      <c r="AV53" s="257">
        <f t="shared" si="90"/>
        <v>50</v>
      </c>
      <c r="AW53" s="294">
        <f t="shared" si="91"/>
        <v>25</v>
      </c>
      <c r="AX53" s="306">
        <f t="shared" si="92"/>
        <v>25</v>
      </c>
      <c r="AY53" s="139">
        <v>10</v>
      </c>
      <c r="AZ53" s="138">
        <v>10</v>
      </c>
      <c r="BA53" s="127"/>
      <c r="BB53" s="127">
        <v>5</v>
      </c>
      <c r="BC53" s="127"/>
      <c r="BD53" s="127"/>
      <c r="BE53" s="127"/>
      <c r="BF53" s="127"/>
      <c r="BG53" s="127"/>
      <c r="BH53" s="127"/>
      <c r="BI53" s="139">
        <v>10</v>
      </c>
      <c r="BJ53" s="127"/>
      <c r="BK53" s="127"/>
      <c r="BL53" s="127"/>
      <c r="BM53" s="127"/>
      <c r="BN53" s="127"/>
      <c r="BO53" s="133"/>
      <c r="BP53" s="134">
        <v>25</v>
      </c>
      <c r="BQ53" s="313">
        <f t="shared" si="93"/>
        <v>25</v>
      </c>
      <c r="BR53" s="314" t="str">
        <f t="shared" si="51"/>
        <v>Wartość prawidłowa</v>
      </c>
      <c r="BS53" s="338">
        <f t="shared" si="36"/>
        <v>15</v>
      </c>
      <c r="BT53" s="339">
        <f t="shared" si="37"/>
        <v>10</v>
      </c>
      <c r="BU53" s="339">
        <f t="shared" si="38"/>
        <v>0</v>
      </c>
      <c r="BV53" s="339">
        <f t="shared" si="39"/>
        <v>0</v>
      </c>
      <c r="BW53" s="339">
        <f t="shared" si="40"/>
        <v>25</v>
      </c>
      <c r="BX53" s="339">
        <f t="shared" si="41"/>
        <v>0</v>
      </c>
      <c r="BY53" s="340">
        <f t="shared" si="42"/>
        <v>50</v>
      </c>
      <c r="BZ53" s="341">
        <f t="shared" si="43"/>
        <v>0.6</v>
      </c>
      <c r="CA53" s="342">
        <f t="shared" si="44"/>
        <v>0.4</v>
      </c>
      <c r="CB53" s="342">
        <f t="shared" si="45"/>
        <v>0</v>
      </c>
      <c r="CC53" s="342">
        <f t="shared" si="46"/>
        <v>0</v>
      </c>
      <c r="CD53" s="342">
        <f t="shared" si="47"/>
        <v>1</v>
      </c>
      <c r="CE53" s="342">
        <f t="shared" si="48"/>
        <v>0</v>
      </c>
      <c r="CF53" s="343">
        <f t="shared" si="49"/>
        <v>2</v>
      </c>
      <c r="CG53" s="338">
        <f t="shared" si="94"/>
        <v>25</v>
      </c>
      <c r="CH53" s="344">
        <f t="shared" si="95"/>
        <v>10</v>
      </c>
      <c r="CI53" s="345">
        <f t="shared" si="96"/>
        <v>1</v>
      </c>
      <c r="CJ53" s="346">
        <f t="shared" si="97"/>
        <v>0.4</v>
      </c>
      <c r="CK53" s="335">
        <f>Matryca!Q53</f>
        <v>2</v>
      </c>
      <c r="CL53" s="336">
        <f>Matryca!R53</f>
        <v>7</v>
      </c>
      <c r="CM53" s="337">
        <f>Matryca!S53</f>
        <v>1</v>
      </c>
    </row>
    <row r="54" spans="1:91" s="103" customFormat="1" ht="45" x14ac:dyDescent="0.25">
      <c r="A54" s="191">
        <v>34</v>
      </c>
      <c r="B54" s="192" t="s">
        <v>44</v>
      </c>
      <c r="C54" s="104" t="s">
        <v>410</v>
      </c>
      <c r="D54" s="127"/>
      <c r="E54" s="126">
        <v>2</v>
      </c>
      <c r="F54" s="118" t="s">
        <v>489</v>
      </c>
      <c r="G54" s="118" t="s">
        <v>71</v>
      </c>
      <c r="H54" s="127" t="s">
        <v>125</v>
      </c>
      <c r="I54" s="541" t="s">
        <v>419</v>
      </c>
      <c r="J54" s="104"/>
      <c r="K54" s="104"/>
      <c r="L54" s="104" t="s">
        <v>400</v>
      </c>
      <c r="M54" s="257">
        <f t="shared" si="98"/>
        <v>50</v>
      </c>
      <c r="N54" s="258">
        <f t="shared" si="11"/>
        <v>25</v>
      </c>
      <c r="O54" s="259">
        <f t="shared" si="99"/>
        <v>25</v>
      </c>
      <c r="P54" s="260">
        <f t="shared" si="100"/>
        <v>25</v>
      </c>
      <c r="Q54" s="261">
        <f t="shared" si="35"/>
        <v>2</v>
      </c>
      <c r="R54" s="262">
        <f t="shared" si="84"/>
        <v>0</v>
      </c>
      <c r="S54" s="262">
        <f t="shared" si="85"/>
        <v>1.2</v>
      </c>
      <c r="T54" s="263">
        <f t="shared" si="86"/>
        <v>0.8</v>
      </c>
      <c r="U54" s="264">
        <f t="shared" si="14"/>
        <v>1</v>
      </c>
      <c r="V54" s="129" t="s">
        <v>59</v>
      </c>
      <c r="W54" s="116"/>
      <c r="X54" s="130">
        <v>0</v>
      </c>
      <c r="Y54" s="293">
        <f t="shared" si="87"/>
        <v>0</v>
      </c>
      <c r="Z54" s="294">
        <f t="shared" si="88"/>
        <v>0</v>
      </c>
      <c r="AA54" s="295">
        <f t="shared" si="89"/>
        <v>0</v>
      </c>
      <c r="AB54" s="131"/>
      <c r="AC54" s="138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  <c r="AQ54" s="127"/>
      <c r="AR54" s="133"/>
      <c r="AS54" s="134"/>
      <c r="AT54" s="135" t="s">
        <v>59</v>
      </c>
      <c r="AU54" s="130">
        <v>2</v>
      </c>
      <c r="AV54" s="257">
        <f t="shared" si="90"/>
        <v>50</v>
      </c>
      <c r="AW54" s="294">
        <f t="shared" si="91"/>
        <v>25</v>
      </c>
      <c r="AX54" s="306">
        <f t="shared" si="92"/>
        <v>25</v>
      </c>
      <c r="AY54" s="139">
        <v>10</v>
      </c>
      <c r="AZ54" s="138">
        <v>10</v>
      </c>
      <c r="BA54" s="127"/>
      <c r="BB54" s="139">
        <v>10</v>
      </c>
      <c r="BC54" s="127"/>
      <c r="BD54" s="127">
        <v>5</v>
      </c>
      <c r="BE54" s="127"/>
      <c r="BF54" s="127"/>
      <c r="BG54" s="127"/>
      <c r="BH54" s="127"/>
      <c r="BI54" s="139"/>
      <c r="BJ54" s="127"/>
      <c r="BK54" s="127"/>
      <c r="BL54" s="127"/>
      <c r="BM54" s="127"/>
      <c r="BN54" s="127"/>
      <c r="BO54" s="133"/>
      <c r="BP54" s="194">
        <v>25</v>
      </c>
      <c r="BQ54" s="313">
        <f t="shared" si="93"/>
        <v>25</v>
      </c>
      <c r="BR54" s="314" t="str">
        <f t="shared" si="50"/>
        <v>Wartość prawidłowa</v>
      </c>
      <c r="BS54" s="338">
        <f t="shared" si="36"/>
        <v>15</v>
      </c>
      <c r="BT54" s="339">
        <f t="shared" si="37"/>
        <v>10</v>
      </c>
      <c r="BU54" s="339">
        <f t="shared" si="38"/>
        <v>0</v>
      </c>
      <c r="BV54" s="339">
        <f t="shared" si="39"/>
        <v>0</v>
      </c>
      <c r="BW54" s="339">
        <f t="shared" si="40"/>
        <v>25</v>
      </c>
      <c r="BX54" s="339">
        <f t="shared" si="41"/>
        <v>0</v>
      </c>
      <c r="BY54" s="340">
        <f t="shared" si="42"/>
        <v>50</v>
      </c>
      <c r="BZ54" s="341">
        <f t="shared" si="43"/>
        <v>0.6</v>
      </c>
      <c r="CA54" s="342">
        <f t="shared" si="44"/>
        <v>0.4</v>
      </c>
      <c r="CB54" s="342">
        <f t="shared" si="45"/>
        <v>0</v>
      </c>
      <c r="CC54" s="342">
        <f t="shared" si="46"/>
        <v>0</v>
      </c>
      <c r="CD54" s="342">
        <f t="shared" si="47"/>
        <v>1</v>
      </c>
      <c r="CE54" s="342">
        <f t="shared" si="48"/>
        <v>0</v>
      </c>
      <c r="CF54" s="343">
        <f t="shared" si="49"/>
        <v>2</v>
      </c>
      <c r="CG54" s="338">
        <f t="shared" si="94"/>
        <v>25</v>
      </c>
      <c r="CH54" s="344">
        <f t="shared" si="95"/>
        <v>10</v>
      </c>
      <c r="CI54" s="345">
        <f t="shared" si="96"/>
        <v>1</v>
      </c>
      <c r="CJ54" s="346">
        <f t="shared" si="97"/>
        <v>0.4</v>
      </c>
      <c r="CK54" s="335">
        <f>Matryca!Q54</f>
        <v>4</v>
      </c>
      <c r="CL54" s="336">
        <f>Matryca!R54</f>
        <v>5</v>
      </c>
      <c r="CM54" s="337">
        <f>Matryca!S54</f>
        <v>1</v>
      </c>
    </row>
    <row r="55" spans="1:91" s="103" customFormat="1" ht="30" x14ac:dyDescent="0.25">
      <c r="A55" s="191">
        <v>35</v>
      </c>
      <c r="B55" s="192" t="s">
        <v>44</v>
      </c>
      <c r="C55" s="104" t="s">
        <v>410</v>
      </c>
      <c r="D55" s="127"/>
      <c r="E55" s="126">
        <v>2</v>
      </c>
      <c r="F55" s="118" t="s">
        <v>489</v>
      </c>
      <c r="G55" s="118" t="s">
        <v>71</v>
      </c>
      <c r="H55" s="127" t="s">
        <v>125</v>
      </c>
      <c r="I55" s="541" t="s">
        <v>420</v>
      </c>
      <c r="J55" s="104"/>
      <c r="K55" s="104"/>
      <c r="L55" s="104" t="s">
        <v>400</v>
      </c>
      <c r="M55" s="257">
        <f t="shared" si="98"/>
        <v>75</v>
      </c>
      <c r="N55" s="258">
        <f t="shared" si="11"/>
        <v>35</v>
      </c>
      <c r="O55" s="259">
        <f t="shared" si="99"/>
        <v>40</v>
      </c>
      <c r="P55" s="260">
        <f t="shared" si="100"/>
        <v>40</v>
      </c>
      <c r="Q55" s="261">
        <f t="shared" si="35"/>
        <v>3</v>
      </c>
      <c r="R55" s="262">
        <f t="shared" si="84"/>
        <v>0.75</v>
      </c>
      <c r="S55" s="262">
        <f t="shared" si="85"/>
        <v>2.25</v>
      </c>
      <c r="T55" s="263">
        <f t="shared" si="86"/>
        <v>0.75</v>
      </c>
      <c r="U55" s="264">
        <f t="shared" si="14"/>
        <v>1.6</v>
      </c>
      <c r="V55" s="129" t="s">
        <v>58</v>
      </c>
      <c r="W55" s="116"/>
      <c r="X55" s="130"/>
      <c r="Y55" s="293">
        <f t="shared" si="87"/>
        <v>0</v>
      </c>
      <c r="Z55" s="294">
        <f t="shared" si="88"/>
        <v>0</v>
      </c>
      <c r="AA55" s="295">
        <f t="shared" si="89"/>
        <v>0</v>
      </c>
      <c r="AB55" s="131"/>
      <c r="AC55" s="132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33"/>
      <c r="AS55" s="134"/>
      <c r="AT55" s="143" t="s">
        <v>59</v>
      </c>
      <c r="AU55" s="130">
        <v>3</v>
      </c>
      <c r="AV55" s="257">
        <f t="shared" si="90"/>
        <v>75</v>
      </c>
      <c r="AW55" s="294">
        <f t="shared" si="91"/>
        <v>40</v>
      </c>
      <c r="AX55" s="306">
        <f t="shared" si="92"/>
        <v>40</v>
      </c>
      <c r="AY55" s="127">
        <v>10</v>
      </c>
      <c r="AZ55" s="138">
        <v>10</v>
      </c>
      <c r="BA55" s="127"/>
      <c r="BB55" s="139">
        <v>10</v>
      </c>
      <c r="BC55" s="127"/>
      <c r="BD55" s="127">
        <v>10</v>
      </c>
      <c r="BE55" s="127"/>
      <c r="BF55" s="127"/>
      <c r="BG55" s="127"/>
      <c r="BH55" s="127"/>
      <c r="BI55" s="139">
        <v>10</v>
      </c>
      <c r="BJ55" s="127"/>
      <c r="BK55" s="127"/>
      <c r="BL55" s="127"/>
      <c r="BM55" s="127"/>
      <c r="BN55" s="127"/>
      <c r="BO55" s="133"/>
      <c r="BP55" s="134">
        <v>35</v>
      </c>
      <c r="BQ55" s="313">
        <f t="shared" si="93"/>
        <v>25</v>
      </c>
      <c r="BR55" s="314" t="str">
        <f t="shared" si="50"/>
        <v>Wartość prawidłowa</v>
      </c>
      <c r="BS55" s="338">
        <f t="shared" si="36"/>
        <v>30</v>
      </c>
      <c r="BT55" s="339">
        <f t="shared" si="37"/>
        <v>10</v>
      </c>
      <c r="BU55" s="339">
        <f t="shared" si="38"/>
        <v>0</v>
      </c>
      <c r="BV55" s="339">
        <f t="shared" si="39"/>
        <v>0</v>
      </c>
      <c r="BW55" s="339">
        <f t="shared" si="40"/>
        <v>35</v>
      </c>
      <c r="BX55" s="339">
        <f t="shared" si="41"/>
        <v>0</v>
      </c>
      <c r="BY55" s="340">
        <f t="shared" si="42"/>
        <v>75</v>
      </c>
      <c r="BZ55" s="341">
        <f t="shared" si="43"/>
        <v>1.2</v>
      </c>
      <c r="CA55" s="342">
        <f t="shared" si="44"/>
        <v>0.4</v>
      </c>
      <c r="CB55" s="342">
        <f t="shared" si="45"/>
        <v>0</v>
      </c>
      <c r="CC55" s="342">
        <f t="shared" si="46"/>
        <v>0</v>
      </c>
      <c r="CD55" s="342">
        <f t="shared" si="47"/>
        <v>1.4</v>
      </c>
      <c r="CE55" s="342">
        <f t="shared" si="48"/>
        <v>0</v>
      </c>
      <c r="CF55" s="343">
        <f t="shared" si="49"/>
        <v>3</v>
      </c>
      <c r="CG55" s="338">
        <f t="shared" si="94"/>
        <v>40</v>
      </c>
      <c r="CH55" s="344">
        <f t="shared" si="95"/>
        <v>10</v>
      </c>
      <c r="CI55" s="345">
        <f t="shared" si="96"/>
        <v>1.6</v>
      </c>
      <c r="CJ55" s="346">
        <f t="shared" si="97"/>
        <v>0.4</v>
      </c>
      <c r="CK55" s="335">
        <f>Matryca!Q55</f>
        <v>9</v>
      </c>
      <c r="CL55" s="336">
        <f>Matryca!R55</f>
        <v>21</v>
      </c>
      <c r="CM55" s="337">
        <f>Matryca!S55</f>
        <v>1</v>
      </c>
    </row>
    <row r="56" spans="1:91" s="205" customFormat="1" ht="45" x14ac:dyDescent="0.25">
      <c r="A56" s="125">
        <v>36</v>
      </c>
      <c r="B56" s="195" t="s">
        <v>44</v>
      </c>
      <c r="C56" s="104" t="s">
        <v>410</v>
      </c>
      <c r="D56" s="196"/>
      <c r="E56" s="197">
        <v>2</v>
      </c>
      <c r="F56" s="118" t="s">
        <v>489</v>
      </c>
      <c r="G56" s="198" t="s">
        <v>71</v>
      </c>
      <c r="H56" s="196" t="s">
        <v>125</v>
      </c>
      <c r="I56" s="541" t="s">
        <v>423</v>
      </c>
      <c r="J56" s="200"/>
      <c r="K56" s="200"/>
      <c r="L56" s="104" t="s">
        <v>400</v>
      </c>
      <c r="M56" s="257">
        <f t="shared" ref="M56" si="101">Y56+AV56</f>
        <v>25</v>
      </c>
      <c r="N56" s="258">
        <f t="shared" ref="N56" si="102">AS56+BP56</f>
        <v>5</v>
      </c>
      <c r="O56" s="259">
        <f t="shared" ref="O56" si="103">Z56+AW56</f>
        <v>20</v>
      </c>
      <c r="P56" s="260">
        <f t="shared" ref="P56" si="104">AA56+AX56</f>
        <v>20</v>
      </c>
      <c r="Q56" s="261">
        <f t="shared" si="35"/>
        <v>1</v>
      </c>
      <c r="R56" s="262">
        <f t="shared" ref="R56:R57" si="105">IFERROR((AL56+BI56)*Q56/O56," ")</f>
        <v>0</v>
      </c>
      <c r="S56" s="262">
        <f>IFERROR(IF(L56="tak",(SUM(AE56:AL56,AQ56,BB56:BI56,BN56))*Q56/O56,0),0)</f>
        <v>0.5</v>
      </c>
      <c r="T56" s="263">
        <f>IFERROR((AC56+AO56+AZ56+BL56)*Q56/O56," ")</f>
        <v>0.5</v>
      </c>
      <c r="U56" s="264">
        <f t="shared" si="14"/>
        <v>0.8</v>
      </c>
      <c r="V56" s="201" t="s">
        <v>59</v>
      </c>
      <c r="W56" s="202"/>
      <c r="X56" s="203"/>
      <c r="Y56" s="293">
        <f t="shared" si="87"/>
        <v>0</v>
      </c>
      <c r="Z56" s="294">
        <f t="shared" si="88"/>
        <v>0</v>
      </c>
      <c r="AA56" s="295">
        <f t="shared" si="89"/>
        <v>0</v>
      </c>
      <c r="AB56" s="204"/>
      <c r="AC56" s="132"/>
      <c r="AD56" s="196"/>
      <c r="AE56" s="196"/>
      <c r="AF56" s="196"/>
      <c r="AG56" s="196"/>
      <c r="AH56" s="196"/>
      <c r="AI56" s="196"/>
      <c r="AJ56" s="196"/>
      <c r="AK56" s="196"/>
      <c r="AL56" s="196"/>
      <c r="AM56" s="196"/>
      <c r="AN56" s="196"/>
      <c r="AO56" s="196"/>
      <c r="AP56" s="196"/>
      <c r="AQ56" s="127"/>
      <c r="AR56" s="133"/>
      <c r="AS56" s="134"/>
      <c r="AT56" s="143" t="s">
        <v>59</v>
      </c>
      <c r="AU56" s="203">
        <v>1</v>
      </c>
      <c r="AV56" s="257">
        <f t="shared" si="90"/>
        <v>25</v>
      </c>
      <c r="AW56" s="294">
        <f t="shared" si="91"/>
        <v>20</v>
      </c>
      <c r="AX56" s="306">
        <f t="shared" si="92"/>
        <v>20</v>
      </c>
      <c r="AY56" s="196">
        <v>10</v>
      </c>
      <c r="AZ56" s="138">
        <v>10</v>
      </c>
      <c r="BA56" s="196"/>
      <c r="BB56" s="196">
        <v>10</v>
      </c>
      <c r="BC56" s="196"/>
      <c r="BD56" s="196"/>
      <c r="BE56" s="196"/>
      <c r="BF56" s="196"/>
      <c r="BG56" s="196"/>
      <c r="BH56" s="196"/>
      <c r="BI56" s="196"/>
      <c r="BJ56" s="196"/>
      <c r="BK56" s="196"/>
      <c r="BL56" s="196"/>
      <c r="BM56" s="196"/>
      <c r="BN56" s="196"/>
      <c r="BO56" s="133"/>
      <c r="BP56" s="134">
        <v>5</v>
      </c>
      <c r="BQ56" s="323">
        <f t="shared" si="93"/>
        <v>25</v>
      </c>
      <c r="BR56" s="324" t="str">
        <f t="shared" si="50"/>
        <v>Wartość prawidłowa</v>
      </c>
      <c r="BS56" s="338">
        <f t="shared" si="36"/>
        <v>10</v>
      </c>
      <c r="BT56" s="339">
        <f t="shared" si="37"/>
        <v>10</v>
      </c>
      <c r="BU56" s="339">
        <f t="shared" si="38"/>
        <v>0</v>
      </c>
      <c r="BV56" s="339">
        <f t="shared" si="39"/>
        <v>0</v>
      </c>
      <c r="BW56" s="339">
        <f t="shared" si="40"/>
        <v>5</v>
      </c>
      <c r="BX56" s="339">
        <f t="shared" si="41"/>
        <v>0</v>
      </c>
      <c r="BY56" s="340">
        <f t="shared" si="42"/>
        <v>25</v>
      </c>
      <c r="BZ56" s="341">
        <f t="shared" si="43"/>
        <v>0.4</v>
      </c>
      <c r="CA56" s="342">
        <f t="shared" si="44"/>
        <v>0.4</v>
      </c>
      <c r="CB56" s="342">
        <f t="shared" si="45"/>
        <v>0</v>
      </c>
      <c r="CC56" s="342">
        <f t="shared" si="46"/>
        <v>0</v>
      </c>
      <c r="CD56" s="342">
        <f t="shared" si="47"/>
        <v>0.2</v>
      </c>
      <c r="CE56" s="342">
        <f t="shared" si="48"/>
        <v>0</v>
      </c>
      <c r="CF56" s="343">
        <f t="shared" si="49"/>
        <v>1</v>
      </c>
      <c r="CG56" s="338">
        <f t="shared" si="94"/>
        <v>20</v>
      </c>
      <c r="CH56" s="344">
        <f t="shared" si="95"/>
        <v>10</v>
      </c>
      <c r="CI56" s="345">
        <f t="shared" si="96"/>
        <v>0.8</v>
      </c>
      <c r="CJ56" s="346">
        <f t="shared" si="97"/>
        <v>0.4</v>
      </c>
      <c r="CK56" s="335">
        <f>Matryca!Q56</f>
        <v>5</v>
      </c>
      <c r="CL56" s="336">
        <f>Matryca!R56</f>
        <v>3</v>
      </c>
      <c r="CM56" s="337">
        <f>Matryca!S56</f>
        <v>2</v>
      </c>
    </row>
    <row r="57" spans="1:91" s="103" customFormat="1" ht="15.75" x14ac:dyDescent="0.25">
      <c r="A57" s="191">
        <v>37</v>
      </c>
      <c r="B57" s="192" t="s">
        <v>45</v>
      </c>
      <c r="C57" s="104" t="s">
        <v>410</v>
      </c>
      <c r="D57" s="127"/>
      <c r="E57" s="126">
        <v>2</v>
      </c>
      <c r="F57" s="118" t="s">
        <v>489</v>
      </c>
      <c r="G57" s="118" t="s">
        <v>71</v>
      </c>
      <c r="H57" s="127" t="s">
        <v>125</v>
      </c>
      <c r="I57" s="541" t="s">
        <v>66</v>
      </c>
      <c r="J57" s="104"/>
      <c r="K57" s="104"/>
      <c r="L57" s="104"/>
      <c r="M57" s="257">
        <f t="shared" si="98"/>
        <v>30</v>
      </c>
      <c r="N57" s="258">
        <f t="shared" si="11"/>
        <v>20</v>
      </c>
      <c r="O57" s="259">
        <f t="shared" ref="O57:O58" si="106">Z57+AW57</f>
        <v>10</v>
      </c>
      <c r="P57" s="260">
        <f t="shared" ref="P57:P58" si="107">AA57+AX57</f>
        <v>10</v>
      </c>
      <c r="Q57" s="261">
        <f t="shared" si="35"/>
        <v>1</v>
      </c>
      <c r="R57" s="262">
        <f t="shared" si="105"/>
        <v>0</v>
      </c>
      <c r="S57" s="262">
        <f t="shared" ref="S57" si="108">IFERROR(IF(L57="tak",(SUM(AE57:AL57,AQ57,BB57:BI57,BN57))*Q57/O57,0),0)</f>
        <v>0</v>
      </c>
      <c r="T57" s="263">
        <f t="shared" ref="T57" si="109">IFERROR((AC57+AO57+AZ57+BL57)*Q57/O57," ")</f>
        <v>0</v>
      </c>
      <c r="U57" s="264">
        <f t="shared" si="14"/>
        <v>0.33333333333333331</v>
      </c>
      <c r="V57" s="129" t="s">
        <v>59</v>
      </c>
      <c r="W57" s="116" t="s">
        <v>59</v>
      </c>
      <c r="X57" s="130">
        <v>0.5</v>
      </c>
      <c r="Y57" s="293">
        <f t="shared" si="87"/>
        <v>15</v>
      </c>
      <c r="Z57" s="294">
        <f t="shared" si="88"/>
        <v>5</v>
      </c>
      <c r="AA57" s="295">
        <f t="shared" si="89"/>
        <v>5</v>
      </c>
      <c r="AB57" s="131"/>
      <c r="AC57" s="132"/>
      <c r="AD57" s="127">
        <v>5</v>
      </c>
      <c r="AE57" s="127"/>
      <c r="AF57" s="127"/>
      <c r="AG57" s="127"/>
      <c r="AH57" s="127"/>
      <c r="AI57" s="127"/>
      <c r="AJ57" s="127"/>
      <c r="AK57" s="127"/>
      <c r="AL57" s="127"/>
      <c r="AM57" s="127"/>
      <c r="AN57" s="127"/>
      <c r="AO57" s="127"/>
      <c r="AP57" s="127"/>
      <c r="AQ57" s="127"/>
      <c r="AR57" s="133"/>
      <c r="AS57" s="134">
        <v>10</v>
      </c>
      <c r="AT57" s="135" t="s">
        <v>59</v>
      </c>
      <c r="AU57" s="130">
        <v>0.5</v>
      </c>
      <c r="AV57" s="257">
        <f t="shared" si="90"/>
        <v>15</v>
      </c>
      <c r="AW57" s="294">
        <f t="shared" si="91"/>
        <v>5</v>
      </c>
      <c r="AX57" s="306">
        <f t="shared" si="92"/>
        <v>5</v>
      </c>
      <c r="AY57" s="127"/>
      <c r="AZ57" s="132"/>
      <c r="BA57" s="127">
        <v>5</v>
      </c>
      <c r="BB57" s="127"/>
      <c r="BC57" s="127"/>
      <c r="BD57" s="127"/>
      <c r="BE57" s="127"/>
      <c r="BF57" s="127"/>
      <c r="BG57" s="127"/>
      <c r="BH57" s="127"/>
      <c r="BI57" s="127"/>
      <c r="BJ57" s="127"/>
      <c r="BK57" s="127"/>
      <c r="BL57" s="127"/>
      <c r="BM57" s="127"/>
      <c r="BN57" s="127"/>
      <c r="BO57" s="133"/>
      <c r="BP57" s="134">
        <v>10</v>
      </c>
      <c r="BQ57" s="313">
        <f t="shared" si="93"/>
        <v>30</v>
      </c>
      <c r="BR57" s="314" t="str">
        <f t="shared" si="50"/>
        <v>Wartość prawidłowa</v>
      </c>
      <c r="BS57" s="338">
        <f t="shared" si="36"/>
        <v>10</v>
      </c>
      <c r="BT57" s="339">
        <f t="shared" si="37"/>
        <v>0</v>
      </c>
      <c r="BU57" s="339">
        <f t="shared" si="38"/>
        <v>0</v>
      </c>
      <c r="BV57" s="339">
        <f t="shared" si="39"/>
        <v>0</v>
      </c>
      <c r="BW57" s="339">
        <f t="shared" si="40"/>
        <v>20</v>
      </c>
      <c r="BX57" s="339">
        <f t="shared" si="41"/>
        <v>0</v>
      </c>
      <c r="BY57" s="340">
        <f t="shared" si="42"/>
        <v>30</v>
      </c>
      <c r="BZ57" s="341">
        <f t="shared" si="43"/>
        <v>0.33333333333333331</v>
      </c>
      <c r="CA57" s="342">
        <f t="shared" si="44"/>
        <v>0</v>
      </c>
      <c r="CB57" s="342">
        <f t="shared" si="45"/>
        <v>0</v>
      </c>
      <c r="CC57" s="342">
        <f t="shared" si="46"/>
        <v>0</v>
      </c>
      <c r="CD57" s="342">
        <f t="shared" si="47"/>
        <v>0.66666666666666663</v>
      </c>
      <c r="CE57" s="342">
        <f t="shared" si="48"/>
        <v>0</v>
      </c>
      <c r="CF57" s="343">
        <f t="shared" si="49"/>
        <v>1</v>
      </c>
      <c r="CG57" s="338">
        <f t="shared" si="94"/>
        <v>10</v>
      </c>
      <c r="CH57" s="344">
        <f t="shared" si="95"/>
        <v>0</v>
      </c>
      <c r="CI57" s="345">
        <f t="shared" si="96"/>
        <v>0.33333333333333331</v>
      </c>
      <c r="CJ57" s="346">
        <f t="shared" si="97"/>
        <v>0</v>
      </c>
      <c r="CK57" s="335">
        <f>Matryca!Q57</f>
        <v>4</v>
      </c>
      <c r="CL57" s="336">
        <f>Matryca!R57</f>
        <v>3</v>
      </c>
      <c r="CM57" s="337">
        <f>Matryca!S57</f>
        <v>2</v>
      </c>
    </row>
    <row r="58" spans="1:91" s="103" customFormat="1" ht="36" customHeight="1" x14ac:dyDescent="0.25">
      <c r="A58" s="191">
        <v>38</v>
      </c>
      <c r="B58" s="126" t="s">
        <v>45</v>
      </c>
      <c r="C58" s="104" t="s">
        <v>410</v>
      </c>
      <c r="D58" s="127"/>
      <c r="E58" s="126">
        <v>2</v>
      </c>
      <c r="F58" s="127" t="s">
        <v>489</v>
      </c>
      <c r="G58" s="127" t="s">
        <v>71</v>
      </c>
      <c r="H58" s="127" t="s">
        <v>125</v>
      </c>
      <c r="I58" s="541" t="s">
        <v>408</v>
      </c>
      <c r="J58" s="104"/>
      <c r="K58" s="104"/>
      <c r="L58" s="104" t="s">
        <v>400</v>
      </c>
      <c r="M58" s="257">
        <f t="shared" si="98"/>
        <v>50</v>
      </c>
      <c r="N58" s="258">
        <f t="shared" si="11"/>
        <v>30</v>
      </c>
      <c r="O58" s="259">
        <f t="shared" si="106"/>
        <v>20</v>
      </c>
      <c r="P58" s="260">
        <f t="shared" si="107"/>
        <v>20</v>
      </c>
      <c r="Q58" s="261">
        <f t="shared" si="35"/>
        <v>2</v>
      </c>
      <c r="R58" s="266">
        <f t="shared" si="84"/>
        <v>0</v>
      </c>
      <c r="S58" s="266">
        <f t="shared" si="85"/>
        <v>2</v>
      </c>
      <c r="T58" s="263">
        <f t="shared" si="86"/>
        <v>0</v>
      </c>
      <c r="U58" s="267">
        <f>IFERROR((SUM(AB58,AD58:AN58,AY58,BA58:BK58,AQ58,BN58)*Q58/M58)," ")</f>
        <v>0.8</v>
      </c>
      <c r="V58" s="158" t="s">
        <v>59</v>
      </c>
      <c r="W58" s="116" t="s">
        <v>59</v>
      </c>
      <c r="X58" s="130">
        <v>2</v>
      </c>
      <c r="Y58" s="293">
        <f t="shared" si="87"/>
        <v>50</v>
      </c>
      <c r="Z58" s="294">
        <f t="shared" si="88"/>
        <v>20</v>
      </c>
      <c r="AA58" s="295">
        <f t="shared" si="89"/>
        <v>20</v>
      </c>
      <c r="AB58" s="131"/>
      <c r="AC58" s="132"/>
      <c r="AD58" s="127"/>
      <c r="AE58" s="127">
        <v>20</v>
      </c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127"/>
      <c r="AR58" s="133"/>
      <c r="AS58" s="134">
        <v>30</v>
      </c>
      <c r="AT58" s="135"/>
      <c r="AU58" s="130"/>
      <c r="AV58" s="257">
        <f t="shared" si="90"/>
        <v>0</v>
      </c>
      <c r="AW58" s="294">
        <f t="shared" si="91"/>
        <v>0</v>
      </c>
      <c r="AX58" s="306">
        <f t="shared" si="92"/>
        <v>0</v>
      </c>
      <c r="AY58" s="127"/>
      <c r="AZ58" s="132"/>
      <c r="BA58" s="127"/>
      <c r="BB58" s="127"/>
      <c r="BC58" s="127"/>
      <c r="BD58" s="127"/>
      <c r="BE58" s="127"/>
      <c r="BF58" s="127"/>
      <c r="BG58" s="127"/>
      <c r="BH58" s="127"/>
      <c r="BI58" s="127"/>
      <c r="BJ58" s="127"/>
      <c r="BK58" s="127"/>
      <c r="BL58" s="127"/>
      <c r="BM58" s="127"/>
      <c r="BN58" s="127"/>
      <c r="BO58" s="133"/>
      <c r="BP58" s="134"/>
      <c r="BQ58" s="313">
        <f t="shared" si="93"/>
        <v>25</v>
      </c>
      <c r="BR58" s="314" t="str">
        <f t="shared" si="50"/>
        <v>Wartość prawidłowa</v>
      </c>
      <c r="BS58" s="338">
        <f t="shared" si="36"/>
        <v>20</v>
      </c>
      <c r="BT58" s="339">
        <f t="shared" si="37"/>
        <v>0</v>
      </c>
      <c r="BU58" s="339">
        <f t="shared" si="38"/>
        <v>0</v>
      </c>
      <c r="BV58" s="339">
        <f t="shared" si="39"/>
        <v>0</v>
      </c>
      <c r="BW58" s="339">
        <f t="shared" si="40"/>
        <v>30</v>
      </c>
      <c r="BX58" s="339">
        <f t="shared" si="41"/>
        <v>0</v>
      </c>
      <c r="BY58" s="340">
        <f t="shared" si="42"/>
        <v>50</v>
      </c>
      <c r="BZ58" s="341">
        <f t="shared" si="43"/>
        <v>0.8</v>
      </c>
      <c r="CA58" s="342">
        <f t="shared" si="44"/>
        <v>0</v>
      </c>
      <c r="CB58" s="342">
        <f t="shared" si="45"/>
        <v>0</v>
      </c>
      <c r="CC58" s="342">
        <f t="shared" si="46"/>
        <v>0</v>
      </c>
      <c r="CD58" s="342">
        <f t="shared" si="47"/>
        <v>1.2</v>
      </c>
      <c r="CE58" s="342">
        <f t="shared" si="48"/>
        <v>0</v>
      </c>
      <c r="CF58" s="343">
        <f t="shared" si="49"/>
        <v>2</v>
      </c>
      <c r="CG58" s="338">
        <f t="shared" si="94"/>
        <v>20</v>
      </c>
      <c r="CH58" s="344">
        <f t="shared" si="95"/>
        <v>0</v>
      </c>
      <c r="CI58" s="345">
        <f t="shared" si="96"/>
        <v>0.8</v>
      </c>
      <c r="CJ58" s="346">
        <f t="shared" si="97"/>
        <v>0</v>
      </c>
      <c r="CK58" s="335">
        <f>Matryca!Q58</f>
        <v>6</v>
      </c>
      <c r="CL58" s="336">
        <f>Matryca!R58</f>
        <v>5</v>
      </c>
      <c r="CM58" s="337">
        <f>Matryca!S58</f>
        <v>1</v>
      </c>
    </row>
    <row r="59" spans="1:91" s="103" customFormat="1" ht="75" x14ac:dyDescent="0.25">
      <c r="A59" s="125">
        <v>39</v>
      </c>
      <c r="B59" s="192" t="s">
        <v>42</v>
      </c>
      <c r="C59" s="112" t="s">
        <v>410</v>
      </c>
      <c r="D59" s="118" t="s">
        <v>1178</v>
      </c>
      <c r="E59" s="192">
        <v>2</v>
      </c>
      <c r="F59" s="118" t="s">
        <v>489</v>
      </c>
      <c r="G59" s="118" t="s">
        <v>72</v>
      </c>
      <c r="H59" s="112" t="s">
        <v>126</v>
      </c>
      <c r="I59" s="545" t="s">
        <v>1201</v>
      </c>
      <c r="J59" s="112"/>
      <c r="K59" s="112"/>
      <c r="L59" s="104" t="s">
        <v>400</v>
      </c>
      <c r="M59" s="268">
        <f t="shared" si="98"/>
        <v>75</v>
      </c>
      <c r="N59" s="269">
        <f t="shared" si="11"/>
        <v>45</v>
      </c>
      <c r="O59" s="270">
        <f t="shared" si="99"/>
        <v>30</v>
      </c>
      <c r="P59" s="271">
        <f t="shared" si="100"/>
        <v>30</v>
      </c>
      <c r="Q59" s="272">
        <f t="shared" si="35"/>
        <v>3</v>
      </c>
      <c r="R59" s="262">
        <f t="shared" si="84"/>
        <v>0</v>
      </c>
      <c r="S59" s="262">
        <f>IFERROR(IF(L59="tak",(SUM(AE59:AL59,AQ59,BB59:BI59,BN59))*Q59/O59,0),0)</f>
        <v>2</v>
      </c>
      <c r="T59" s="273">
        <f t="shared" si="86"/>
        <v>0</v>
      </c>
      <c r="U59" s="264">
        <f>IFERROR((SUM(AB59,AD59:AN59,AY59,BA59:BK59,AQ59,BN59)*Q59/M59)," ")</f>
        <v>1.2</v>
      </c>
      <c r="V59" s="158" t="s">
        <v>59</v>
      </c>
      <c r="W59" s="206" t="s">
        <v>59</v>
      </c>
      <c r="X59" s="130">
        <v>3</v>
      </c>
      <c r="Y59" s="293">
        <f t="shared" si="87"/>
        <v>75</v>
      </c>
      <c r="Z59" s="294">
        <f t="shared" si="88"/>
        <v>30</v>
      </c>
      <c r="AA59" s="295">
        <f t="shared" si="89"/>
        <v>30</v>
      </c>
      <c r="AB59" s="131">
        <v>10</v>
      </c>
      <c r="AC59" s="132"/>
      <c r="AD59" s="127"/>
      <c r="AE59" s="127">
        <v>20</v>
      </c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127"/>
      <c r="AR59" s="133"/>
      <c r="AS59" s="134">
        <v>45</v>
      </c>
      <c r="AT59" s="135"/>
      <c r="AU59" s="130">
        <v>0</v>
      </c>
      <c r="AV59" s="257">
        <f t="shared" si="90"/>
        <v>0</v>
      </c>
      <c r="AW59" s="294">
        <f t="shared" si="91"/>
        <v>0</v>
      </c>
      <c r="AX59" s="306">
        <f t="shared" si="92"/>
        <v>0</v>
      </c>
      <c r="AY59" s="127"/>
      <c r="AZ59" s="132"/>
      <c r="BA59" s="127"/>
      <c r="BB59" s="127"/>
      <c r="BC59" s="127"/>
      <c r="BD59" s="127"/>
      <c r="BE59" s="127"/>
      <c r="BF59" s="127"/>
      <c r="BG59" s="127"/>
      <c r="BH59" s="127"/>
      <c r="BI59" s="127"/>
      <c r="BJ59" s="127"/>
      <c r="BK59" s="127"/>
      <c r="BL59" s="127"/>
      <c r="BM59" s="127"/>
      <c r="BN59" s="127"/>
      <c r="BO59" s="133"/>
      <c r="BP59" s="134"/>
      <c r="BQ59" s="313">
        <f t="shared" si="93"/>
        <v>25</v>
      </c>
      <c r="BR59" s="314" t="str">
        <f t="shared" si="50"/>
        <v>Wartość prawidłowa</v>
      </c>
      <c r="BS59" s="338">
        <f t="shared" ref="BS59:BS63" si="110">SUM(AB59,AD59:AP59,AY59,BA59:BM59)-AC59-AZ59-AO59-BL59</f>
        <v>30</v>
      </c>
      <c r="BT59" s="339">
        <f t="shared" ref="BT59:BT63" si="111">AC59+AZ59</f>
        <v>0</v>
      </c>
      <c r="BU59" s="339">
        <f t="shared" ref="BU59:BU63" si="112">AO59+BL59</f>
        <v>0</v>
      </c>
      <c r="BV59" s="339">
        <f t="shared" ref="BV59:BV63" si="113">AR59+BO59</f>
        <v>0</v>
      </c>
      <c r="BW59" s="339">
        <f t="shared" ref="BW59:BW63" si="114">N59</f>
        <v>45</v>
      </c>
      <c r="BX59" s="339">
        <f t="shared" ref="BX59:BX63" si="115">AQ59+BN59</f>
        <v>0</v>
      </c>
      <c r="BY59" s="340">
        <f t="shared" ref="BY59:BY63" si="116">SUM(BS59:BX59)</f>
        <v>75</v>
      </c>
      <c r="BZ59" s="341">
        <f t="shared" ref="BZ59:BZ63" si="117">IFERROR((BS59*Q59)/BY59," ")</f>
        <v>1.2</v>
      </c>
      <c r="CA59" s="342">
        <f t="shared" ref="CA59:CA63" si="118">IFERROR((BT59*Q59)/BY59," ")</f>
        <v>0</v>
      </c>
      <c r="CB59" s="342">
        <f t="shared" ref="CB59:CB63" si="119">IFERROR((BU59*Q59)/BY59," ")</f>
        <v>0</v>
      </c>
      <c r="CC59" s="342">
        <f t="shared" ref="CC59:CC63" si="120">IFERROR((BV59*Q59)/BY59," ")</f>
        <v>0</v>
      </c>
      <c r="CD59" s="342">
        <f t="shared" ref="CD59:CD63" si="121">IFERROR((BW59*Q59)/BY59," ")</f>
        <v>1.8</v>
      </c>
      <c r="CE59" s="342">
        <f t="shared" ref="CE59:CE63" si="122">IFERROR((BX59*Q59)/BY59," ")</f>
        <v>0</v>
      </c>
      <c r="CF59" s="343">
        <f t="shared" ref="CF59:CF63" si="123">IFERROR((SUM(BZ59:CE59))," ")</f>
        <v>3</v>
      </c>
      <c r="CG59" s="338">
        <f t="shared" si="94"/>
        <v>30</v>
      </c>
      <c r="CH59" s="344">
        <f t="shared" si="95"/>
        <v>0</v>
      </c>
      <c r="CI59" s="345">
        <f t="shared" si="96"/>
        <v>1.2</v>
      </c>
      <c r="CJ59" s="346">
        <f t="shared" si="97"/>
        <v>0</v>
      </c>
      <c r="CK59" s="335">
        <f>Matryca!Q59</f>
        <v>3</v>
      </c>
      <c r="CL59" s="336">
        <f>Matryca!R59</f>
        <v>3</v>
      </c>
      <c r="CM59" s="337">
        <f>Matryca!S59</f>
        <v>0</v>
      </c>
    </row>
    <row r="60" spans="1:91" s="103" customFormat="1" ht="75" x14ac:dyDescent="0.25">
      <c r="A60" s="191">
        <v>40</v>
      </c>
      <c r="B60" s="192" t="s">
        <v>44</v>
      </c>
      <c r="C60" s="104" t="s">
        <v>410</v>
      </c>
      <c r="D60" s="118" t="s">
        <v>1178</v>
      </c>
      <c r="E60" s="126">
        <v>2</v>
      </c>
      <c r="F60" s="118" t="s">
        <v>489</v>
      </c>
      <c r="G60" s="118" t="s">
        <v>72</v>
      </c>
      <c r="H60" s="104" t="s">
        <v>126</v>
      </c>
      <c r="I60" s="541" t="s">
        <v>119</v>
      </c>
      <c r="J60" s="104"/>
      <c r="K60" s="104"/>
      <c r="L60" s="104" t="s">
        <v>400</v>
      </c>
      <c r="M60" s="257">
        <f t="shared" si="98"/>
        <v>100</v>
      </c>
      <c r="N60" s="258">
        <f t="shared" si="11"/>
        <v>50</v>
      </c>
      <c r="O60" s="259">
        <f t="shared" si="99"/>
        <v>50</v>
      </c>
      <c r="P60" s="260">
        <f t="shared" si="100"/>
        <v>50</v>
      </c>
      <c r="Q60" s="261">
        <f t="shared" si="35"/>
        <v>4</v>
      </c>
      <c r="R60" s="262">
        <f t="shared" si="84"/>
        <v>0</v>
      </c>
      <c r="S60" s="262">
        <f t="shared" si="85"/>
        <v>1.6</v>
      </c>
      <c r="T60" s="263">
        <f t="shared" si="86"/>
        <v>0</v>
      </c>
      <c r="U60" s="264">
        <f t="shared" si="14"/>
        <v>2</v>
      </c>
      <c r="V60" s="206" t="s">
        <v>59</v>
      </c>
      <c r="W60" s="135" t="s">
        <v>59</v>
      </c>
      <c r="X60" s="130">
        <v>4</v>
      </c>
      <c r="Y60" s="293">
        <f t="shared" si="87"/>
        <v>100</v>
      </c>
      <c r="Z60" s="294">
        <f t="shared" si="88"/>
        <v>50</v>
      </c>
      <c r="AA60" s="295">
        <f t="shared" si="89"/>
        <v>50</v>
      </c>
      <c r="AB60" s="131">
        <v>30</v>
      </c>
      <c r="AC60" s="132"/>
      <c r="AD60" s="127"/>
      <c r="AE60" s="127">
        <v>10</v>
      </c>
      <c r="AF60" s="127"/>
      <c r="AG60" s="127">
        <v>10</v>
      </c>
      <c r="AH60" s="127"/>
      <c r="AI60" s="127"/>
      <c r="AJ60" s="127"/>
      <c r="AK60" s="127"/>
      <c r="AL60" s="127"/>
      <c r="AM60" s="127"/>
      <c r="AN60" s="127"/>
      <c r="AO60" s="127"/>
      <c r="AP60" s="127"/>
      <c r="AQ60" s="127"/>
      <c r="AR60" s="133"/>
      <c r="AS60" s="134">
        <v>50</v>
      </c>
      <c r="AT60" s="135"/>
      <c r="AU60" s="130"/>
      <c r="AV60" s="257">
        <f t="shared" si="90"/>
        <v>0</v>
      </c>
      <c r="AW60" s="294">
        <f t="shared" si="91"/>
        <v>0</v>
      </c>
      <c r="AX60" s="306">
        <f t="shared" si="92"/>
        <v>0</v>
      </c>
      <c r="AY60" s="127"/>
      <c r="AZ60" s="132"/>
      <c r="BA60" s="127"/>
      <c r="BB60" s="127"/>
      <c r="BC60" s="127"/>
      <c r="BD60" s="127"/>
      <c r="BE60" s="127"/>
      <c r="BF60" s="127"/>
      <c r="BG60" s="127"/>
      <c r="BH60" s="127"/>
      <c r="BI60" s="127"/>
      <c r="BJ60" s="127"/>
      <c r="BK60" s="127"/>
      <c r="BL60" s="127"/>
      <c r="BM60" s="127"/>
      <c r="BN60" s="127"/>
      <c r="BO60" s="133"/>
      <c r="BP60" s="134"/>
      <c r="BQ60" s="313">
        <f t="shared" si="93"/>
        <v>25</v>
      </c>
      <c r="BR60" s="314" t="str">
        <f t="shared" si="50"/>
        <v>Wartość prawidłowa</v>
      </c>
      <c r="BS60" s="338">
        <f t="shared" si="110"/>
        <v>50</v>
      </c>
      <c r="BT60" s="339">
        <f t="shared" si="111"/>
        <v>0</v>
      </c>
      <c r="BU60" s="339">
        <f t="shared" si="112"/>
        <v>0</v>
      </c>
      <c r="BV60" s="339">
        <f t="shared" si="113"/>
        <v>0</v>
      </c>
      <c r="BW60" s="339">
        <f t="shared" si="114"/>
        <v>50</v>
      </c>
      <c r="BX60" s="339">
        <f t="shared" si="115"/>
        <v>0</v>
      </c>
      <c r="BY60" s="340">
        <f t="shared" si="116"/>
        <v>100</v>
      </c>
      <c r="BZ60" s="341">
        <f t="shared" si="117"/>
        <v>2</v>
      </c>
      <c r="CA60" s="342">
        <f t="shared" si="118"/>
        <v>0</v>
      </c>
      <c r="CB60" s="342">
        <f t="shared" si="119"/>
        <v>0</v>
      </c>
      <c r="CC60" s="342">
        <f t="shared" si="120"/>
        <v>0</v>
      </c>
      <c r="CD60" s="342">
        <f t="shared" si="121"/>
        <v>2</v>
      </c>
      <c r="CE60" s="342">
        <f t="shared" si="122"/>
        <v>0</v>
      </c>
      <c r="CF60" s="343">
        <f t="shared" si="123"/>
        <v>4</v>
      </c>
      <c r="CG60" s="338">
        <f t="shared" si="94"/>
        <v>50</v>
      </c>
      <c r="CH60" s="344">
        <f t="shared" si="95"/>
        <v>0</v>
      </c>
      <c r="CI60" s="345">
        <f t="shared" si="96"/>
        <v>2</v>
      </c>
      <c r="CJ60" s="346">
        <f t="shared" si="97"/>
        <v>0</v>
      </c>
      <c r="CK60" s="335">
        <f>Matryca!Q60</f>
        <v>2</v>
      </c>
      <c r="CL60" s="336">
        <f>Matryca!R60</f>
        <v>2</v>
      </c>
      <c r="CM60" s="337">
        <f>Matryca!S60</f>
        <v>1</v>
      </c>
    </row>
    <row r="61" spans="1:91" s="103" customFormat="1" ht="75" x14ac:dyDescent="0.25">
      <c r="A61" s="191">
        <v>41</v>
      </c>
      <c r="B61" s="192" t="s">
        <v>44</v>
      </c>
      <c r="C61" s="104" t="s">
        <v>410</v>
      </c>
      <c r="D61" s="118" t="s">
        <v>1178</v>
      </c>
      <c r="E61" s="126">
        <v>2</v>
      </c>
      <c r="F61" s="118" t="s">
        <v>489</v>
      </c>
      <c r="G61" s="118" t="s">
        <v>72</v>
      </c>
      <c r="H61" s="104" t="s">
        <v>126</v>
      </c>
      <c r="I61" s="541" t="s">
        <v>120</v>
      </c>
      <c r="J61" s="104"/>
      <c r="K61" s="104"/>
      <c r="L61" s="104" t="s">
        <v>400</v>
      </c>
      <c r="M61" s="257">
        <f t="shared" si="98"/>
        <v>50</v>
      </c>
      <c r="N61" s="258">
        <f t="shared" si="11"/>
        <v>15</v>
      </c>
      <c r="O61" s="259">
        <f t="shared" si="99"/>
        <v>35</v>
      </c>
      <c r="P61" s="260">
        <f t="shared" si="100"/>
        <v>35</v>
      </c>
      <c r="Q61" s="261">
        <f t="shared" si="35"/>
        <v>2</v>
      </c>
      <c r="R61" s="262">
        <f t="shared" si="84"/>
        <v>0.5714285714285714</v>
      </c>
      <c r="S61" s="262">
        <f t="shared" si="85"/>
        <v>1.4285714285714286</v>
      </c>
      <c r="T61" s="263">
        <f t="shared" si="86"/>
        <v>0</v>
      </c>
      <c r="U61" s="264">
        <f t="shared" si="14"/>
        <v>1.4</v>
      </c>
      <c r="V61" s="206" t="s">
        <v>59</v>
      </c>
      <c r="W61" s="135" t="s">
        <v>59</v>
      </c>
      <c r="X61" s="130">
        <v>2</v>
      </c>
      <c r="Y61" s="293">
        <f t="shared" si="87"/>
        <v>50</v>
      </c>
      <c r="Z61" s="294">
        <f t="shared" si="88"/>
        <v>35</v>
      </c>
      <c r="AA61" s="295">
        <f t="shared" si="89"/>
        <v>35</v>
      </c>
      <c r="AB61" s="131">
        <v>10</v>
      </c>
      <c r="AC61" s="132"/>
      <c r="AD61" s="127"/>
      <c r="AE61" s="127">
        <v>15</v>
      </c>
      <c r="AF61" s="127"/>
      <c r="AG61" s="127"/>
      <c r="AH61" s="127"/>
      <c r="AI61" s="127"/>
      <c r="AJ61" s="127"/>
      <c r="AK61" s="127"/>
      <c r="AL61" s="127">
        <v>10</v>
      </c>
      <c r="AM61" s="127"/>
      <c r="AN61" s="127"/>
      <c r="AO61" s="127"/>
      <c r="AP61" s="127"/>
      <c r="AQ61" s="127"/>
      <c r="AR61" s="133"/>
      <c r="AS61" s="134">
        <v>15</v>
      </c>
      <c r="AT61" s="135"/>
      <c r="AU61" s="130"/>
      <c r="AV61" s="257">
        <f t="shared" si="90"/>
        <v>0</v>
      </c>
      <c r="AW61" s="294">
        <f t="shared" si="91"/>
        <v>0</v>
      </c>
      <c r="AX61" s="306">
        <f t="shared" si="92"/>
        <v>0</v>
      </c>
      <c r="AY61" s="127"/>
      <c r="AZ61" s="132"/>
      <c r="BA61" s="127"/>
      <c r="BB61" s="127"/>
      <c r="BC61" s="127"/>
      <c r="BD61" s="127"/>
      <c r="BE61" s="127"/>
      <c r="BF61" s="127"/>
      <c r="BG61" s="127"/>
      <c r="BH61" s="127"/>
      <c r="BI61" s="127"/>
      <c r="BJ61" s="127"/>
      <c r="BK61" s="127"/>
      <c r="BL61" s="127"/>
      <c r="BM61" s="127"/>
      <c r="BN61" s="127"/>
      <c r="BO61" s="133"/>
      <c r="BP61" s="134"/>
      <c r="BQ61" s="313">
        <f t="shared" si="93"/>
        <v>25</v>
      </c>
      <c r="BR61" s="314" t="str">
        <f t="shared" si="50"/>
        <v>Wartość prawidłowa</v>
      </c>
      <c r="BS61" s="338">
        <f t="shared" si="110"/>
        <v>35</v>
      </c>
      <c r="BT61" s="339">
        <f t="shared" si="111"/>
        <v>0</v>
      </c>
      <c r="BU61" s="339">
        <f t="shared" si="112"/>
        <v>0</v>
      </c>
      <c r="BV61" s="339">
        <f t="shared" si="113"/>
        <v>0</v>
      </c>
      <c r="BW61" s="339">
        <f t="shared" si="114"/>
        <v>15</v>
      </c>
      <c r="BX61" s="339">
        <f t="shared" si="115"/>
        <v>0</v>
      </c>
      <c r="BY61" s="340">
        <f t="shared" si="116"/>
        <v>50</v>
      </c>
      <c r="BZ61" s="341">
        <f t="shared" si="117"/>
        <v>1.4</v>
      </c>
      <c r="CA61" s="342">
        <f t="shared" si="118"/>
        <v>0</v>
      </c>
      <c r="CB61" s="342">
        <f t="shared" si="119"/>
        <v>0</v>
      </c>
      <c r="CC61" s="342">
        <f t="shared" si="120"/>
        <v>0</v>
      </c>
      <c r="CD61" s="342">
        <f t="shared" si="121"/>
        <v>0.6</v>
      </c>
      <c r="CE61" s="342">
        <f t="shared" si="122"/>
        <v>0</v>
      </c>
      <c r="CF61" s="343">
        <f t="shared" si="123"/>
        <v>2</v>
      </c>
      <c r="CG61" s="338">
        <f t="shared" si="94"/>
        <v>35</v>
      </c>
      <c r="CH61" s="344">
        <f t="shared" si="95"/>
        <v>0</v>
      </c>
      <c r="CI61" s="345">
        <f t="shared" si="96"/>
        <v>1.4</v>
      </c>
      <c r="CJ61" s="346">
        <f t="shared" si="97"/>
        <v>0</v>
      </c>
      <c r="CK61" s="335">
        <f>Matryca!Q61</f>
        <v>4</v>
      </c>
      <c r="CL61" s="336">
        <f>Matryca!R61</f>
        <v>5</v>
      </c>
      <c r="CM61" s="337">
        <f>Matryca!S61</f>
        <v>1</v>
      </c>
    </row>
    <row r="62" spans="1:91" s="103" customFormat="1" ht="75" x14ac:dyDescent="0.25">
      <c r="A62" s="125">
        <v>42</v>
      </c>
      <c r="B62" s="192" t="s">
        <v>44</v>
      </c>
      <c r="C62" s="104" t="s">
        <v>410</v>
      </c>
      <c r="D62" s="118" t="s">
        <v>1178</v>
      </c>
      <c r="E62" s="126">
        <v>2</v>
      </c>
      <c r="F62" s="118" t="s">
        <v>489</v>
      </c>
      <c r="G62" s="127" t="s">
        <v>72</v>
      </c>
      <c r="H62" s="104" t="s">
        <v>126</v>
      </c>
      <c r="I62" s="541" t="s">
        <v>121</v>
      </c>
      <c r="J62" s="104"/>
      <c r="K62" s="104"/>
      <c r="L62" s="104" t="s">
        <v>400</v>
      </c>
      <c r="M62" s="257">
        <f t="shared" si="98"/>
        <v>50</v>
      </c>
      <c r="N62" s="258">
        <f t="shared" si="11"/>
        <v>25</v>
      </c>
      <c r="O62" s="259">
        <f t="shared" si="99"/>
        <v>25</v>
      </c>
      <c r="P62" s="260">
        <f t="shared" si="100"/>
        <v>25</v>
      </c>
      <c r="Q62" s="261">
        <f t="shared" si="35"/>
        <v>2</v>
      </c>
      <c r="R62" s="266">
        <f t="shared" si="84"/>
        <v>0</v>
      </c>
      <c r="S62" s="266">
        <f t="shared" si="85"/>
        <v>1.2</v>
      </c>
      <c r="T62" s="263">
        <f t="shared" si="86"/>
        <v>0</v>
      </c>
      <c r="U62" s="267">
        <f t="shared" si="14"/>
        <v>1</v>
      </c>
      <c r="V62" s="206" t="s">
        <v>59</v>
      </c>
      <c r="W62" s="135"/>
      <c r="X62" s="130"/>
      <c r="Y62" s="293">
        <f t="shared" si="87"/>
        <v>0</v>
      </c>
      <c r="Z62" s="294">
        <f t="shared" si="88"/>
        <v>0</v>
      </c>
      <c r="AA62" s="295">
        <f t="shared" si="89"/>
        <v>0</v>
      </c>
      <c r="AB62" s="131"/>
      <c r="AC62" s="132"/>
      <c r="AD62" s="127"/>
      <c r="AE62" s="127"/>
      <c r="AF62" s="127"/>
      <c r="AG62" s="127"/>
      <c r="AH62" s="127"/>
      <c r="AI62" s="127"/>
      <c r="AJ62" s="127"/>
      <c r="AK62" s="127"/>
      <c r="AL62" s="127"/>
      <c r="AM62" s="127"/>
      <c r="AN62" s="127"/>
      <c r="AO62" s="127"/>
      <c r="AP62" s="127"/>
      <c r="AQ62" s="127"/>
      <c r="AR62" s="133"/>
      <c r="AS62" s="134"/>
      <c r="AT62" s="135" t="s">
        <v>59</v>
      </c>
      <c r="AU62" s="130">
        <v>2</v>
      </c>
      <c r="AV62" s="257">
        <f t="shared" si="90"/>
        <v>50</v>
      </c>
      <c r="AW62" s="294">
        <f t="shared" si="91"/>
        <v>25</v>
      </c>
      <c r="AX62" s="306">
        <f t="shared" si="92"/>
        <v>25</v>
      </c>
      <c r="AY62" s="127">
        <v>10</v>
      </c>
      <c r="AZ62" s="132"/>
      <c r="BA62" s="127"/>
      <c r="BB62" s="127">
        <v>15</v>
      </c>
      <c r="BC62" s="127"/>
      <c r="BD62" s="127"/>
      <c r="BE62" s="127"/>
      <c r="BF62" s="127"/>
      <c r="BG62" s="127"/>
      <c r="BH62" s="127"/>
      <c r="BI62" s="127"/>
      <c r="BJ62" s="127"/>
      <c r="BK62" s="127"/>
      <c r="BL62" s="127"/>
      <c r="BM62" s="127"/>
      <c r="BN62" s="127"/>
      <c r="BO62" s="133"/>
      <c r="BP62" s="134">
        <v>25</v>
      </c>
      <c r="BQ62" s="313">
        <f t="shared" si="93"/>
        <v>25</v>
      </c>
      <c r="BR62" s="314" t="str">
        <f t="shared" si="50"/>
        <v>Wartość prawidłowa</v>
      </c>
      <c r="BS62" s="338">
        <f t="shared" si="110"/>
        <v>25</v>
      </c>
      <c r="BT62" s="339">
        <f t="shared" si="111"/>
        <v>0</v>
      </c>
      <c r="BU62" s="339">
        <f t="shared" si="112"/>
        <v>0</v>
      </c>
      <c r="BV62" s="339">
        <f t="shared" si="113"/>
        <v>0</v>
      </c>
      <c r="BW62" s="339">
        <f t="shared" si="114"/>
        <v>25</v>
      </c>
      <c r="BX62" s="339">
        <f t="shared" si="115"/>
        <v>0</v>
      </c>
      <c r="BY62" s="340">
        <f t="shared" si="116"/>
        <v>50</v>
      </c>
      <c r="BZ62" s="341">
        <f t="shared" si="117"/>
        <v>1</v>
      </c>
      <c r="CA62" s="342">
        <f t="shared" si="118"/>
        <v>0</v>
      </c>
      <c r="CB62" s="342">
        <f t="shared" si="119"/>
        <v>0</v>
      </c>
      <c r="CC62" s="342">
        <f t="shared" si="120"/>
        <v>0</v>
      </c>
      <c r="CD62" s="342">
        <f t="shared" si="121"/>
        <v>1</v>
      </c>
      <c r="CE62" s="342">
        <f t="shared" si="122"/>
        <v>0</v>
      </c>
      <c r="CF62" s="343">
        <f t="shared" si="123"/>
        <v>2</v>
      </c>
      <c r="CG62" s="338">
        <f t="shared" si="94"/>
        <v>25</v>
      </c>
      <c r="CH62" s="344">
        <f t="shared" si="95"/>
        <v>0</v>
      </c>
      <c r="CI62" s="345">
        <f t="shared" si="96"/>
        <v>1</v>
      </c>
      <c r="CJ62" s="346">
        <f t="shared" si="97"/>
        <v>0</v>
      </c>
      <c r="CK62" s="335">
        <f>Matryca!Q62</f>
        <v>4</v>
      </c>
      <c r="CL62" s="336">
        <f>Matryca!R62</f>
        <v>3</v>
      </c>
      <c r="CM62" s="337">
        <f>Matryca!S62</f>
        <v>5</v>
      </c>
    </row>
    <row r="63" spans="1:91" s="205" customFormat="1" ht="75" x14ac:dyDescent="0.25">
      <c r="A63" s="191">
        <v>43</v>
      </c>
      <c r="B63" s="207" t="s">
        <v>44</v>
      </c>
      <c r="C63" s="104" t="s">
        <v>410</v>
      </c>
      <c r="D63" s="118" t="s">
        <v>1178</v>
      </c>
      <c r="E63" s="207">
        <v>2</v>
      </c>
      <c r="F63" s="127" t="s">
        <v>489</v>
      </c>
      <c r="G63" s="208" t="s">
        <v>72</v>
      </c>
      <c r="H63" s="209" t="s">
        <v>126</v>
      </c>
      <c r="I63" s="210" t="s">
        <v>485</v>
      </c>
      <c r="J63" s="200"/>
      <c r="K63" s="200"/>
      <c r="L63" s="104" t="s">
        <v>400</v>
      </c>
      <c r="M63" s="257">
        <f t="shared" si="98"/>
        <v>50</v>
      </c>
      <c r="N63" s="258">
        <f t="shared" si="11"/>
        <v>25</v>
      </c>
      <c r="O63" s="259">
        <f t="shared" si="99"/>
        <v>25</v>
      </c>
      <c r="P63" s="260">
        <f t="shared" si="100"/>
        <v>25</v>
      </c>
      <c r="Q63" s="261">
        <f t="shared" si="35"/>
        <v>2</v>
      </c>
      <c r="R63" s="266">
        <f t="shared" si="84"/>
        <v>0</v>
      </c>
      <c r="S63" s="266">
        <f t="shared" si="85"/>
        <v>1.2</v>
      </c>
      <c r="T63" s="263">
        <f t="shared" si="86"/>
        <v>0</v>
      </c>
      <c r="U63" s="383">
        <f t="shared" si="14"/>
        <v>1</v>
      </c>
      <c r="V63" s="211" t="s">
        <v>59</v>
      </c>
      <c r="W63" s="212" t="s">
        <v>59</v>
      </c>
      <c r="X63" s="213">
        <v>2</v>
      </c>
      <c r="Y63" s="296">
        <f t="shared" si="87"/>
        <v>50</v>
      </c>
      <c r="Z63" s="297">
        <f t="shared" si="88"/>
        <v>25</v>
      </c>
      <c r="AA63" s="298">
        <f t="shared" si="89"/>
        <v>25</v>
      </c>
      <c r="AB63" s="202">
        <v>10</v>
      </c>
      <c r="AC63" s="117"/>
      <c r="AD63" s="198"/>
      <c r="AE63" s="198"/>
      <c r="AF63" s="198"/>
      <c r="AG63" s="198">
        <v>15</v>
      </c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19"/>
      <c r="AS63" s="120">
        <v>25</v>
      </c>
      <c r="AT63" s="212"/>
      <c r="AU63" s="213"/>
      <c r="AV63" s="268">
        <f t="shared" si="90"/>
        <v>0</v>
      </c>
      <c r="AW63" s="297">
        <f t="shared" si="91"/>
        <v>0</v>
      </c>
      <c r="AX63" s="307">
        <f t="shared" si="92"/>
        <v>0</v>
      </c>
      <c r="AY63" s="198"/>
      <c r="AZ63" s="117"/>
      <c r="BA63" s="198"/>
      <c r="BB63" s="198"/>
      <c r="BC63" s="198"/>
      <c r="BD63" s="198"/>
      <c r="BE63" s="198"/>
      <c r="BF63" s="198"/>
      <c r="BG63" s="198"/>
      <c r="BH63" s="198"/>
      <c r="BI63" s="198"/>
      <c r="BJ63" s="198"/>
      <c r="BK63" s="198"/>
      <c r="BL63" s="198"/>
      <c r="BM63" s="198"/>
      <c r="BN63" s="198"/>
      <c r="BO63" s="119"/>
      <c r="BP63" s="120"/>
      <c r="BQ63" s="323">
        <f t="shared" si="93"/>
        <v>25</v>
      </c>
      <c r="BR63" s="324" t="str">
        <f t="shared" si="50"/>
        <v>Wartość prawidłowa</v>
      </c>
      <c r="BS63" s="338">
        <f t="shared" si="110"/>
        <v>25</v>
      </c>
      <c r="BT63" s="339">
        <f t="shared" si="111"/>
        <v>0</v>
      </c>
      <c r="BU63" s="339">
        <f t="shared" si="112"/>
        <v>0</v>
      </c>
      <c r="BV63" s="339">
        <f t="shared" si="113"/>
        <v>0</v>
      </c>
      <c r="BW63" s="339">
        <f t="shared" si="114"/>
        <v>25</v>
      </c>
      <c r="BX63" s="339">
        <f t="shared" si="115"/>
        <v>0</v>
      </c>
      <c r="BY63" s="340">
        <f t="shared" si="116"/>
        <v>50</v>
      </c>
      <c r="BZ63" s="341">
        <f t="shared" si="117"/>
        <v>1</v>
      </c>
      <c r="CA63" s="342">
        <f t="shared" si="118"/>
        <v>0</v>
      </c>
      <c r="CB63" s="342">
        <f t="shared" si="119"/>
        <v>0</v>
      </c>
      <c r="CC63" s="342">
        <f t="shared" si="120"/>
        <v>0</v>
      </c>
      <c r="CD63" s="342">
        <f t="shared" si="121"/>
        <v>1</v>
      </c>
      <c r="CE63" s="342">
        <f t="shared" si="122"/>
        <v>0</v>
      </c>
      <c r="CF63" s="343">
        <f t="shared" si="123"/>
        <v>2</v>
      </c>
      <c r="CG63" s="338">
        <f t="shared" si="94"/>
        <v>25</v>
      </c>
      <c r="CH63" s="344">
        <f t="shared" si="95"/>
        <v>0</v>
      </c>
      <c r="CI63" s="345">
        <f t="shared" si="96"/>
        <v>1</v>
      </c>
      <c r="CJ63" s="346">
        <f t="shared" si="97"/>
        <v>0</v>
      </c>
      <c r="CK63" s="335">
        <f>Matryca!Q63</f>
        <v>2</v>
      </c>
      <c r="CL63" s="336">
        <f>Matryca!R63</f>
        <v>2</v>
      </c>
      <c r="CM63" s="337">
        <f>Matryca!S63</f>
        <v>2</v>
      </c>
    </row>
    <row r="64" spans="1:91" s="103" customFormat="1" ht="75" x14ac:dyDescent="0.25">
      <c r="A64" s="191">
        <v>44</v>
      </c>
      <c r="B64" s="192" t="s">
        <v>44</v>
      </c>
      <c r="C64" s="112" t="s">
        <v>410</v>
      </c>
      <c r="D64" s="118" t="s">
        <v>1179</v>
      </c>
      <c r="E64" s="192">
        <v>2</v>
      </c>
      <c r="F64" s="118" t="s">
        <v>489</v>
      </c>
      <c r="G64" s="118" t="s">
        <v>72</v>
      </c>
      <c r="H64" s="112" t="s">
        <v>126</v>
      </c>
      <c r="I64" s="542" t="s">
        <v>115</v>
      </c>
      <c r="J64" s="112"/>
      <c r="K64" s="112"/>
      <c r="L64" s="104" t="s">
        <v>400</v>
      </c>
      <c r="M64" s="268">
        <f t="shared" si="98"/>
        <v>75</v>
      </c>
      <c r="N64" s="269">
        <f t="shared" si="11"/>
        <v>40</v>
      </c>
      <c r="O64" s="270">
        <f t="shared" si="99"/>
        <v>35</v>
      </c>
      <c r="P64" s="271">
        <f t="shared" si="100"/>
        <v>35</v>
      </c>
      <c r="Q64" s="272">
        <f t="shared" si="35"/>
        <v>3</v>
      </c>
      <c r="R64" s="262">
        <f t="shared" si="84"/>
        <v>0</v>
      </c>
      <c r="S64" s="262">
        <f t="shared" si="85"/>
        <v>0.8571428571428571</v>
      </c>
      <c r="T64" s="273">
        <f t="shared" si="86"/>
        <v>0</v>
      </c>
      <c r="U64" s="264">
        <f t="shared" si="14"/>
        <v>1.4</v>
      </c>
      <c r="V64" s="129" t="s">
        <v>59</v>
      </c>
      <c r="W64" s="116" t="s">
        <v>59</v>
      </c>
      <c r="X64" s="130">
        <v>3</v>
      </c>
      <c r="Y64" s="293">
        <f t="shared" si="87"/>
        <v>75</v>
      </c>
      <c r="Z64" s="294">
        <f t="shared" si="88"/>
        <v>35</v>
      </c>
      <c r="AA64" s="295">
        <f t="shared" si="89"/>
        <v>35</v>
      </c>
      <c r="AB64" s="131">
        <v>15</v>
      </c>
      <c r="AC64" s="132"/>
      <c r="AD64" s="127">
        <v>10</v>
      </c>
      <c r="AE64" s="127"/>
      <c r="AF64" s="127"/>
      <c r="AG64" s="127">
        <v>10</v>
      </c>
      <c r="AH64" s="127"/>
      <c r="AI64" s="127"/>
      <c r="AJ64" s="127"/>
      <c r="AK64" s="127"/>
      <c r="AL64" s="127"/>
      <c r="AM64" s="127"/>
      <c r="AN64" s="127"/>
      <c r="AO64" s="127"/>
      <c r="AP64" s="127"/>
      <c r="AQ64" s="127"/>
      <c r="AR64" s="133"/>
      <c r="AS64" s="134">
        <v>40</v>
      </c>
      <c r="AT64" s="135"/>
      <c r="AU64" s="130"/>
      <c r="AV64" s="257">
        <f t="shared" si="90"/>
        <v>0</v>
      </c>
      <c r="AW64" s="294">
        <f t="shared" si="91"/>
        <v>0</v>
      </c>
      <c r="AX64" s="306">
        <f t="shared" si="92"/>
        <v>0</v>
      </c>
      <c r="AY64" s="127"/>
      <c r="AZ64" s="132"/>
      <c r="BA64" s="127"/>
      <c r="BB64" s="127"/>
      <c r="BC64" s="127"/>
      <c r="BD64" s="127"/>
      <c r="BE64" s="127"/>
      <c r="BF64" s="127"/>
      <c r="BG64" s="127"/>
      <c r="BH64" s="127"/>
      <c r="BI64" s="127"/>
      <c r="BJ64" s="127"/>
      <c r="BK64" s="127"/>
      <c r="BL64" s="127"/>
      <c r="BM64" s="127"/>
      <c r="BN64" s="127"/>
      <c r="BO64" s="133"/>
      <c r="BP64" s="134"/>
      <c r="BQ64" s="313">
        <f t="shared" si="93"/>
        <v>25</v>
      </c>
      <c r="BR64" s="324" t="str">
        <f t="shared" si="50"/>
        <v>Wartość prawidłowa</v>
      </c>
      <c r="BS64" s="338">
        <f t="shared" ref="BS64:BS67" si="124">SUM(AB64,AD64:AP64,AY64,BA64:BM64)-AC64-AZ64-AO64-BL64</f>
        <v>35</v>
      </c>
      <c r="BT64" s="339">
        <f t="shared" ref="BT64:BT67" si="125">AC64+AZ64</f>
        <v>0</v>
      </c>
      <c r="BU64" s="339">
        <f t="shared" ref="BU64:BU67" si="126">AO64+BL64</f>
        <v>0</v>
      </c>
      <c r="BV64" s="339">
        <f t="shared" ref="BV64:BV67" si="127">AR64+BO64</f>
        <v>0</v>
      </c>
      <c r="BW64" s="339">
        <f t="shared" ref="BW64:BW67" si="128">N64</f>
        <v>40</v>
      </c>
      <c r="BX64" s="339">
        <f t="shared" ref="BX64:BX67" si="129">AQ64+BN64</f>
        <v>0</v>
      </c>
      <c r="BY64" s="340">
        <f t="shared" ref="BY64:BY67" si="130">SUM(BS64:BX64)</f>
        <v>75</v>
      </c>
      <c r="BZ64" s="341">
        <f t="shared" ref="BZ64:BZ67" si="131">IFERROR((BS64*Q64)/BY64," ")</f>
        <v>1.4</v>
      </c>
      <c r="CA64" s="342">
        <f t="shared" ref="CA64:CA67" si="132">IFERROR((BT64*Q64)/BY64," ")</f>
        <v>0</v>
      </c>
      <c r="CB64" s="342">
        <f t="shared" ref="CB64:CB67" si="133">IFERROR((BU64*Q64)/BY64," ")</f>
        <v>0</v>
      </c>
      <c r="CC64" s="342">
        <f t="shared" ref="CC64:CC67" si="134">IFERROR((BV64*Q64)/BY64," ")</f>
        <v>0</v>
      </c>
      <c r="CD64" s="342">
        <f t="shared" ref="CD64:CD67" si="135">IFERROR((BW64*Q64)/BY64," ")</f>
        <v>1.6</v>
      </c>
      <c r="CE64" s="342">
        <f t="shared" ref="CE64:CE67" si="136">IFERROR((BX64*Q64)/BY64," ")</f>
        <v>0</v>
      </c>
      <c r="CF64" s="343">
        <f t="shared" ref="CF64:CF67" si="137">IFERROR((SUM(BZ64:CE64))," ")</f>
        <v>3</v>
      </c>
      <c r="CG64" s="338">
        <f t="shared" si="94"/>
        <v>35</v>
      </c>
      <c r="CH64" s="344">
        <f t="shared" si="95"/>
        <v>0</v>
      </c>
      <c r="CI64" s="345">
        <f t="shared" si="96"/>
        <v>1.4</v>
      </c>
      <c r="CJ64" s="346">
        <f t="shared" si="97"/>
        <v>0</v>
      </c>
      <c r="CK64" s="335">
        <f>Matryca!Q64</f>
        <v>5</v>
      </c>
      <c r="CL64" s="336">
        <f>Matryca!R64</f>
        <v>5</v>
      </c>
      <c r="CM64" s="337">
        <f>Matryca!S64</f>
        <v>1</v>
      </c>
    </row>
    <row r="65" spans="1:91" s="103" customFormat="1" ht="75" x14ac:dyDescent="0.25">
      <c r="A65" s="125">
        <v>45</v>
      </c>
      <c r="B65" s="192" t="s">
        <v>44</v>
      </c>
      <c r="C65" s="104" t="s">
        <v>410</v>
      </c>
      <c r="D65" s="118" t="s">
        <v>1179</v>
      </c>
      <c r="E65" s="126">
        <v>2</v>
      </c>
      <c r="F65" s="118" t="s">
        <v>489</v>
      </c>
      <c r="G65" s="118" t="s">
        <v>72</v>
      </c>
      <c r="H65" s="104" t="s">
        <v>126</v>
      </c>
      <c r="I65" s="541" t="s">
        <v>116</v>
      </c>
      <c r="J65" s="104"/>
      <c r="K65" s="104"/>
      <c r="L65" s="104" t="s">
        <v>400</v>
      </c>
      <c r="M65" s="257">
        <f t="shared" si="98"/>
        <v>100</v>
      </c>
      <c r="N65" s="258">
        <f t="shared" si="11"/>
        <v>35</v>
      </c>
      <c r="O65" s="259">
        <f t="shared" si="99"/>
        <v>65</v>
      </c>
      <c r="P65" s="260">
        <f t="shared" si="100"/>
        <v>65</v>
      </c>
      <c r="Q65" s="261">
        <f t="shared" si="35"/>
        <v>4</v>
      </c>
      <c r="R65" s="262">
        <f t="shared" si="84"/>
        <v>0</v>
      </c>
      <c r="S65" s="262">
        <f t="shared" si="85"/>
        <v>2.4615384615384617</v>
      </c>
      <c r="T65" s="263">
        <f t="shared" si="86"/>
        <v>0</v>
      </c>
      <c r="U65" s="264">
        <f t="shared" si="14"/>
        <v>2.6</v>
      </c>
      <c r="V65" s="129" t="s">
        <v>59</v>
      </c>
      <c r="W65" s="116" t="s">
        <v>59</v>
      </c>
      <c r="X65" s="130">
        <v>2</v>
      </c>
      <c r="Y65" s="293">
        <f t="shared" si="87"/>
        <v>55</v>
      </c>
      <c r="Z65" s="294">
        <f t="shared" si="88"/>
        <v>35</v>
      </c>
      <c r="AA65" s="295">
        <f t="shared" si="89"/>
        <v>35</v>
      </c>
      <c r="AB65" s="131">
        <v>15</v>
      </c>
      <c r="AC65" s="132"/>
      <c r="AD65" s="127"/>
      <c r="AE65" s="127">
        <v>20</v>
      </c>
      <c r="AF65" s="127"/>
      <c r="AG65" s="127"/>
      <c r="AH65" s="127"/>
      <c r="AI65" s="127"/>
      <c r="AJ65" s="127"/>
      <c r="AK65" s="127"/>
      <c r="AL65" s="127"/>
      <c r="AM65" s="127"/>
      <c r="AN65" s="127"/>
      <c r="AO65" s="127"/>
      <c r="AP65" s="127"/>
      <c r="AQ65" s="127"/>
      <c r="AR65" s="133"/>
      <c r="AS65" s="134">
        <v>20</v>
      </c>
      <c r="AT65" s="135" t="s">
        <v>59</v>
      </c>
      <c r="AU65" s="130">
        <v>2</v>
      </c>
      <c r="AV65" s="257">
        <f t="shared" si="90"/>
        <v>45</v>
      </c>
      <c r="AW65" s="294">
        <f t="shared" si="91"/>
        <v>30</v>
      </c>
      <c r="AX65" s="306">
        <f t="shared" si="92"/>
        <v>30</v>
      </c>
      <c r="AY65" s="127">
        <v>10</v>
      </c>
      <c r="AZ65" s="132"/>
      <c r="BA65" s="127"/>
      <c r="BB65" s="127">
        <v>20</v>
      </c>
      <c r="BC65" s="127"/>
      <c r="BD65" s="127"/>
      <c r="BE65" s="127"/>
      <c r="BF65" s="127"/>
      <c r="BG65" s="127"/>
      <c r="BH65" s="127"/>
      <c r="BI65" s="127"/>
      <c r="BJ65" s="127"/>
      <c r="BK65" s="127"/>
      <c r="BL65" s="127"/>
      <c r="BM65" s="127"/>
      <c r="BN65" s="127"/>
      <c r="BO65" s="133"/>
      <c r="BP65" s="134">
        <v>15</v>
      </c>
      <c r="BQ65" s="313">
        <f t="shared" si="93"/>
        <v>25</v>
      </c>
      <c r="BR65" s="324" t="str">
        <f t="shared" si="50"/>
        <v>Wartość prawidłowa</v>
      </c>
      <c r="BS65" s="338">
        <f t="shared" si="124"/>
        <v>65</v>
      </c>
      <c r="BT65" s="339">
        <f t="shared" si="125"/>
        <v>0</v>
      </c>
      <c r="BU65" s="339">
        <f t="shared" si="126"/>
        <v>0</v>
      </c>
      <c r="BV65" s="339">
        <f t="shared" si="127"/>
        <v>0</v>
      </c>
      <c r="BW65" s="339">
        <f t="shared" si="128"/>
        <v>35</v>
      </c>
      <c r="BX65" s="339">
        <f t="shared" si="129"/>
        <v>0</v>
      </c>
      <c r="BY65" s="340">
        <f t="shared" si="130"/>
        <v>100</v>
      </c>
      <c r="BZ65" s="341">
        <f t="shared" si="131"/>
        <v>2.6</v>
      </c>
      <c r="CA65" s="342">
        <f t="shared" si="132"/>
        <v>0</v>
      </c>
      <c r="CB65" s="342">
        <f t="shared" si="133"/>
        <v>0</v>
      </c>
      <c r="CC65" s="342">
        <f t="shared" si="134"/>
        <v>0</v>
      </c>
      <c r="CD65" s="342">
        <f t="shared" si="135"/>
        <v>1.4</v>
      </c>
      <c r="CE65" s="342">
        <f t="shared" si="136"/>
        <v>0</v>
      </c>
      <c r="CF65" s="343">
        <f t="shared" si="137"/>
        <v>4</v>
      </c>
      <c r="CG65" s="338">
        <f t="shared" si="94"/>
        <v>65</v>
      </c>
      <c r="CH65" s="344">
        <f t="shared" si="95"/>
        <v>0</v>
      </c>
      <c r="CI65" s="345">
        <f t="shared" si="96"/>
        <v>2.6</v>
      </c>
      <c r="CJ65" s="346">
        <f t="shared" si="97"/>
        <v>0</v>
      </c>
      <c r="CK65" s="335">
        <f>Matryca!Q65</f>
        <v>3</v>
      </c>
      <c r="CL65" s="336">
        <f>Matryca!R65</f>
        <v>2</v>
      </c>
      <c r="CM65" s="337">
        <f>Matryca!S65</f>
        <v>1</v>
      </c>
    </row>
    <row r="66" spans="1:91" s="103" customFormat="1" ht="75" x14ac:dyDescent="0.25">
      <c r="A66" s="191">
        <v>46</v>
      </c>
      <c r="B66" s="192" t="s">
        <v>44</v>
      </c>
      <c r="C66" s="104" t="s">
        <v>410</v>
      </c>
      <c r="D66" s="118" t="s">
        <v>1179</v>
      </c>
      <c r="E66" s="126">
        <v>2</v>
      </c>
      <c r="F66" s="118" t="s">
        <v>489</v>
      </c>
      <c r="G66" s="118" t="s">
        <v>72</v>
      </c>
      <c r="H66" s="104" t="s">
        <v>126</v>
      </c>
      <c r="I66" s="541" t="s">
        <v>117</v>
      </c>
      <c r="J66" s="104"/>
      <c r="K66" s="104"/>
      <c r="L66" s="104" t="s">
        <v>400</v>
      </c>
      <c r="M66" s="257">
        <f t="shared" si="98"/>
        <v>75</v>
      </c>
      <c r="N66" s="258">
        <f t="shared" si="11"/>
        <v>40</v>
      </c>
      <c r="O66" s="259">
        <f t="shared" si="99"/>
        <v>35</v>
      </c>
      <c r="P66" s="260">
        <f t="shared" si="100"/>
        <v>35</v>
      </c>
      <c r="Q66" s="261">
        <f t="shared" si="35"/>
        <v>3</v>
      </c>
      <c r="R66" s="262">
        <f t="shared" si="84"/>
        <v>0</v>
      </c>
      <c r="S66" s="262">
        <f t="shared" si="85"/>
        <v>1.7142857142857142</v>
      </c>
      <c r="T66" s="263">
        <f t="shared" si="86"/>
        <v>0</v>
      </c>
      <c r="U66" s="264">
        <f t="shared" si="14"/>
        <v>1.4</v>
      </c>
      <c r="V66" s="129" t="s">
        <v>59</v>
      </c>
      <c r="W66" s="116" t="s">
        <v>59</v>
      </c>
      <c r="X66" s="130">
        <v>3</v>
      </c>
      <c r="Y66" s="293">
        <f t="shared" si="87"/>
        <v>75</v>
      </c>
      <c r="Z66" s="294">
        <f t="shared" si="88"/>
        <v>35</v>
      </c>
      <c r="AA66" s="295">
        <f t="shared" si="89"/>
        <v>35</v>
      </c>
      <c r="AB66" s="131">
        <v>15</v>
      </c>
      <c r="AC66" s="132"/>
      <c r="AD66" s="127"/>
      <c r="AE66" s="127">
        <v>10</v>
      </c>
      <c r="AF66" s="127"/>
      <c r="AG66" s="127">
        <v>10</v>
      </c>
      <c r="AH66" s="127"/>
      <c r="AI66" s="127"/>
      <c r="AJ66" s="127"/>
      <c r="AK66" s="127"/>
      <c r="AL66" s="127"/>
      <c r="AM66" s="127"/>
      <c r="AN66" s="127"/>
      <c r="AO66" s="127"/>
      <c r="AP66" s="127"/>
      <c r="AQ66" s="127"/>
      <c r="AR66" s="133"/>
      <c r="AS66" s="134">
        <v>40</v>
      </c>
      <c r="AT66" s="135"/>
      <c r="AU66" s="130"/>
      <c r="AV66" s="257">
        <f t="shared" si="90"/>
        <v>0</v>
      </c>
      <c r="AW66" s="294">
        <f t="shared" si="91"/>
        <v>0</v>
      </c>
      <c r="AX66" s="306">
        <f t="shared" si="92"/>
        <v>0</v>
      </c>
      <c r="AY66" s="127"/>
      <c r="AZ66" s="132"/>
      <c r="BA66" s="127"/>
      <c r="BB66" s="127"/>
      <c r="BC66" s="127"/>
      <c r="BD66" s="127"/>
      <c r="BE66" s="127"/>
      <c r="BF66" s="127"/>
      <c r="BG66" s="127"/>
      <c r="BH66" s="127"/>
      <c r="BI66" s="127"/>
      <c r="BJ66" s="127"/>
      <c r="BK66" s="127"/>
      <c r="BL66" s="127"/>
      <c r="BM66" s="127"/>
      <c r="BN66" s="127"/>
      <c r="BO66" s="133"/>
      <c r="BP66" s="134"/>
      <c r="BQ66" s="313">
        <f t="shared" si="93"/>
        <v>25</v>
      </c>
      <c r="BR66" s="324" t="str">
        <f t="shared" si="50"/>
        <v>Wartość prawidłowa</v>
      </c>
      <c r="BS66" s="338">
        <f t="shared" si="124"/>
        <v>35</v>
      </c>
      <c r="BT66" s="339">
        <f t="shared" si="125"/>
        <v>0</v>
      </c>
      <c r="BU66" s="339">
        <f t="shared" si="126"/>
        <v>0</v>
      </c>
      <c r="BV66" s="339">
        <f t="shared" si="127"/>
        <v>0</v>
      </c>
      <c r="BW66" s="339">
        <f t="shared" si="128"/>
        <v>40</v>
      </c>
      <c r="BX66" s="339">
        <f t="shared" si="129"/>
        <v>0</v>
      </c>
      <c r="BY66" s="340">
        <f t="shared" si="130"/>
        <v>75</v>
      </c>
      <c r="BZ66" s="341">
        <f t="shared" si="131"/>
        <v>1.4</v>
      </c>
      <c r="CA66" s="342">
        <f t="shared" si="132"/>
        <v>0</v>
      </c>
      <c r="CB66" s="342">
        <f t="shared" si="133"/>
        <v>0</v>
      </c>
      <c r="CC66" s="342">
        <f t="shared" si="134"/>
        <v>0</v>
      </c>
      <c r="CD66" s="342">
        <f t="shared" si="135"/>
        <v>1.6</v>
      </c>
      <c r="CE66" s="342">
        <f t="shared" si="136"/>
        <v>0</v>
      </c>
      <c r="CF66" s="343">
        <f t="shared" si="137"/>
        <v>3</v>
      </c>
      <c r="CG66" s="338">
        <f t="shared" si="94"/>
        <v>35</v>
      </c>
      <c r="CH66" s="344">
        <f t="shared" si="95"/>
        <v>0</v>
      </c>
      <c r="CI66" s="345">
        <f t="shared" si="96"/>
        <v>1.4</v>
      </c>
      <c r="CJ66" s="346">
        <f t="shared" si="97"/>
        <v>0</v>
      </c>
      <c r="CK66" s="335">
        <f>Matryca!Q66</f>
        <v>8</v>
      </c>
      <c r="CL66" s="336">
        <f>Matryca!R66</f>
        <v>6</v>
      </c>
      <c r="CM66" s="337">
        <f>Matryca!S66</f>
        <v>2</v>
      </c>
    </row>
    <row r="67" spans="1:91" s="103" customFormat="1" ht="75" x14ac:dyDescent="0.25">
      <c r="A67" s="191">
        <v>47</v>
      </c>
      <c r="B67" s="192" t="s">
        <v>44</v>
      </c>
      <c r="C67" s="104" t="s">
        <v>410</v>
      </c>
      <c r="D67" s="118" t="s">
        <v>1179</v>
      </c>
      <c r="E67" s="126">
        <v>2</v>
      </c>
      <c r="F67" s="118" t="s">
        <v>489</v>
      </c>
      <c r="G67" s="118" t="s">
        <v>72</v>
      </c>
      <c r="H67" s="104" t="s">
        <v>126</v>
      </c>
      <c r="I67" s="541" t="s">
        <v>118</v>
      </c>
      <c r="J67" s="104"/>
      <c r="K67" s="104"/>
      <c r="L67" s="104" t="s">
        <v>400</v>
      </c>
      <c r="M67" s="257">
        <f t="shared" si="98"/>
        <v>75</v>
      </c>
      <c r="N67" s="258">
        <f t="shared" si="11"/>
        <v>45</v>
      </c>
      <c r="O67" s="259">
        <f t="shared" si="99"/>
        <v>30</v>
      </c>
      <c r="P67" s="260">
        <f t="shared" si="100"/>
        <v>30</v>
      </c>
      <c r="Q67" s="261">
        <f t="shared" si="35"/>
        <v>3</v>
      </c>
      <c r="R67" s="262">
        <f t="shared" si="84"/>
        <v>0</v>
      </c>
      <c r="S67" s="262">
        <f t="shared" si="85"/>
        <v>2</v>
      </c>
      <c r="T67" s="263">
        <f t="shared" si="86"/>
        <v>0</v>
      </c>
      <c r="U67" s="264">
        <f>IFERROR((SUM(AB67,AD67:AN67,AY67,BA67:BK67,AQ67,BN67)*Q67/M67)," ")</f>
        <v>1.2</v>
      </c>
      <c r="V67" s="129" t="s">
        <v>59</v>
      </c>
      <c r="W67" s="116"/>
      <c r="X67" s="130"/>
      <c r="Y67" s="293">
        <f t="shared" si="87"/>
        <v>0</v>
      </c>
      <c r="Z67" s="294">
        <f t="shared" si="88"/>
        <v>0</v>
      </c>
      <c r="AA67" s="295">
        <f t="shared" si="89"/>
        <v>0</v>
      </c>
      <c r="AB67" s="131"/>
      <c r="AC67" s="132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7"/>
      <c r="AO67" s="127"/>
      <c r="AP67" s="127"/>
      <c r="AQ67" s="127"/>
      <c r="AR67" s="133"/>
      <c r="AS67" s="134"/>
      <c r="AT67" s="135" t="s">
        <v>59</v>
      </c>
      <c r="AU67" s="130">
        <v>3</v>
      </c>
      <c r="AV67" s="257">
        <f t="shared" si="90"/>
        <v>75</v>
      </c>
      <c r="AW67" s="294">
        <f t="shared" si="91"/>
        <v>30</v>
      </c>
      <c r="AX67" s="306">
        <f t="shared" si="92"/>
        <v>30</v>
      </c>
      <c r="AY67" s="127">
        <v>10</v>
      </c>
      <c r="AZ67" s="132"/>
      <c r="BA67" s="127"/>
      <c r="BB67" s="127">
        <v>20</v>
      </c>
      <c r="BC67" s="127"/>
      <c r="BD67" s="127"/>
      <c r="BE67" s="127"/>
      <c r="BF67" s="127"/>
      <c r="BG67" s="127"/>
      <c r="BH67" s="127"/>
      <c r="BI67" s="127"/>
      <c r="BJ67" s="127"/>
      <c r="BK67" s="127"/>
      <c r="BL67" s="127"/>
      <c r="BM67" s="127"/>
      <c r="BN67" s="127"/>
      <c r="BO67" s="133"/>
      <c r="BP67" s="134">
        <v>45</v>
      </c>
      <c r="BQ67" s="313">
        <f t="shared" si="93"/>
        <v>25</v>
      </c>
      <c r="BR67" s="324" t="str">
        <f t="shared" si="50"/>
        <v>Wartość prawidłowa</v>
      </c>
      <c r="BS67" s="338">
        <f t="shared" si="124"/>
        <v>30</v>
      </c>
      <c r="BT67" s="339">
        <f t="shared" si="125"/>
        <v>0</v>
      </c>
      <c r="BU67" s="339">
        <f t="shared" si="126"/>
        <v>0</v>
      </c>
      <c r="BV67" s="339">
        <f t="shared" si="127"/>
        <v>0</v>
      </c>
      <c r="BW67" s="339">
        <f t="shared" si="128"/>
        <v>45</v>
      </c>
      <c r="BX67" s="339">
        <f t="shared" si="129"/>
        <v>0</v>
      </c>
      <c r="BY67" s="340">
        <f t="shared" si="130"/>
        <v>75</v>
      </c>
      <c r="BZ67" s="341">
        <f t="shared" si="131"/>
        <v>1.2</v>
      </c>
      <c r="CA67" s="342">
        <f t="shared" si="132"/>
        <v>0</v>
      </c>
      <c r="CB67" s="342">
        <f t="shared" si="133"/>
        <v>0</v>
      </c>
      <c r="CC67" s="342">
        <f t="shared" si="134"/>
        <v>0</v>
      </c>
      <c r="CD67" s="342">
        <f t="shared" si="135"/>
        <v>1.8</v>
      </c>
      <c r="CE67" s="342">
        <f t="shared" si="136"/>
        <v>0</v>
      </c>
      <c r="CF67" s="343">
        <f t="shared" si="137"/>
        <v>3</v>
      </c>
      <c r="CG67" s="338">
        <f t="shared" si="94"/>
        <v>30</v>
      </c>
      <c r="CH67" s="344">
        <f t="shared" si="95"/>
        <v>0</v>
      </c>
      <c r="CI67" s="345">
        <f t="shared" si="96"/>
        <v>1.2</v>
      </c>
      <c r="CJ67" s="346">
        <f t="shared" si="97"/>
        <v>0</v>
      </c>
      <c r="CK67" s="335">
        <f>Matryca!Q67</f>
        <v>5</v>
      </c>
      <c r="CL67" s="336">
        <f>Matryca!R67</f>
        <v>0</v>
      </c>
      <c r="CM67" s="337">
        <f>Matryca!S67</f>
        <v>3</v>
      </c>
    </row>
    <row r="68" spans="1:91" s="205" customFormat="1" ht="75" x14ac:dyDescent="0.25">
      <c r="A68" s="125">
        <v>48</v>
      </c>
      <c r="B68" s="207" t="s">
        <v>44</v>
      </c>
      <c r="C68" s="104" t="s">
        <v>410</v>
      </c>
      <c r="D68" s="118" t="s">
        <v>1179</v>
      </c>
      <c r="E68" s="207">
        <v>2</v>
      </c>
      <c r="F68" s="127" t="s">
        <v>489</v>
      </c>
      <c r="G68" s="214" t="s">
        <v>72</v>
      </c>
      <c r="H68" s="209" t="s">
        <v>126</v>
      </c>
      <c r="I68" s="546" t="s">
        <v>487</v>
      </c>
      <c r="J68" s="199"/>
      <c r="K68" s="200"/>
      <c r="L68" s="104" t="s">
        <v>400</v>
      </c>
      <c r="M68" s="257">
        <f t="shared" si="98"/>
        <v>25</v>
      </c>
      <c r="N68" s="258">
        <f t="shared" si="11"/>
        <v>15</v>
      </c>
      <c r="O68" s="259">
        <f t="shared" si="99"/>
        <v>10</v>
      </c>
      <c r="P68" s="260">
        <f t="shared" si="100"/>
        <v>10</v>
      </c>
      <c r="Q68" s="261">
        <f t="shared" si="35"/>
        <v>1</v>
      </c>
      <c r="R68" s="262">
        <f t="shared" si="84"/>
        <v>0</v>
      </c>
      <c r="S68" s="262">
        <f t="shared" si="85"/>
        <v>0.5</v>
      </c>
      <c r="T68" s="263">
        <f t="shared" si="86"/>
        <v>0</v>
      </c>
      <c r="U68" s="264">
        <f t="shared" si="14"/>
        <v>0.4</v>
      </c>
      <c r="V68" s="201" t="s">
        <v>59</v>
      </c>
      <c r="W68" s="215"/>
      <c r="X68" s="216"/>
      <c r="Y68" s="293">
        <f t="shared" si="87"/>
        <v>0</v>
      </c>
      <c r="Z68" s="294">
        <f t="shared" si="88"/>
        <v>0</v>
      </c>
      <c r="AA68" s="295">
        <f t="shared" si="89"/>
        <v>0</v>
      </c>
      <c r="AB68" s="217"/>
      <c r="AC68" s="132"/>
      <c r="AD68" s="218"/>
      <c r="AE68" s="218"/>
      <c r="AF68" s="218"/>
      <c r="AG68" s="218"/>
      <c r="AH68" s="218"/>
      <c r="AI68" s="218"/>
      <c r="AJ68" s="218"/>
      <c r="AK68" s="218"/>
      <c r="AL68" s="218"/>
      <c r="AM68" s="218"/>
      <c r="AN68" s="218"/>
      <c r="AO68" s="218"/>
      <c r="AP68" s="218"/>
      <c r="AQ68" s="218"/>
      <c r="AR68" s="133"/>
      <c r="AS68" s="134"/>
      <c r="AT68" s="215" t="s">
        <v>59</v>
      </c>
      <c r="AU68" s="216">
        <v>1</v>
      </c>
      <c r="AV68" s="257">
        <f t="shared" si="90"/>
        <v>25</v>
      </c>
      <c r="AW68" s="294">
        <f t="shared" si="91"/>
        <v>10</v>
      </c>
      <c r="AX68" s="306">
        <f t="shared" si="92"/>
        <v>10</v>
      </c>
      <c r="AY68" s="218">
        <v>5</v>
      </c>
      <c r="AZ68" s="132"/>
      <c r="BA68" s="218"/>
      <c r="BB68" s="218">
        <v>5</v>
      </c>
      <c r="BC68" s="218"/>
      <c r="BD68" s="218"/>
      <c r="BE68" s="218"/>
      <c r="BF68" s="218"/>
      <c r="BG68" s="218"/>
      <c r="BH68" s="218"/>
      <c r="BI68" s="218"/>
      <c r="BJ68" s="218"/>
      <c r="BK68" s="218"/>
      <c r="BL68" s="218"/>
      <c r="BM68" s="218"/>
      <c r="BN68" s="218"/>
      <c r="BO68" s="133"/>
      <c r="BP68" s="134">
        <v>15</v>
      </c>
      <c r="BQ68" s="323">
        <f t="shared" si="93"/>
        <v>25</v>
      </c>
      <c r="BR68" s="324" t="str">
        <f t="shared" si="50"/>
        <v>Wartość prawidłowa</v>
      </c>
      <c r="BS68" s="338">
        <f t="shared" ref="BS68:BS74" si="138">SUM(AB68,AD68:AP68,AY68,BA68:BM68)-AC68-AZ68-AO68-BL68</f>
        <v>10</v>
      </c>
      <c r="BT68" s="339">
        <f t="shared" ref="BT68:BT74" si="139">AC68+AZ68</f>
        <v>0</v>
      </c>
      <c r="BU68" s="339">
        <f t="shared" ref="BU68:BU74" si="140">AO68+BL68</f>
        <v>0</v>
      </c>
      <c r="BV68" s="339">
        <f t="shared" ref="BV68:BV74" si="141">AR68+BO68</f>
        <v>0</v>
      </c>
      <c r="BW68" s="339">
        <f t="shared" ref="BW68:BW74" si="142">N68</f>
        <v>15</v>
      </c>
      <c r="BX68" s="339">
        <f t="shared" ref="BX68:BX74" si="143">AQ68+BN68</f>
        <v>0</v>
      </c>
      <c r="BY68" s="340">
        <f t="shared" ref="BY68:BY74" si="144">SUM(BS68:BX68)</f>
        <v>25</v>
      </c>
      <c r="BZ68" s="341">
        <f t="shared" ref="BZ68:BZ74" si="145">IFERROR((BS68*Q68)/BY68," ")</f>
        <v>0.4</v>
      </c>
      <c r="CA68" s="342">
        <f t="shared" ref="CA68:CA74" si="146">IFERROR((BT68*Q68)/BY68," ")</f>
        <v>0</v>
      </c>
      <c r="CB68" s="342">
        <f t="shared" ref="CB68:CB74" si="147">IFERROR((BU68*Q68)/BY68," ")</f>
        <v>0</v>
      </c>
      <c r="CC68" s="342">
        <f t="shared" ref="CC68:CC74" si="148">IFERROR((BV68*Q68)/BY68," ")</f>
        <v>0</v>
      </c>
      <c r="CD68" s="342">
        <f t="shared" ref="CD68:CD74" si="149">IFERROR((BW68*Q68)/BY68," ")</f>
        <v>0.6</v>
      </c>
      <c r="CE68" s="342">
        <f t="shared" ref="CE68:CE74" si="150">IFERROR((BX68*Q68)/BY68," ")</f>
        <v>0</v>
      </c>
      <c r="CF68" s="343">
        <f t="shared" ref="CF68:CF74" si="151">IFERROR((SUM(BZ68:CE68))," ")</f>
        <v>1</v>
      </c>
      <c r="CG68" s="338">
        <f t="shared" si="94"/>
        <v>10</v>
      </c>
      <c r="CH68" s="344">
        <f t="shared" si="95"/>
        <v>0</v>
      </c>
      <c r="CI68" s="345">
        <f t="shared" si="96"/>
        <v>0.4</v>
      </c>
      <c r="CJ68" s="346">
        <f t="shared" si="97"/>
        <v>0</v>
      </c>
      <c r="CK68" s="335">
        <f>Matryca!Q68</f>
        <v>1</v>
      </c>
      <c r="CL68" s="336">
        <f>Matryca!R68</f>
        <v>2</v>
      </c>
      <c r="CM68" s="337">
        <f>Matryca!S68</f>
        <v>2</v>
      </c>
    </row>
    <row r="69" spans="1:91" s="103" customFormat="1" ht="75" x14ac:dyDescent="0.25">
      <c r="A69" s="191">
        <v>49</v>
      </c>
      <c r="B69" s="207" t="s">
        <v>44</v>
      </c>
      <c r="C69" s="104" t="s">
        <v>410</v>
      </c>
      <c r="D69" s="118" t="s">
        <v>1179</v>
      </c>
      <c r="E69" s="207">
        <v>2</v>
      </c>
      <c r="F69" s="127" t="s">
        <v>489</v>
      </c>
      <c r="G69" s="208" t="s">
        <v>72</v>
      </c>
      <c r="H69" s="209" t="s">
        <v>126</v>
      </c>
      <c r="I69" s="209" t="s">
        <v>485</v>
      </c>
      <c r="J69" s="104"/>
      <c r="K69" s="104"/>
      <c r="L69" s="104" t="s">
        <v>400</v>
      </c>
      <c r="M69" s="257">
        <f t="shared" si="98"/>
        <v>50</v>
      </c>
      <c r="N69" s="258">
        <f t="shared" si="11"/>
        <v>25</v>
      </c>
      <c r="O69" s="259">
        <f t="shared" si="99"/>
        <v>25</v>
      </c>
      <c r="P69" s="260">
        <f t="shared" si="100"/>
        <v>25</v>
      </c>
      <c r="Q69" s="261">
        <f t="shared" si="35"/>
        <v>2</v>
      </c>
      <c r="R69" s="266">
        <f t="shared" si="84"/>
        <v>0</v>
      </c>
      <c r="S69" s="266">
        <f t="shared" si="85"/>
        <v>1.2</v>
      </c>
      <c r="T69" s="263">
        <f t="shared" si="86"/>
        <v>0</v>
      </c>
      <c r="U69" s="267">
        <f t="shared" si="14"/>
        <v>1</v>
      </c>
      <c r="V69" s="158" t="s">
        <v>59</v>
      </c>
      <c r="W69" s="116"/>
      <c r="X69" s="130"/>
      <c r="Y69" s="293">
        <f t="shared" si="87"/>
        <v>0</v>
      </c>
      <c r="Z69" s="294">
        <f t="shared" si="88"/>
        <v>0</v>
      </c>
      <c r="AA69" s="295">
        <f t="shared" si="89"/>
        <v>0</v>
      </c>
      <c r="AB69" s="131"/>
      <c r="AC69" s="132"/>
      <c r="AD69" s="127"/>
      <c r="AE69" s="127"/>
      <c r="AF69" s="127"/>
      <c r="AG69" s="127"/>
      <c r="AH69" s="127"/>
      <c r="AI69" s="127"/>
      <c r="AJ69" s="127"/>
      <c r="AK69" s="127"/>
      <c r="AL69" s="127"/>
      <c r="AM69" s="127"/>
      <c r="AN69" s="127"/>
      <c r="AO69" s="127"/>
      <c r="AP69" s="127"/>
      <c r="AQ69" s="127"/>
      <c r="AR69" s="133"/>
      <c r="AS69" s="134"/>
      <c r="AT69" s="135" t="s">
        <v>59</v>
      </c>
      <c r="AU69" s="130">
        <v>2</v>
      </c>
      <c r="AV69" s="257">
        <f t="shared" si="90"/>
        <v>50</v>
      </c>
      <c r="AW69" s="294">
        <f t="shared" si="91"/>
        <v>25</v>
      </c>
      <c r="AX69" s="306">
        <f t="shared" si="92"/>
        <v>25</v>
      </c>
      <c r="AY69" s="127">
        <v>10</v>
      </c>
      <c r="AZ69" s="132"/>
      <c r="BA69" s="127"/>
      <c r="BB69" s="127"/>
      <c r="BC69" s="127"/>
      <c r="BD69" s="127">
        <v>15</v>
      </c>
      <c r="BE69" s="127"/>
      <c r="BF69" s="127"/>
      <c r="BG69" s="127"/>
      <c r="BH69" s="127"/>
      <c r="BI69" s="127"/>
      <c r="BJ69" s="127"/>
      <c r="BK69" s="127"/>
      <c r="BL69" s="127"/>
      <c r="BM69" s="127"/>
      <c r="BN69" s="127"/>
      <c r="BO69" s="133"/>
      <c r="BP69" s="134">
        <v>25</v>
      </c>
      <c r="BQ69" s="313">
        <f t="shared" si="93"/>
        <v>25</v>
      </c>
      <c r="BR69" s="324" t="str">
        <f t="shared" si="50"/>
        <v>Wartość prawidłowa</v>
      </c>
      <c r="BS69" s="338">
        <f t="shared" si="138"/>
        <v>25</v>
      </c>
      <c r="BT69" s="339">
        <f t="shared" si="139"/>
        <v>0</v>
      </c>
      <c r="BU69" s="339">
        <f t="shared" si="140"/>
        <v>0</v>
      </c>
      <c r="BV69" s="339">
        <f t="shared" si="141"/>
        <v>0</v>
      </c>
      <c r="BW69" s="339">
        <f t="shared" si="142"/>
        <v>25</v>
      </c>
      <c r="BX69" s="339">
        <f t="shared" si="143"/>
        <v>0</v>
      </c>
      <c r="BY69" s="340">
        <f t="shared" si="144"/>
        <v>50</v>
      </c>
      <c r="BZ69" s="341">
        <f t="shared" si="145"/>
        <v>1</v>
      </c>
      <c r="CA69" s="342">
        <f t="shared" si="146"/>
        <v>0</v>
      </c>
      <c r="CB69" s="342">
        <f t="shared" si="147"/>
        <v>0</v>
      </c>
      <c r="CC69" s="342">
        <f t="shared" si="148"/>
        <v>0</v>
      </c>
      <c r="CD69" s="342">
        <f t="shared" si="149"/>
        <v>1</v>
      </c>
      <c r="CE69" s="342">
        <f t="shared" si="150"/>
        <v>0</v>
      </c>
      <c r="CF69" s="343">
        <f t="shared" si="151"/>
        <v>2</v>
      </c>
      <c r="CG69" s="338">
        <f t="shared" si="94"/>
        <v>25</v>
      </c>
      <c r="CH69" s="344">
        <f t="shared" si="95"/>
        <v>0</v>
      </c>
      <c r="CI69" s="345">
        <f t="shared" si="96"/>
        <v>1</v>
      </c>
      <c r="CJ69" s="346">
        <f t="shared" si="97"/>
        <v>0</v>
      </c>
      <c r="CK69" s="335">
        <f>Matryca!Q69</f>
        <v>2</v>
      </c>
      <c r="CL69" s="336">
        <f>Matryca!R69</f>
        <v>2</v>
      </c>
      <c r="CM69" s="337">
        <f>Matryca!S69</f>
        <v>2</v>
      </c>
    </row>
    <row r="70" spans="1:91" s="103" customFormat="1" ht="75" x14ac:dyDescent="0.25">
      <c r="A70" s="191">
        <v>50</v>
      </c>
      <c r="B70" s="145"/>
      <c r="C70" s="104" t="s">
        <v>410</v>
      </c>
      <c r="D70" s="118" t="s">
        <v>1178</v>
      </c>
      <c r="E70" s="126">
        <v>2</v>
      </c>
      <c r="F70" s="127" t="s">
        <v>489</v>
      </c>
      <c r="G70" s="127" t="s">
        <v>101</v>
      </c>
      <c r="H70" s="104" t="s">
        <v>126</v>
      </c>
      <c r="I70" s="541" t="s">
        <v>122</v>
      </c>
      <c r="J70" s="104"/>
      <c r="K70" s="104"/>
      <c r="L70" s="104" t="s">
        <v>400</v>
      </c>
      <c r="M70" s="257">
        <f t="shared" si="98"/>
        <v>75</v>
      </c>
      <c r="N70" s="258">
        <f t="shared" si="11"/>
        <v>40</v>
      </c>
      <c r="O70" s="259">
        <f t="shared" si="99"/>
        <v>35</v>
      </c>
      <c r="P70" s="260">
        <f t="shared" si="100"/>
        <v>35</v>
      </c>
      <c r="Q70" s="261">
        <f t="shared" si="35"/>
        <v>3</v>
      </c>
      <c r="R70" s="266">
        <f t="shared" si="84"/>
        <v>0</v>
      </c>
      <c r="S70" s="266">
        <f t="shared" si="85"/>
        <v>1.7142857142857142</v>
      </c>
      <c r="T70" s="263">
        <f t="shared" si="86"/>
        <v>0</v>
      </c>
      <c r="U70" s="267">
        <f t="shared" si="14"/>
        <v>1.4</v>
      </c>
      <c r="V70" s="219" t="s">
        <v>59</v>
      </c>
      <c r="W70" s="166" t="s">
        <v>59</v>
      </c>
      <c r="X70" s="130">
        <v>3</v>
      </c>
      <c r="Y70" s="293">
        <f t="shared" si="87"/>
        <v>75</v>
      </c>
      <c r="Z70" s="294">
        <f t="shared" si="88"/>
        <v>35</v>
      </c>
      <c r="AA70" s="295">
        <f t="shared" si="89"/>
        <v>35</v>
      </c>
      <c r="AB70" s="131">
        <v>15</v>
      </c>
      <c r="AC70" s="132"/>
      <c r="AD70" s="127"/>
      <c r="AE70" s="127">
        <v>20</v>
      </c>
      <c r="AF70" s="127"/>
      <c r="AG70" s="127"/>
      <c r="AH70" s="127"/>
      <c r="AI70" s="127"/>
      <c r="AJ70" s="127"/>
      <c r="AK70" s="127"/>
      <c r="AL70" s="127"/>
      <c r="AM70" s="127"/>
      <c r="AN70" s="127"/>
      <c r="AO70" s="127"/>
      <c r="AP70" s="127"/>
      <c r="AQ70" s="127"/>
      <c r="AR70" s="133"/>
      <c r="AS70" s="134">
        <v>40</v>
      </c>
      <c r="AT70" s="135"/>
      <c r="AU70" s="130"/>
      <c r="AV70" s="257">
        <f t="shared" si="90"/>
        <v>0</v>
      </c>
      <c r="AW70" s="294">
        <f t="shared" si="91"/>
        <v>0</v>
      </c>
      <c r="AX70" s="306">
        <f t="shared" si="92"/>
        <v>0</v>
      </c>
      <c r="AY70" s="127"/>
      <c r="AZ70" s="132"/>
      <c r="BA70" s="127"/>
      <c r="BB70" s="127"/>
      <c r="BC70" s="127"/>
      <c r="BD70" s="127"/>
      <c r="BE70" s="127"/>
      <c r="BF70" s="127"/>
      <c r="BG70" s="127"/>
      <c r="BH70" s="127"/>
      <c r="BI70" s="127"/>
      <c r="BJ70" s="127"/>
      <c r="BK70" s="127"/>
      <c r="BL70" s="127"/>
      <c r="BM70" s="127"/>
      <c r="BN70" s="127"/>
      <c r="BO70" s="133"/>
      <c r="BP70" s="134"/>
      <c r="BQ70" s="313">
        <f t="shared" si="93"/>
        <v>25</v>
      </c>
      <c r="BR70" s="324" t="str">
        <f t="shared" si="50"/>
        <v>Wartość prawidłowa</v>
      </c>
      <c r="BS70" s="338">
        <f t="shared" si="138"/>
        <v>35</v>
      </c>
      <c r="BT70" s="339">
        <f t="shared" si="139"/>
        <v>0</v>
      </c>
      <c r="BU70" s="339">
        <f t="shared" si="140"/>
        <v>0</v>
      </c>
      <c r="BV70" s="339">
        <f t="shared" si="141"/>
        <v>0</v>
      </c>
      <c r="BW70" s="339">
        <f t="shared" si="142"/>
        <v>40</v>
      </c>
      <c r="BX70" s="339">
        <f t="shared" si="143"/>
        <v>0</v>
      </c>
      <c r="BY70" s="340">
        <f t="shared" si="144"/>
        <v>75</v>
      </c>
      <c r="BZ70" s="341">
        <f t="shared" si="145"/>
        <v>1.4</v>
      </c>
      <c r="CA70" s="342">
        <f t="shared" si="146"/>
        <v>0</v>
      </c>
      <c r="CB70" s="342">
        <f t="shared" si="147"/>
        <v>0</v>
      </c>
      <c r="CC70" s="342">
        <f t="shared" si="148"/>
        <v>0</v>
      </c>
      <c r="CD70" s="342">
        <f t="shared" si="149"/>
        <v>1.6</v>
      </c>
      <c r="CE70" s="342">
        <f t="shared" si="150"/>
        <v>0</v>
      </c>
      <c r="CF70" s="343">
        <f t="shared" si="151"/>
        <v>3</v>
      </c>
      <c r="CG70" s="338">
        <f t="shared" si="94"/>
        <v>35</v>
      </c>
      <c r="CH70" s="344">
        <f t="shared" si="95"/>
        <v>0</v>
      </c>
      <c r="CI70" s="345">
        <f t="shared" si="96"/>
        <v>1.4</v>
      </c>
      <c r="CJ70" s="346">
        <f t="shared" si="97"/>
        <v>0</v>
      </c>
      <c r="CK70" s="335">
        <f>Matryca!Q70</f>
        <v>0</v>
      </c>
      <c r="CL70" s="336">
        <f>Matryca!R70</f>
        <v>0</v>
      </c>
      <c r="CM70" s="337">
        <f>Matryca!S70</f>
        <v>0</v>
      </c>
    </row>
    <row r="71" spans="1:91" s="103" customFormat="1" ht="30" x14ac:dyDescent="0.25">
      <c r="A71" s="125">
        <v>51</v>
      </c>
      <c r="B71" s="220"/>
      <c r="C71" s="112" t="s">
        <v>410</v>
      </c>
      <c r="D71" s="118"/>
      <c r="E71" s="192">
        <v>2</v>
      </c>
      <c r="F71" s="118" t="s">
        <v>489</v>
      </c>
      <c r="G71" s="118" t="s">
        <v>71</v>
      </c>
      <c r="H71" s="118" t="s">
        <v>125</v>
      </c>
      <c r="I71" s="542" t="s">
        <v>111</v>
      </c>
      <c r="J71" s="112"/>
      <c r="K71" s="112"/>
      <c r="L71" s="104" t="s">
        <v>401</v>
      </c>
      <c r="M71" s="268">
        <f t="shared" ref="M71:M73" si="152">Y71+AV71</f>
        <v>0</v>
      </c>
      <c r="N71" s="269">
        <f t="shared" ref="N71:N73" si="153">AS71+BP71</f>
        <v>0</v>
      </c>
      <c r="O71" s="270">
        <f t="shared" ref="O71:O73" si="154">Z71+AW71</f>
        <v>0</v>
      </c>
      <c r="P71" s="271">
        <f t="shared" ref="P71:P73" si="155">AA71+AX71</f>
        <v>0</v>
      </c>
      <c r="Q71" s="272">
        <f t="shared" si="35"/>
        <v>9</v>
      </c>
      <c r="R71" s="262" t="str">
        <f t="shared" si="84"/>
        <v xml:space="preserve"> </v>
      </c>
      <c r="S71" s="262">
        <f t="shared" si="85"/>
        <v>0</v>
      </c>
      <c r="T71" s="273" t="str">
        <f t="shared" si="86"/>
        <v xml:space="preserve"> </v>
      </c>
      <c r="U71" s="264" t="str">
        <f>IFERROR((SUM(AB71,AD71:AN71,AY71,BA71:BK71,AQ71,BN71)*Q71/M71)," ")</f>
        <v xml:space="preserve"> </v>
      </c>
      <c r="V71" s="129" t="s">
        <v>59</v>
      </c>
      <c r="W71" s="116" t="s">
        <v>59</v>
      </c>
      <c r="X71" s="130">
        <v>4</v>
      </c>
      <c r="Y71" s="293">
        <f t="shared" si="87"/>
        <v>0</v>
      </c>
      <c r="Z71" s="294">
        <f t="shared" si="88"/>
        <v>0</v>
      </c>
      <c r="AA71" s="295">
        <f t="shared" si="89"/>
        <v>0</v>
      </c>
      <c r="AB71" s="131"/>
      <c r="AC71" s="132"/>
      <c r="AD71" s="127"/>
      <c r="AE71" s="127"/>
      <c r="AF71" s="127"/>
      <c r="AG71" s="127"/>
      <c r="AH71" s="127"/>
      <c r="AI71" s="127"/>
      <c r="AJ71" s="127"/>
      <c r="AK71" s="127"/>
      <c r="AL71" s="127"/>
      <c r="AM71" s="127"/>
      <c r="AN71" s="127"/>
      <c r="AO71" s="127"/>
      <c r="AP71" s="127"/>
      <c r="AQ71" s="127"/>
      <c r="AR71" s="133"/>
      <c r="AS71" s="134"/>
      <c r="AT71" s="135" t="s">
        <v>59</v>
      </c>
      <c r="AU71" s="130">
        <v>5</v>
      </c>
      <c r="AV71" s="257">
        <f t="shared" si="90"/>
        <v>0</v>
      </c>
      <c r="AW71" s="294">
        <f t="shared" si="91"/>
        <v>0</v>
      </c>
      <c r="AX71" s="306">
        <f t="shared" si="92"/>
        <v>0</v>
      </c>
      <c r="AY71" s="127"/>
      <c r="AZ71" s="132"/>
      <c r="BA71" s="127"/>
      <c r="BB71" s="127"/>
      <c r="BC71" s="127"/>
      <c r="BD71" s="127"/>
      <c r="BE71" s="127"/>
      <c r="BF71" s="127"/>
      <c r="BG71" s="127"/>
      <c r="BH71" s="127"/>
      <c r="BI71" s="127"/>
      <c r="BJ71" s="127"/>
      <c r="BK71" s="127"/>
      <c r="BL71" s="127"/>
      <c r="BM71" s="127"/>
      <c r="BN71" s="127"/>
      <c r="BO71" s="133"/>
      <c r="BP71" s="134"/>
      <c r="BQ71" s="313">
        <f t="shared" si="93"/>
        <v>0</v>
      </c>
      <c r="BR71" s="324" t="str">
        <f t="shared" si="50"/>
        <v>1 ECTS powinien mieścić się przedziale 25-30h</v>
      </c>
      <c r="BS71" s="338">
        <f t="shared" si="138"/>
        <v>0</v>
      </c>
      <c r="BT71" s="339">
        <f t="shared" si="139"/>
        <v>0</v>
      </c>
      <c r="BU71" s="339">
        <f t="shared" si="140"/>
        <v>0</v>
      </c>
      <c r="BV71" s="339">
        <f t="shared" si="141"/>
        <v>0</v>
      </c>
      <c r="BW71" s="339">
        <f t="shared" si="142"/>
        <v>0</v>
      </c>
      <c r="BX71" s="339">
        <f t="shared" si="143"/>
        <v>0</v>
      </c>
      <c r="BY71" s="340">
        <f t="shared" si="144"/>
        <v>0</v>
      </c>
      <c r="BZ71" s="341" t="str">
        <f t="shared" si="145"/>
        <v xml:space="preserve"> </v>
      </c>
      <c r="CA71" s="342" t="str">
        <f t="shared" si="146"/>
        <v xml:space="preserve"> </v>
      </c>
      <c r="CB71" s="342" t="str">
        <f t="shared" si="147"/>
        <v xml:space="preserve"> </v>
      </c>
      <c r="CC71" s="342" t="str">
        <f t="shared" si="148"/>
        <v xml:space="preserve"> </v>
      </c>
      <c r="CD71" s="342" t="str">
        <f t="shared" si="149"/>
        <v xml:space="preserve"> </v>
      </c>
      <c r="CE71" s="342" t="str">
        <f t="shared" si="150"/>
        <v xml:space="preserve"> </v>
      </c>
      <c r="CF71" s="343">
        <f t="shared" si="151"/>
        <v>0</v>
      </c>
      <c r="CG71" s="338">
        <f t="shared" si="94"/>
        <v>0</v>
      </c>
      <c r="CH71" s="344">
        <f t="shared" si="95"/>
        <v>0</v>
      </c>
      <c r="CI71" s="345">
        <f t="shared" si="96"/>
        <v>0</v>
      </c>
      <c r="CJ71" s="346">
        <f t="shared" si="97"/>
        <v>0</v>
      </c>
      <c r="CK71" s="335">
        <f>Matryca!Q71</f>
        <v>0</v>
      </c>
      <c r="CL71" s="336">
        <f>Matryca!R71</f>
        <v>0</v>
      </c>
      <c r="CM71" s="337">
        <f>Matryca!S71</f>
        <v>0</v>
      </c>
    </row>
    <row r="72" spans="1:91" s="103" customFormat="1" ht="30" x14ac:dyDescent="0.25">
      <c r="A72" s="191">
        <v>52</v>
      </c>
      <c r="B72" s="220"/>
      <c r="C72" s="104" t="s">
        <v>410</v>
      </c>
      <c r="D72" s="127"/>
      <c r="E72" s="126">
        <v>2</v>
      </c>
      <c r="F72" s="118" t="s">
        <v>489</v>
      </c>
      <c r="G72" s="118" t="s">
        <v>71</v>
      </c>
      <c r="H72" s="127" t="s">
        <v>125</v>
      </c>
      <c r="I72" s="541" t="s">
        <v>482</v>
      </c>
      <c r="J72" s="104"/>
      <c r="K72" s="104"/>
      <c r="L72" s="104" t="s">
        <v>401</v>
      </c>
      <c r="M72" s="257">
        <f t="shared" si="152"/>
        <v>0</v>
      </c>
      <c r="N72" s="258">
        <f t="shared" si="153"/>
        <v>0</v>
      </c>
      <c r="O72" s="259">
        <f t="shared" si="154"/>
        <v>0</v>
      </c>
      <c r="P72" s="260">
        <f t="shared" si="155"/>
        <v>0</v>
      </c>
      <c r="Q72" s="261">
        <f t="shared" si="35"/>
        <v>7</v>
      </c>
      <c r="R72" s="262" t="str">
        <f t="shared" si="84"/>
        <v xml:space="preserve"> </v>
      </c>
      <c r="S72" s="262">
        <f t="shared" si="85"/>
        <v>0</v>
      </c>
      <c r="T72" s="263" t="str">
        <f t="shared" si="86"/>
        <v xml:space="preserve"> </v>
      </c>
      <c r="U72" s="264" t="str">
        <f t="shared" si="14"/>
        <v xml:space="preserve"> </v>
      </c>
      <c r="V72" s="129" t="s">
        <v>59</v>
      </c>
      <c r="W72" s="116" t="s">
        <v>59</v>
      </c>
      <c r="X72" s="130">
        <v>4.5</v>
      </c>
      <c r="Y72" s="293">
        <f t="shared" si="87"/>
        <v>0</v>
      </c>
      <c r="Z72" s="294">
        <f t="shared" si="88"/>
        <v>0</v>
      </c>
      <c r="AA72" s="295">
        <f t="shared" si="89"/>
        <v>0</v>
      </c>
      <c r="AB72" s="131"/>
      <c r="AC72" s="132"/>
      <c r="AD72" s="127"/>
      <c r="AE72" s="127"/>
      <c r="AF72" s="127"/>
      <c r="AG72" s="127"/>
      <c r="AH72" s="127"/>
      <c r="AI72" s="127"/>
      <c r="AJ72" s="127"/>
      <c r="AK72" s="127"/>
      <c r="AL72" s="127"/>
      <c r="AM72" s="127"/>
      <c r="AN72" s="127"/>
      <c r="AO72" s="127"/>
      <c r="AP72" s="127"/>
      <c r="AQ72" s="127"/>
      <c r="AR72" s="133"/>
      <c r="AS72" s="134"/>
      <c r="AT72" s="143" t="s">
        <v>59</v>
      </c>
      <c r="AU72" s="130">
        <v>2.5</v>
      </c>
      <c r="AV72" s="257">
        <f t="shared" si="90"/>
        <v>0</v>
      </c>
      <c r="AW72" s="294">
        <f t="shared" si="91"/>
        <v>0</v>
      </c>
      <c r="AX72" s="306">
        <f t="shared" si="92"/>
        <v>0</v>
      </c>
      <c r="AY72" s="127"/>
      <c r="AZ72" s="132"/>
      <c r="BA72" s="127"/>
      <c r="BB72" s="127"/>
      <c r="BC72" s="127"/>
      <c r="BD72" s="127"/>
      <c r="BE72" s="127"/>
      <c r="BF72" s="127"/>
      <c r="BG72" s="127"/>
      <c r="BH72" s="127"/>
      <c r="BI72" s="127"/>
      <c r="BJ72" s="127"/>
      <c r="BK72" s="127"/>
      <c r="BL72" s="127"/>
      <c r="BM72" s="127"/>
      <c r="BN72" s="127"/>
      <c r="BO72" s="133"/>
      <c r="BP72" s="134"/>
      <c r="BQ72" s="313">
        <f t="shared" si="93"/>
        <v>0</v>
      </c>
      <c r="BR72" s="324" t="str">
        <f t="shared" si="50"/>
        <v>1 ECTS powinien mieścić się przedziale 25-30h</v>
      </c>
      <c r="BS72" s="338">
        <f t="shared" si="138"/>
        <v>0</v>
      </c>
      <c r="BT72" s="339">
        <f t="shared" si="139"/>
        <v>0</v>
      </c>
      <c r="BU72" s="339">
        <f t="shared" si="140"/>
        <v>0</v>
      </c>
      <c r="BV72" s="339">
        <f t="shared" si="141"/>
        <v>0</v>
      </c>
      <c r="BW72" s="339">
        <f t="shared" si="142"/>
        <v>0</v>
      </c>
      <c r="BX72" s="339">
        <f t="shared" si="143"/>
        <v>0</v>
      </c>
      <c r="BY72" s="340">
        <f t="shared" si="144"/>
        <v>0</v>
      </c>
      <c r="BZ72" s="341" t="str">
        <f t="shared" si="145"/>
        <v xml:space="preserve"> </v>
      </c>
      <c r="CA72" s="342" t="str">
        <f t="shared" si="146"/>
        <v xml:space="preserve"> </v>
      </c>
      <c r="CB72" s="342" t="str">
        <f t="shared" si="147"/>
        <v xml:space="preserve"> </v>
      </c>
      <c r="CC72" s="342" t="str">
        <f t="shared" si="148"/>
        <v xml:space="preserve"> </v>
      </c>
      <c r="CD72" s="342" t="str">
        <f t="shared" si="149"/>
        <v xml:space="preserve"> </v>
      </c>
      <c r="CE72" s="342" t="str">
        <f t="shared" si="150"/>
        <v xml:space="preserve"> </v>
      </c>
      <c r="CF72" s="343">
        <f t="shared" si="151"/>
        <v>0</v>
      </c>
      <c r="CG72" s="338">
        <f t="shared" si="94"/>
        <v>0</v>
      </c>
      <c r="CH72" s="344">
        <f t="shared" si="95"/>
        <v>0</v>
      </c>
      <c r="CI72" s="345">
        <f t="shared" si="96"/>
        <v>0</v>
      </c>
      <c r="CJ72" s="346">
        <f t="shared" si="97"/>
        <v>0</v>
      </c>
      <c r="CK72" s="335">
        <f>Matryca!Q72</f>
        <v>0</v>
      </c>
      <c r="CL72" s="336">
        <f>Matryca!R72</f>
        <v>6</v>
      </c>
      <c r="CM72" s="337">
        <f>Matryca!S72</f>
        <v>2</v>
      </c>
    </row>
    <row r="73" spans="1:91" s="103" customFormat="1" ht="75" x14ac:dyDescent="0.25">
      <c r="A73" s="191">
        <v>53</v>
      </c>
      <c r="B73" s="126" t="s">
        <v>46</v>
      </c>
      <c r="C73" s="104" t="s">
        <v>410</v>
      </c>
      <c r="D73" s="127"/>
      <c r="E73" s="126">
        <v>2</v>
      </c>
      <c r="F73" s="118" t="s">
        <v>489</v>
      </c>
      <c r="G73" s="127" t="s">
        <v>71</v>
      </c>
      <c r="H73" s="127" t="s">
        <v>125</v>
      </c>
      <c r="I73" s="541" t="s">
        <v>484</v>
      </c>
      <c r="J73" s="104"/>
      <c r="K73" s="104"/>
      <c r="L73" s="104" t="s">
        <v>400</v>
      </c>
      <c r="M73" s="257">
        <f t="shared" si="152"/>
        <v>50</v>
      </c>
      <c r="N73" s="258">
        <f t="shared" si="153"/>
        <v>10</v>
      </c>
      <c r="O73" s="259">
        <f t="shared" si="154"/>
        <v>40</v>
      </c>
      <c r="P73" s="260">
        <f t="shared" si="155"/>
        <v>40</v>
      </c>
      <c r="Q73" s="261">
        <f t="shared" si="35"/>
        <v>2</v>
      </c>
      <c r="R73" s="266">
        <f t="shared" si="84"/>
        <v>0</v>
      </c>
      <c r="S73" s="266">
        <f t="shared" si="85"/>
        <v>2</v>
      </c>
      <c r="T73" s="263">
        <f t="shared" si="86"/>
        <v>0</v>
      </c>
      <c r="U73" s="384">
        <f t="shared" si="14"/>
        <v>1.6</v>
      </c>
      <c r="V73" s="129" t="s">
        <v>59</v>
      </c>
      <c r="W73" s="116"/>
      <c r="X73" s="130"/>
      <c r="Y73" s="293">
        <f t="shared" si="87"/>
        <v>0</v>
      </c>
      <c r="Z73" s="294">
        <f t="shared" si="88"/>
        <v>0</v>
      </c>
      <c r="AA73" s="295">
        <f t="shared" si="89"/>
        <v>0</v>
      </c>
      <c r="AB73" s="131"/>
      <c r="AC73" s="132"/>
      <c r="AD73" s="127"/>
      <c r="AE73" s="127"/>
      <c r="AF73" s="127"/>
      <c r="AG73" s="127"/>
      <c r="AH73" s="127"/>
      <c r="AI73" s="127"/>
      <c r="AJ73" s="127"/>
      <c r="AK73" s="127"/>
      <c r="AL73" s="127"/>
      <c r="AM73" s="127"/>
      <c r="AN73" s="127"/>
      <c r="AO73" s="127"/>
      <c r="AP73" s="127"/>
      <c r="AQ73" s="127"/>
      <c r="AR73" s="133"/>
      <c r="AS73" s="134"/>
      <c r="AT73" s="135" t="s">
        <v>59</v>
      </c>
      <c r="AU73" s="130">
        <v>2</v>
      </c>
      <c r="AV73" s="257">
        <f t="shared" si="90"/>
        <v>50</v>
      </c>
      <c r="AW73" s="294">
        <f t="shared" si="91"/>
        <v>40</v>
      </c>
      <c r="AX73" s="306">
        <f t="shared" si="92"/>
        <v>40</v>
      </c>
      <c r="AY73" s="127"/>
      <c r="AZ73" s="132"/>
      <c r="BA73" s="127"/>
      <c r="BB73" s="127"/>
      <c r="BC73" s="127"/>
      <c r="BD73" s="127"/>
      <c r="BE73" s="127"/>
      <c r="BF73" s="127"/>
      <c r="BG73" s="127"/>
      <c r="BH73" s="127"/>
      <c r="BI73" s="127"/>
      <c r="BJ73" s="127"/>
      <c r="BK73" s="127"/>
      <c r="BL73" s="127"/>
      <c r="BM73" s="127"/>
      <c r="BN73" s="127">
        <v>40</v>
      </c>
      <c r="BO73" s="133"/>
      <c r="BP73" s="134">
        <v>10</v>
      </c>
      <c r="BQ73" s="313">
        <f t="shared" si="93"/>
        <v>25</v>
      </c>
      <c r="BR73" s="324" t="str">
        <f t="shared" si="50"/>
        <v>Wartość prawidłowa</v>
      </c>
      <c r="BS73" s="338">
        <f t="shared" si="138"/>
        <v>0</v>
      </c>
      <c r="BT73" s="339">
        <f t="shared" si="139"/>
        <v>0</v>
      </c>
      <c r="BU73" s="339">
        <f t="shared" si="140"/>
        <v>0</v>
      </c>
      <c r="BV73" s="339">
        <f t="shared" si="141"/>
        <v>0</v>
      </c>
      <c r="BW73" s="339">
        <f t="shared" si="142"/>
        <v>10</v>
      </c>
      <c r="BX73" s="339">
        <f t="shared" si="143"/>
        <v>40</v>
      </c>
      <c r="BY73" s="340">
        <f t="shared" si="144"/>
        <v>50</v>
      </c>
      <c r="BZ73" s="341">
        <f t="shared" si="145"/>
        <v>0</v>
      </c>
      <c r="CA73" s="342">
        <f t="shared" si="146"/>
        <v>0</v>
      </c>
      <c r="CB73" s="342">
        <f t="shared" si="147"/>
        <v>0</v>
      </c>
      <c r="CC73" s="342">
        <f t="shared" si="148"/>
        <v>0</v>
      </c>
      <c r="CD73" s="342">
        <f t="shared" si="149"/>
        <v>0.4</v>
      </c>
      <c r="CE73" s="342">
        <f t="shared" si="150"/>
        <v>1.6</v>
      </c>
      <c r="CF73" s="343">
        <f t="shared" si="151"/>
        <v>2</v>
      </c>
      <c r="CG73" s="338">
        <f t="shared" si="94"/>
        <v>40</v>
      </c>
      <c r="CH73" s="344">
        <f t="shared" si="95"/>
        <v>0</v>
      </c>
      <c r="CI73" s="345">
        <f t="shared" si="96"/>
        <v>1.6</v>
      </c>
      <c r="CJ73" s="346">
        <f t="shared" si="97"/>
        <v>0</v>
      </c>
      <c r="CK73" s="335">
        <f>Matryca!Q73</f>
        <v>0</v>
      </c>
      <c r="CL73" s="336">
        <f>Matryca!R73</f>
        <v>6</v>
      </c>
      <c r="CM73" s="337">
        <f>Matryca!S73</f>
        <v>2</v>
      </c>
    </row>
    <row r="74" spans="1:91" s="205" customFormat="1" ht="30.75" thickBot="1" x14ac:dyDescent="0.3">
      <c r="A74" s="221">
        <v>54</v>
      </c>
      <c r="B74" s="222" t="s">
        <v>46</v>
      </c>
      <c r="C74" s="170" t="s">
        <v>410</v>
      </c>
      <c r="D74" s="223"/>
      <c r="E74" s="222">
        <v>2</v>
      </c>
      <c r="F74" s="171" t="s">
        <v>489</v>
      </c>
      <c r="G74" s="223" t="s">
        <v>71</v>
      </c>
      <c r="H74" s="223" t="s">
        <v>125</v>
      </c>
      <c r="I74" s="543" t="s">
        <v>486</v>
      </c>
      <c r="J74" s="224"/>
      <c r="K74" s="224"/>
      <c r="L74" s="170" t="s">
        <v>400</v>
      </c>
      <c r="M74" s="282">
        <f t="shared" ref="M74" si="156">Y74+AV74</f>
        <v>25</v>
      </c>
      <c r="N74" s="283">
        <f t="shared" ref="N74" si="157">AS74+BP74</f>
        <v>5</v>
      </c>
      <c r="O74" s="284">
        <f t="shared" ref="O74" si="158">Z74+AW74</f>
        <v>20</v>
      </c>
      <c r="P74" s="285">
        <f t="shared" ref="P74" si="159">AA74+AX74</f>
        <v>20</v>
      </c>
      <c r="Q74" s="286">
        <f t="shared" ref="Q74" si="160">X74+AU74</f>
        <v>1</v>
      </c>
      <c r="R74" s="385">
        <f t="shared" ref="R74" si="161">IFERROR((AL74+BI74)*Q74/O74," ")</f>
        <v>0</v>
      </c>
      <c r="S74" s="385">
        <f t="shared" ref="S74" si="162">IFERROR(IF(L74="tak",(SUM(AE74:AL74,AQ74,BB74:BI74,BN74))*Q74/O74,0),0)</f>
        <v>1</v>
      </c>
      <c r="T74" s="288">
        <f t="shared" ref="T74" si="163">IFERROR((AC74+AO74+AZ74+BL74)*Q74/O74," ")</f>
        <v>0</v>
      </c>
      <c r="U74" s="386">
        <f t="shared" si="14"/>
        <v>0.8</v>
      </c>
      <c r="V74" s="225" t="s">
        <v>59</v>
      </c>
      <c r="W74" s="226" t="s">
        <v>59</v>
      </c>
      <c r="X74" s="227">
        <v>1</v>
      </c>
      <c r="Y74" s="302">
        <f t="shared" si="87"/>
        <v>25</v>
      </c>
      <c r="Z74" s="303">
        <f t="shared" si="88"/>
        <v>20</v>
      </c>
      <c r="AA74" s="304">
        <f t="shared" si="89"/>
        <v>20</v>
      </c>
      <c r="AB74" s="177"/>
      <c r="AC74" s="178"/>
      <c r="AD74" s="223"/>
      <c r="AE74" s="223"/>
      <c r="AF74" s="223"/>
      <c r="AG74" s="223"/>
      <c r="AH74" s="223"/>
      <c r="AI74" s="223"/>
      <c r="AJ74" s="223"/>
      <c r="AK74" s="223"/>
      <c r="AL74" s="223"/>
      <c r="AM74" s="223"/>
      <c r="AN74" s="223"/>
      <c r="AO74" s="223"/>
      <c r="AP74" s="223"/>
      <c r="AQ74" s="223">
        <v>20</v>
      </c>
      <c r="AR74" s="179"/>
      <c r="AS74" s="180">
        <v>5</v>
      </c>
      <c r="AT74" s="175"/>
      <c r="AU74" s="176"/>
      <c r="AV74" s="282">
        <f t="shared" si="90"/>
        <v>0</v>
      </c>
      <c r="AW74" s="303">
        <f t="shared" si="91"/>
        <v>0</v>
      </c>
      <c r="AX74" s="387">
        <f t="shared" si="92"/>
        <v>0</v>
      </c>
      <c r="AY74" s="171"/>
      <c r="AZ74" s="178"/>
      <c r="BA74" s="223"/>
      <c r="BB74" s="223"/>
      <c r="BC74" s="223"/>
      <c r="BD74" s="223"/>
      <c r="BE74" s="223"/>
      <c r="BF74" s="223"/>
      <c r="BG74" s="223"/>
      <c r="BH74" s="223"/>
      <c r="BI74" s="223"/>
      <c r="BJ74" s="223"/>
      <c r="BK74" s="223"/>
      <c r="BL74" s="223"/>
      <c r="BM74" s="223"/>
      <c r="BN74" s="223"/>
      <c r="BO74" s="179"/>
      <c r="BP74" s="180"/>
      <c r="BQ74" s="325">
        <f t="shared" si="93"/>
        <v>25</v>
      </c>
      <c r="BR74" s="326" t="str">
        <f t="shared" si="50"/>
        <v>Wartość prawidłowa</v>
      </c>
      <c r="BS74" s="362">
        <f t="shared" si="138"/>
        <v>0</v>
      </c>
      <c r="BT74" s="357">
        <f t="shared" si="139"/>
        <v>0</v>
      </c>
      <c r="BU74" s="357">
        <f t="shared" si="140"/>
        <v>0</v>
      </c>
      <c r="BV74" s="357">
        <f t="shared" si="141"/>
        <v>0</v>
      </c>
      <c r="BW74" s="357">
        <f t="shared" si="142"/>
        <v>5</v>
      </c>
      <c r="BX74" s="357">
        <f t="shared" si="143"/>
        <v>20</v>
      </c>
      <c r="BY74" s="358">
        <f t="shared" si="144"/>
        <v>25</v>
      </c>
      <c r="BZ74" s="359">
        <f t="shared" si="145"/>
        <v>0</v>
      </c>
      <c r="CA74" s="360">
        <f t="shared" si="146"/>
        <v>0</v>
      </c>
      <c r="CB74" s="360">
        <f t="shared" si="147"/>
        <v>0</v>
      </c>
      <c r="CC74" s="360">
        <f t="shared" si="148"/>
        <v>0</v>
      </c>
      <c r="CD74" s="360">
        <f t="shared" si="149"/>
        <v>0.2</v>
      </c>
      <c r="CE74" s="360">
        <f t="shared" si="150"/>
        <v>0.8</v>
      </c>
      <c r="CF74" s="361">
        <f t="shared" si="151"/>
        <v>1</v>
      </c>
      <c r="CG74" s="362">
        <f t="shared" si="94"/>
        <v>20</v>
      </c>
      <c r="CH74" s="363">
        <f t="shared" si="95"/>
        <v>0</v>
      </c>
      <c r="CI74" s="364">
        <f t="shared" si="96"/>
        <v>0.8</v>
      </c>
      <c r="CJ74" s="365">
        <f t="shared" si="97"/>
        <v>0</v>
      </c>
      <c r="CK74" s="335">
        <f>Matryca!Q74</f>
        <v>0</v>
      </c>
      <c r="CL74" s="336">
        <f>Matryca!R74</f>
        <v>6</v>
      </c>
      <c r="CM74" s="337">
        <f>Matryca!S74</f>
        <v>2</v>
      </c>
    </row>
    <row r="75" spans="1:91" ht="16.5" thickBot="1" x14ac:dyDescent="0.3">
      <c r="A75" s="228"/>
      <c r="B75" s="229"/>
      <c r="C75" s="230"/>
      <c r="D75" s="231"/>
      <c r="E75" s="229"/>
      <c r="F75" s="231"/>
      <c r="G75" s="231"/>
      <c r="H75" s="232"/>
      <c r="I75" s="233" t="s">
        <v>154</v>
      </c>
      <c r="J75" s="388">
        <f>COUNTIF(J48:J74,"tak")</f>
        <v>0</v>
      </c>
      <c r="K75" s="388">
        <f t="shared" ref="K75:L75" si="164">COUNTIF(K48:K74,"tak")</f>
        <v>0</v>
      </c>
      <c r="L75" s="388">
        <f t="shared" si="164"/>
        <v>23</v>
      </c>
      <c r="M75" s="389">
        <f>SUM(M48:M74)</f>
        <v>1505</v>
      </c>
      <c r="N75" s="389">
        <f t="shared" ref="N75:AT75" si="165">SUM(N48:N74)</f>
        <v>725</v>
      </c>
      <c r="O75" s="389">
        <f t="shared" si="165"/>
        <v>780</v>
      </c>
      <c r="P75" s="389">
        <f t="shared" si="165"/>
        <v>780</v>
      </c>
      <c r="Q75" s="389">
        <f t="shared" si="165"/>
        <v>76</v>
      </c>
      <c r="R75" s="390">
        <f>SUM(R48:R74)</f>
        <v>2.1214285714285714</v>
      </c>
      <c r="S75" s="390">
        <f t="shared" si="165"/>
        <v>33.344871794871793</v>
      </c>
      <c r="T75" s="390">
        <f t="shared" si="165"/>
        <v>6.0309523809523808</v>
      </c>
      <c r="U75" s="390">
        <f t="shared" si="165"/>
        <v>31.133333333333329</v>
      </c>
      <c r="V75" s="389">
        <f t="shared" si="165"/>
        <v>0</v>
      </c>
      <c r="W75" s="391">
        <f t="shared" si="165"/>
        <v>0</v>
      </c>
      <c r="X75" s="391">
        <f t="shared" si="165"/>
        <v>44</v>
      </c>
      <c r="Y75" s="391">
        <f t="shared" si="165"/>
        <v>895</v>
      </c>
      <c r="Z75" s="391">
        <f t="shared" si="165"/>
        <v>450</v>
      </c>
      <c r="AA75" s="391">
        <f t="shared" si="165"/>
        <v>450</v>
      </c>
      <c r="AB75" s="391">
        <f t="shared" si="165"/>
        <v>165</v>
      </c>
      <c r="AC75" s="391">
        <f t="shared" si="165"/>
        <v>30</v>
      </c>
      <c r="AD75" s="391">
        <f t="shared" si="165"/>
        <v>15</v>
      </c>
      <c r="AE75" s="391">
        <f t="shared" si="165"/>
        <v>155</v>
      </c>
      <c r="AF75" s="391">
        <f t="shared" si="165"/>
        <v>0</v>
      </c>
      <c r="AG75" s="391">
        <f t="shared" si="165"/>
        <v>55</v>
      </c>
      <c r="AH75" s="391">
        <f t="shared" si="165"/>
        <v>0</v>
      </c>
      <c r="AI75" s="391">
        <f t="shared" si="165"/>
        <v>0</v>
      </c>
      <c r="AJ75" s="391">
        <f t="shared" si="165"/>
        <v>0</v>
      </c>
      <c r="AK75" s="391">
        <f t="shared" si="165"/>
        <v>0</v>
      </c>
      <c r="AL75" s="391">
        <f t="shared" si="165"/>
        <v>10</v>
      </c>
      <c r="AM75" s="391">
        <f t="shared" si="165"/>
        <v>0</v>
      </c>
      <c r="AN75" s="391">
        <f t="shared" si="165"/>
        <v>30</v>
      </c>
      <c r="AO75" s="391">
        <f t="shared" si="165"/>
        <v>0</v>
      </c>
      <c r="AP75" s="391">
        <f t="shared" si="165"/>
        <v>0</v>
      </c>
      <c r="AQ75" s="391">
        <f t="shared" si="165"/>
        <v>20</v>
      </c>
      <c r="AR75" s="391">
        <f t="shared" si="165"/>
        <v>0</v>
      </c>
      <c r="AS75" s="391">
        <f t="shared" si="165"/>
        <v>445</v>
      </c>
      <c r="AT75" s="391">
        <f t="shared" si="165"/>
        <v>0</v>
      </c>
      <c r="AU75" s="391">
        <f>SUM(AU48:AU74)</f>
        <v>32</v>
      </c>
      <c r="AV75" s="391">
        <f t="shared" ref="AV75:BP75" si="166">SUM(AV48:AV74)</f>
        <v>610</v>
      </c>
      <c r="AW75" s="391">
        <f t="shared" si="166"/>
        <v>330</v>
      </c>
      <c r="AX75" s="391">
        <f t="shared" si="166"/>
        <v>330</v>
      </c>
      <c r="AY75" s="391">
        <f t="shared" si="166"/>
        <v>95</v>
      </c>
      <c r="AZ75" s="391">
        <f t="shared" si="166"/>
        <v>50</v>
      </c>
      <c r="BA75" s="391">
        <f t="shared" si="166"/>
        <v>5</v>
      </c>
      <c r="BB75" s="391">
        <f t="shared" si="166"/>
        <v>100</v>
      </c>
      <c r="BC75" s="391">
        <f t="shared" si="166"/>
        <v>0</v>
      </c>
      <c r="BD75" s="391">
        <f t="shared" si="166"/>
        <v>40</v>
      </c>
      <c r="BE75" s="391">
        <f t="shared" si="166"/>
        <v>0</v>
      </c>
      <c r="BF75" s="391">
        <f t="shared" si="166"/>
        <v>0</v>
      </c>
      <c r="BG75" s="391">
        <f t="shared" si="166"/>
        <v>0</v>
      </c>
      <c r="BH75" s="391">
        <f t="shared" si="166"/>
        <v>0</v>
      </c>
      <c r="BI75" s="391">
        <f t="shared" si="166"/>
        <v>20</v>
      </c>
      <c r="BJ75" s="391">
        <f t="shared" si="166"/>
        <v>0</v>
      </c>
      <c r="BK75" s="391">
        <f t="shared" si="166"/>
        <v>30</v>
      </c>
      <c r="BL75" s="391">
        <f t="shared" si="166"/>
        <v>0</v>
      </c>
      <c r="BM75" s="391">
        <f t="shared" si="166"/>
        <v>0</v>
      </c>
      <c r="BN75" s="391">
        <f t="shared" si="166"/>
        <v>40</v>
      </c>
      <c r="BO75" s="389">
        <f t="shared" si="166"/>
        <v>0</v>
      </c>
      <c r="BP75" s="376">
        <f t="shared" si="166"/>
        <v>280</v>
      </c>
      <c r="BQ75" s="190"/>
      <c r="BR75" s="234"/>
      <c r="BS75" s="376">
        <f>SUM(BS48:BS74)</f>
        <v>640</v>
      </c>
      <c r="BT75" s="376">
        <f t="shared" ref="BT75:CJ75" si="167">SUM(BT48:BT74)</f>
        <v>80</v>
      </c>
      <c r="BU75" s="376">
        <f t="shared" si="167"/>
        <v>0</v>
      </c>
      <c r="BV75" s="376">
        <f t="shared" si="167"/>
        <v>0</v>
      </c>
      <c r="BW75" s="376">
        <f t="shared" si="167"/>
        <v>725</v>
      </c>
      <c r="BX75" s="376">
        <f>SUM(BX48:BX74)</f>
        <v>60</v>
      </c>
      <c r="BY75" s="376">
        <f t="shared" si="167"/>
        <v>1505</v>
      </c>
      <c r="BZ75" s="377">
        <f t="shared" si="167"/>
        <v>25.533333333333328</v>
      </c>
      <c r="CA75" s="377">
        <f t="shared" si="167"/>
        <v>3.1999999999999997</v>
      </c>
      <c r="CB75" s="377">
        <f t="shared" si="167"/>
        <v>0</v>
      </c>
      <c r="CC75" s="377">
        <f t="shared" si="167"/>
        <v>0</v>
      </c>
      <c r="CD75" s="377">
        <f t="shared" si="167"/>
        <v>28.866666666666671</v>
      </c>
      <c r="CE75" s="377">
        <f t="shared" si="167"/>
        <v>2.4000000000000004</v>
      </c>
      <c r="CF75" s="378">
        <f t="shared" si="167"/>
        <v>60</v>
      </c>
      <c r="CG75" s="376">
        <f t="shared" si="167"/>
        <v>780</v>
      </c>
      <c r="CH75" s="376">
        <f t="shared" si="167"/>
        <v>80</v>
      </c>
      <c r="CI75" s="378">
        <f t="shared" si="167"/>
        <v>31.133333333333329</v>
      </c>
      <c r="CJ75" s="378">
        <f t="shared" si="167"/>
        <v>3.1999999999999997</v>
      </c>
      <c r="CK75" s="378">
        <f t="shared" ref="CK75:CM75" si="168">SUM(CK48:CK74)</f>
        <v>88</v>
      </c>
      <c r="CL75" s="378">
        <f t="shared" si="168"/>
        <v>120</v>
      </c>
      <c r="CM75" s="378">
        <f t="shared" si="168"/>
        <v>40</v>
      </c>
    </row>
    <row r="76" spans="1:91" s="238" customFormat="1" ht="21.75" customHeight="1" thickBot="1" x14ac:dyDescent="0.3">
      <c r="A76" s="235" t="s">
        <v>20</v>
      </c>
      <c r="B76" s="236"/>
      <c r="C76" s="237"/>
      <c r="D76" s="236"/>
      <c r="E76" s="236"/>
      <c r="F76" s="236"/>
      <c r="G76" s="236"/>
      <c r="H76" s="236"/>
      <c r="I76" s="237"/>
      <c r="J76" s="392">
        <f>SUM(J20:J46,J48:J74)</f>
        <v>0</v>
      </c>
      <c r="K76" s="392">
        <f t="shared" ref="K76:L76" si="169">SUM(K20:K46,K48:K74)</f>
        <v>0</v>
      </c>
      <c r="L76" s="392">
        <f t="shared" si="169"/>
        <v>0</v>
      </c>
      <c r="M76" s="392">
        <f>SUM(M20:M46,M48:M74)</f>
        <v>3041</v>
      </c>
      <c r="N76" s="392">
        <f t="shared" ref="N76:BO76" si="170">SUM(N20:N46,N48:N74)</f>
        <v>1515</v>
      </c>
      <c r="O76" s="392">
        <f t="shared" si="170"/>
        <v>1526</v>
      </c>
      <c r="P76" s="392">
        <f t="shared" si="170"/>
        <v>1526</v>
      </c>
      <c r="Q76" s="392">
        <f t="shared" si="170"/>
        <v>136</v>
      </c>
      <c r="R76" s="393">
        <f t="shared" si="170"/>
        <v>5.3285714285714283</v>
      </c>
      <c r="S76" s="393">
        <f>SUM(S20:S46,S48:S74)</f>
        <v>69.267490842490858</v>
      </c>
      <c r="T76" s="393">
        <f t="shared" si="170"/>
        <v>21.451190476190483</v>
      </c>
      <c r="U76" s="393">
        <f>SUM(U20:U46,U48:U74)</f>
        <v>59.774358974358975</v>
      </c>
      <c r="V76" s="393">
        <f>SUM(V20:V46,V48:V74)</f>
        <v>0</v>
      </c>
      <c r="W76" s="392">
        <f t="shared" si="170"/>
        <v>0</v>
      </c>
      <c r="X76" s="392">
        <f t="shared" si="170"/>
        <v>74</v>
      </c>
      <c r="Y76" s="392">
        <f>SUM(Y20:Y46,Y48:Y74)</f>
        <v>1656</v>
      </c>
      <c r="Z76" s="392">
        <f t="shared" si="170"/>
        <v>826</v>
      </c>
      <c r="AA76" s="392">
        <f t="shared" si="170"/>
        <v>826</v>
      </c>
      <c r="AB76" s="392">
        <f t="shared" si="170"/>
        <v>270</v>
      </c>
      <c r="AC76" s="392">
        <f t="shared" si="170"/>
        <v>125</v>
      </c>
      <c r="AD76" s="392">
        <f t="shared" si="170"/>
        <v>20</v>
      </c>
      <c r="AE76" s="392">
        <f t="shared" si="170"/>
        <v>280</v>
      </c>
      <c r="AF76" s="392">
        <f t="shared" si="170"/>
        <v>0</v>
      </c>
      <c r="AG76" s="392">
        <f t="shared" si="170"/>
        <v>70</v>
      </c>
      <c r="AH76" s="392">
        <f t="shared" si="170"/>
        <v>0</v>
      </c>
      <c r="AI76" s="392">
        <f t="shared" si="170"/>
        <v>0</v>
      </c>
      <c r="AJ76" s="392">
        <f t="shared" si="170"/>
        <v>0</v>
      </c>
      <c r="AK76" s="392">
        <f t="shared" si="170"/>
        <v>0</v>
      </c>
      <c r="AL76" s="392">
        <f t="shared" si="170"/>
        <v>30</v>
      </c>
      <c r="AM76" s="392">
        <f t="shared" si="170"/>
        <v>0</v>
      </c>
      <c r="AN76" s="392">
        <f t="shared" si="170"/>
        <v>30</v>
      </c>
      <c r="AO76" s="392">
        <f t="shared" si="170"/>
        <v>6</v>
      </c>
      <c r="AP76" s="392">
        <f t="shared" si="170"/>
        <v>0</v>
      </c>
      <c r="AQ76" s="392">
        <f t="shared" si="170"/>
        <v>120</v>
      </c>
      <c r="AR76" s="392">
        <f t="shared" si="170"/>
        <v>0</v>
      </c>
      <c r="AS76" s="392">
        <f>SUM(AS20:AS46,AS48:AS74)</f>
        <v>830</v>
      </c>
      <c r="AT76" s="392">
        <f t="shared" si="170"/>
        <v>0</v>
      </c>
      <c r="AU76" s="392">
        <f t="shared" si="170"/>
        <v>62</v>
      </c>
      <c r="AV76" s="392">
        <f>SUM(AV20:AV46,AV48:AV74)</f>
        <v>1385</v>
      </c>
      <c r="AW76" s="392">
        <f t="shared" si="170"/>
        <v>700</v>
      </c>
      <c r="AX76" s="392">
        <f t="shared" si="170"/>
        <v>700</v>
      </c>
      <c r="AY76" s="392">
        <f t="shared" si="170"/>
        <v>185</v>
      </c>
      <c r="AZ76" s="392">
        <f>SUM(AZ20:AZ46,AZ48:AZ74)</f>
        <v>130</v>
      </c>
      <c r="BA76" s="392">
        <f t="shared" si="170"/>
        <v>20</v>
      </c>
      <c r="BB76" s="392">
        <f t="shared" si="170"/>
        <v>210</v>
      </c>
      <c r="BC76" s="392">
        <f t="shared" si="170"/>
        <v>25</v>
      </c>
      <c r="BD76" s="392">
        <f t="shared" si="170"/>
        <v>80</v>
      </c>
      <c r="BE76" s="392">
        <f t="shared" si="170"/>
        <v>0</v>
      </c>
      <c r="BF76" s="392">
        <f t="shared" si="170"/>
        <v>0</v>
      </c>
      <c r="BG76" s="392">
        <f t="shared" si="170"/>
        <v>0</v>
      </c>
      <c r="BH76" s="392">
        <f t="shared" si="170"/>
        <v>0</v>
      </c>
      <c r="BI76" s="392">
        <f t="shared" si="170"/>
        <v>40</v>
      </c>
      <c r="BJ76" s="392">
        <f t="shared" si="170"/>
        <v>0</v>
      </c>
      <c r="BK76" s="392">
        <f t="shared" si="170"/>
        <v>60</v>
      </c>
      <c r="BL76" s="392">
        <f t="shared" si="170"/>
        <v>0</v>
      </c>
      <c r="BM76" s="392">
        <f t="shared" si="170"/>
        <v>0</v>
      </c>
      <c r="BN76" s="392">
        <f t="shared" si="170"/>
        <v>80</v>
      </c>
      <c r="BO76" s="392">
        <f t="shared" si="170"/>
        <v>0</v>
      </c>
      <c r="BP76" s="392">
        <f>SUM(BP20:BP46,BP48:BP74)</f>
        <v>685</v>
      </c>
      <c r="BQ76" s="392">
        <f t="shared" ref="BQ76:CJ76" si="171">SUM(BQ20:BQ46,BQ48:BQ74)</f>
        <v>1237</v>
      </c>
      <c r="BR76" s="392">
        <f t="shared" si="171"/>
        <v>0</v>
      </c>
      <c r="BS76" s="392">
        <f t="shared" si="171"/>
        <v>1065</v>
      </c>
      <c r="BT76" s="392">
        <f t="shared" si="171"/>
        <v>255</v>
      </c>
      <c r="BU76" s="392">
        <f t="shared" si="171"/>
        <v>6</v>
      </c>
      <c r="BV76" s="392">
        <f t="shared" si="171"/>
        <v>0</v>
      </c>
      <c r="BW76" s="392">
        <f t="shared" si="171"/>
        <v>1515</v>
      </c>
      <c r="BX76" s="392">
        <f t="shared" si="171"/>
        <v>200</v>
      </c>
      <c r="BY76" s="392">
        <f>SUM(BY20:BY46,BY48:BY74)</f>
        <v>3041</v>
      </c>
      <c r="BZ76" s="394">
        <f t="shared" si="171"/>
        <v>41.605128205128203</v>
      </c>
      <c r="CA76" s="394">
        <f t="shared" si="171"/>
        <v>10.169230769230772</v>
      </c>
      <c r="CB76" s="394">
        <f t="shared" si="171"/>
        <v>0</v>
      </c>
      <c r="CC76" s="394">
        <f t="shared" si="171"/>
        <v>0</v>
      </c>
      <c r="CD76" s="394">
        <f t="shared" si="171"/>
        <v>60.225641025641025</v>
      </c>
      <c r="CE76" s="394">
        <f t="shared" si="171"/>
        <v>7.9999999999999991</v>
      </c>
      <c r="CF76" s="394">
        <f>SUM(CF20:CF46,CF48:CF74)</f>
        <v>120</v>
      </c>
      <c r="CG76" s="392">
        <f t="shared" si="171"/>
        <v>1520</v>
      </c>
      <c r="CH76" s="392">
        <f t="shared" si="171"/>
        <v>261</v>
      </c>
      <c r="CI76" s="394">
        <f t="shared" si="171"/>
        <v>59.774358974358975</v>
      </c>
      <c r="CJ76" s="394">
        <f t="shared" si="171"/>
        <v>10.169230769230772</v>
      </c>
      <c r="CK76" s="394">
        <f t="shared" ref="CK76:CL76" si="172">SUM(CK20:CK46,CK48:CK74)</f>
        <v>193</v>
      </c>
      <c r="CL76" s="394">
        <f t="shared" si="172"/>
        <v>232</v>
      </c>
      <c r="CM76" s="394">
        <f>SUM(CM20:CM46,CM48:CM74)</f>
        <v>76</v>
      </c>
    </row>
    <row r="78" spans="1:91" ht="15.75" x14ac:dyDescent="0.25">
      <c r="F78" s="239" t="s">
        <v>620</v>
      </c>
    </row>
    <row r="79" spans="1:91" ht="19.350000000000001" customHeight="1" x14ac:dyDescent="0.25">
      <c r="F79" s="240" t="s">
        <v>123</v>
      </c>
    </row>
    <row r="80" spans="1:91" ht="19.350000000000001" customHeight="1" x14ac:dyDescent="0.25">
      <c r="F80" s="241"/>
    </row>
    <row r="81" spans="1:70" ht="66" customHeight="1" x14ac:dyDescent="0.25">
      <c r="H81" s="409" t="s">
        <v>63</v>
      </c>
      <c r="I81" s="689" t="s">
        <v>64</v>
      </c>
      <c r="J81" s="690"/>
      <c r="K81" s="690"/>
      <c r="L81" s="691"/>
      <c r="M81" s="409" t="s">
        <v>68</v>
      </c>
      <c r="N81" s="409" t="s">
        <v>65</v>
      </c>
      <c r="O81" s="409" t="s">
        <v>69</v>
      </c>
      <c r="P81" s="409" t="s">
        <v>70</v>
      </c>
      <c r="Q81" s="242" t="s">
        <v>91</v>
      </c>
      <c r="T81" s="243"/>
      <c r="U81" s="244"/>
      <c r="V81" s="244"/>
      <c r="AG81" s="243"/>
    </row>
    <row r="82" spans="1:70" ht="20.25" customHeight="1" x14ac:dyDescent="0.25">
      <c r="H82" s="410" t="s">
        <v>42</v>
      </c>
      <c r="I82" s="692" t="s">
        <v>155</v>
      </c>
      <c r="J82" s="693"/>
      <c r="K82" s="693"/>
      <c r="L82" s="694"/>
      <c r="M82" s="411">
        <v>220</v>
      </c>
      <c r="N82" s="411">
        <v>19</v>
      </c>
      <c r="O82" s="395">
        <f>SUMIFS(O20:O74,B20:B74,"A",G20:G74,"RPS")</f>
        <v>220</v>
      </c>
      <c r="P82" s="396">
        <f>SUMIFS(Q20:Q74,B20:B74,"A",G20:G74,"RPS")</f>
        <v>19</v>
      </c>
      <c r="Q82" s="4" t="str">
        <f>IF(AND(O82=M82,P82=N82)=TRUE,"OK","Przynajmniej jedna wartość wymaga weryfikacji")</f>
        <v>OK</v>
      </c>
      <c r="AG82" s="243"/>
    </row>
    <row r="83" spans="1:70" ht="20.25" customHeight="1" x14ac:dyDescent="0.25">
      <c r="H83" s="410" t="s">
        <v>44</v>
      </c>
      <c r="I83" s="692" t="s">
        <v>138</v>
      </c>
      <c r="J83" s="693"/>
      <c r="K83" s="693"/>
      <c r="L83" s="694"/>
      <c r="M83" s="411">
        <v>510</v>
      </c>
      <c r="N83" s="411">
        <v>40</v>
      </c>
      <c r="O83" s="396">
        <f>SUMIFS(O20:O74,B20:B74,"B",G20:G74,"RPS")</f>
        <v>530</v>
      </c>
      <c r="P83" s="396">
        <f>SUMIFS(Q20:Q74,B20:B74,"B",G20:G74,"RPS")</f>
        <v>40</v>
      </c>
      <c r="Q83" s="4" t="str">
        <f t="shared" ref="Q83:Q86" si="173">IF(AND(O83=M83,P83=N83)=TRUE,"OK","Przynajmniej jedna wartość wymaga weryfikacji")</f>
        <v>Przynajmniej jedna wartość wymaga weryfikacji</v>
      </c>
      <c r="AG83" s="243"/>
    </row>
    <row r="84" spans="1:70" ht="20.25" customHeight="1" x14ac:dyDescent="0.25">
      <c r="H84" s="410" t="s">
        <v>45</v>
      </c>
      <c r="I84" s="692" t="s">
        <v>139</v>
      </c>
      <c r="J84" s="693"/>
      <c r="K84" s="693"/>
      <c r="L84" s="694"/>
      <c r="M84" s="411">
        <v>170</v>
      </c>
      <c r="N84" s="411">
        <v>15</v>
      </c>
      <c r="O84" s="396">
        <f>SUMIFS(O20:O74,B20:B74,"C",G20:G74,"RPS")</f>
        <v>170</v>
      </c>
      <c r="P84" s="397">
        <f>INT(SUMIFS(Q20:Q74,B20:B74,"C",G20:G74,"RPS"))</f>
        <v>15</v>
      </c>
      <c r="Q84" s="4" t="str">
        <f t="shared" si="173"/>
        <v>OK</v>
      </c>
      <c r="AG84" s="243"/>
      <c r="AL84" s="105"/>
      <c r="AM84" s="105"/>
    </row>
    <row r="85" spans="1:70" ht="20.25" customHeight="1" x14ac:dyDescent="0.25">
      <c r="H85" s="410" t="s">
        <v>46</v>
      </c>
      <c r="I85" s="692" t="s">
        <v>61</v>
      </c>
      <c r="J85" s="693"/>
      <c r="K85" s="693"/>
      <c r="L85" s="694"/>
      <c r="M85" s="411">
        <v>200</v>
      </c>
      <c r="N85" s="411">
        <v>10</v>
      </c>
      <c r="O85" s="396">
        <f>SUMIFS(O20:O74,B20:B74,"D",G20:G74,"RPS")</f>
        <v>200</v>
      </c>
      <c r="P85" s="395">
        <f>SUMIFS(Q20:Q74,B20:B74,"D",G20:G74,"RPS")</f>
        <v>10</v>
      </c>
      <c r="Q85" s="4" t="str">
        <f t="shared" si="173"/>
        <v>OK</v>
      </c>
      <c r="AG85" s="243"/>
    </row>
    <row r="86" spans="1:70" ht="20.25" customHeight="1" x14ac:dyDescent="0.25">
      <c r="A86" s="238"/>
      <c r="H86" s="412"/>
      <c r="I86" s="695" t="s">
        <v>62</v>
      </c>
      <c r="J86" s="696"/>
      <c r="K86" s="696"/>
      <c r="L86" s="697"/>
      <c r="M86" s="8">
        <f>SUM(M82:M85)</f>
        <v>1100</v>
      </c>
      <c r="N86" s="8">
        <f>SUM(N82:N85)</f>
        <v>84</v>
      </c>
      <c r="O86" s="6">
        <f>SUM(O82:O85)</f>
        <v>1120</v>
      </c>
      <c r="P86" s="7">
        <f>SUM(P82:P85)</f>
        <v>84</v>
      </c>
      <c r="Q86" s="4" t="str">
        <f t="shared" si="173"/>
        <v>Przynajmniej jedna wartość wymaga weryfikacji</v>
      </c>
      <c r="AG86" s="243"/>
    </row>
    <row r="87" spans="1:70" x14ac:dyDescent="0.25">
      <c r="H87"/>
      <c r="I87" s="1"/>
      <c r="J87" s="1"/>
      <c r="K87" s="1"/>
      <c r="L87" s="1"/>
      <c r="M87" s="1"/>
      <c r="N87"/>
      <c r="O87" s="1"/>
      <c r="P87" s="1"/>
      <c r="AG87" s="243"/>
    </row>
    <row r="88" spans="1:70" x14ac:dyDescent="0.25">
      <c r="H88"/>
      <c r="I88" s="1"/>
      <c r="J88" s="1"/>
      <c r="K88" s="1"/>
      <c r="L88" s="1"/>
      <c r="M88" s="1"/>
      <c r="N88"/>
      <c r="O88" s="1"/>
      <c r="P88" s="1"/>
      <c r="AG88" s="243"/>
    </row>
    <row r="89" spans="1:70" x14ac:dyDescent="0.25">
      <c r="H89"/>
      <c r="I89" s="1"/>
      <c r="J89" s="1"/>
      <c r="K89" s="1"/>
      <c r="L89" s="1"/>
      <c r="M89" s="1"/>
      <c r="N89"/>
      <c r="O89" s="1"/>
      <c r="P89" s="1"/>
      <c r="AG89" s="243"/>
    </row>
    <row r="90" spans="1:70" x14ac:dyDescent="0.25">
      <c r="H90" s="630" t="s">
        <v>92</v>
      </c>
      <c r="I90" s="698" t="s">
        <v>86</v>
      </c>
      <c r="J90" s="699"/>
      <c r="K90" s="699"/>
      <c r="L90" s="700"/>
      <c r="M90" s="633" t="s">
        <v>87</v>
      </c>
      <c r="N90" s="633"/>
      <c r="O90" s="633"/>
      <c r="P90" s="631" t="s">
        <v>94</v>
      </c>
      <c r="Q90" s="632" t="s">
        <v>95</v>
      </c>
      <c r="AG90" s="243"/>
    </row>
    <row r="91" spans="1:70" ht="93.75" customHeight="1" x14ac:dyDescent="0.25">
      <c r="H91" s="630"/>
      <c r="I91" s="701"/>
      <c r="J91" s="702"/>
      <c r="K91" s="702"/>
      <c r="L91" s="703"/>
      <c r="M91" s="5" t="s">
        <v>93</v>
      </c>
      <c r="N91" s="5" t="s">
        <v>90</v>
      </c>
      <c r="O91" s="5" t="s">
        <v>88</v>
      </c>
      <c r="P91" s="631"/>
      <c r="Q91" s="632"/>
      <c r="AG91" s="243"/>
      <c r="BQ91" s="97"/>
      <c r="BR91" s="97"/>
    </row>
    <row r="92" spans="1:70" s="103" customFormat="1" ht="31.5" customHeight="1" x14ac:dyDescent="0.25">
      <c r="C92" s="101"/>
      <c r="E92" s="99"/>
      <c r="H92" s="10" t="s">
        <v>640</v>
      </c>
      <c r="I92" s="707" t="s">
        <v>133</v>
      </c>
      <c r="J92" s="708"/>
      <c r="K92" s="708"/>
      <c r="L92" s="709"/>
      <c r="M92" s="20"/>
      <c r="N92" s="20">
        <v>200</v>
      </c>
      <c r="O92" s="20">
        <v>200</v>
      </c>
      <c r="P92" s="398">
        <f>SUMIFS(O20:O74,H20:H74,"do dyspozycji uczelni (Autorska oferta uczelni)",D20:D74,"Tok A")</f>
        <v>200</v>
      </c>
      <c r="Q92" s="4" t="str">
        <f t="shared" ref="Q92:Q96" si="174">IF(P92=O92,"OK","Wartość wymaga weryfikacji")</f>
        <v>OK</v>
      </c>
      <c r="R92" s="106"/>
      <c r="S92" s="246"/>
      <c r="T92" s="101"/>
      <c r="U92" s="101"/>
      <c r="V92" s="101"/>
      <c r="AG92" s="244"/>
    </row>
    <row r="93" spans="1:70" s="103" customFormat="1" ht="31.5" customHeight="1" x14ac:dyDescent="0.25">
      <c r="C93" s="101"/>
      <c r="E93" s="99"/>
      <c r="H93" s="10" t="s">
        <v>641</v>
      </c>
      <c r="I93" s="704" t="s">
        <v>134</v>
      </c>
      <c r="J93" s="705"/>
      <c r="K93" s="705"/>
      <c r="L93" s="706"/>
      <c r="M93" s="20"/>
      <c r="N93" s="20">
        <v>200</v>
      </c>
      <c r="O93" s="20">
        <v>200</v>
      </c>
      <c r="P93" s="398">
        <f>SUMIFS(O20:O74,H20:H74,"do dyspozycji uczelni (Autorska oferta uczelni)",D20:D74,"Tok B")</f>
        <v>200</v>
      </c>
      <c r="Q93" s="4" t="str">
        <f t="shared" si="174"/>
        <v>OK</v>
      </c>
      <c r="R93" s="106"/>
      <c r="S93" s="106"/>
      <c r="T93" s="101"/>
      <c r="U93" s="101"/>
      <c r="V93" s="101"/>
      <c r="AG93" s="244"/>
    </row>
    <row r="94" spans="1:70" s="103" customFormat="1" ht="31.5" customHeight="1" x14ac:dyDescent="0.25">
      <c r="C94" s="101"/>
      <c r="E94" s="99"/>
      <c r="H94" s="10" t="s">
        <v>642</v>
      </c>
      <c r="I94" s="707" t="s">
        <v>135</v>
      </c>
      <c r="J94" s="708"/>
      <c r="K94" s="708"/>
      <c r="L94" s="709"/>
      <c r="M94" s="20"/>
      <c r="N94" s="20">
        <v>16</v>
      </c>
      <c r="O94" s="20">
        <v>16</v>
      </c>
      <c r="P94" s="398">
        <f>SUMIFS(Q20:Q74,H20:H74,"do dyspozycji uczelni (Autorska oferta uczelni)",D20:D74,"Tok A")</f>
        <v>16</v>
      </c>
      <c r="Q94" s="4" t="str">
        <f t="shared" si="174"/>
        <v>OK</v>
      </c>
      <c r="R94" s="106"/>
      <c r="S94" s="106"/>
      <c r="T94" s="101"/>
      <c r="U94" s="101"/>
      <c r="V94" s="101"/>
      <c r="AG94" s="244"/>
    </row>
    <row r="95" spans="1:70" s="103" customFormat="1" ht="31.5" customHeight="1" x14ac:dyDescent="0.25">
      <c r="C95" s="101"/>
      <c r="E95" s="99"/>
      <c r="H95" s="10" t="s">
        <v>645</v>
      </c>
      <c r="I95" s="704" t="s">
        <v>136</v>
      </c>
      <c r="J95" s="705"/>
      <c r="K95" s="705"/>
      <c r="L95" s="706"/>
      <c r="M95" s="20"/>
      <c r="N95" s="20">
        <v>16</v>
      </c>
      <c r="O95" s="20">
        <v>16</v>
      </c>
      <c r="P95" s="398">
        <f>SUMIFS(Q20:Q74,H20:H74,"do dyspozycji uczelni (Autorska oferta uczelni)",D20:D74,"Tok B")</f>
        <v>16</v>
      </c>
      <c r="Q95" s="4" t="str">
        <f t="shared" si="174"/>
        <v>OK</v>
      </c>
      <c r="R95" s="106"/>
      <c r="S95" s="106"/>
      <c r="T95" s="101"/>
      <c r="U95" s="101"/>
      <c r="V95" s="101"/>
      <c r="AG95" s="244"/>
    </row>
    <row r="96" spans="1:70" s="103" customFormat="1" ht="38.25" customHeight="1" x14ac:dyDescent="0.25">
      <c r="C96" s="101"/>
      <c r="E96" s="99"/>
      <c r="H96" s="10" t="s">
        <v>643</v>
      </c>
      <c r="I96" s="707" t="s">
        <v>130</v>
      </c>
      <c r="J96" s="708"/>
      <c r="K96" s="708"/>
      <c r="L96" s="709"/>
      <c r="M96" s="21">
        <v>0.05</v>
      </c>
      <c r="N96" s="20">
        <v>120</v>
      </c>
      <c r="O96" s="20">
        <f>M96*N96</f>
        <v>6</v>
      </c>
      <c r="P96" s="398">
        <f>(SUMIFS(Q20:Q74,G20:G74,"POW",D20:D74,"Tok A"))+(SUMIFS(Q20:Q74,G20:G74,"PSW",D20:D74,"Tok A"))</f>
        <v>16</v>
      </c>
      <c r="Q96" s="4" t="str">
        <f t="shared" si="174"/>
        <v>Wartość wymaga weryfikacji</v>
      </c>
      <c r="R96" s="106"/>
      <c r="S96" s="247"/>
      <c r="T96" s="101"/>
      <c r="U96" s="101"/>
      <c r="V96" s="101"/>
      <c r="AG96" s="244"/>
    </row>
    <row r="97" spans="3:70" s="103" customFormat="1" ht="38.25" customHeight="1" x14ac:dyDescent="0.25">
      <c r="C97" s="101"/>
      <c r="E97" s="99"/>
      <c r="H97" s="10" t="s">
        <v>644</v>
      </c>
      <c r="I97" s="704" t="s">
        <v>132</v>
      </c>
      <c r="J97" s="705"/>
      <c r="K97" s="705"/>
      <c r="L97" s="706"/>
      <c r="M97" s="21">
        <v>0.05</v>
      </c>
      <c r="N97" s="20">
        <v>120</v>
      </c>
      <c r="O97" s="20">
        <f>M97*N97</f>
        <v>6</v>
      </c>
      <c r="P97" s="398">
        <f>(SUMIFS(Q20:Q74,G20:G74,"POW",D20:D74,"Tok B"))+(SUMIFS(Q20:Q74,G20:G74,"PSW",D20:D74,"Tok B"))</f>
        <v>16</v>
      </c>
      <c r="Q97" s="245" t="s">
        <v>131</v>
      </c>
      <c r="R97" s="106"/>
      <c r="S97" s="106"/>
      <c r="T97" s="101"/>
      <c r="U97" s="101"/>
      <c r="V97" s="101"/>
      <c r="AG97" s="244"/>
    </row>
    <row r="98" spans="3:70" ht="30" customHeight="1" x14ac:dyDescent="0.25">
      <c r="H98" s="11">
        <v>4</v>
      </c>
      <c r="I98" s="665" t="s">
        <v>128</v>
      </c>
      <c r="J98" s="666"/>
      <c r="K98" s="666"/>
      <c r="L98" s="667"/>
      <c r="M98" s="14"/>
      <c r="N98" s="14">
        <v>90</v>
      </c>
      <c r="O98" s="14">
        <v>90</v>
      </c>
      <c r="P98" s="399">
        <f>(SUMIF(I20:I74,"Język angielski",AN20:AN74))+(SUMIF(I20:I74,"Język angielski",BK20:BK74))</f>
        <v>90</v>
      </c>
      <c r="Q98" s="4" t="str">
        <f t="shared" ref="Q98:Q103" si="175">IF(P98=O98,"OK","Wartość wymaga weryfikacji")</f>
        <v>OK</v>
      </c>
      <c r="AG98" s="243"/>
      <c r="BQ98" s="97"/>
      <c r="BR98" s="97"/>
    </row>
    <row r="99" spans="3:70" ht="30" customHeight="1" x14ac:dyDescent="0.25">
      <c r="H99" s="11">
        <v>5</v>
      </c>
      <c r="I99" s="665" t="s">
        <v>129</v>
      </c>
      <c r="J99" s="666"/>
      <c r="K99" s="666"/>
      <c r="L99" s="667"/>
      <c r="M99" s="14"/>
      <c r="N99" s="14">
        <v>6</v>
      </c>
      <c r="O99" s="14">
        <v>6</v>
      </c>
      <c r="P99" s="399">
        <f>SUMIF(I20:I74,"Język angielski",Q20:Q74)</f>
        <v>6</v>
      </c>
      <c r="Q99" s="4" t="str">
        <f t="shared" si="175"/>
        <v>OK</v>
      </c>
      <c r="AG99" s="243"/>
      <c r="BQ99" s="97"/>
      <c r="BR99" s="97"/>
    </row>
    <row r="100" spans="3:70" ht="51.75" customHeight="1" x14ac:dyDescent="0.25">
      <c r="H100" s="11">
        <v>6</v>
      </c>
      <c r="I100" s="665" t="s">
        <v>137</v>
      </c>
      <c r="J100" s="666"/>
      <c r="K100" s="666"/>
      <c r="L100" s="667"/>
      <c r="M100" s="14"/>
      <c r="N100" s="14">
        <v>20</v>
      </c>
      <c r="O100" s="14">
        <v>20</v>
      </c>
      <c r="P100" s="400">
        <f>(SUMIF(I20:I74,"Przygotowanie do egzaminu dyplomowego",Q20:Q74))+(SUMIF(I20:I74,"Przygotowanie pracy dyplomowej**",Q20:Q74))</f>
        <v>20</v>
      </c>
      <c r="Q100" s="4" t="str">
        <f t="shared" si="175"/>
        <v>OK</v>
      </c>
      <c r="AG100" s="243"/>
      <c r="BQ100" s="97"/>
      <c r="BR100" s="97"/>
    </row>
    <row r="101" spans="3:70" ht="71.25" customHeight="1" x14ac:dyDescent="0.25">
      <c r="H101" s="11" t="s">
        <v>646</v>
      </c>
      <c r="I101" s="710" t="s">
        <v>647</v>
      </c>
      <c r="J101" s="711"/>
      <c r="K101" s="711"/>
      <c r="L101" s="712"/>
      <c r="M101" s="12">
        <v>0.2</v>
      </c>
      <c r="N101" s="15">
        <f>I13</f>
        <v>120</v>
      </c>
      <c r="O101" s="14">
        <f>N101*M101</f>
        <v>24</v>
      </c>
      <c r="P101" s="401">
        <f>(SUMIF(B20:B74,"A",T20:T74))+(SUMIF(B20:B74,"B",T20:T74))+(SUMIF(B20:B74,"C",T20:T74))-(SUMIF(D20:D74,"Tok B",T20:T74))</f>
        <v>21.451190476190476</v>
      </c>
      <c r="Q101" s="4" t="str">
        <f t="shared" si="175"/>
        <v>Wartość wymaga weryfikacji</v>
      </c>
      <c r="AG101" s="243"/>
      <c r="BQ101" s="97"/>
      <c r="BR101" s="97"/>
    </row>
    <row r="102" spans="3:70" ht="48.75" customHeight="1" x14ac:dyDescent="0.25">
      <c r="H102" s="26" t="s">
        <v>650</v>
      </c>
      <c r="I102" s="710" t="s">
        <v>523</v>
      </c>
      <c r="J102" s="711"/>
      <c r="K102" s="711"/>
      <c r="L102" s="712"/>
      <c r="M102" s="12">
        <v>0.5</v>
      </c>
      <c r="N102" s="13">
        <f>I13</f>
        <v>120</v>
      </c>
      <c r="O102" s="14">
        <f>N102*M102</f>
        <v>60</v>
      </c>
      <c r="P102" s="402">
        <f>ROUNDUP(SUM(S20:S46,S48:S74),0)-SUMIF(D20:D74,"Tok B",S20:S74)</f>
        <v>61.267032967032968</v>
      </c>
      <c r="Q102" s="4" t="str">
        <f t="shared" si="175"/>
        <v>Wartość wymaga weryfikacji</v>
      </c>
      <c r="T102" s="105"/>
      <c r="AG102" s="243"/>
      <c r="BQ102" s="97"/>
      <c r="BR102" s="97"/>
    </row>
    <row r="103" spans="3:70" ht="50.25" customHeight="1" x14ac:dyDescent="0.25">
      <c r="H103" s="19" t="s">
        <v>651</v>
      </c>
      <c r="I103" s="710" t="s">
        <v>524</v>
      </c>
      <c r="J103" s="711"/>
      <c r="K103" s="711"/>
      <c r="L103" s="712"/>
      <c r="M103" s="12">
        <v>0.5</v>
      </c>
      <c r="N103" s="13">
        <v>120</v>
      </c>
      <c r="O103" s="14">
        <f>M103*N103</f>
        <v>60</v>
      </c>
      <c r="P103" s="403">
        <f>ROUNDUP((SUM(U20:U46,U48:U74)),0)-SUMIF(D20:D74,"Tok B",U20:U74)</f>
        <v>52</v>
      </c>
      <c r="Q103" s="4" t="str">
        <f t="shared" si="175"/>
        <v>Wartość wymaga weryfikacji</v>
      </c>
    </row>
    <row r="104" spans="3:70" ht="28.5" customHeight="1" x14ac:dyDescent="0.25">
      <c r="H104" s="16" t="s">
        <v>652</v>
      </c>
      <c r="I104" s="710" t="s">
        <v>515</v>
      </c>
      <c r="J104" s="711"/>
      <c r="K104" s="711"/>
      <c r="L104" s="712"/>
      <c r="M104" s="12"/>
      <c r="N104" s="13"/>
      <c r="O104" s="14">
        <v>1300</v>
      </c>
      <c r="P104" s="404">
        <f>SUM(O20:O46,O48:O74)-SUMIF(D20:D74,"Tok B",O20:O74)</f>
        <v>1326</v>
      </c>
      <c r="Q104" s="4" t="str">
        <f t="shared" ref="Q104:Q114" si="176">IF(P104=O104,"OK","Wartość wymaga weryfikacji")</f>
        <v>Wartość wymaga weryfikacji</v>
      </c>
      <c r="R104" s="97"/>
      <c r="AG104" s="243"/>
      <c r="BQ104" s="97"/>
      <c r="BR104" s="97"/>
    </row>
    <row r="105" spans="3:70" ht="28.5" customHeight="1" x14ac:dyDescent="0.25">
      <c r="H105" s="16" t="s">
        <v>653</v>
      </c>
      <c r="I105" s="713" t="s">
        <v>516</v>
      </c>
      <c r="J105" s="714"/>
      <c r="K105" s="714"/>
      <c r="L105" s="715"/>
      <c r="M105" s="12"/>
      <c r="N105" s="13"/>
      <c r="O105" s="14">
        <v>120</v>
      </c>
      <c r="P105" s="404">
        <f>SUM(Q20:Q46,Q48:Q74)-SUMIF(D20:D74,"Tok B",Q20:Q74)</f>
        <v>120</v>
      </c>
      <c r="Q105" s="4" t="str">
        <f t="shared" si="176"/>
        <v>OK</v>
      </c>
      <c r="R105" s="97"/>
      <c r="AG105" s="243"/>
      <c r="BQ105" s="97"/>
      <c r="BR105" s="97"/>
    </row>
    <row r="106" spans="3:70" ht="28.5" customHeight="1" x14ac:dyDescent="0.25">
      <c r="H106" s="22" t="s">
        <v>654</v>
      </c>
      <c r="I106" s="710" t="s">
        <v>517</v>
      </c>
      <c r="J106" s="711"/>
      <c r="K106" s="711"/>
      <c r="L106" s="712"/>
      <c r="M106" s="12"/>
      <c r="N106" s="13">
        <f>O105*25</f>
        <v>3000</v>
      </c>
      <c r="O106" s="14">
        <f>O105*30</f>
        <v>3600</v>
      </c>
      <c r="P106" s="405">
        <f>SUM(M20:M46,M48:M74)-SUMIF(D20:D74,"Tok B",M20:M74)</f>
        <v>2641</v>
      </c>
      <c r="Q106" s="4" t="str">
        <f t="shared" si="176"/>
        <v>Wartość wymaga weryfikacji</v>
      </c>
      <c r="R106" s="97"/>
      <c r="AG106" s="243"/>
      <c r="BQ106" s="97"/>
      <c r="BR106" s="97"/>
    </row>
    <row r="107" spans="3:70" ht="28.5" customHeight="1" x14ac:dyDescent="0.25">
      <c r="H107" s="23" t="s">
        <v>655</v>
      </c>
      <c r="I107" s="710" t="s">
        <v>518</v>
      </c>
      <c r="J107" s="711"/>
      <c r="K107" s="711"/>
      <c r="L107" s="712"/>
      <c r="M107" s="12"/>
      <c r="N107" s="24">
        <v>25</v>
      </c>
      <c r="O107" s="24">
        <v>30</v>
      </c>
      <c r="P107" s="406">
        <f>P106/P105</f>
        <v>22.008333333333333</v>
      </c>
      <c r="Q107" s="4" t="str">
        <f t="shared" si="176"/>
        <v>Wartość wymaga weryfikacji</v>
      </c>
      <c r="R107" s="97"/>
      <c r="AG107" s="243"/>
      <c r="BQ107" s="97"/>
      <c r="BR107" s="97"/>
    </row>
    <row r="108" spans="3:70" ht="43.5" customHeight="1" x14ac:dyDescent="0.25">
      <c r="H108" s="26" t="s">
        <v>656</v>
      </c>
      <c r="I108" s="668" t="s">
        <v>525</v>
      </c>
      <c r="J108" s="669"/>
      <c r="K108" s="669"/>
      <c r="L108" s="670"/>
      <c r="M108" s="12">
        <v>0.5</v>
      </c>
      <c r="N108" s="13">
        <v>120</v>
      </c>
      <c r="O108" s="14">
        <f>N108*M108</f>
        <v>60</v>
      </c>
      <c r="P108" s="407">
        <f>ROUNDUP(SUM(S20:S46,S48:S74),0)-SUMIF(D20:D74,"Tok A",S20:S74)</f>
        <v>60.857142857142861</v>
      </c>
      <c r="Q108" s="4" t="str">
        <f t="shared" si="176"/>
        <v>Wartość wymaga weryfikacji</v>
      </c>
      <c r="R108" s="97"/>
      <c r="AG108" s="243"/>
      <c r="BQ108" s="97"/>
      <c r="BR108" s="97"/>
    </row>
    <row r="109" spans="3:70" ht="45" customHeight="1" x14ac:dyDescent="0.25">
      <c r="H109" s="19" t="s">
        <v>657</v>
      </c>
      <c r="I109" s="668" t="s">
        <v>526</v>
      </c>
      <c r="J109" s="669"/>
      <c r="K109" s="669"/>
      <c r="L109" s="670"/>
      <c r="M109" s="12">
        <v>0.5</v>
      </c>
      <c r="N109" s="13">
        <v>120</v>
      </c>
      <c r="O109" s="14">
        <f>M109*N109</f>
        <v>60</v>
      </c>
      <c r="P109" s="408">
        <f>ROUNDUP((SUM(U20:U46,U48:U74)),0)-SUMIF(D20:D74,"Tok A",U20:U74)</f>
        <v>52</v>
      </c>
      <c r="Q109" s="4" t="str">
        <f t="shared" si="176"/>
        <v>Wartość wymaga weryfikacji</v>
      </c>
      <c r="R109" s="97"/>
      <c r="AG109" s="243"/>
      <c r="BQ109" s="97"/>
      <c r="BR109" s="97"/>
    </row>
    <row r="110" spans="3:70" ht="28.5" customHeight="1" x14ac:dyDescent="0.25">
      <c r="H110" s="19" t="s">
        <v>658</v>
      </c>
      <c r="I110" s="668" t="s">
        <v>519</v>
      </c>
      <c r="J110" s="669"/>
      <c r="K110" s="669"/>
      <c r="L110" s="670"/>
      <c r="M110" s="12"/>
      <c r="N110" s="13"/>
      <c r="O110" s="14">
        <v>1300</v>
      </c>
      <c r="P110" s="404">
        <f>SUM(O20:O46,O48:O74)-SUMIF(D20:D74,"Tok A",O20:O74)</f>
        <v>1326</v>
      </c>
      <c r="Q110" s="4" t="str">
        <f t="shared" si="176"/>
        <v>Wartość wymaga weryfikacji</v>
      </c>
      <c r="AG110" s="243"/>
      <c r="BQ110" s="97"/>
      <c r="BR110" s="97"/>
    </row>
    <row r="111" spans="3:70" ht="28.5" customHeight="1" x14ac:dyDescent="0.25">
      <c r="H111" s="19" t="s">
        <v>659</v>
      </c>
      <c r="I111" s="668" t="s">
        <v>520</v>
      </c>
      <c r="J111" s="669"/>
      <c r="K111" s="669"/>
      <c r="L111" s="670"/>
      <c r="M111" s="12"/>
      <c r="N111" s="13"/>
      <c r="O111" s="14">
        <v>120</v>
      </c>
      <c r="P111" s="404">
        <f>SUM(Q20:Q46,Q48:Q74)-SUMIF(D20:D74,"Tok A",Q20:Q74)</f>
        <v>120</v>
      </c>
      <c r="Q111" s="4" t="str">
        <f t="shared" si="176"/>
        <v>OK</v>
      </c>
      <c r="AG111" s="243"/>
      <c r="BQ111" s="97"/>
      <c r="BR111" s="97"/>
    </row>
    <row r="112" spans="3:70" ht="28.5" customHeight="1" x14ac:dyDescent="0.25">
      <c r="H112" s="25" t="s">
        <v>660</v>
      </c>
      <c r="I112" s="668" t="s">
        <v>521</v>
      </c>
      <c r="J112" s="669"/>
      <c r="K112" s="669"/>
      <c r="L112" s="670"/>
      <c r="M112" s="12"/>
      <c r="N112" s="13">
        <f>O111*25</f>
        <v>3000</v>
      </c>
      <c r="O112" s="14">
        <f>O111*30</f>
        <v>3600</v>
      </c>
      <c r="P112" s="405">
        <f>SUM(M20:M46,M48:M74)-SUMIF(D20:D74,"Tok A",M20:M74)</f>
        <v>2641</v>
      </c>
      <c r="Q112" s="4" t="str">
        <f t="shared" si="176"/>
        <v>Wartość wymaga weryfikacji</v>
      </c>
      <c r="AG112" s="243"/>
      <c r="BQ112" s="97"/>
      <c r="BR112" s="97"/>
    </row>
    <row r="113" spans="3:70" ht="28.5" customHeight="1" x14ac:dyDescent="0.25">
      <c r="H113" s="19" t="s">
        <v>661</v>
      </c>
      <c r="I113" s="668" t="s">
        <v>522</v>
      </c>
      <c r="J113" s="669"/>
      <c r="K113" s="669"/>
      <c r="L113" s="670"/>
      <c r="M113" s="12"/>
      <c r="N113" s="24">
        <v>25</v>
      </c>
      <c r="O113" s="24">
        <v>30</v>
      </c>
      <c r="P113" s="406">
        <f>P112/P111</f>
        <v>22.008333333333333</v>
      </c>
      <c r="Q113" s="4" t="str">
        <f t="shared" si="176"/>
        <v>Wartość wymaga weryfikacji</v>
      </c>
      <c r="BQ113" s="97"/>
      <c r="BR113" s="97"/>
    </row>
    <row r="114" spans="3:70" ht="43.5" customHeight="1" x14ac:dyDescent="0.25">
      <c r="C114" s="248"/>
      <c r="H114" s="19" t="s">
        <v>649</v>
      </c>
      <c r="I114" s="668" t="s">
        <v>648</v>
      </c>
      <c r="J114" s="669"/>
      <c r="K114" s="669"/>
      <c r="L114" s="670"/>
      <c r="M114" s="12">
        <v>0.2</v>
      </c>
      <c r="N114" s="15">
        <f>I13</f>
        <v>120</v>
      </c>
      <c r="O114" s="14">
        <f>N114*M114</f>
        <v>24</v>
      </c>
      <c r="P114" s="401">
        <f>(SUMIF(B20:B74,"A",T20:T74))+(SUMIF(B20:B74,"B",T20:T74))+(SUMIF(B20:B74,"C",T20:T74))-(SUMIF(D20:D74,"Tok A",T20:T74))</f>
        <v>21.451190476190476</v>
      </c>
      <c r="Q114" s="4" t="str">
        <f t="shared" si="176"/>
        <v>Wartość wymaga weryfikacji</v>
      </c>
      <c r="BQ114" s="97"/>
      <c r="BR114" s="97"/>
    </row>
    <row r="115" spans="3:70" x14ac:dyDescent="0.25">
      <c r="C115" s="248"/>
      <c r="I115" s="97"/>
      <c r="J115" s="97"/>
      <c r="K115" s="97"/>
      <c r="L115" s="97"/>
      <c r="M115" s="97"/>
      <c r="O115" s="97"/>
      <c r="P115" s="97"/>
      <c r="Q115" s="97"/>
      <c r="BQ115" s="97"/>
      <c r="BR115" s="97"/>
    </row>
    <row r="116" spans="3:70" x14ac:dyDescent="0.25">
      <c r="C116" s="248"/>
      <c r="I116" s="97"/>
      <c r="J116" s="97"/>
      <c r="K116" s="97"/>
      <c r="L116" s="97"/>
      <c r="M116" s="97"/>
      <c r="O116" s="97"/>
      <c r="P116" s="97"/>
      <c r="Q116" s="97"/>
      <c r="BQ116" s="97"/>
      <c r="BR116" s="97"/>
    </row>
    <row r="117" spans="3:70" ht="30" x14ac:dyDescent="0.25">
      <c r="C117" s="248" t="s">
        <v>39</v>
      </c>
      <c r="I117" s="97"/>
      <c r="J117" s="97"/>
      <c r="K117" s="97"/>
      <c r="L117" s="97"/>
      <c r="M117" s="97"/>
      <c r="O117" s="97"/>
      <c r="P117" s="97"/>
      <c r="Q117" s="97"/>
      <c r="BQ117" s="97"/>
      <c r="BR117" s="97"/>
    </row>
    <row r="118" spans="3:70" ht="285" x14ac:dyDescent="0.25">
      <c r="C118" s="98" t="s">
        <v>38</v>
      </c>
      <c r="BQ118" s="97"/>
      <c r="BR118" s="97"/>
    </row>
    <row r="123" spans="3:70" ht="45" x14ac:dyDescent="0.25">
      <c r="C123" s="98" t="s">
        <v>31</v>
      </c>
      <c r="E123" s="97"/>
      <c r="M123" s="97"/>
      <c r="O123" s="97"/>
      <c r="P123" s="97"/>
      <c r="Q123" s="97"/>
      <c r="R123" s="97"/>
      <c r="S123" s="97"/>
      <c r="T123" s="97"/>
      <c r="U123" s="97"/>
      <c r="V123" s="97"/>
      <c r="BQ123" s="97"/>
      <c r="BR123" s="97"/>
    </row>
    <row r="124" spans="3:70" ht="60" x14ac:dyDescent="0.25">
      <c r="C124" s="98" t="s">
        <v>32</v>
      </c>
      <c r="E124" s="97"/>
      <c r="M124" s="97"/>
      <c r="O124" s="97"/>
      <c r="P124" s="97"/>
      <c r="Q124" s="97"/>
      <c r="R124" s="97"/>
      <c r="S124" s="97"/>
      <c r="T124" s="97"/>
      <c r="U124" s="97"/>
      <c r="V124" s="97"/>
      <c r="BQ124" s="97"/>
      <c r="BR124" s="97"/>
    </row>
    <row r="125" spans="3:70" ht="45" x14ac:dyDescent="0.25">
      <c r="C125" s="98" t="s">
        <v>33</v>
      </c>
      <c r="E125" s="97"/>
      <c r="M125" s="97"/>
      <c r="O125" s="97"/>
      <c r="P125" s="97"/>
      <c r="Q125" s="97"/>
      <c r="R125" s="97"/>
      <c r="S125" s="97"/>
      <c r="T125" s="97"/>
      <c r="U125" s="97"/>
      <c r="V125" s="97"/>
      <c r="BQ125" s="97"/>
      <c r="BR125" s="97"/>
    </row>
    <row r="128" spans="3:70" ht="30" x14ac:dyDescent="0.25">
      <c r="C128" s="98" t="s">
        <v>125</v>
      </c>
    </row>
    <row r="129" spans="3:70" ht="90" x14ac:dyDescent="0.25">
      <c r="C129" s="98" t="s">
        <v>126</v>
      </c>
    </row>
    <row r="132" spans="3:70" ht="30" x14ac:dyDescent="0.25">
      <c r="C132" s="98" t="s">
        <v>34</v>
      </c>
    </row>
    <row r="133" spans="3:70" ht="45" x14ac:dyDescent="0.25">
      <c r="C133" s="98" t="s">
        <v>35</v>
      </c>
    </row>
    <row r="134" spans="3:70" ht="30" x14ac:dyDescent="0.25">
      <c r="C134" s="98" t="s">
        <v>36</v>
      </c>
    </row>
    <row r="137" spans="3:70" ht="30" x14ac:dyDescent="0.25">
      <c r="C137" s="98" t="s">
        <v>34</v>
      </c>
    </row>
    <row r="138" spans="3:70" ht="45" x14ac:dyDescent="0.25">
      <c r="C138" s="98" t="s">
        <v>35</v>
      </c>
    </row>
    <row r="139" spans="3:70" ht="30" x14ac:dyDescent="0.25">
      <c r="C139" s="98" t="s">
        <v>36</v>
      </c>
    </row>
    <row r="140" spans="3:70" x14ac:dyDescent="0.25">
      <c r="E140" s="97"/>
      <c r="I140" s="97"/>
      <c r="J140" s="97"/>
      <c r="K140" s="97"/>
      <c r="L140" s="97"/>
      <c r="M140" s="97"/>
      <c r="O140" s="97"/>
      <c r="P140" s="97"/>
      <c r="Q140" s="97"/>
      <c r="R140" s="97"/>
      <c r="S140" s="97"/>
      <c r="T140" s="97"/>
      <c r="U140" s="97"/>
      <c r="V140" s="97"/>
      <c r="BQ140" s="97"/>
      <c r="BR140" s="97"/>
    </row>
    <row r="141" spans="3:70" ht="180" x14ac:dyDescent="0.25">
      <c r="C141" s="98" t="s">
        <v>398</v>
      </c>
      <c r="E141" s="97"/>
      <c r="I141" s="97"/>
      <c r="J141" s="97"/>
      <c r="K141" s="97"/>
      <c r="L141" s="97"/>
      <c r="M141" s="97"/>
      <c r="O141" s="97"/>
      <c r="P141" s="97"/>
      <c r="Q141" s="97"/>
      <c r="R141" s="97"/>
      <c r="S141" s="97"/>
      <c r="T141" s="97"/>
      <c r="U141" s="97"/>
      <c r="V141" s="97"/>
      <c r="BQ141" s="97"/>
      <c r="BR141" s="97"/>
    </row>
    <row r="142" spans="3:70" ht="75" x14ac:dyDescent="0.25">
      <c r="C142" s="98" t="s">
        <v>40</v>
      </c>
      <c r="E142" s="97"/>
      <c r="I142" s="97"/>
      <c r="J142" s="97"/>
      <c r="K142" s="97"/>
      <c r="L142" s="97"/>
      <c r="M142" s="97"/>
      <c r="O142" s="97"/>
      <c r="P142" s="97"/>
      <c r="Q142" s="97"/>
      <c r="R142" s="97"/>
      <c r="S142" s="97"/>
      <c r="T142" s="97"/>
      <c r="U142" s="97"/>
      <c r="V142" s="97"/>
      <c r="BQ142" s="97"/>
      <c r="BR142" s="97"/>
    </row>
    <row r="143" spans="3:70" ht="60" x14ac:dyDescent="0.25">
      <c r="C143" s="98" t="s">
        <v>41</v>
      </c>
    </row>
    <row r="144" spans="3:70" x14ac:dyDescent="0.25">
      <c r="E144" s="97"/>
      <c r="I144" s="97"/>
      <c r="J144" s="97"/>
      <c r="K144" s="97"/>
      <c r="L144" s="97"/>
      <c r="M144" s="97"/>
      <c r="O144" s="97"/>
      <c r="P144" s="97"/>
      <c r="Q144" s="97"/>
      <c r="R144" s="97"/>
      <c r="S144" s="97"/>
      <c r="T144" s="97"/>
      <c r="U144" s="97"/>
      <c r="V144" s="97"/>
      <c r="BQ144" s="97"/>
      <c r="BR144" s="97"/>
    </row>
    <row r="145" spans="5:70" x14ac:dyDescent="0.25">
      <c r="E145" s="97"/>
      <c r="I145" s="97"/>
      <c r="J145" s="97"/>
      <c r="K145" s="97"/>
      <c r="L145" s="97"/>
      <c r="M145" s="97"/>
      <c r="O145" s="97"/>
      <c r="P145" s="97"/>
      <c r="Q145" s="97"/>
      <c r="R145" s="97"/>
      <c r="S145" s="97"/>
      <c r="T145" s="97"/>
      <c r="U145" s="97"/>
      <c r="V145" s="97"/>
      <c r="BQ145" s="97"/>
      <c r="BR145" s="97"/>
    </row>
    <row r="146" spans="5:70" x14ac:dyDescent="0.25">
      <c r="E146" s="97"/>
      <c r="I146" s="97"/>
      <c r="J146" s="97"/>
      <c r="K146" s="97"/>
      <c r="L146" s="97"/>
      <c r="M146" s="97"/>
      <c r="O146" s="97"/>
      <c r="P146" s="97"/>
      <c r="Q146" s="97"/>
      <c r="R146" s="97"/>
      <c r="S146" s="97"/>
      <c r="T146" s="97"/>
      <c r="U146" s="97"/>
      <c r="V146" s="97"/>
      <c r="BQ146" s="97"/>
      <c r="BR146" s="97"/>
    </row>
    <row r="147" spans="5:70" x14ac:dyDescent="0.25">
      <c r="E147" s="97"/>
      <c r="I147" s="97"/>
      <c r="J147" s="97"/>
      <c r="K147" s="97"/>
      <c r="L147" s="97"/>
      <c r="M147" s="97"/>
      <c r="O147" s="97"/>
      <c r="P147" s="97"/>
      <c r="Q147" s="97"/>
      <c r="R147" s="97"/>
      <c r="S147" s="97"/>
      <c r="T147" s="97"/>
      <c r="U147" s="97"/>
      <c r="V147" s="97"/>
      <c r="BQ147" s="97"/>
      <c r="BR147" s="97"/>
    </row>
    <row r="150" spans="5:70" x14ac:dyDescent="0.25">
      <c r="E150" s="97"/>
      <c r="I150" s="97"/>
      <c r="J150" s="97"/>
      <c r="K150" s="97"/>
      <c r="L150" s="97"/>
      <c r="M150" s="97"/>
      <c r="O150" s="97"/>
      <c r="P150" s="97"/>
      <c r="Q150" s="97"/>
      <c r="R150" s="97"/>
      <c r="S150" s="97"/>
      <c r="T150" s="97"/>
      <c r="U150" s="97"/>
      <c r="V150" s="97"/>
      <c r="BD150">
        <f>420/17</f>
        <v>24.705882352941178</v>
      </c>
      <c r="BQ150" s="97"/>
      <c r="BR150" s="97"/>
    </row>
    <row r="151" spans="5:70" x14ac:dyDescent="0.25">
      <c r="E151" s="97"/>
      <c r="I151" s="97"/>
      <c r="J151" s="97"/>
      <c r="K151" s="97"/>
      <c r="L151" s="97"/>
      <c r="M151" s="97"/>
      <c r="O151" s="97"/>
      <c r="P151" s="97"/>
      <c r="Q151" s="97"/>
      <c r="R151" s="97"/>
      <c r="S151" s="97"/>
      <c r="T151" s="97"/>
      <c r="U151" s="97"/>
      <c r="V151" s="97"/>
      <c r="BD151">
        <f>600/22</f>
        <v>27.272727272727273</v>
      </c>
      <c r="BQ151" s="97"/>
      <c r="BR151" s="97"/>
    </row>
  </sheetData>
  <sheetProtection algorithmName="SHA-512" hashValue="p/7RsZ28Zy7knEFUte4tW3JS40bNM8TGgudqz1EKGQkNOwuszIDON1sidoqjdEvtaEG0TEE34ZH40awQe4Nh5w==" saltValue="W7WuZel4vP5eVx18UkmeKw==" spinCount="100000" sheet="1" objects="1" scenarios="1" selectLockedCells="1" autoFilter="0"/>
  <autoFilter ref="A17:CK76" xr:uid="{738ED7CF-DF51-43BF-A344-502F574B04B6}"/>
  <mergeCells count="173">
    <mergeCell ref="I81:L81"/>
    <mergeCell ref="I82:L82"/>
    <mergeCell ref="I83:L83"/>
    <mergeCell ref="I84:L84"/>
    <mergeCell ref="I85:L85"/>
    <mergeCell ref="I86:L86"/>
    <mergeCell ref="I114:L114"/>
    <mergeCell ref="I90:L91"/>
    <mergeCell ref="I97:L97"/>
    <mergeCell ref="I96:L96"/>
    <mergeCell ref="I95:L95"/>
    <mergeCell ref="I92:L92"/>
    <mergeCell ref="I93:L93"/>
    <mergeCell ref="I94:L94"/>
    <mergeCell ref="I106:L106"/>
    <mergeCell ref="I107:L107"/>
    <mergeCell ref="I110:L110"/>
    <mergeCell ref="I103:L103"/>
    <mergeCell ref="I104:L104"/>
    <mergeCell ref="I105:L105"/>
    <mergeCell ref="I102:L102"/>
    <mergeCell ref="I101:L101"/>
    <mergeCell ref="I100:L100"/>
    <mergeCell ref="I98:L98"/>
    <mergeCell ref="I99:L99"/>
    <mergeCell ref="I109:L109"/>
    <mergeCell ref="I108:L108"/>
    <mergeCell ref="I111:L111"/>
    <mergeCell ref="I112:L112"/>
    <mergeCell ref="I113:L113"/>
    <mergeCell ref="BS15:BY15"/>
    <mergeCell ref="BZ15:CF15"/>
    <mergeCell ref="CG15:CH15"/>
    <mergeCell ref="BQ15:BR16"/>
    <mergeCell ref="AH18:AH19"/>
    <mergeCell ref="AF18:AF19"/>
    <mergeCell ref="AE18:AE19"/>
    <mergeCell ref="AB18:AB19"/>
    <mergeCell ref="AD18:AD19"/>
    <mergeCell ref="AN18:AN19"/>
    <mergeCell ref="AM18:AM19"/>
    <mergeCell ref="AL18:AL19"/>
    <mergeCell ref="AK18:AK19"/>
    <mergeCell ref="AJ18:AJ19"/>
    <mergeCell ref="AS18:AS19"/>
    <mergeCell ref="AR18:AR19"/>
    <mergeCell ref="AQ18:AQ19"/>
    <mergeCell ref="AP18:AP19"/>
    <mergeCell ref="CI15:CJ15"/>
    <mergeCell ref="BS16:BS19"/>
    <mergeCell ref="BT16:BT19"/>
    <mergeCell ref="BU16:BU19"/>
    <mergeCell ref="BV16:BV19"/>
    <mergeCell ref="BW16:BW19"/>
    <mergeCell ref="BX16:BX19"/>
    <mergeCell ref="BY16:BY19"/>
    <mergeCell ref="BZ16:BZ19"/>
    <mergeCell ref="CA16:CA19"/>
    <mergeCell ref="CB16:CB19"/>
    <mergeCell ref="CC16:CC19"/>
    <mergeCell ref="CD16:CD19"/>
    <mergeCell ref="CE16:CE19"/>
    <mergeCell ref="CF16:CF19"/>
    <mergeCell ref="CG16:CG19"/>
    <mergeCell ref="CH16:CH19"/>
    <mergeCell ref="CI16:CI19"/>
    <mergeCell ref="CJ16:CJ19"/>
    <mergeCell ref="H90:H91"/>
    <mergeCell ref="P90:P91"/>
    <mergeCell ref="Q90:Q91"/>
    <mergeCell ref="M90:O90"/>
    <mergeCell ref="BR18:BR19"/>
    <mergeCell ref="B15:B17"/>
    <mergeCell ref="BP18:BP19"/>
    <mergeCell ref="BO18:BO19"/>
    <mergeCell ref="W18:W19"/>
    <mergeCell ref="BN18:BN19"/>
    <mergeCell ref="BM18:BM19"/>
    <mergeCell ref="BL18:BL19"/>
    <mergeCell ref="BK18:BK19"/>
    <mergeCell ref="BJ18:BJ19"/>
    <mergeCell ref="BI18:BI19"/>
    <mergeCell ref="BH18:BH19"/>
    <mergeCell ref="BG18:BG19"/>
    <mergeCell ref="BE18:BE19"/>
    <mergeCell ref="BD18:BD19"/>
    <mergeCell ref="BC18:BC19"/>
    <mergeCell ref="BB18:BB19"/>
    <mergeCell ref="BA18:BA19"/>
    <mergeCell ref="AY18:AY19"/>
    <mergeCell ref="AI18:AI19"/>
    <mergeCell ref="A15:A17"/>
    <mergeCell ref="I18:I19"/>
    <mergeCell ref="G18:G19"/>
    <mergeCell ref="F18:F19"/>
    <mergeCell ref="E18:E19"/>
    <mergeCell ref="D18:D19"/>
    <mergeCell ref="C18:C19"/>
    <mergeCell ref="B18:B19"/>
    <mergeCell ref="A18:A19"/>
    <mergeCell ref="I15:I17"/>
    <mergeCell ref="G15:G17"/>
    <mergeCell ref="F15:F17"/>
    <mergeCell ref="E15:E17"/>
    <mergeCell ref="D15:D17"/>
    <mergeCell ref="C15:C17"/>
    <mergeCell ref="AO18:AO19"/>
    <mergeCell ref="AT18:AT19"/>
    <mergeCell ref="AU18:AU19"/>
    <mergeCell ref="AT16:AT17"/>
    <mergeCell ref="AV16:AV17"/>
    <mergeCell ref="AU16:AU17"/>
    <mergeCell ref="BK16:BK17"/>
    <mergeCell ref="BA16:BA17"/>
    <mergeCell ref="BM16:BM17"/>
    <mergeCell ref="BN16:BN17"/>
    <mergeCell ref="AX16:AX17"/>
    <mergeCell ref="AW16:AW17"/>
    <mergeCell ref="BC16:BC17"/>
    <mergeCell ref="BG16:BG17"/>
    <mergeCell ref="BH16:BH17"/>
    <mergeCell ref="BI16:BI17"/>
    <mergeCell ref="BJ16:BJ17"/>
    <mergeCell ref="BL16:BL17"/>
    <mergeCell ref="BD16:BF16"/>
    <mergeCell ref="F8:H8"/>
    <mergeCell ref="F7:H7"/>
    <mergeCell ref="F6:H6"/>
    <mergeCell ref="F5:H5"/>
    <mergeCell ref="AR16:AR17"/>
    <mergeCell ref="AS16:AS17"/>
    <mergeCell ref="W15:AS15"/>
    <mergeCell ref="AT15:BP15"/>
    <mergeCell ref="BB16:BB17"/>
    <mergeCell ref="AO16:AO17"/>
    <mergeCell ref="AP16:AP17"/>
    <mergeCell ref="AN16:AN17"/>
    <mergeCell ref="AM16:AM17"/>
    <mergeCell ref="X16:X17"/>
    <mergeCell ref="W16:W17"/>
    <mergeCell ref="Z16:Z17"/>
    <mergeCell ref="AA16:AA17"/>
    <mergeCell ref="AQ16:AQ17"/>
    <mergeCell ref="AY16:AZ16"/>
    <mergeCell ref="BO16:BO17"/>
    <mergeCell ref="BP16:BP17"/>
    <mergeCell ref="AG16:AI16"/>
    <mergeCell ref="AB16:AC16"/>
    <mergeCell ref="Y16:Y17"/>
    <mergeCell ref="CK15:CM16"/>
    <mergeCell ref="CK17:CK19"/>
    <mergeCell ref="CL17:CL19"/>
    <mergeCell ref="CM17:CM19"/>
    <mergeCell ref="F13:H13"/>
    <mergeCell ref="F12:H12"/>
    <mergeCell ref="F11:H11"/>
    <mergeCell ref="F10:H10"/>
    <mergeCell ref="F9:H9"/>
    <mergeCell ref="AL16:AL17"/>
    <mergeCell ref="AK16:AK17"/>
    <mergeCell ref="AJ16:AJ17"/>
    <mergeCell ref="AF16:AF17"/>
    <mergeCell ref="AE16:AE17"/>
    <mergeCell ref="AD16:AD17"/>
    <mergeCell ref="H15:H17"/>
    <mergeCell ref="Q16:U16"/>
    <mergeCell ref="M15:U15"/>
    <mergeCell ref="M16:P16"/>
    <mergeCell ref="V16:V17"/>
    <mergeCell ref="J15:J19"/>
    <mergeCell ref="K15:K19"/>
    <mergeCell ref="V18:V19"/>
    <mergeCell ref="L15:L19"/>
  </mergeCells>
  <phoneticPr fontId="11" type="noConversion"/>
  <conditionalFormatting sqref="O82">
    <cfRule type="cellIs" dxfId="86" priority="203" operator="greaterThanOrEqual">
      <formula>$M$82</formula>
    </cfRule>
    <cfRule type="cellIs" dxfId="85" priority="211" operator="lessThan">
      <formula>$M$82</formula>
    </cfRule>
  </conditionalFormatting>
  <conditionalFormatting sqref="O83">
    <cfRule type="cellIs" dxfId="84" priority="73" operator="greaterThanOrEqual">
      <formula>$M$83</formula>
    </cfRule>
    <cfRule type="cellIs" dxfId="83" priority="74" operator="lessThan">
      <formula>$M$83</formula>
    </cfRule>
  </conditionalFormatting>
  <conditionalFormatting sqref="O84">
    <cfRule type="cellIs" dxfId="82" priority="68" operator="greaterThanOrEqual">
      <formula>$M$84</formula>
    </cfRule>
    <cfRule type="cellIs" dxfId="81" priority="69" operator="lessThan">
      <formula>$M$84</formula>
    </cfRule>
  </conditionalFormatting>
  <conditionalFormatting sqref="O85">
    <cfRule type="cellIs" dxfId="80" priority="65" operator="lessThan">
      <formula>$M$85</formula>
    </cfRule>
    <cfRule type="cellIs" dxfId="79" priority="66" operator="greaterThanOrEqual">
      <formula>$M$85</formula>
    </cfRule>
  </conditionalFormatting>
  <conditionalFormatting sqref="O86">
    <cfRule type="cellIs" dxfId="78" priority="187" operator="greaterThanOrEqual">
      <formula>$M$86</formula>
    </cfRule>
    <cfRule type="cellIs" dxfId="77" priority="204" operator="lessThan">
      <formula>$M$86</formula>
    </cfRule>
  </conditionalFormatting>
  <conditionalFormatting sqref="P82">
    <cfRule type="cellIs" dxfId="76" priority="76" operator="greaterThanOrEqual">
      <formula>$N$82</formula>
    </cfRule>
    <cfRule type="cellIs" dxfId="75" priority="77" operator="lessThan">
      <formula>$N$82</formula>
    </cfRule>
  </conditionalFormatting>
  <conditionalFormatting sqref="P83">
    <cfRule type="cellIs" dxfId="74" priority="70" operator="greaterThanOrEqual">
      <formula>$N$83</formula>
    </cfRule>
    <cfRule type="cellIs" dxfId="73" priority="71" operator="lessThan">
      <formula>$N$83</formula>
    </cfRule>
  </conditionalFormatting>
  <conditionalFormatting sqref="P84">
    <cfRule type="cellIs" dxfId="72" priority="126" operator="greaterThanOrEqual">
      <formula>$N$84</formula>
    </cfRule>
    <cfRule type="cellIs" dxfId="71" priority="128" operator="lessThan">
      <formula>$N$84</formula>
    </cfRule>
  </conditionalFormatting>
  <conditionalFormatting sqref="P85">
    <cfRule type="cellIs" dxfId="70" priority="145" operator="greaterThanOrEqual">
      <formula>$N$85</formula>
    </cfRule>
    <cfRule type="cellIs" dxfId="69" priority="146" operator="lessThan">
      <formula>$N$85</formula>
    </cfRule>
  </conditionalFormatting>
  <conditionalFormatting sqref="P86">
    <cfRule type="cellIs" dxfId="68" priority="117" operator="greaterThanOrEqual">
      <formula>$N$86</formula>
    </cfRule>
    <cfRule type="cellIs" dxfId="67" priority="118" operator="lessThan">
      <formula>$N$86</formula>
    </cfRule>
  </conditionalFormatting>
  <conditionalFormatting sqref="P92">
    <cfRule type="cellIs" dxfId="66" priority="62" operator="greaterThanOrEqual">
      <formula>$O$92</formula>
    </cfRule>
    <cfRule type="cellIs" dxfId="65" priority="63" operator="lessThan">
      <formula>$O$92</formula>
    </cfRule>
  </conditionalFormatting>
  <conditionalFormatting sqref="P93">
    <cfRule type="cellIs" dxfId="64" priority="57" operator="lessThan">
      <formula>$N$93</formula>
    </cfRule>
    <cfRule type="cellIs" dxfId="63" priority="58" operator="greaterThanOrEqual">
      <formula>$N$93</formula>
    </cfRule>
  </conditionalFormatting>
  <conditionalFormatting sqref="P94">
    <cfRule type="cellIs" dxfId="62" priority="59" operator="greaterThanOrEqual">
      <formula>$O$94</formula>
    </cfRule>
    <cfRule type="cellIs" dxfId="61" priority="60" operator="lessThan">
      <formula>$O$94</formula>
    </cfRule>
  </conditionalFormatting>
  <conditionalFormatting sqref="P95">
    <cfRule type="cellIs" dxfId="60" priority="54" operator="lessThan">
      <formula>$O$95</formula>
    </cfRule>
    <cfRule type="cellIs" dxfId="59" priority="55" operator="greaterThanOrEqual">
      <formula>$O$95</formula>
    </cfRule>
  </conditionalFormatting>
  <conditionalFormatting sqref="P96">
    <cfRule type="cellIs" dxfId="58" priority="52" operator="lessThan">
      <formula>$O$96</formula>
    </cfRule>
    <cfRule type="cellIs" dxfId="57" priority="53" operator="greaterThanOrEqual">
      <formula>$O$96</formula>
    </cfRule>
  </conditionalFormatting>
  <conditionalFormatting sqref="P97">
    <cfRule type="cellIs" dxfId="56" priority="50" operator="lessThan">
      <formula>$O$97</formula>
    </cfRule>
    <cfRule type="cellIs" dxfId="55" priority="51" operator="greaterThanOrEqual">
      <formula>$O$97</formula>
    </cfRule>
  </conditionalFormatting>
  <conditionalFormatting sqref="P98">
    <cfRule type="cellIs" dxfId="54" priority="88" operator="greaterThanOrEqual">
      <formula>$O$98</formula>
    </cfRule>
    <cfRule type="cellIs" dxfId="53" priority="89" operator="lessThan">
      <formula>$O$98</formula>
    </cfRule>
  </conditionalFormatting>
  <conditionalFormatting sqref="P99">
    <cfRule type="cellIs" dxfId="52" priority="82" operator="greaterThanOrEqual">
      <formula>$O$99</formula>
    </cfRule>
    <cfRule type="cellIs" dxfId="51" priority="83" operator="lessThan">
      <formula>$O$99</formula>
    </cfRule>
  </conditionalFormatting>
  <conditionalFormatting sqref="P100">
    <cfRule type="cellIs" dxfId="50" priority="221" operator="greaterThanOrEqual">
      <formula>$O$100</formula>
    </cfRule>
    <cfRule type="cellIs" dxfId="49" priority="222" operator="lessThan">
      <formula>$O$100</formula>
    </cfRule>
  </conditionalFormatting>
  <conditionalFormatting sqref="P101">
    <cfRule type="cellIs" dxfId="48" priority="92" operator="greaterThan">
      <formula>$O$101</formula>
    </cfRule>
    <cfRule type="cellIs" dxfId="47" priority="93" operator="lessThanOrEqual">
      <formula>$O$101</formula>
    </cfRule>
  </conditionalFormatting>
  <conditionalFormatting sqref="P102">
    <cfRule type="cellIs" dxfId="46" priority="49" operator="lessThanOrEqual">
      <formula>$O$102</formula>
    </cfRule>
    <cfRule type="cellIs" dxfId="45" priority="81" operator="greaterThan">
      <formula>$O$102</formula>
    </cfRule>
  </conditionalFormatting>
  <conditionalFormatting sqref="P103">
    <cfRule type="cellIs" dxfId="44" priority="39" operator="greaterThanOrEqual">
      <formula>$O$103</formula>
    </cfRule>
    <cfRule type="cellIs" dxfId="43" priority="40" operator="lessThan">
      <formula>$O$103</formula>
    </cfRule>
  </conditionalFormatting>
  <conditionalFormatting sqref="P104">
    <cfRule type="cellIs" dxfId="42" priority="33" operator="lessThan">
      <formula>$O$104</formula>
    </cfRule>
    <cfRule type="cellIs" dxfId="41" priority="34" operator="greaterThanOrEqual">
      <formula>$O$104</formula>
    </cfRule>
  </conditionalFormatting>
  <conditionalFormatting sqref="P105">
    <cfRule type="cellIs" dxfId="40" priority="31" operator="lessThan">
      <formula>$O$105</formula>
    </cfRule>
    <cfRule type="cellIs" dxfId="39" priority="32" operator="greaterThanOrEqual">
      <formula>$O$105</formula>
    </cfRule>
  </conditionalFormatting>
  <conditionalFormatting sqref="P106">
    <cfRule type="cellIs" dxfId="38" priority="22" operator="equal">
      <formula>$N$106</formula>
    </cfRule>
    <cfRule type="cellIs" dxfId="37" priority="23" operator="equal">
      <formula>$O$106</formula>
    </cfRule>
    <cfRule type="cellIs" dxfId="36" priority="24" operator="between">
      <formula>$N$106</formula>
      <formula>$O$106</formula>
    </cfRule>
    <cfRule type="cellIs" dxfId="35" priority="25" operator="lessThan">
      <formula>$N$106</formula>
    </cfRule>
    <cfRule type="cellIs" dxfId="34" priority="26" operator="greaterThan">
      <formula>$O$106</formula>
    </cfRule>
  </conditionalFormatting>
  <conditionalFormatting sqref="P107">
    <cfRule type="cellIs" dxfId="33" priority="12" operator="equal">
      <formula>$N$107</formula>
    </cfRule>
    <cfRule type="cellIs" dxfId="32" priority="13" operator="equal">
      <formula>$O$107</formula>
    </cfRule>
    <cfRule type="cellIs" dxfId="31" priority="14" operator="between">
      <formula>$N$107</formula>
      <formula>$O$107</formula>
    </cfRule>
    <cfRule type="cellIs" dxfId="30" priority="15" operator="lessThan">
      <formula>$N$107</formula>
    </cfRule>
    <cfRule type="cellIs" dxfId="29" priority="16" operator="greaterThan">
      <formula>$O$107</formula>
    </cfRule>
  </conditionalFormatting>
  <conditionalFormatting sqref="P108">
    <cfRule type="cellIs" dxfId="28" priority="3" operator="lessThanOrEqual">
      <formula>$O$108</formula>
    </cfRule>
    <cfRule type="cellIs" dxfId="27" priority="4" operator="greaterThan">
      <formula>$O$108</formula>
    </cfRule>
  </conditionalFormatting>
  <conditionalFormatting sqref="P109">
    <cfRule type="cellIs" dxfId="26" priority="5" operator="greaterThanOrEqual">
      <formula>$O$109</formula>
    </cfRule>
    <cfRule type="cellIs" dxfId="25" priority="6" operator="lessThan">
      <formula>$O$109</formula>
    </cfRule>
  </conditionalFormatting>
  <conditionalFormatting sqref="P110">
    <cfRule type="cellIs" dxfId="24" priority="27" operator="lessThan">
      <formula>$O$110</formula>
    </cfRule>
    <cfRule type="cellIs" dxfId="23" priority="30" operator="greaterThanOrEqual">
      <formula>$O$110</formula>
    </cfRule>
  </conditionalFormatting>
  <conditionalFormatting sqref="P111">
    <cfRule type="cellIs" dxfId="22" priority="28" operator="lessThan">
      <formula>$O$111</formula>
    </cfRule>
    <cfRule type="cellIs" dxfId="21" priority="29" operator="greaterThanOrEqual">
      <formula>$O$111</formula>
    </cfRule>
  </conditionalFormatting>
  <conditionalFormatting sqref="P112">
    <cfRule type="cellIs" dxfId="20" priority="17" operator="equal">
      <formula>$N$112</formula>
    </cfRule>
    <cfRule type="cellIs" dxfId="19" priority="18" operator="equal">
      <formula>$O$112</formula>
    </cfRule>
    <cfRule type="cellIs" dxfId="18" priority="19" operator="between">
      <formula>$N$112</formula>
      <formula>$O$112</formula>
    </cfRule>
    <cfRule type="cellIs" dxfId="17" priority="20" operator="lessThan">
      <formula>$N$112</formula>
    </cfRule>
    <cfRule type="cellIs" dxfId="16" priority="21" operator="greaterThan">
      <formula>$O$112</formula>
    </cfRule>
  </conditionalFormatting>
  <conditionalFormatting sqref="P113">
    <cfRule type="cellIs" dxfId="15" priority="7" operator="equal">
      <formula>$N$113</formula>
    </cfRule>
    <cfRule type="cellIs" dxfId="14" priority="8" operator="equal">
      <formula>$O$113</formula>
    </cfRule>
    <cfRule type="cellIs" dxfId="13" priority="9" operator="between">
      <formula>$N$113</formula>
      <formula>$O$113</formula>
    </cfRule>
    <cfRule type="cellIs" dxfId="12" priority="10" operator="lessThan">
      <formula>$N$113</formula>
    </cfRule>
    <cfRule type="cellIs" dxfId="11" priority="11" operator="greaterThan">
      <formula>$O$113</formula>
    </cfRule>
  </conditionalFormatting>
  <conditionalFormatting sqref="P114">
    <cfRule type="cellIs" dxfId="10" priority="1" operator="greaterThan">
      <formula>$O$101</formula>
    </cfRule>
    <cfRule type="cellIs" dxfId="9" priority="2" operator="lessThanOrEqual">
      <formula>$O$101</formula>
    </cfRule>
  </conditionalFormatting>
  <conditionalFormatting sqref="Q20:Q46 Q48:Q74">
    <cfRule type="containsText" dxfId="8" priority="361" operator="containsText" text=",">
      <formula>NOT(ISERROR(SEARCH(",",Q20)))</formula>
    </cfRule>
  </conditionalFormatting>
  <conditionalFormatting sqref="Q48:Q74 Q20:Q46">
    <cfRule type="colorScale" priority="362">
      <colorScale>
        <cfvo type="num" val="&quot;*,*&quot;"/>
        <cfvo type="max"/>
        <color rgb="FFFF7128"/>
        <color rgb="FFFFEF9C"/>
      </colorScale>
    </cfRule>
  </conditionalFormatting>
  <conditionalFormatting sqref="BQ20:BQ46 BQ48:BQ75">
    <cfRule type="cellIs" dxfId="7" priority="41" operator="lessThan">
      <formula>25</formula>
    </cfRule>
    <cfRule type="cellIs" dxfId="6" priority="42" operator="greaterThan">
      <formula>30</formula>
    </cfRule>
    <cfRule type="cellIs" dxfId="5" priority="43" operator="between">
      <formula>25</formula>
      <formula>30</formula>
    </cfRule>
  </conditionalFormatting>
  <dataValidations xWindow="1232" yWindow="852" count="2">
    <dataValidation type="whole" allowBlank="1" showInputMessage="1" showErrorMessage="1" sqref="AU20" xr:uid="{7A62DE0F-D297-48EF-8EB9-44892D4124AB}">
      <formula1>0</formula1>
      <formula2>20</formula2>
    </dataValidation>
    <dataValidation type="whole" allowBlank="1" showInputMessage="1" showErrorMessage="1" errorTitle="WARTOŚĆ NIEPRAWIDŁOWA" error="Suma ECTS musi być liczbą całkowitą" promptTitle="suma ECTS" prompt="Suma ECTS musi być liczbą całkowitą" sqref="Q48:Q74 Q20:Q46" xr:uid="{1A9E8E85-9936-4580-9885-A978F20E3F47}">
      <formula1>0</formula1>
      <formula2>20</formula2>
    </dataValidation>
  </dataValidations>
  <pageMargins left="0.7" right="0.7" top="0.75" bottom="0.75" header="0.3" footer="0.3"/>
  <pageSetup paperSize="9" scale="19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1232" yWindow="852" count="8">
        <x14:dataValidation type="list" allowBlank="1" showInputMessage="1" showErrorMessage="1" errorTitle="Wartość nieprawidłowa" error="Proszę wybrać formę zakończenia semestru z listy" promptTitle="Forma zakończenia semestru" prompt="Proszę wybrać formę zakończenia semestru z listy" xr:uid="{3702BF53-510D-4F28-94BF-84D94C3B63BD}">
          <x14:formula1>
            <xm:f>#REF!</xm:f>
          </x14:formula1>
          <xm:sqref>AT73:AT74 AT50:AT54 AT32:AT46 W20:W23 AT20:AT26 AT48 W48:W50 W52:W58 W27:W46 AT57:AT71 W60:W74</xm:sqref>
        </x14:dataValidation>
        <x14:dataValidation type="list" allowBlank="1" showInputMessage="1" showErrorMessage="1" errorTitle="Wartość nieprawidłowa" error="Proszę wybrać rodzaj zajęć z listy" promptTitle="Rodzaj zajęć" prompt="Proszę wybrać rodzaj zajęć z listy" xr:uid="{B4026364-4AC3-41E7-845C-96C3E1A3BDB4}">
          <x14:formula1>
            <xm:f>#REF!</xm:f>
          </x14:formula1>
          <xm:sqref>G48:G74 G20:G46</xm:sqref>
        </x14:dataValidation>
        <x14:dataValidation type="list" allowBlank="1" showInputMessage="1" showErrorMessage="1" errorTitle="Wartość nieprawidłowa" error="Proszę wybrać z listy pulę godzin" promptTitle="Pula godzin" prompt="Proszę wybrać z listy pulę godzin" xr:uid="{01D99E21-983F-49E0-B63B-5CEEB7E34570}">
          <x14:formula1>
            <xm:f>#REF!</xm:f>
          </x14:formula1>
          <xm:sqref>H20:H46 H48:H74</xm:sqref>
        </x14:dataValidation>
        <x14:dataValidation type="list" allowBlank="1" showInputMessage="1" showErrorMessage="1" errorTitle="Wartość nieprawidłowa" error="Proszę wybrać kod grupy z listy" promptTitle="Kod grupy" prompt="Proszę wybrać kod grupy z listy" xr:uid="{E7626A1C-33A0-4872-9027-AB57DC051BDE}">
          <x14:formula1>
            <xm:f>#REF!</xm:f>
          </x14:formula1>
          <xm:sqref>B20:B40 B48:B74</xm:sqref>
        </x14:dataValidation>
        <x14:dataValidation type="list" allowBlank="1" showInputMessage="1" showErrorMessage="1" errorTitle="Wartość nieptrawidłowa" error="Proszę wybrać z listy formę zakończenia przedmiotu" promptTitle="Forma zakończenia przedmiotu" prompt="Proszę wybrać z listy formę zakończenia przedmiotu" xr:uid="{219B07B0-C532-4E17-9C1F-90C6C830662A}">
          <x14:formula1>
            <xm:f>#REF!</xm:f>
          </x14:formula1>
          <xm:sqref>W59 AT55:AT56 W24:W26 AT27:AT31 AT49 W51 AT72 V48:V74 V20:V46</xm:sqref>
        </x14:dataValidation>
        <x14:dataValidation type="list" allowBlank="1" showInputMessage="1" showErrorMessage="1" errorTitle="Wartośc nieprawidłowa" error="Proszę wybrać odpowiedź czy przedmiot kształtuje kompetencje komunikacyjne" promptTitle="Kompetencje komunikacyjne" prompt="Proszę wybrać odpowiedź czy przedmiot kształtuje kompetencje komunikacyjne" xr:uid="{5FD4CD63-CC4D-43C0-B12A-2A06E504E91B}">
          <x14:formula1>
            <xm:f>#REF!</xm:f>
          </x14:formula1>
          <xm:sqref>J20:J46 J48:J74</xm:sqref>
        </x14:dataValidation>
        <x14:dataValidation type="list" allowBlank="1" showInputMessage="1" showErrorMessage="1" errorTitle="Wartość nieprawidłowa" error="Proszę wybrać odpowiedź czy przedmiot jest humanistyczny lub społeczny" promptTitle="Przedmiot humanistyczny/społ." prompt="Proszę wybrać odpowiedź czy przedmiot jest humanistyczny lub społeczny" xr:uid="{1F567746-21D9-47C4-AF0E-D4E77F5B24AC}">
          <x14:formula1>
            <xm:f>#REF!</xm:f>
          </x14:formula1>
          <xm:sqref>K20:K46 K48:K74</xm:sqref>
        </x14:dataValidation>
        <x14:dataValidation type="list" allowBlank="1" showInputMessage="1" showErrorMessage="1" errorTitle="Wartość nieprawidłowa" error="Proszę wybrać odpowiedź czy przedmiot kształtuje umiejętności praktyczne" promptTitle="Przedmiot kształtujący umiejętn." prompt="Proszę wybrać odpowiedź czy przedmiot kształtuje umiejętności praktyczne" xr:uid="{C9DD98B6-9825-4FF0-A0C2-699E82F2C67B}">
          <x14:formula1>
            <xm:f>#REF!</xm:f>
          </x14:formula1>
          <xm:sqref>L20:L46 L48:L74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7BBEB-D6F4-43E0-B750-C74EED9FE456}">
  <dimension ref="A1:LV76"/>
  <sheetViews>
    <sheetView tabSelected="1" zoomScale="80" zoomScaleNormal="80" workbookViewId="0">
      <pane xSplit="19" ySplit="19" topLeftCell="T77" activePane="bottomRight" state="frozen"/>
      <selection pane="topRight" activeCell="T1" sqref="T1"/>
      <selection pane="bottomLeft" activeCell="A20" sqref="A20"/>
      <selection pane="bottomRight" activeCell="T66" sqref="T66"/>
    </sheetView>
  </sheetViews>
  <sheetFormatPr defaultColWidth="8.85546875" defaultRowHeight="15" x14ac:dyDescent="0.25"/>
  <cols>
    <col min="1" max="1" width="5.42578125" style="97" customWidth="1"/>
    <col min="2" max="2" width="6.7109375" style="97" customWidth="1"/>
    <col min="3" max="3" width="14.140625" style="98" customWidth="1"/>
    <col min="4" max="5" width="6.7109375" style="97" customWidth="1"/>
    <col min="6" max="6" width="12.42578125" style="97" customWidth="1"/>
    <col min="7" max="7" width="7.140625" style="97" customWidth="1"/>
    <col min="8" max="8" width="22.7109375" style="97" customWidth="1"/>
    <col min="9" max="9" width="39.42578125" style="98" customWidth="1"/>
    <col min="10" max="10" width="9.7109375" style="97" customWidth="1"/>
    <col min="11" max="12" width="6.85546875" style="97" customWidth="1"/>
    <col min="13" max="13" width="6.7109375" style="97" customWidth="1"/>
    <col min="14" max="14" width="11.85546875" style="97" customWidth="1"/>
    <col min="15" max="15" width="6.7109375" style="97" customWidth="1"/>
    <col min="16" max="16" width="9.42578125" style="97" customWidth="1"/>
    <col min="17" max="19" width="5.85546875" style="97" customWidth="1"/>
    <col min="20" max="321" width="4.28515625" style="97" customWidth="1"/>
    <col min="322" max="16384" width="8.85546875" style="97"/>
  </cols>
  <sheetData>
    <row r="1" spans="1:19" customFormat="1" x14ac:dyDescent="0.25">
      <c r="C1" s="1"/>
      <c r="I1" s="1"/>
    </row>
    <row r="2" spans="1:19" customFormat="1" x14ac:dyDescent="0.25">
      <c r="C2" s="1"/>
      <c r="I2" s="1"/>
    </row>
    <row r="3" spans="1:19" customFormat="1" x14ac:dyDescent="0.25">
      <c r="C3" s="1"/>
      <c r="I3" s="1"/>
    </row>
    <row r="4" spans="1:19" customFormat="1" x14ac:dyDescent="0.25">
      <c r="C4" s="1"/>
      <c r="I4" s="1"/>
    </row>
    <row r="5" spans="1:19" customFormat="1" x14ac:dyDescent="0.25">
      <c r="C5" s="1"/>
      <c r="H5" s="472" t="s">
        <v>21</v>
      </c>
      <c r="I5" s="473" t="s">
        <v>409</v>
      </c>
    </row>
    <row r="6" spans="1:19" customFormat="1" x14ac:dyDescent="0.25">
      <c r="C6" s="1"/>
      <c r="H6" s="472" t="s">
        <v>22</v>
      </c>
      <c r="I6" s="473" t="s">
        <v>55</v>
      </c>
    </row>
    <row r="7" spans="1:19" customFormat="1" x14ac:dyDescent="0.25">
      <c r="C7" s="1"/>
      <c r="H7" s="472" t="s">
        <v>24</v>
      </c>
      <c r="I7" s="473" t="s">
        <v>488</v>
      </c>
    </row>
    <row r="8" spans="1:19" customFormat="1" x14ac:dyDescent="0.25">
      <c r="C8" s="1"/>
      <c r="H8" s="472" t="s">
        <v>43</v>
      </c>
      <c r="I8" s="473" t="s">
        <v>102</v>
      </c>
    </row>
    <row r="9" spans="1:19" customFormat="1" x14ac:dyDescent="0.25">
      <c r="C9" s="1"/>
      <c r="H9" s="472" t="s">
        <v>47</v>
      </c>
      <c r="I9" s="473" t="s">
        <v>57</v>
      </c>
    </row>
    <row r="10" spans="1:19" customFormat="1" x14ac:dyDescent="0.25">
      <c r="C10" s="1"/>
      <c r="H10" s="472" t="s">
        <v>23</v>
      </c>
      <c r="I10" s="473" t="s">
        <v>103</v>
      </c>
    </row>
    <row r="11" spans="1:19" customFormat="1" x14ac:dyDescent="0.25">
      <c r="C11" s="1"/>
      <c r="H11" s="472" t="s">
        <v>48</v>
      </c>
      <c r="I11" s="474">
        <v>4</v>
      </c>
    </row>
    <row r="12" spans="1:19" customFormat="1" x14ac:dyDescent="0.25">
      <c r="C12" s="1"/>
      <c r="H12" s="472" t="s">
        <v>49</v>
      </c>
      <c r="I12" s="555">
        <f>'Pielęgniarstwo II st.'!I12</f>
        <v>1326</v>
      </c>
    </row>
    <row r="13" spans="1:19" customFormat="1" x14ac:dyDescent="0.25">
      <c r="C13" s="1"/>
      <c r="H13" s="472" t="s">
        <v>50</v>
      </c>
      <c r="I13" s="556">
        <f>'Pielęgniarstwo II st.'!I13</f>
        <v>120</v>
      </c>
    </row>
    <row r="14" spans="1:19" customFormat="1" ht="15.75" thickBot="1" x14ac:dyDescent="0.3">
      <c r="C14" s="1"/>
      <c r="I14" s="1"/>
    </row>
    <row r="15" spans="1:19" s="475" customFormat="1" ht="23.25" customHeight="1" x14ac:dyDescent="0.25">
      <c r="A15" s="783" t="s">
        <v>0</v>
      </c>
      <c r="B15" s="786" t="s">
        <v>37</v>
      </c>
      <c r="C15" s="753" t="s">
        <v>51</v>
      </c>
      <c r="D15" s="753" t="s">
        <v>52</v>
      </c>
      <c r="E15" s="753" t="s">
        <v>29</v>
      </c>
      <c r="F15" s="753" t="s">
        <v>30</v>
      </c>
      <c r="G15" s="753" t="s">
        <v>156</v>
      </c>
      <c r="H15" s="753" t="s">
        <v>124</v>
      </c>
      <c r="I15" s="756" t="s">
        <v>1</v>
      </c>
      <c r="J15" s="759" t="s">
        <v>25</v>
      </c>
      <c r="K15" s="760"/>
      <c r="L15" s="760"/>
      <c r="M15" s="760"/>
      <c r="N15" s="760"/>
      <c r="O15" s="760"/>
      <c r="P15" s="761"/>
      <c r="Q15" s="762" t="s">
        <v>157</v>
      </c>
      <c r="R15" s="763"/>
      <c r="S15" s="764"/>
    </row>
    <row r="16" spans="1:19" s="475" customFormat="1" ht="18.75" customHeight="1" thickBot="1" x14ac:dyDescent="0.3">
      <c r="A16" s="784"/>
      <c r="B16" s="787"/>
      <c r="C16" s="754"/>
      <c r="D16" s="754"/>
      <c r="E16" s="754"/>
      <c r="F16" s="754"/>
      <c r="G16" s="754"/>
      <c r="H16" s="754"/>
      <c r="I16" s="757"/>
      <c r="J16" s="768" t="s">
        <v>80</v>
      </c>
      <c r="K16" s="769"/>
      <c r="L16" s="769"/>
      <c r="M16" s="769"/>
      <c r="N16" s="770"/>
      <c r="O16" s="771" t="s">
        <v>158</v>
      </c>
      <c r="P16" s="774" t="s">
        <v>159</v>
      </c>
      <c r="Q16" s="765"/>
      <c r="R16" s="766"/>
      <c r="S16" s="767"/>
    </row>
    <row r="17" spans="1:334" s="475" customFormat="1" ht="26.1" customHeight="1" thickBot="1" x14ac:dyDescent="0.3">
      <c r="A17" s="784"/>
      <c r="B17" s="787"/>
      <c r="C17" s="754"/>
      <c r="D17" s="754"/>
      <c r="E17" s="754"/>
      <c r="F17" s="754"/>
      <c r="G17" s="754"/>
      <c r="H17" s="754"/>
      <c r="I17" s="757"/>
      <c r="J17" s="777" t="s">
        <v>82</v>
      </c>
      <c r="K17" s="780" t="s">
        <v>79</v>
      </c>
      <c r="L17" s="789" t="s">
        <v>83</v>
      </c>
      <c r="M17" s="792" t="s">
        <v>160</v>
      </c>
      <c r="N17" s="795" t="s">
        <v>81</v>
      </c>
      <c r="O17" s="772"/>
      <c r="P17" s="775"/>
      <c r="Q17" s="744" t="s">
        <v>161</v>
      </c>
      <c r="R17" s="747" t="s">
        <v>162</v>
      </c>
      <c r="S17" s="750" t="s">
        <v>163</v>
      </c>
      <c r="T17" s="727" t="s">
        <v>164</v>
      </c>
      <c r="U17" s="728"/>
      <c r="V17" s="728"/>
      <c r="W17" s="728"/>
      <c r="X17" s="728"/>
      <c r="Y17" s="728"/>
      <c r="Z17" s="728"/>
      <c r="AA17" s="728"/>
      <c r="AB17" s="728"/>
      <c r="AC17" s="728"/>
      <c r="AD17" s="728"/>
      <c r="AE17" s="728"/>
      <c r="AF17" s="728"/>
      <c r="AG17" s="728"/>
      <c r="AH17" s="728"/>
      <c r="AI17" s="728"/>
      <c r="AJ17" s="728"/>
      <c r="AK17" s="728"/>
      <c r="AL17" s="728"/>
      <c r="AM17" s="728"/>
      <c r="AN17" s="728"/>
      <c r="AO17" s="728"/>
      <c r="AP17" s="728"/>
      <c r="AQ17" s="728"/>
      <c r="AR17" s="728"/>
      <c r="AS17" s="728"/>
      <c r="AT17" s="727" t="s">
        <v>165</v>
      </c>
      <c r="AU17" s="728"/>
      <c r="AV17" s="728"/>
      <c r="AW17" s="728"/>
      <c r="AX17" s="728"/>
      <c r="AY17" s="728"/>
      <c r="AZ17" s="728"/>
      <c r="BA17" s="728"/>
      <c r="BB17" s="728"/>
      <c r="BC17" s="728"/>
      <c r="BD17" s="728"/>
      <c r="BE17" s="728"/>
      <c r="BF17" s="728"/>
      <c r="BG17" s="728"/>
      <c r="BH17" s="728"/>
      <c r="BI17" s="728"/>
      <c r="BJ17" s="728"/>
      <c r="BK17" s="728"/>
      <c r="BL17" s="728"/>
      <c r="BM17" s="728"/>
      <c r="BN17" s="728"/>
      <c r="BO17" s="728"/>
      <c r="BP17" s="728"/>
      <c r="BQ17" s="728"/>
      <c r="BR17" s="728"/>
      <c r="BS17" s="728"/>
      <c r="BT17" s="728"/>
      <c r="BU17" s="728"/>
      <c r="BV17" s="728"/>
      <c r="BW17" s="728"/>
      <c r="BX17" s="728"/>
      <c r="BY17" s="728"/>
      <c r="BZ17" s="728"/>
      <c r="CA17" s="728"/>
      <c r="CB17" s="728"/>
      <c r="CC17" s="728"/>
      <c r="CD17" s="728"/>
      <c r="CE17" s="728"/>
      <c r="CF17" s="728"/>
      <c r="CG17" s="728"/>
      <c r="CH17" s="728"/>
      <c r="CI17" s="728"/>
      <c r="CJ17" s="728"/>
      <c r="CK17" s="728"/>
      <c r="CL17" s="728"/>
      <c r="CM17" s="728"/>
      <c r="CN17" s="728"/>
      <c r="CO17" s="728"/>
      <c r="CP17" s="728"/>
      <c r="CQ17" s="728"/>
      <c r="CR17" s="728"/>
      <c r="CS17" s="728"/>
      <c r="CT17" s="728"/>
      <c r="CU17" s="728"/>
      <c r="CV17" s="728"/>
      <c r="CW17" s="728"/>
      <c r="CX17" s="728"/>
      <c r="CY17" s="476"/>
      <c r="CZ17" s="476"/>
      <c r="DA17" s="476"/>
      <c r="DB17" s="476"/>
      <c r="DC17" s="476"/>
      <c r="DD17" s="476"/>
      <c r="DE17" s="476"/>
      <c r="DF17" s="476"/>
      <c r="DG17" s="476"/>
      <c r="DH17" s="476"/>
      <c r="DI17" s="476"/>
      <c r="DJ17" s="476"/>
      <c r="DK17" s="476"/>
      <c r="DL17" s="476"/>
      <c r="DM17" s="476"/>
      <c r="DN17" s="476"/>
      <c r="DO17" s="476"/>
      <c r="DP17" s="476"/>
      <c r="DQ17" s="476"/>
      <c r="DR17" s="476"/>
      <c r="DS17" s="476"/>
      <c r="DT17" s="476"/>
      <c r="DU17" s="476"/>
      <c r="DV17" s="476"/>
      <c r="DW17" s="476"/>
      <c r="DX17" s="476"/>
      <c r="DY17" s="476"/>
      <c r="DZ17" s="476"/>
      <c r="EA17" s="476"/>
      <c r="EB17" s="476"/>
      <c r="EC17" s="476"/>
      <c r="ED17" s="533"/>
      <c r="EE17" s="533"/>
      <c r="EF17" s="533"/>
      <c r="EG17" s="476"/>
      <c r="EH17" s="476"/>
      <c r="EI17" s="476"/>
      <c r="EJ17" s="476"/>
      <c r="EK17" s="476"/>
      <c r="EL17" s="476"/>
      <c r="EM17" s="476"/>
      <c r="EN17" s="727" t="s">
        <v>166</v>
      </c>
      <c r="EO17" s="728"/>
      <c r="EP17" s="728"/>
      <c r="EQ17" s="728"/>
      <c r="ER17" s="728"/>
      <c r="ES17" s="728"/>
      <c r="ET17" s="728"/>
      <c r="EU17" s="728"/>
      <c r="EV17" s="728"/>
      <c r="EW17" s="728"/>
      <c r="EX17" s="728"/>
      <c r="EY17" s="728"/>
      <c r="EZ17" s="728"/>
      <c r="FA17" s="728"/>
      <c r="FB17" s="728"/>
      <c r="FC17" s="728"/>
      <c r="FD17" s="728"/>
      <c r="FE17" s="728"/>
      <c r="FF17" s="728"/>
      <c r="FG17" s="728"/>
      <c r="FH17" s="729"/>
      <c r="FI17" s="833" t="s">
        <v>662</v>
      </c>
      <c r="FJ17" s="834"/>
      <c r="FK17" s="834"/>
      <c r="FL17" s="834"/>
      <c r="FM17" s="834"/>
      <c r="FN17" s="835"/>
      <c r="FO17" s="736" t="s">
        <v>167</v>
      </c>
      <c r="FP17" s="737"/>
      <c r="FQ17" s="737"/>
      <c r="FR17" s="737"/>
      <c r="FS17" s="737"/>
      <c r="FT17" s="737"/>
      <c r="FU17" s="737"/>
      <c r="FV17" s="737"/>
      <c r="FW17" s="737"/>
      <c r="FX17" s="737"/>
      <c r="FY17" s="737"/>
      <c r="FZ17" s="737"/>
      <c r="GA17" s="737"/>
      <c r="GB17" s="737"/>
      <c r="GC17" s="737"/>
      <c r="GD17" s="737"/>
      <c r="GE17" s="737"/>
      <c r="GF17" s="737"/>
      <c r="GG17" s="737"/>
      <c r="GH17" s="720" t="s">
        <v>168</v>
      </c>
      <c r="GI17" s="721"/>
      <c r="GJ17" s="721"/>
      <c r="GK17" s="721"/>
      <c r="GL17" s="721"/>
      <c r="GM17" s="721"/>
      <c r="GN17" s="721"/>
      <c r="GO17" s="721"/>
      <c r="GP17" s="721"/>
      <c r="GQ17" s="721"/>
      <c r="GR17" s="721"/>
      <c r="GS17" s="721"/>
      <c r="GT17" s="721"/>
      <c r="GU17" s="721"/>
      <c r="GV17" s="721"/>
      <c r="GW17" s="721"/>
      <c r="GX17" s="721"/>
      <c r="GY17" s="721"/>
      <c r="GZ17" s="721"/>
      <c r="HA17" s="721"/>
      <c r="HB17" s="721"/>
      <c r="HC17" s="721"/>
      <c r="HD17" s="721"/>
      <c r="HE17" s="721"/>
      <c r="HF17" s="721"/>
      <c r="HG17" s="721"/>
      <c r="HH17" s="721"/>
      <c r="HI17" s="721"/>
      <c r="HJ17" s="721"/>
      <c r="HK17" s="721"/>
      <c r="HL17" s="721"/>
      <c r="HM17" s="721"/>
      <c r="HN17" s="721"/>
      <c r="HO17" s="721"/>
      <c r="HP17" s="721"/>
      <c r="HQ17" s="721"/>
      <c r="HR17" s="721"/>
      <c r="HS17" s="721"/>
      <c r="HT17" s="721"/>
      <c r="HU17" s="721"/>
      <c r="HV17" s="721"/>
      <c r="HW17" s="721"/>
      <c r="HX17" s="721"/>
      <c r="HY17" s="721"/>
      <c r="HZ17" s="721"/>
      <c r="IA17" s="721"/>
      <c r="IB17" s="721"/>
      <c r="IC17" s="721"/>
      <c r="ID17" s="721"/>
      <c r="IE17" s="721"/>
      <c r="IF17" s="721"/>
      <c r="IG17" s="721"/>
      <c r="IH17" s="721"/>
      <c r="II17" s="721"/>
      <c r="IJ17" s="721"/>
      <c r="IK17" s="721"/>
      <c r="IL17" s="721"/>
      <c r="IM17" s="721"/>
      <c r="IN17" s="721"/>
      <c r="IO17" s="721"/>
      <c r="IP17" s="721"/>
      <c r="IQ17" s="721"/>
      <c r="IR17" s="721"/>
      <c r="IS17" s="721"/>
      <c r="IT17" s="721"/>
      <c r="IU17" s="721"/>
      <c r="IV17" s="721"/>
      <c r="IW17" s="721"/>
      <c r="IX17" s="721"/>
      <c r="IY17" s="721"/>
      <c r="IZ17" s="721"/>
      <c r="JA17" s="721"/>
      <c r="JB17" s="721"/>
      <c r="JC17" s="721"/>
      <c r="JD17" s="721"/>
      <c r="JE17" s="721"/>
      <c r="JF17" s="721"/>
      <c r="JG17" s="721"/>
      <c r="JH17" s="721"/>
      <c r="JI17" s="721"/>
      <c r="JJ17" s="721"/>
      <c r="JK17" s="721"/>
      <c r="JL17" s="721"/>
      <c r="JM17" s="721"/>
      <c r="JN17" s="721"/>
      <c r="JO17" s="721"/>
      <c r="JP17" s="721"/>
      <c r="JQ17" s="721"/>
      <c r="JR17" s="721"/>
      <c r="JS17" s="721"/>
      <c r="JT17" s="721"/>
      <c r="JU17" s="721"/>
      <c r="JV17" s="721"/>
      <c r="JW17" s="721"/>
      <c r="JX17" s="721"/>
      <c r="JY17" s="721"/>
      <c r="JZ17" s="721"/>
      <c r="KA17" s="721"/>
      <c r="KB17" s="721"/>
      <c r="KC17" s="721"/>
      <c r="KD17" s="721"/>
      <c r="KE17" s="721"/>
      <c r="KF17" s="721"/>
      <c r="KG17" s="721"/>
      <c r="KH17" s="721"/>
      <c r="KI17" s="721"/>
      <c r="KJ17" s="721"/>
      <c r="KK17" s="721"/>
      <c r="KL17" s="721"/>
      <c r="KM17" s="722"/>
      <c r="KN17" s="720" t="s">
        <v>169</v>
      </c>
      <c r="KO17" s="721"/>
      <c r="KP17" s="721"/>
      <c r="KQ17" s="721"/>
      <c r="KR17" s="721"/>
      <c r="KS17" s="721"/>
      <c r="KT17" s="721"/>
      <c r="KU17" s="721"/>
      <c r="KV17" s="721"/>
      <c r="KW17" s="721"/>
      <c r="KX17" s="721"/>
      <c r="KY17" s="721"/>
      <c r="KZ17" s="721"/>
      <c r="LA17" s="721"/>
      <c r="LB17" s="721"/>
      <c r="LC17" s="721"/>
      <c r="LD17" s="798" t="s">
        <v>163</v>
      </c>
      <c r="LE17" s="799"/>
      <c r="LF17" s="799"/>
      <c r="LG17" s="799"/>
      <c r="LH17" s="799"/>
      <c r="LI17" s="799"/>
      <c r="LJ17" s="800" t="s">
        <v>170</v>
      </c>
      <c r="LK17" s="801"/>
      <c r="LL17" s="801"/>
      <c r="LM17" s="801"/>
      <c r="LN17" s="801"/>
      <c r="LO17" s="801"/>
      <c r="LP17" s="801"/>
      <c r="LQ17" s="801"/>
      <c r="LR17" s="801"/>
      <c r="LS17" s="801"/>
      <c r="LT17" s="801"/>
      <c r="LU17" s="801"/>
      <c r="LV17" s="802"/>
    </row>
    <row r="18" spans="1:334" s="523" customFormat="1" ht="51.75" customHeight="1" x14ac:dyDescent="0.25">
      <c r="A18" s="784"/>
      <c r="B18" s="787"/>
      <c r="C18" s="754"/>
      <c r="D18" s="754"/>
      <c r="E18" s="754"/>
      <c r="F18" s="754"/>
      <c r="G18" s="754"/>
      <c r="H18" s="754"/>
      <c r="I18" s="757"/>
      <c r="J18" s="778"/>
      <c r="K18" s="781"/>
      <c r="L18" s="790"/>
      <c r="M18" s="793"/>
      <c r="N18" s="796"/>
      <c r="O18" s="772"/>
      <c r="P18" s="775"/>
      <c r="Q18" s="745"/>
      <c r="R18" s="748"/>
      <c r="S18" s="751"/>
      <c r="T18" s="803" t="s">
        <v>171</v>
      </c>
      <c r="U18" s="734" t="s">
        <v>172</v>
      </c>
      <c r="V18" s="734" t="s">
        <v>173</v>
      </c>
      <c r="W18" s="734" t="s">
        <v>174</v>
      </c>
      <c r="X18" s="734" t="s">
        <v>175</v>
      </c>
      <c r="Y18" s="734" t="s">
        <v>176</v>
      </c>
      <c r="Z18" s="734" t="s">
        <v>177</v>
      </c>
      <c r="AA18" s="734" t="s">
        <v>178</v>
      </c>
      <c r="AB18" s="734" t="s">
        <v>179</v>
      </c>
      <c r="AC18" s="734" t="s">
        <v>180</v>
      </c>
      <c r="AD18" s="734" t="s">
        <v>181</v>
      </c>
      <c r="AE18" s="734" t="s">
        <v>182</v>
      </c>
      <c r="AF18" s="734" t="s">
        <v>183</v>
      </c>
      <c r="AG18" s="734" t="s">
        <v>184</v>
      </c>
      <c r="AH18" s="734" t="s">
        <v>185</v>
      </c>
      <c r="AI18" s="734" t="s">
        <v>186</v>
      </c>
      <c r="AJ18" s="734" t="s">
        <v>187</v>
      </c>
      <c r="AK18" s="734" t="s">
        <v>188</v>
      </c>
      <c r="AL18" s="734" t="s">
        <v>189</v>
      </c>
      <c r="AM18" s="734" t="s">
        <v>190</v>
      </c>
      <c r="AN18" s="734" t="s">
        <v>191</v>
      </c>
      <c r="AO18" s="734" t="s">
        <v>192</v>
      </c>
      <c r="AP18" s="734" t="s">
        <v>193</v>
      </c>
      <c r="AQ18" s="734" t="s">
        <v>194</v>
      </c>
      <c r="AR18" s="734" t="s">
        <v>195</v>
      </c>
      <c r="AS18" s="734" t="s">
        <v>196</v>
      </c>
      <c r="AT18" s="740" t="s">
        <v>197</v>
      </c>
      <c r="AU18" s="742" t="s">
        <v>198</v>
      </c>
      <c r="AV18" s="742" t="s">
        <v>199</v>
      </c>
      <c r="AW18" s="742" t="s">
        <v>200</v>
      </c>
      <c r="AX18" s="742" t="s">
        <v>201</v>
      </c>
      <c r="AY18" s="742" t="s">
        <v>202</v>
      </c>
      <c r="AZ18" s="742" t="s">
        <v>203</v>
      </c>
      <c r="BA18" s="742" t="s">
        <v>204</v>
      </c>
      <c r="BB18" s="742" t="s">
        <v>205</v>
      </c>
      <c r="BC18" s="742" t="s">
        <v>206</v>
      </c>
      <c r="BD18" s="742" t="s">
        <v>207</v>
      </c>
      <c r="BE18" s="742" t="s">
        <v>208</v>
      </c>
      <c r="BF18" s="742" t="s">
        <v>209</v>
      </c>
      <c r="BG18" s="742" t="s">
        <v>210</v>
      </c>
      <c r="BH18" s="742" t="s">
        <v>211</v>
      </c>
      <c r="BI18" s="742" t="s">
        <v>212</v>
      </c>
      <c r="BJ18" s="742" t="s">
        <v>213</v>
      </c>
      <c r="BK18" s="742" t="s">
        <v>214</v>
      </c>
      <c r="BL18" s="742" t="s">
        <v>215</v>
      </c>
      <c r="BM18" s="742" t="s">
        <v>216</v>
      </c>
      <c r="BN18" s="742" t="s">
        <v>217</v>
      </c>
      <c r="BO18" s="742" t="s">
        <v>218</v>
      </c>
      <c r="BP18" s="734" t="s">
        <v>219</v>
      </c>
      <c r="BQ18" s="734" t="s">
        <v>220</v>
      </c>
      <c r="BR18" s="742" t="s">
        <v>221</v>
      </c>
      <c r="BS18" s="742" t="s">
        <v>222</v>
      </c>
      <c r="BT18" s="742" t="s">
        <v>223</v>
      </c>
      <c r="BU18" s="742" t="s">
        <v>224</v>
      </c>
      <c r="BV18" s="742" t="s">
        <v>225</v>
      </c>
      <c r="BW18" s="742" t="s">
        <v>226</v>
      </c>
      <c r="BX18" s="742" t="s">
        <v>227</v>
      </c>
      <c r="BY18" s="742" t="s">
        <v>228</v>
      </c>
      <c r="BZ18" s="742" t="s">
        <v>229</v>
      </c>
      <c r="CA18" s="742" t="s">
        <v>230</v>
      </c>
      <c r="CB18" s="742" t="s">
        <v>231</v>
      </c>
      <c r="CC18" s="742" t="s">
        <v>232</v>
      </c>
      <c r="CD18" s="742" t="s">
        <v>233</v>
      </c>
      <c r="CE18" s="742" t="s">
        <v>234</v>
      </c>
      <c r="CF18" s="742" t="s">
        <v>235</v>
      </c>
      <c r="CG18" s="742" t="s">
        <v>236</v>
      </c>
      <c r="CH18" s="742" t="s">
        <v>237</v>
      </c>
      <c r="CI18" s="742" t="s">
        <v>238</v>
      </c>
      <c r="CJ18" s="742" t="s">
        <v>239</v>
      </c>
      <c r="CK18" s="742" t="s">
        <v>240</v>
      </c>
      <c r="CL18" s="742" t="s">
        <v>241</v>
      </c>
      <c r="CM18" s="742" t="s">
        <v>242</v>
      </c>
      <c r="CN18" s="742" t="s">
        <v>243</v>
      </c>
      <c r="CO18" s="742" t="s">
        <v>244</v>
      </c>
      <c r="CP18" s="742" t="s">
        <v>245</v>
      </c>
      <c r="CQ18" s="742" t="s">
        <v>246</v>
      </c>
      <c r="CR18" s="742" t="s">
        <v>334</v>
      </c>
      <c r="CS18" s="742" t="s">
        <v>335</v>
      </c>
      <c r="CT18" s="742" t="s">
        <v>336</v>
      </c>
      <c r="CU18" s="742" t="s">
        <v>337</v>
      </c>
      <c r="CV18" s="742" t="s">
        <v>338</v>
      </c>
      <c r="CW18" s="742" t="s">
        <v>339</v>
      </c>
      <c r="CX18" s="805" t="s">
        <v>340</v>
      </c>
      <c r="CY18" s="738" t="s">
        <v>424</v>
      </c>
      <c r="CZ18" s="738" t="s">
        <v>622</v>
      </c>
      <c r="DA18" s="716" t="s">
        <v>425</v>
      </c>
      <c r="DB18" s="809" t="s">
        <v>426</v>
      </c>
      <c r="DC18" s="809" t="s">
        <v>427</v>
      </c>
      <c r="DD18" s="809" t="s">
        <v>428</v>
      </c>
      <c r="DE18" s="809" t="s">
        <v>429</v>
      </c>
      <c r="DF18" s="809" t="s">
        <v>430</v>
      </c>
      <c r="DG18" s="807" t="s">
        <v>623</v>
      </c>
      <c r="DH18" s="716" t="s">
        <v>433</v>
      </c>
      <c r="DI18" s="716" t="s">
        <v>434</v>
      </c>
      <c r="DJ18" s="716" t="s">
        <v>431</v>
      </c>
      <c r="DK18" s="716" t="s">
        <v>432</v>
      </c>
      <c r="DL18" s="716" t="s">
        <v>435</v>
      </c>
      <c r="DM18" s="716" t="s">
        <v>437</v>
      </c>
      <c r="DN18" s="716" t="s">
        <v>438</v>
      </c>
      <c r="DO18" s="716" t="s">
        <v>440</v>
      </c>
      <c r="DP18" s="716" t="s">
        <v>436</v>
      </c>
      <c r="DQ18" s="716" t="s">
        <v>441</v>
      </c>
      <c r="DR18" s="716" t="s">
        <v>439</v>
      </c>
      <c r="DS18" s="716" t="s">
        <v>442</v>
      </c>
      <c r="DT18" s="716" t="s">
        <v>443</v>
      </c>
      <c r="DU18" s="716" t="s">
        <v>444</v>
      </c>
      <c r="DV18" s="716" t="s">
        <v>445</v>
      </c>
      <c r="DW18" s="716" t="s">
        <v>446</v>
      </c>
      <c r="DX18" s="716" t="s">
        <v>450</v>
      </c>
      <c r="DY18" s="716" t="s">
        <v>449</v>
      </c>
      <c r="DZ18" s="716" t="s">
        <v>448</v>
      </c>
      <c r="EA18" s="716" t="s">
        <v>447</v>
      </c>
      <c r="EB18" s="716" t="s">
        <v>451</v>
      </c>
      <c r="EC18" s="716" t="s">
        <v>452</v>
      </c>
      <c r="ED18" s="716" t="s">
        <v>1181</v>
      </c>
      <c r="EE18" s="716" t="s">
        <v>1182</v>
      </c>
      <c r="EF18" s="716" t="s">
        <v>1183</v>
      </c>
      <c r="EG18" s="730" t="s">
        <v>454</v>
      </c>
      <c r="EH18" s="716" t="s">
        <v>456</v>
      </c>
      <c r="EI18" s="716" t="s">
        <v>453</v>
      </c>
      <c r="EJ18" s="718" t="s">
        <v>455</v>
      </c>
      <c r="EK18" s="718" t="s">
        <v>1184</v>
      </c>
      <c r="EL18" s="718" t="s">
        <v>1185</v>
      </c>
      <c r="EM18" s="718" t="s">
        <v>1186</v>
      </c>
      <c r="EN18" s="803" t="s">
        <v>247</v>
      </c>
      <c r="EO18" s="734" t="s">
        <v>248</v>
      </c>
      <c r="EP18" s="734" t="s">
        <v>249</v>
      </c>
      <c r="EQ18" s="734" t="s">
        <v>250</v>
      </c>
      <c r="ER18" s="734" t="s">
        <v>251</v>
      </c>
      <c r="ES18" s="734" t="s">
        <v>252</v>
      </c>
      <c r="ET18" s="734" t="s">
        <v>253</v>
      </c>
      <c r="EU18" s="734" t="s">
        <v>254</v>
      </c>
      <c r="EV18" s="734" t="s">
        <v>255</v>
      </c>
      <c r="EW18" s="734" t="s">
        <v>256</v>
      </c>
      <c r="EX18" s="734" t="s">
        <v>257</v>
      </c>
      <c r="EY18" s="734" t="s">
        <v>258</v>
      </c>
      <c r="EZ18" s="734" t="s">
        <v>259</v>
      </c>
      <c r="FA18" s="734" t="s">
        <v>260</v>
      </c>
      <c r="FB18" s="734" t="s">
        <v>261</v>
      </c>
      <c r="FC18" s="734" t="s">
        <v>262</v>
      </c>
      <c r="FD18" s="734" t="s">
        <v>263</v>
      </c>
      <c r="FE18" s="734" t="s">
        <v>264</v>
      </c>
      <c r="FF18" s="734" t="s">
        <v>265</v>
      </c>
      <c r="FG18" s="734" t="s">
        <v>266</v>
      </c>
      <c r="FH18" s="813" t="s">
        <v>267</v>
      </c>
      <c r="FI18" s="815" t="s">
        <v>624</v>
      </c>
      <c r="FJ18" s="734" t="s">
        <v>625</v>
      </c>
      <c r="FK18" s="734" t="s">
        <v>626</v>
      </c>
      <c r="FL18" s="734" t="s">
        <v>627</v>
      </c>
      <c r="FM18" s="734" t="s">
        <v>628</v>
      </c>
      <c r="FN18" s="813" t="s">
        <v>629</v>
      </c>
      <c r="FO18" s="810" t="s">
        <v>268</v>
      </c>
      <c r="FP18" s="723" t="s">
        <v>269</v>
      </c>
      <c r="FQ18" s="723" t="s">
        <v>270</v>
      </c>
      <c r="FR18" s="723" t="s">
        <v>271</v>
      </c>
      <c r="FS18" s="723" t="s">
        <v>272</v>
      </c>
      <c r="FT18" s="723" t="s">
        <v>273</v>
      </c>
      <c r="FU18" s="723" t="s">
        <v>274</v>
      </c>
      <c r="FV18" s="723" t="s">
        <v>275</v>
      </c>
      <c r="FW18" s="723" t="s">
        <v>276</v>
      </c>
      <c r="FX18" s="723" t="s">
        <v>277</v>
      </c>
      <c r="FY18" s="723" t="s">
        <v>278</v>
      </c>
      <c r="FZ18" s="723" t="s">
        <v>279</v>
      </c>
      <c r="GA18" s="723" t="s">
        <v>280</v>
      </c>
      <c r="GB18" s="723" t="s">
        <v>281</v>
      </c>
      <c r="GC18" s="723" t="s">
        <v>282</v>
      </c>
      <c r="GD18" s="723" t="s">
        <v>283</v>
      </c>
      <c r="GE18" s="723" t="s">
        <v>331</v>
      </c>
      <c r="GF18" s="723" t="s">
        <v>332</v>
      </c>
      <c r="GG18" s="723" t="s">
        <v>333</v>
      </c>
      <c r="GH18" s="817" t="s">
        <v>284</v>
      </c>
      <c r="GI18" s="819" t="s">
        <v>285</v>
      </c>
      <c r="GJ18" s="819" t="s">
        <v>286</v>
      </c>
      <c r="GK18" s="819" t="s">
        <v>287</v>
      </c>
      <c r="GL18" s="819" t="s">
        <v>288</v>
      </c>
      <c r="GM18" s="819" t="s">
        <v>289</v>
      </c>
      <c r="GN18" s="819" t="s">
        <v>290</v>
      </c>
      <c r="GO18" s="819" t="s">
        <v>291</v>
      </c>
      <c r="GP18" s="819" t="s">
        <v>292</v>
      </c>
      <c r="GQ18" s="819" t="s">
        <v>293</v>
      </c>
      <c r="GR18" s="819" t="s">
        <v>294</v>
      </c>
      <c r="GS18" s="820" t="s">
        <v>295</v>
      </c>
      <c r="GT18" s="723" t="s">
        <v>296</v>
      </c>
      <c r="GU18" s="819" t="s">
        <v>297</v>
      </c>
      <c r="GV18" s="819" t="s">
        <v>298</v>
      </c>
      <c r="GW18" s="819" t="s">
        <v>299</v>
      </c>
      <c r="GX18" s="819" t="s">
        <v>300</v>
      </c>
      <c r="GY18" s="819" t="s">
        <v>301</v>
      </c>
      <c r="GZ18" s="819" t="s">
        <v>302</v>
      </c>
      <c r="HA18" s="819" t="s">
        <v>303</v>
      </c>
      <c r="HB18" s="819" t="s">
        <v>304</v>
      </c>
      <c r="HC18" s="819" t="s">
        <v>305</v>
      </c>
      <c r="HD18" s="819" t="s">
        <v>306</v>
      </c>
      <c r="HE18" s="822" t="s">
        <v>307</v>
      </c>
      <c r="HF18" s="819" t="s">
        <v>308</v>
      </c>
      <c r="HG18" s="810" t="s">
        <v>341</v>
      </c>
      <c r="HH18" s="820" t="s">
        <v>342</v>
      </c>
      <c r="HI18" s="723" t="s">
        <v>343</v>
      </c>
      <c r="HJ18" s="810" t="s">
        <v>344</v>
      </c>
      <c r="HK18" s="820" t="s">
        <v>345</v>
      </c>
      <c r="HL18" s="723" t="s">
        <v>346</v>
      </c>
      <c r="HM18" s="810" t="s">
        <v>347</v>
      </c>
      <c r="HN18" s="820" t="s">
        <v>348</v>
      </c>
      <c r="HO18" s="723" t="s">
        <v>349</v>
      </c>
      <c r="HP18" s="810" t="s">
        <v>350</v>
      </c>
      <c r="HQ18" s="820" t="s">
        <v>351</v>
      </c>
      <c r="HR18" s="723" t="s">
        <v>352</v>
      </c>
      <c r="HS18" s="810" t="s">
        <v>353</v>
      </c>
      <c r="HT18" s="820" t="s">
        <v>354</v>
      </c>
      <c r="HU18" s="723" t="s">
        <v>355</v>
      </c>
      <c r="HV18" s="810" t="s">
        <v>356</v>
      </c>
      <c r="HW18" s="820" t="s">
        <v>357</v>
      </c>
      <c r="HX18" s="723" t="s">
        <v>358</v>
      </c>
      <c r="HY18" s="810" t="s">
        <v>359</v>
      </c>
      <c r="HZ18" s="820" t="s">
        <v>360</v>
      </c>
      <c r="IA18" s="723" t="s">
        <v>361</v>
      </c>
      <c r="IB18" s="810" t="s">
        <v>362</v>
      </c>
      <c r="IC18" s="820" t="s">
        <v>363</v>
      </c>
      <c r="ID18" s="723" t="s">
        <v>364</v>
      </c>
      <c r="IE18" s="810" t="s">
        <v>365</v>
      </c>
      <c r="IF18" s="820" t="s">
        <v>366</v>
      </c>
      <c r="IG18" s="723" t="s">
        <v>367</v>
      </c>
      <c r="IH18" s="810" t="s">
        <v>368</v>
      </c>
      <c r="II18" s="820" t="s">
        <v>369</v>
      </c>
      <c r="IJ18" s="723" t="s">
        <v>370</v>
      </c>
      <c r="IK18" s="810" t="s">
        <v>371</v>
      </c>
      <c r="IL18" s="820" t="s">
        <v>372</v>
      </c>
      <c r="IM18" s="723" t="s">
        <v>373</v>
      </c>
      <c r="IN18" s="810" t="s">
        <v>374</v>
      </c>
      <c r="IO18" s="820" t="s">
        <v>375</v>
      </c>
      <c r="IP18" s="723" t="s">
        <v>376</v>
      </c>
      <c r="IQ18" s="810" t="s">
        <v>377</v>
      </c>
      <c r="IR18" s="820" t="s">
        <v>378</v>
      </c>
      <c r="IS18" s="723" t="s">
        <v>379</v>
      </c>
      <c r="IT18" s="810" t="s">
        <v>380</v>
      </c>
      <c r="IU18" s="820" t="s">
        <v>381</v>
      </c>
      <c r="IV18" s="820" t="s">
        <v>382</v>
      </c>
      <c r="IW18" s="723" t="s">
        <v>383</v>
      </c>
      <c r="IX18" s="820" t="s">
        <v>384</v>
      </c>
      <c r="IY18" s="723" t="s">
        <v>385</v>
      </c>
      <c r="IZ18" s="810" t="s">
        <v>386</v>
      </c>
      <c r="JA18" s="820" t="s">
        <v>387</v>
      </c>
      <c r="JB18" s="820" t="s">
        <v>388</v>
      </c>
      <c r="JC18" s="723" t="s">
        <v>389</v>
      </c>
      <c r="JD18" s="820" t="s">
        <v>390</v>
      </c>
      <c r="JE18" s="723" t="s">
        <v>391</v>
      </c>
      <c r="JF18" s="810" t="s">
        <v>392</v>
      </c>
      <c r="JG18" s="820" t="s">
        <v>393</v>
      </c>
      <c r="JH18" s="723" t="s">
        <v>394</v>
      </c>
      <c r="JI18" s="723" t="s">
        <v>1202</v>
      </c>
      <c r="JJ18" s="732" t="s">
        <v>457</v>
      </c>
      <c r="JK18" s="732" t="s">
        <v>459</v>
      </c>
      <c r="JL18" s="725" t="s">
        <v>460</v>
      </c>
      <c r="JM18" s="725" t="s">
        <v>461</v>
      </c>
      <c r="JN18" s="725" t="s">
        <v>458</v>
      </c>
      <c r="JO18" s="725" t="s">
        <v>463</v>
      </c>
      <c r="JP18" s="725" t="s">
        <v>462</v>
      </c>
      <c r="JQ18" s="725" t="s">
        <v>464</v>
      </c>
      <c r="JR18" s="725" t="s">
        <v>466</v>
      </c>
      <c r="JS18" s="725" t="s">
        <v>468</v>
      </c>
      <c r="JT18" s="725" t="s">
        <v>465</v>
      </c>
      <c r="JU18" s="725" t="s">
        <v>470</v>
      </c>
      <c r="JV18" s="725" t="s">
        <v>467</v>
      </c>
      <c r="JW18" s="725" t="s">
        <v>469</v>
      </c>
      <c r="JX18" s="725" t="s">
        <v>471</v>
      </c>
      <c r="JY18" s="725" t="s">
        <v>472</v>
      </c>
      <c r="JZ18" s="725" t="s">
        <v>474</v>
      </c>
      <c r="KA18" s="725" t="s">
        <v>476</v>
      </c>
      <c r="KB18" s="725" t="s">
        <v>478</v>
      </c>
      <c r="KC18" s="725" t="s">
        <v>473</v>
      </c>
      <c r="KD18" s="725" t="s">
        <v>475</v>
      </c>
      <c r="KE18" s="725" t="s">
        <v>477</v>
      </c>
      <c r="KF18" s="725" t="s">
        <v>479</v>
      </c>
      <c r="KG18" s="725" t="s">
        <v>1190</v>
      </c>
      <c r="KH18" s="725" t="s">
        <v>1191</v>
      </c>
      <c r="KI18" s="725" t="s">
        <v>1192</v>
      </c>
      <c r="KJ18" s="732" t="s">
        <v>480</v>
      </c>
      <c r="KK18" s="732" t="s">
        <v>1196</v>
      </c>
      <c r="KL18" s="725" t="s">
        <v>1197</v>
      </c>
      <c r="KM18" s="725" t="s">
        <v>1198</v>
      </c>
      <c r="KN18" s="830" t="s">
        <v>309</v>
      </c>
      <c r="KO18" s="723" t="s">
        <v>310</v>
      </c>
      <c r="KP18" s="723" t="s">
        <v>311</v>
      </c>
      <c r="KQ18" s="723" t="s">
        <v>312</v>
      </c>
      <c r="KR18" s="723" t="s">
        <v>313</v>
      </c>
      <c r="KS18" s="723" t="s">
        <v>314</v>
      </c>
      <c r="KT18" s="723" t="s">
        <v>315</v>
      </c>
      <c r="KU18" s="723" t="s">
        <v>316</v>
      </c>
      <c r="KV18" s="723" t="s">
        <v>317</v>
      </c>
      <c r="KW18" s="723" t="s">
        <v>318</v>
      </c>
      <c r="KX18" s="723" t="s">
        <v>319</v>
      </c>
      <c r="KY18" s="723" t="s">
        <v>320</v>
      </c>
      <c r="KZ18" s="723" t="s">
        <v>321</v>
      </c>
      <c r="LA18" s="723" t="s">
        <v>322</v>
      </c>
      <c r="LB18" s="723" t="s">
        <v>323</v>
      </c>
      <c r="LC18" s="828" t="s">
        <v>324</v>
      </c>
      <c r="LD18" s="826" t="s">
        <v>325</v>
      </c>
      <c r="LE18" s="824" t="s">
        <v>326</v>
      </c>
      <c r="LF18" s="824" t="s">
        <v>327</v>
      </c>
      <c r="LG18" s="824" t="s">
        <v>328</v>
      </c>
      <c r="LH18" s="824" t="s">
        <v>329</v>
      </c>
      <c r="LI18" s="824" t="s">
        <v>330</v>
      </c>
      <c r="LJ18" s="520"/>
      <c r="LK18" s="521"/>
      <c r="LL18" s="521"/>
      <c r="LM18" s="521"/>
      <c r="LN18" s="521"/>
      <c r="LO18" s="521"/>
      <c r="LP18" s="521"/>
      <c r="LQ18" s="521"/>
      <c r="LR18" s="521"/>
      <c r="LS18" s="521"/>
      <c r="LT18" s="521"/>
      <c r="LU18" s="521"/>
      <c r="LV18" s="522"/>
    </row>
    <row r="19" spans="1:334" s="523" customFormat="1" ht="51.75" customHeight="1" thickBot="1" x14ac:dyDescent="0.3">
      <c r="A19" s="785"/>
      <c r="B19" s="788"/>
      <c r="C19" s="755"/>
      <c r="D19" s="755"/>
      <c r="E19" s="755"/>
      <c r="F19" s="755"/>
      <c r="G19" s="755"/>
      <c r="H19" s="755"/>
      <c r="I19" s="758"/>
      <c r="J19" s="779"/>
      <c r="K19" s="782"/>
      <c r="L19" s="791"/>
      <c r="M19" s="794"/>
      <c r="N19" s="797"/>
      <c r="O19" s="773"/>
      <c r="P19" s="776"/>
      <c r="Q19" s="746"/>
      <c r="R19" s="749"/>
      <c r="S19" s="752"/>
      <c r="T19" s="804"/>
      <c r="U19" s="735"/>
      <c r="V19" s="735"/>
      <c r="W19" s="735"/>
      <c r="X19" s="735"/>
      <c r="Y19" s="735"/>
      <c r="Z19" s="735"/>
      <c r="AA19" s="735"/>
      <c r="AB19" s="735"/>
      <c r="AC19" s="735"/>
      <c r="AD19" s="735"/>
      <c r="AE19" s="735"/>
      <c r="AF19" s="735"/>
      <c r="AG19" s="735"/>
      <c r="AH19" s="735"/>
      <c r="AI19" s="735"/>
      <c r="AJ19" s="735"/>
      <c r="AK19" s="735"/>
      <c r="AL19" s="735"/>
      <c r="AM19" s="735"/>
      <c r="AN19" s="735"/>
      <c r="AO19" s="735"/>
      <c r="AP19" s="735"/>
      <c r="AQ19" s="735"/>
      <c r="AR19" s="735"/>
      <c r="AS19" s="735"/>
      <c r="AT19" s="741"/>
      <c r="AU19" s="743"/>
      <c r="AV19" s="743"/>
      <c r="AW19" s="743"/>
      <c r="AX19" s="743"/>
      <c r="AY19" s="743"/>
      <c r="AZ19" s="743"/>
      <c r="BA19" s="743"/>
      <c r="BB19" s="743"/>
      <c r="BC19" s="743"/>
      <c r="BD19" s="743"/>
      <c r="BE19" s="743"/>
      <c r="BF19" s="743"/>
      <c r="BG19" s="743"/>
      <c r="BH19" s="743"/>
      <c r="BI19" s="743"/>
      <c r="BJ19" s="743"/>
      <c r="BK19" s="743"/>
      <c r="BL19" s="743"/>
      <c r="BM19" s="743"/>
      <c r="BN19" s="743"/>
      <c r="BO19" s="743"/>
      <c r="BP19" s="735"/>
      <c r="BQ19" s="735"/>
      <c r="BR19" s="743"/>
      <c r="BS19" s="743"/>
      <c r="BT19" s="743"/>
      <c r="BU19" s="743"/>
      <c r="BV19" s="743"/>
      <c r="BW19" s="743"/>
      <c r="BX19" s="743"/>
      <c r="BY19" s="743"/>
      <c r="BZ19" s="743"/>
      <c r="CA19" s="743"/>
      <c r="CB19" s="743"/>
      <c r="CC19" s="743"/>
      <c r="CD19" s="743"/>
      <c r="CE19" s="743"/>
      <c r="CF19" s="743"/>
      <c r="CG19" s="743"/>
      <c r="CH19" s="743"/>
      <c r="CI19" s="743"/>
      <c r="CJ19" s="743"/>
      <c r="CK19" s="743"/>
      <c r="CL19" s="743"/>
      <c r="CM19" s="743"/>
      <c r="CN19" s="743"/>
      <c r="CO19" s="743"/>
      <c r="CP19" s="743"/>
      <c r="CQ19" s="743"/>
      <c r="CR19" s="743"/>
      <c r="CS19" s="743"/>
      <c r="CT19" s="743"/>
      <c r="CU19" s="743"/>
      <c r="CV19" s="743"/>
      <c r="CW19" s="743"/>
      <c r="CX19" s="806"/>
      <c r="CY19" s="739"/>
      <c r="CZ19" s="739"/>
      <c r="DA19" s="717"/>
      <c r="DB19" s="717"/>
      <c r="DC19" s="717"/>
      <c r="DD19" s="717"/>
      <c r="DE19" s="717"/>
      <c r="DF19" s="717"/>
      <c r="DG19" s="808"/>
      <c r="DH19" s="717"/>
      <c r="DI19" s="717"/>
      <c r="DJ19" s="717"/>
      <c r="DK19" s="717"/>
      <c r="DL19" s="717"/>
      <c r="DM19" s="717"/>
      <c r="DN19" s="717"/>
      <c r="DO19" s="717"/>
      <c r="DP19" s="717"/>
      <c r="DQ19" s="717"/>
      <c r="DR19" s="717"/>
      <c r="DS19" s="717"/>
      <c r="DT19" s="717"/>
      <c r="DU19" s="717"/>
      <c r="DV19" s="717"/>
      <c r="DW19" s="717"/>
      <c r="DX19" s="717"/>
      <c r="DY19" s="717"/>
      <c r="DZ19" s="717"/>
      <c r="EA19" s="717"/>
      <c r="EB19" s="717"/>
      <c r="EC19" s="717"/>
      <c r="ED19" s="717"/>
      <c r="EE19" s="717"/>
      <c r="EF19" s="717"/>
      <c r="EG19" s="731"/>
      <c r="EH19" s="717"/>
      <c r="EI19" s="717"/>
      <c r="EJ19" s="719"/>
      <c r="EK19" s="719"/>
      <c r="EL19" s="719"/>
      <c r="EM19" s="719"/>
      <c r="EN19" s="804"/>
      <c r="EO19" s="735"/>
      <c r="EP19" s="735"/>
      <c r="EQ19" s="735"/>
      <c r="ER19" s="735"/>
      <c r="ES19" s="735"/>
      <c r="ET19" s="735"/>
      <c r="EU19" s="735"/>
      <c r="EV19" s="735"/>
      <c r="EW19" s="735"/>
      <c r="EX19" s="735"/>
      <c r="EY19" s="735"/>
      <c r="EZ19" s="735"/>
      <c r="FA19" s="735"/>
      <c r="FB19" s="735"/>
      <c r="FC19" s="735"/>
      <c r="FD19" s="735"/>
      <c r="FE19" s="735"/>
      <c r="FF19" s="735"/>
      <c r="FG19" s="735"/>
      <c r="FH19" s="814"/>
      <c r="FI19" s="816"/>
      <c r="FJ19" s="735"/>
      <c r="FK19" s="735"/>
      <c r="FL19" s="735"/>
      <c r="FM19" s="735"/>
      <c r="FN19" s="814"/>
      <c r="FO19" s="811"/>
      <c r="FP19" s="812"/>
      <c r="FQ19" s="812"/>
      <c r="FR19" s="812"/>
      <c r="FS19" s="812"/>
      <c r="FT19" s="812"/>
      <c r="FU19" s="812"/>
      <c r="FV19" s="812"/>
      <c r="FW19" s="812"/>
      <c r="FX19" s="812"/>
      <c r="FY19" s="812"/>
      <c r="FZ19" s="812"/>
      <c r="GA19" s="812"/>
      <c r="GB19" s="812"/>
      <c r="GC19" s="812"/>
      <c r="GD19" s="812"/>
      <c r="GE19" s="812"/>
      <c r="GF19" s="812"/>
      <c r="GG19" s="812"/>
      <c r="GH19" s="818"/>
      <c r="GI19" s="812"/>
      <c r="GJ19" s="812"/>
      <c r="GK19" s="812"/>
      <c r="GL19" s="812"/>
      <c r="GM19" s="812"/>
      <c r="GN19" s="812"/>
      <c r="GO19" s="812"/>
      <c r="GP19" s="812"/>
      <c r="GQ19" s="812"/>
      <c r="GR19" s="812"/>
      <c r="GS19" s="821"/>
      <c r="GT19" s="724"/>
      <c r="GU19" s="812"/>
      <c r="GV19" s="812"/>
      <c r="GW19" s="812"/>
      <c r="GX19" s="812"/>
      <c r="GY19" s="812"/>
      <c r="GZ19" s="812"/>
      <c r="HA19" s="812"/>
      <c r="HB19" s="812"/>
      <c r="HC19" s="812"/>
      <c r="HD19" s="812"/>
      <c r="HE19" s="823"/>
      <c r="HF19" s="724"/>
      <c r="HG19" s="832"/>
      <c r="HH19" s="821"/>
      <c r="HI19" s="724"/>
      <c r="HJ19" s="832"/>
      <c r="HK19" s="821"/>
      <c r="HL19" s="724"/>
      <c r="HM19" s="832"/>
      <c r="HN19" s="821"/>
      <c r="HO19" s="724"/>
      <c r="HP19" s="832"/>
      <c r="HQ19" s="821"/>
      <c r="HR19" s="724"/>
      <c r="HS19" s="832"/>
      <c r="HT19" s="821"/>
      <c r="HU19" s="724"/>
      <c r="HV19" s="832"/>
      <c r="HW19" s="821"/>
      <c r="HX19" s="724"/>
      <c r="HY19" s="832"/>
      <c r="HZ19" s="821"/>
      <c r="IA19" s="724"/>
      <c r="IB19" s="832"/>
      <c r="IC19" s="821"/>
      <c r="ID19" s="724"/>
      <c r="IE19" s="832"/>
      <c r="IF19" s="821"/>
      <c r="IG19" s="724"/>
      <c r="IH19" s="832"/>
      <c r="II19" s="821"/>
      <c r="IJ19" s="724"/>
      <c r="IK19" s="832"/>
      <c r="IL19" s="821"/>
      <c r="IM19" s="724"/>
      <c r="IN19" s="832"/>
      <c r="IO19" s="821"/>
      <c r="IP19" s="724"/>
      <c r="IQ19" s="832"/>
      <c r="IR19" s="821"/>
      <c r="IS19" s="724"/>
      <c r="IT19" s="832"/>
      <c r="IU19" s="821"/>
      <c r="IV19" s="821"/>
      <c r="IW19" s="724"/>
      <c r="IX19" s="821"/>
      <c r="IY19" s="724"/>
      <c r="IZ19" s="832"/>
      <c r="JA19" s="821"/>
      <c r="JB19" s="821"/>
      <c r="JC19" s="724"/>
      <c r="JD19" s="821"/>
      <c r="JE19" s="724"/>
      <c r="JF19" s="832"/>
      <c r="JG19" s="821"/>
      <c r="JH19" s="724"/>
      <c r="JI19" s="724"/>
      <c r="JJ19" s="733"/>
      <c r="JK19" s="733"/>
      <c r="JL19" s="726"/>
      <c r="JM19" s="726"/>
      <c r="JN19" s="726"/>
      <c r="JO19" s="726"/>
      <c r="JP19" s="726"/>
      <c r="JQ19" s="726"/>
      <c r="JR19" s="726"/>
      <c r="JS19" s="726"/>
      <c r="JT19" s="726"/>
      <c r="JU19" s="726"/>
      <c r="JV19" s="726"/>
      <c r="JW19" s="726"/>
      <c r="JX19" s="726"/>
      <c r="JY19" s="726"/>
      <c r="JZ19" s="726"/>
      <c r="KA19" s="726"/>
      <c r="KB19" s="726"/>
      <c r="KC19" s="726"/>
      <c r="KD19" s="726"/>
      <c r="KE19" s="726"/>
      <c r="KF19" s="726"/>
      <c r="KG19" s="726"/>
      <c r="KH19" s="726"/>
      <c r="KI19" s="726"/>
      <c r="KJ19" s="733"/>
      <c r="KK19" s="733"/>
      <c r="KL19" s="726"/>
      <c r="KM19" s="726"/>
      <c r="KN19" s="831"/>
      <c r="KO19" s="724"/>
      <c r="KP19" s="724"/>
      <c r="KQ19" s="724"/>
      <c r="KR19" s="724"/>
      <c r="KS19" s="724"/>
      <c r="KT19" s="724"/>
      <c r="KU19" s="724"/>
      <c r="KV19" s="724"/>
      <c r="KW19" s="724"/>
      <c r="KX19" s="724"/>
      <c r="KY19" s="724"/>
      <c r="KZ19" s="724"/>
      <c r="LA19" s="724"/>
      <c r="LB19" s="724"/>
      <c r="LC19" s="829"/>
      <c r="LD19" s="827"/>
      <c r="LE19" s="825"/>
      <c r="LF19" s="825"/>
      <c r="LG19" s="825"/>
      <c r="LH19" s="825"/>
      <c r="LI19" s="825"/>
      <c r="LJ19" s="524"/>
      <c r="LK19" s="525"/>
      <c r="LL19" s="525"/>
      <c r="LM19" s="525"/>
      <c r="LN19" s="525"/>
      <c r="LO19" s="525"/>
      <c r="LP19" s="525"/>
      <c r="LQ19" s="525"/>
      <c r="LR19" s="525"/>
      <c r="LS19" s="525"/>
      <c r="LT19" s="525"/>
      <c r="LU19" s="525"/>
      <c r="LV19" s="526"/>
    </row>
    <row r="20" spans="1:334" ht="33.950000000000003" customHeight="1" x14ac:dyDescent="0.25">
      <c r="A20" s="477">
        <f>'Pielęgniarstwo II st.'!A20</f>
        <v>1</v>
      </c>
      <c r="B20" s="478" t="str">
        <f>'Pielęgniarstwo II st.'!B20</f>
        <v>A</v>
      </c>
      <c r="C20" s="479" t="str">
        <f>'Pielęgniarstwo II st.'!C20</f>
        <v>2026/2027</v>
      </c>
      <c r="D20" s="478">
        <f>'Pielęgniarstwo II st.'!D20</f>
        <v>0</v>
      </c>
      <c r="E20" s="478">
        <f>'Pielęgniarstwo II st.'!E20</f>
        <v>1</v>
      </c>
      <c r="F20" s="478" t="str">
        <f>'Pielęgniarstwo II st.'!F20</f>
        <v>2026/2027</v>
      </c>
      <c r="G20" s="480" t="str">
        <f>'Pielęgniarstwo II st.'!G20</f>
        <v>RPS</v>
      </c>
      <c r="H20" s="481" t="str">
        <f>'Pielęgniarstwo II st.'!H20</f>
        <v>ze standardu</v>
      </c>
      <c r="I20" s="482" t="str">
        <f>'Pielęgniarstwo II st.'!I20</f>
        <v>Wielokulturowość w praktyce zawodowej pielęgniarki</v>
      </c>
      <c r="J20" s="483">
        <f>'Pielęgniarstwo II st.'!M20</f>
        <v>50</v>
      </c>
      <c r="K20" s="484">
        <f>'Pielęgniarstwo II st.'!N20</f>
        <v>25</v>
      </c>
      <c r="L20" s="485">
        <f>'Pielęgniarstwo II st.'!O20</f>
        <v>25</v>
      </c>
      <c r="M20" s="486">
        <f>SUM('Pielęgniarstwo II st.'!AB20,'Pielęgniarstwo II st.'!AD20,'Pielęgniarstwo II st.'!AY20,'Pielęgniarstwo II st.'!BA20)</f>
        <v>10</v>
      </c>
      <c r="N20" s="487">
        <f>'Pielęgniarstwo II st.'!P20</f>
        <v>25</v>
      </c>
      <c r="O20" s="488">
        <f>'Pielęgniarstwo II st.'!Q20</f>
        <v>2</v>
      </c>
      <c r="P20" s="489" t="str">
        <f>'Pielęgniarstwo II st.'!V20</f>
        <v>zal</v>
      </c>
      <c r="Q20" s="490">
        <f t="shared" ref="Q20:Q46" si="0">SUM(T20:FN20)</f>
        <v>3</v>
      </c>
      <c r="R20" s="491">
        <f t="shared" ref="R20:R46" si="1">SUM(FO20:LC20)</f>
        <v>4</v>
      </c>
      <c r="S20" s="492">
        <f>SUM(LD20:LI20)</f>
        <v>1</v>
      </c>
      <c r="T20" s="413"/>
      <c r="U20" s="414"/>
      <c r="V20" s="414"/>
      <c r="W20" s="415"/>
      <c r="X20" s="415"/>
      <c r="Y20" s="415"/>
      <c r="Z20" s="415"/>
      <c r="AA20" s="415"/>
      <c r="AB20" s="415"/>
      <c r="AC20" s="415"/>
      <c r="AD20" s="415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>
        <v>1</v>
      </c>
      <c r="AR20" s="415">
        <v>1</v>
      </c>
      <c r="AS20" s="415">
        <v>1</v>
      </c>
      <c r="AT20" s="417"/>
      <c r="AU20" s="418"/>
      <c r="AV20" s="418"/>
      <c r="AW20" s="418"/>
      <c r="AX20" s="418"/>
      <c r="AY20" s="418"/>
      <c r="AZ20" s="418"/>
      <c r="BA20" s="418"/>
      <c r="BB20" s="418"/>
      <c r="BC20" s="418"/>
      <c r="BD20" s="418"/>
      <c r="BE20" s="418"/>
      <c r="BF20" s="418"/>
      <c r="BG20" s="418"/>
      <c r="BH20" s="418"/>
      <c r="BI20" s="418"/>
      <c r="BJ20" s="418"/>
      <c r="BK20" s="418"/>
      <c r="BL20" s="418"/>
      <c r="BM20" s="418"/>
      <c r="BN20" s="418"/>
      <c r="BO20" s="418"/>
      <c r="BP20" s="418"/>
      <c r="BQ20" s="419"/>
      <c r="BR20" s="420"/>
      <c r="BS20" s="418"/>
      <c r="BT20" s="418"/>
      <c r="BU20" s="418"/>
      <c r="BV20" s="418"/>
      <c r="BW20" s="418"/>
      <c r="BX20" s="418"/>
      <c r="BY20" s="418"/>
      <c r="BZ20" s="418"/>
      <c r="CA20" s="418"/>
      <c r="CB20" s="418"/>
      <c r="CC20" s="418"/>
      <c r="CD20" s="418"/>
      <c r="CE20" s="418"/>
      <c r="CF20" s="418"/>
      <c r="CG20" s="418"/>
      <c r="CH20" s="418"/>
      <c r="CI20" s="418"/>
      <c r="CJ20" s="418"/>
      <c r="CK20" s="418"/>
      <c r="CL20" s="418"/>
      <c r="CM20" s="418"/>
      <c r="CN20" s="418"/>
      <c r="CO20" s="418"/>
      <c r="CP20" s="418"/>
      <c r="CQ20" s="418"/>
      <c r="CR20" s="418"/>
      <c r="CS20" s="418"/>
      <c r="CT20" s="418"/>
      <c r="CU20" s="418"/>
      <c r="CV20" s="418"/>
      <c r="CW20" s="418"/>
      <c r="CX20" s="419"/>
      <c r="CY20" s="415"/>
      <c r="CZ20" s="415"/>
      <c r="DA20" s="415"/>
      <c r="DB20" s="415"/>
      <c r="DC20" s="415"/>
      <c r="DD20" s="415"/>
      <c r="DE20" s="415"/>
      <c r="DF20" s="415"/>
      <c r="DG20" s="415"/>
      <c r="DH20" s="415"/>
      <c r="DI20" s="415"/>
      <c r="DJ20" s="415"/>
      <c r="DK20" s="415"/>
      <c r="DL20" s="415"/>
      <c r="DM20" s="415"/>
      <c r="DN20" s="415"/>
      <c r="DO20" s="415"/>
      <c r="DP20" s="415"/>
      <c r="DQ20" s="415"/>
      <c r="DR20" s="415"/>
      <c r="DS20" s="415"/>
      <c r="DT20" s="415"/>
      <c r="DU20" s="415"/>
      <c r="DV20" s="415"/>
      <c r="DW20" s="415"/>
      <c r="DX20" s="415"/>
      <c r="DY20" s="415"/>
      <c r="DZ20" s="415"/>
      <c r="EA20" s="415"/>
      <c r="EB20" s="415"/>
      <c r="EC20" s="415"/>
      <c r="ED20" s="415"/>
      <c r="EE20" s="415"/>
      <c r="EF20" s="415"/>
      <c r="EG20" s="415"/>
      <c r="EH20" s="415"/>
      <c r="EI20" s="415"/>
      <c r="EJ20" s="415"/>
      <c r="EK20" s="415"/>
      <c r="EL20" s="415"/>
      <c r="EM20" s="416"/>
      <c r="EN20" s="413"/>
      <c r="EO20" s="415"/>
      <c r="EP20" s="415"/>
      <c r="EQ20" s="415"/>
      <c r="ER20" s="415"/>
      <c r="ES20" s="415"/>
      <c r="ET20" s="415"/>
      <c r="EU20" s="415"/>
      <c r="EV20" s="415"/>
      <c r="EW20" s="415"/>
      <c r="EX20" s="415"/>
      <c r="EY20" s="415"/>
      <c r="EZ20" s="415"/>
      <c r="FA20" s="415"/>
      <c r="FB20" s="415"/>
      <c r="FC20" s="415"/>
      <c r="FD20" s="415"/>
      <c r="FE20" s="415"/>
      <c r="FF20" s="415"/>
      <c r="FG20" s="415"/>
      <c r="FH20" s="421"/>
      <c r="FI20" s="422"/>
      <c r="FJ20" s="416"/>
      <c r="FK20" s="416"/>
      <c r="FL20" s="416"/>
      <c r="FM20" s="416"/>
      <c r="FN20" s="421"/>
      <c r="FO20" s="417"/>
      <c r="FP20" s="420"/>
      <c r="FQ20" s="420"/>
      <c r="FR20" s="420"/>
      <c r="FS20" s="420"/>
      <c r="FT20" s="420"/>
      <c r="FU20" s="420"/>
      <c r="FV20" s="420"/>
      <c r="FW20" s="420"/>
      <c r="FX20" s="420"/>
      <c r="FY20" s="420"/>
      <c r="FZ20" s="420"/>
      <c r="GA20" s="420"/>
      <c r="GB20" s="420"/>
      <c r="GC20" s="420">
        <v>1</v>
      </c>
      <c r="GD20" s="420">
        <v>1</v>
      </c>
      <c r="GE20" s="420">
        <v>1</v>
      </c>
      <c r="GF20" s="420">
        <v>1</v>
      </c>
      <c r="GG20" s="423"/>
      <c r="GH20" s="417"/>
      <c r="GI20" s="420"/>
      <c r="GJ20" s="420"/>
      <c r="GK20" s="420"/>
      <c r="GL20" s="420"/>
      <c r="GM20" s="420"/>
      <c r="GN20" s="420"/>
      <c r="GO20" s="420"/>
      <c r="GP20" s="420"/>
      <c r="GQ20" s="420"/>
      <c r="GR20" s="420"/>
      <c r="GS20" s="415"/>
      <c r="GT20" s="415"/>
      <c r="GU20" s="420"/>
      <c r="GV20" s="420"/>
      <c r="GW20" s="420"/>
      <c r="GX20" s="420"/>
      <c r="GY20" s="420"/>
      <c r="GZ20" s="420"/>
      <c r="HA20" s="420"/>
      <c r="HB20" s="420"/>
      <c r="HC20" s="420"/>
      <c r="HD20" s="420"/>
      <c r="HE20" s="420"/>
      <c r="HF20" s="420"/>
      <c r="HG20" s="418"/>
      <c r="HH20" s="420"/>
      <c r="HI20" s="420"/>
      <c r="HJ20" s="420"/>
      <c r="HK20" s="420"/>
      <c r="HL20" s="420"/>
      <c r="HM20" s="420"/>
      <c r="HN20" s="420"/>
      <c r="HO20" s="420"/>
      <c r="HP20" s="420"/>
      <c r="HQ20" s="420"/>
      <c r="HR20" s="420"/>
      <c r="HS20" s="420"/>
      <c r="HT20" s="420"/>
      <c r="HU20" s="420"/>
      <c r="HV20" s="420"/>
      <c r="HW20" s="420"/>
      <c r="HX20" s="420"/>
      <c r="HY20" s="420"/>
      <c r="HZ20" s="420"/>
      <c r="IA20" s="423"/>
      <c r="IB20" s="423"/>
      <c r="IC20" s="423"/>
      <c r="ID20" s="423"/>
      <c r="IE20" s="423"/>
      <c r="IF20" s="423"/>
      <c r="IG20" s="423"/>
      <c r="IH20" s="423"/>
      <c r="II20" s="423"/>
      <c r="IJ20" s="423"/>
      <c r="IK20" s="423"/>
      <c r="IL20" s="423"/>
      <c r="IM20" s="423"/>
      <c r="IN20" s="423"/>
      <c r="IO20" s="423"/>
      <c r="IP20" s="423"/>
      <c r="IQ20" s="423"/>
      <c r="IR20" s="423"/>
      <c r="IS20" s="423"/>
      <c r="IT20" s="423"/>
      <c r="IU20" s="423"/>
      <c r="IV20" s="423"/>
      <c r="IW20" s="423"/>
      <c r="IX20" s="423"/>
      <c r="IY20" s="423"/>
      <c r="IZ20" s="423"/>
      <c r="JA20" s="423"/>
      <c r="JB20" s="423"/>
      <c r="JC20" s="423"/>
      <c r="JD20" s="423"/>
      <c r="JE20" s="423"/>
      <c r="JF20" s="423"/>
      <c r="JG20" s="423"/>
      <c r="JH20" s="423"/>
      <c r="JI20" s="423"/>
      <c r="JJ20" s="423"/>
      <c r="JK20" s="423"/>
      <c r="JL20" s="423"/>
      <c r="JM20" s="423"/>
      <c r="JN20" s="423"/>
      <c r="JO20" s="423"/>
      <c r="JP20" s="423"/>
      <c r="JQ20" s="423"/>
      <c r="JR20" s="423"/>
      <c r="JS20" s="423"/>
      <c r="JT20" s="423"/>
      <c r="JU20" s="423"/>
      <c r="JV20" s="423"/>
      <c r="JW20" s="423"/>
      <c r="JX20" s="423"/>
      <c r="JY20" s="423"/>
      <c r="JZ20" s="423"/>
      <c r="KA20" s="423"/>
      <c r="KB20" s="423"/>
      <c r="KC20" s="423"/>
      <c r="KD20" s="423"/>
      <c r="KE20" s="423"/>
      <c r="KF20" s="423"/>
      <c r="KG20" s="423"/>
      <c r="KH20" s="423"/>
      <c r="KI20" s="423"/>
      <c r="KJ20" s="423"/>
      <c r="KK20" s="423"/>
      <c r="KL20" s="423"/>
      <c r="KM20" s="423"/>
      <c r="KN20" s="425"/>
      <c r="KO20" s="423"/>
      <c r="KP20" s="423"/>
      <c r="KQ20" s="423"/>
      <c r="KR20" s="423"/>
      <c r="KS20" s="423"/>
      <c r="KT20" s="423"/>
      <c r="KU20" s="423"/>
      <c r="KV20" s="423"/>
      <c r="KW20" s="423"/>
      <c r="KX20" s="423"/>
      <c r="KY20" s="423"/>
      <c r="KZ20" s="423"/>
      <c r="LA20" s="423"/>
      <c r="LB20" s="423"/>
      <c r="LC20" s="424"/>
      <c r="LD20" s="418">
        <v>1</v>
      </c>
      <c r="LE20" s="420"/>
      <c r="LF20" s="420"/>
      <c r="LG20" s="420"/>
      <c r="LH20" s="420"/>
      <c r="LI20" s="420"/>
    </row>
    <row r="21" spans="1:334" ht="31.5" x14ac:dyDescent="0.25">
      <c r="A21" s="478">
        <f>'Pielęgniarstwo II st.'!A21</f>
        <v>2</v>
      </c>
      <c r="B21" s="478" t="str">
        <f>'Pielęgniarstwo II st.'!B21</f>
        <v>A</v>
      </c>
      <c r="C21" s="479" t="str">
        <f>'Pielęgniarstwo II st.'!C21</f>
        <v>2026/2027</v>
      </c>
      <c r="D21" s="478">
        <f>'Pielęgniarstwo II st.'!D21</f>
        <v>0</v>
      </c>
      <c r="E21" s="478">
        <f>'Pielęgniarstwo II st.'!E21</f>
        <v>1</v>
      </c>
      <c r="F21" s="478" t="str">
        <f>'Pielęgniarstwo II st.'!F21</f>
        <v>2026/2027</v>
      </c>
      <c r="G21" s="480" t="str">
        <f>'Pielęgniarstwo II st.'!G21</f>
        <v>RPS</v>
      </c>
      <c r="H21" s="481" t="str">
        <f>'Pielęgniarstwo II st.'!H21</f>
        <v>ze standardu</v>
      </c>
      <c r="I21" s="482" t="str">
        <f>'Pielęgniarstwo II st.'!I21</f>
        <v>Zarządzanie w praktyce zawodowej pielęgniarki</v>
      </c>
      <c r="J21" s="493">
        <f>'Pielęgniarstwo II st.'!M21</f>
        <v>100</v>
      </c>
      <c r="K21" s="484">
        <f>'Pielęgniarstwo II st.'!N21</f>
        <v>65</v>
      </c>
      <c r="L21" s="485">
        <f>'Pielęgniarstwo II st.'!O21</f>
        <v>35</v>
      </c>
      <c r="M21" s="486">
        <f>SUM('Pielęgniarstwo II st.'!AB21,'Pielęgniarstwo II st.'!AD21,'Pielęgniarstwo II st.'!AY21,'Pielęgniarstwo II st.'!BA21)</f>
        <v>20</v>
      </c>
      <c r="N21" s="487">
        <f>'Pielęgniarstwo II st.'!P21</f>
        <v>35</v>
      </c>
      <c r="O21" s="488">
        <f>'Pielęgniarstwo II st.'!Q21</f>
        <v>4</v>
      </c>
      <c r="P21" s="489" t="str">
        <f>'Pielęgniarstwo II st.'!V21</f>
        <v>zal</v>
      </c>
      <c r="Q21" s="490">
        <f t="shared" si="0"/>
        <v>14</v>
      </c>
      <c r="R21" s="491">
        <f t="shared" si="1"/>
        <v>8</v>
      </c>
      <c r="S21" s="492">
        <f t="shared" ref="S21:S44" si="2">SUM(LD21:LI21)</f>
        <v>1</v>
      </c>
      <c r="T21" s="413"/>
      <c r="U21" s="414"/>
      <c r="V21" s="414"/>
      <c r="W21" s="426"/>
      <c r="X21" s="426"/>
      <c r="Y21" s="426"/>
      <c r="Z21" s="426">
        <v>1</v>
      </c>
      <c r="AA21" s="426">
        <v>1</v>
      </c>
      <c r="AB21" s="426">
        <v>1</v>
      </c>
      <c r="AC21" s="426">
        <v>1</v>
      </c>
      <c r="AD21" s="426">
        <v>1</v>
      </c>
      <c r="AE21" s="426">
        <v>1</v>
      </c>
      <c r="AF21" s="426">
        <v>1</v>
      </c>
      <c r="AG21" s="426">
        <v>1</v>
      </c>
      <c r="AH21" s="426">
        <v>1</v>
      </c>
      <c r="AI21" s="426">
        <v>1</v>
      </c>
      <c r="AJ21" s="426">
        <v>1</v>
      </c>
      <c r="AK21" s="426">
        <v>1</v>
      </c>
      <c r="AL21" s="426">
        <v>1</v>
      </c>
      <c r="AM21" s="426">
        <v>1</v>
      </c>
      <c r="AN21" s="426"/>
      <c r="AO21" s="426"/>
      <c r="AP21" s="426"/>
      <c r="AQ21" s="426"/>
      <c r="AR21" s="426"/>
      <c r="AS21" s="426"/>
      <c r="AT21" s="428"/>
      <c r="AU21" s="414"/>
      <c r="AV21" s="414"/>
      <c r="AW21" s="414"/>
      <c r="AX21" s="414"/>
      <c r="AY21" s="414"/>
      <c r="AZ21" s="414"/>
      <c r="BA21" s="414"/>
      <c r="BB21" s="414"/>
      <c r="BC21" s="414"/>
      <c r="BD21" s="414"/>
      <c r="BE21" s="414"/>
      <c r="BF21" s="414"/>
      <c r="BG21" s="414"/>
      <c r="BH21" s="414"/>
      <c r="BI21" s="414"/>
      <c r="BJ21" s="414"/>
      <c r="BK21" s="414"/>
      <c r="BL21" s="414"/>
      <c r="BM21" s="414"/>
      <c r="BN21" s="414"/>
      <c r="BO21" s="414"/>
      <c r="BP21" s="414"/>
      <c r="BQ21" s="422"/>
      <c r="BR21" s="415"/>
      <c r="BS21" s="414"/>
      <c r="BT21" s="414"/>
      <c r="BU21" s="414"/>
      <c r="BV21" s="414"/>
      <c r="BW21" s="414"/>
      <c r="BX21" s="414"/>
      <c r="BY21" s="414"/>
      <c r="BZ21" s="414"/>
      <c r="CA21" s="414"/>
      <c r="CB21" s="414"/>
      <c r="CC21" s="414"/>
      <c r="CD21" s="414"/>
      <c r="CE21" s="414"/>
      <c r="CF21" s="414"/>
      <c r="CG21" s="414"/>
      <c r="CH21" s="414"/>
      <c r="CI21" s="414"/>
      <c r="CJ21" s="414"/>
      <c r="CK21" s="414"/>
      <c r="CL21" s="414"/>
      <c r="CM21" s="414"/>
      <c r="CN21" s="414"/>
      <c r="CO21" s="414"/>
      <c r="CP21" s="414"/>
      <c r="CQ21" s="414"/>
      <c r="CR21" s="414"/>
      <c r="CS21" s="414"/>
      <c r="CT21" s="414"/>
      <c r="CU21" s="414"/>
      <c r="CV21" s="414"/>
      <c r="CW21" s="414"/>
      <c r="CX21" s="422"/>
      <c r="CY21" s="426"/>
      <c r="CZ21" s="426"/>
      <c r="DA21" s="426"/>
      <c r="DB21" s="426"/>
      <c r="DC21" s="426"/>
      <c r="DD21" s="426"/>
      <c r="DE21" s="426"/>
      <c r="DF21" s="426"/>
      <c r="DG21" s="426"/>
      <c r="DH21" s="426"/>
      <c r="DI21" s="426"/>
      <c r="DJ21" s="426"/>
      <c r="DK21" s="426"/>
      <c r="DL21" s="426"/>
      <c r="DM21" s="426"/>
      <c r="DN21" s="426"/>
      <c r="DO21" s="426"/>
      <c r="DP21" s="426"/>
      <c r="DQ21" s="426"/>
      <c r="DR21" s="426"/>
      <c r="DS21" s="426"/>
      <c r="DT21" s="426"/>
      <c r="DU21" s="426"/>
      <c r="DV21" s="426"/>
      <c r="DW21" s="426"/>
      <c r="DX21" s="426"/>
      <c r="DY21" s="426"/>
      <c r="DZ21" s="426"/>
      <c r="EA21" s="426"/>
      <c r="EB21" s="426"/>
      <c r="EC21" s="426"/>
      <c r="ED21" s="426"/>
      <c r="EE21" s="426"/>
      <c r="EF21" s="426"/>
      <c r="EG21" s="426"/>
      <c r="EH21" s="426"/>
      <c r="EI21" s="426"/>
      <c r="EJ21" s="426"/>
      <c r="EK21" s="426"/>
      <c r="EL21" s="426"/>
      <c r="EM21" s="427"/>
      <c r="EN21" s="428"/>
      <c r="EO21" s="426"/>
      <c r="EP21" s="426"/>
      <c r="EQ21" s="426"/>
      <c r="ER21" s="426"/>
      <c r="ES21" s="426"/>
      <c r="ET21" s="426"/>
      <c r="EU21" s="426"/>
      <c r="EV21" s="426"/>
      <c r="EW21" s="426"/>
      <c r="EX21" s="426"/>
      <c r="EY21" s="426"/>
      <c r="EZ21" s="426"/>
      <c r="FA21" s="426"/>
      <c r="FB21" s="426"/>
      <c r="FC21" s="426"/>
      <c r="FD21" s="426"/>
      <c r="FE21" s="426"/>
      <c r="FF21" s="426"/>
      <c r="FG21" s="426"/>
      <c r="FH21" s="429"/>
      <c r="FI21" s="430"/>
      <c r="FJ21" s="427"/>
      <c r="FK21" s="427"/>
      <c r="FL21" s="427"/>
      <c r="FM21" s="427"/>
      <c r="FN21" s="429"/>
      <c r="FO21" s="428"/>
      <c r="FP21" s="426"/>
      <c r="FQ21" s="426"/>
      <c r="FR21" s="426">
        <v>1</v>
      </c>
      <c r="FS21" s="426">
        <v>1</v>
      </c>
      <c r="FT21" s="426">
        <v>1</v>
      </c>
      <c r="FU21" s="426">
        <v>1</v>
      </c>
      <c r="FV21" s="426">
        <v>1</v>
      </c>
      <c r="FW21" s="426">
        <v>1</v>
      </c>
      <c r="FX21" s="426">
        <v>1</v>
      </c>
      <c r="FY21" s="426">
        <v>1</v>
      </c>
      <c r="FZ21" s="426"/>
      <c r="GA21" s="426"/>
      <c r="GB21" s="426"/>
      <c r="GC21" s="426"/>
      <c r="GD21" s="426"/>
      <c r="GE21" s="426"/>
      <c r="GF21" s="426"/>
      <c r="GG21" s="427"/>
      <c r="GH21" s="428"/>
      <c r="GI21" s="426"/>
      <c r="GJ21" s="426"/>
      <c r="GK21" s="426"/>
      <c r="GL21" s="426"/>
      <c r="GM21" s="426"/>
      <c r="GN21" s="426"/>
      <c r="GO21" s="426"/>
      <c r="GP21" s="426"/>
      <c r="GQ21" s="426"/>
      <c r="GR21" s="426"/>
      <c r="GS21" s="426"/>
      <c r="GT21" s="426"/>
      <c r="GU21" s="426"/>
      <c r="GV21" s="426"/>
      <c r="GW21" s="426"/>
      <c r="GX21" s="426"/>
      <c r="GY21" s="426"/>
      <c r="GZ21" s="426"/>
      <c r="HA21" s="426"/>
      <c r="HB21" s="426"/>
      <c r="HC21" s="426"/>
      <c r="HD21" s="426"/>
      <c r="HE21" s="426"/>
      <c r="HF21" s="426"/>
      <c r="HG21" s="432"/>
      <c r="HH21" s="426"/>
      <c r="HI21" s="426"/>
      <c r="HJ21" s="426"/>
      <c r="HK21" s="426"/>
      <c r="HL21" s="426"/>
      <c r="HM21" s="426"/>
      <c r="HN21" s="426"/>
      <c r="HO21" s="426"/>
      <c r="HP21" s="426"/>
      <c r="HQ21" s="426"/>
      <c r="HR21" s="426"/>
      <c r="HS21" s="426"/>
      <c r="HT21" s="426"/>
      <c r="HU21" s="426"/>
      <c r="HV21" s="426"/>
      <c r="HW21" s="426"/>
      <c r="HX21" s="426"/>
      <c r="HY21" s="426"/>
      <c r="HZ21" s="426"/>
      <c r="IA21" s="427"/>
      <c r="IB21" s="427"/>
      <c r="IC21" s="427"/>
      <c r="ID21" s="427"/>
      <c r="IE21" s="427"/>
      <c r="IF21" s="427"/>
      <c r="IG21" s="427"/>
      <c r="IH21" s="427"/>
      <c r="II21" s="427"/>
      <c r="IJ21" s="427"/>
      <c r="IK21" s="427"/>
      <c r="IL21" s="427"/>
      <c r="IM21" s="427"/>
      <c r="IN21" s="427"/>
      <c r="IO21" s="427"/>
      <c r="IP21" s="427"/>
      <c r="IQ21" s="427"/>
      <c r="IR21" s="427"/>
      <c r="IS21" s="427"/>
      <c r="IT21" s="427"/>
      <c r="IU21" s="427"/>
      <c r="IV21" s="427"/>
      <c r="IW21" s="427"/>
      <c r="IX21" s="427"/>
      <c r="IY21" s="427"/>
      <c r="IZ21" s="427"/>
      <c r="JA21" s="427"/>
      <c r="JB21" s="427"/>
      <c r="JC21" s="427"/>
      <c r="JD21" s="427"/>
      <c r="JE21" s="427"/>
      <c r="JF21" s="427"/>
      <c r="JG21" s="427"/>
      <c r="JH21" s="427"/>
      <c r="JI21" s="427"/>
      <c r="JJ21" s="427"/>
      <c r="JK21" s="427"/>
      <c r="JL21" s="427"/>
      <c r="JM21" s="427"/>
      <c r="JN21" s="427"/>
      <c r="JO21" s="427"/>
      <c r="JP21" s="427"/>
      <c r="JQ21" s="427"/>
      <c r="JR21" s="427"/>
      <c r="JS21" s="427"/>
      <c r="JT21" s="427"/>
      <c r="JU21" s="427"/>
      <c r="JV21" s="427"/>
      <c r="JW21" s="427"/>
      <c r="JX21" s="427"/>
      <c r="JY21" s="427"/>
      <c r="JZ21" s="427"/>
      <c r="KA21" s="427"/>
      <c r="KB21" s="427"/>
      <c r="KC21" s="427"/>
      <c r="KD21" s="427"/>
      <c r="KE21" s="427"/>
      <c r="KF21" s="427"/>
      <c r="KG21" s="427"/>
      <c r="KH21" s="427"/>
      <c r="KI21" s="427"/>
      <c r="KJ21" s="427"/>
      <c r="KK21" s="427"/>
      <c r="KL21" s="427"/>
      <c r="KM21" s="427"/>
      <c r="KN21" s="431"/>
      <c r="KO21" s="427"/>
      <c r="KP21" s="427"/>
      <c r="KQ21" s="427"/>
      <c r="KR21" s="427"/>
      <c r="KS21" s="427"/>
      <c r="KT21" s="427"/>
      <c r="KU21" s="427"/>
      <c r="KV21" s="427"/>
      <c r="KW21" s="427"/>
      <c r="KX21" s="427"/>
      <c r="KY21" s="427"/>
      <c r="KZ21" s="427"/>
      <c r="LA21" s="427"/>
      <c r="LB21" s="427"/>
      <c r="LC21" s="429"/>
      <c r="LD21" s="432">
        <v>1</v>
      </c>
      <c r="LE21" s="426"/>
      <c r="LF21" s="426"/>
      <c r="LG21" s="426"/>
      <c r="LH21" s="426"/>
      <c r="LI21" s="426"/>
    </row>
    <row r="22" spans="1:334" ht="33.950000000000003" customHeight="1" x14ac:dyDescent="0.25">
      <c r="A22" s="478">
        <f>'Pielęgniarstwo II st.'!A22</f>
        <v>3</v>
      </c>
      <c r="B22" s="478" t="str">
        <f>'Pielęgniarstwo II st.'!B22</f>
        <v>A</v>
      </c>
      <c r="C22" s="479" t="str">
        <f>'Pielęgniarstwo II st.'!C22</f>
        <v>2026/2027</v>
      </c>
      <c r="D22" s="478">
        <f>'Pielęgniarstwo II st.'!D22</f>
        <v>0</v>
      </c>
      <c r="E22" s="478">
        <f>'Pielęgniarstwo II st.'!E22</f>
        <v>1</v>
      </c>
      <c r="F22" s="478" t="str">
        <f>'Pielęgniarstwo II st.'!F22</f>
        <v>2026/2027</v>
      </c>
      <c r="G22" s="480" t="str">
        <f>'Pielęgniarstwo II st.'!G22</f>
        <v>RPS</v>
      </c>
      <c r="H22" s="481" t="str">
        <f>'Pielęgniarstwo II st.'!H22</f>
        <v>ze standardu</v>
      </c>
      <c r="I22" s="482" t="str">
        <f>'Pielęgniarstwo II st.'!I22</f>
        <v>Prawo  w praktyce  zawodowej pielęgniarki</v>
      </c>
      <c r="J22" s="493">
        <f>'Pielęgniarstwo II st.'!M22</f>
        <v>100</v>
      </c>
      <c r="K22" s="484">
        <f>'Pielęgniarstwo II st.'!N22</f>
        <v>65</v>
      </c>
      <c r="L22" s="485">
        <f>'Pielęgniarstwo II st.'!O22</f>
        <v>35</v>
      </c>
      <c r="M22" s="486">
        <f>SUM('Pielęgniarstwo II st.'!AB22,'Pielęgniarstwo II st.'!AD22,'Pielęgniarstwo II st.'!AY22,'Pielęgniarstwo II st.'!BA22)</f>
        <v>20</v>
      </c>
      <c r="N22" s="487">
        <f>'Pielęgniarstwo II st.'!P22</f>
        <v>35</v>
      </c>
      <c r="O22" s="488">
        <f>'Pielęgniarstwo II st.'!Q22</f>
        <v>4</v>
      </c>
      <c r="P22" s="489" t="str">
        <f>'Pielęgniarstwo II st.'!V22</f>
        <v>zal</v>
      </c>
      <c r="Q22" s="490">
        <f t="shared" si="0"/>
        <v>6</v>
      </c>
      <c r="R22" s="491">
        <f t="shared" si="1"/>
        <v>3</v>
      </c>
      <c r="S22" s="492">
        <f t="shared" si="2"/>
        <v>1</v>
      </c>
      <c r="T22" s="413">
        <v>1</v>
      </c>
      <c r="U22" s="414">
        <v>1</v>
      </c>
      <c r="V22" s="414">
        <v>1</v>
      </c>
      <c r="W22" s="426">
        <v>1</v>
      </c>
      <c r="X22" s="426">
        <v>1</v>
      </c>
      <c r="Y22" s="426">
        <v>1</v>
      </c>
      <c r="Z22" s="426"/>
      <c r="AA22" s="426"/>
      <c r="AB22" s="426"/>
      <c r="AC22" s="426"/>
      <c r="AD22" s="426"/>
      <c r="AE22" s="426"/>
      <c r="AF22" s="426"/>
      <c r="AG22" s="426"/>
      <c r="AH22" s="426"/>
      <c r="AI22" s="426"/>
      <c r="AJ22" s="426"/>
      <c r="AK22" s="426"/>
      <c r="AL22" s="426"/>
      <c r="AM22" s="426"/>
      <c r="AN22" s="426"/>
      <c r="AO22" s="426"/>
      <c r="AP22" s="426"/>
      <c r="AQ22" s="426"/>
      <c r="AR22" s="426"/>
      <c r="AS22" s="426"/>
      <c r="AT22" s="428"/>
      <c r="AU22" s="414"/>
      <c r="AV22" s="414"/>
      <c r="AW22" s="414"/>
      <c r="AX22" s="414"/>
      <c r="AY22" s="414"/>
      <c r="AZ22" s="414"/>
      <c r="BA22" s="414"/>
      <c r="BB22" s="414"/>
      <c r="BC22" s="414"/>
      <c r="BD22" s="414"/>
      <c r="BE22" s="414"/>
      <c r="BF22" s="414"/>
      <c r="BG22" s="414"/>
      <c r="BH22" s="414"/>
      <c r="BI22" s="414"/>
      <c r="BJ22" s="414"/>
      <c r="BK22" s="414"/>
      <c r="BL22" s="414"/>
      <c r="BM22" s="414"/>
      <c r="BN22" s="414"/>
      <c r="BO22" s="414"/>
      <c r="BP22" s="414"/>
      <c r="BQ22" s="422"/>
      <c r="BR22" s="415"/>
      <c r="BS22" s="414"/>
      <c r="BT22" s="414"/>
      <c r="BU22" s="414"/>
      <c r="BV22" s="414"/>
      <c r="BW22" s="414"/>
      <c r="BX22" s="414"/>
      <c r="BY22" s="414"/>
      <c r="BZ22" s="414"/>
      <c r="CA22" s="414"/>
      <c r="CB22" s="414"/>
      <c r="CC22" s="414"/>
      <c r="CD22" s="414"/>
      <c r="CE22" s="414"/>
      <c r="CF22" s="414"/>
      <c r="CG22" s="414"/>
      <c r="CH22" s="414"/>
      <c r="CI22" s="414"/>
      <c r="CJ22" s="414"/>
      <c r="CK22" s="414"/>
      <c r="CL22" s="414"/>
      <c r="CM22" s="414"/>
      <c r="CN22" s="414"/>
      <c r="CO22" s="414"/>
      <c r="CP22" s="414"/>
      <c r="CQ22" s="414"/>
      <c r="CR22" s="414"/>
      <c r="CS22" s="414"/>
      <c r="CT22" s="414"/>
      <c r="CU22" s="414"/>
      <c r="CV22" s="414"/>
      <c r="CW22" s="414"/>
      <c r="CX22" s="422"/>
      <c r="CY22" s="426"/>
      <c r="CZ22" s="426"/>
      <c r="DA22" s="426"/>
      <c r="DB22" s="426"/>
      <c r="DC22" s="426"/>
      <c r="DD22" s="426"/>
      <c r="DE22" s="426"/>
      <c r="DF22" s="426"/>
      <c r="DG22" s="426"/>
      <c r="DH22" s="426"/>
      <c r="DI22" s="426"/>
      <c r="DJ22" s="426"/>
      <c r="DK22" s="426"/>
      <c r="DL22" s="426"/>
      <c r="DM22" s="426"/>
      <c r="DN22" s="426"/>
      <c r="DO22" s="426"/>
      <c r="DP22" s="426"/>
      <c r="DQ22" s="426"/>
      <c r="DR22" s="426"/>
      <c r="DS22" s="426"/>
      <c r="DT22" s="426"/>
      <c r="DU22" s="426"/>
      <c r="DV22" s="426"/>
      <c r="DW22" s="426"/>
      <c r="DX22" s="426"/>
      <c r="DY22" s="426"/>
      <c r="DZ22" s="426"/>
      <c r="EA22" s="426"/>
      <c r="EB22" s="426"/>
      <c r="EC22" s="426"/>
      <c r="ED22" s="426"/>
      <c r="EE22" s="426"/>
      <c r="EF22" s="426"/>
      <c r="EG22" s="426"/>
      <c r="EH22" s="426"/>
      <c r="EI22" s="426"/>
      <c r="EJ22" s="426"/>
      <c r="EK22" s="426"/>
      <c r="EL22" s="426"/>
      <c r="EM22" s="427"/>
      <c r="EN22" s="428"/>
      <c r="EO22" s="426"/>
      <c r="EP22" s="426"/>
      <c r="EQ22" s="426"/>
      <c r="ER22" s="426"/>
      <c r="ES22" s="426"/>
      <c r="ET22" s="426"/>
      <c r="EU22" s="426"/>
      <c r="EV22" s="426"/>
      <c r="EW22" s="426"/>
      <c r="EX22" s="426"/>
      <c r="EY22" s="426"/>
      <c r="EZ22" s="426"/>
      <c r="FA22" s="426"/>
      <c r="FB22" s="426"/>
      <c r="FC22" s="426"/>
      <c r="FD22" s="426"/>
      <c r="FE22" s="426"/>
      <c r="FF22" s="426"/>
      <c r="FG22" s="426"/>
      <c r="FH22" s="429"/>
      <c r="FI22" s="430"/>
      <c r="FJ22" s="427"/>
      <c r="FK22" s="427"/>
      <c r="FL22" s="427"/>
      <c r="FM22" s="427"/>
      <c r="FN22" s="429"/>
      <c r="FO22" s="428">
        <v>1</v>
      </c>
      <c r="FP22" s="426">
        <v>1</v>
      </c>
      <c r="FQ22" s="426">
        <v>1</v>
      </c>
      <c r="FR22" s="426"/>
      <c r="FS22" s="426"/>
      <c r="FT22" s="426"/>
      <c r="FU22" s="426"/>
      <c r="FV22" s="426"/>
      <c r="FW22" s="426"/>
      <c r="FX22" s="426"/>
      <c r="FY22" s="426"/>
      <c r="FZ22" s="426"/>
      <c r="GA22" s="426"/>
      <c r="GB22" s="426"/>
      <c r="GC22" s="426"/>
      <c r="GD22" s="426"/>
      <c r="GE22" s="426"/>
      <c r="GF22" s="426"/>
      <c r="GG22" s="427"/>
      <c r="GH22" s="428"/>
      <c r="GI22" s="426"/>
      <c r="GJ22" s="426"/>
      <c r="GK22" s="426"/>
      <c r="GL22" s="426"/>
      <c r="GM22" s="426"/>
      <c r="GN22" s="426"/>
      <c r="GO22" s="426"/>
      <c r="GP22" s="426"/>
      <c r="GQ22" s="426"/>
      <c r="GR22" s="426"/>
      <c r="GS22" s="426"/>
      <c r="GT22" s="426"/>
      <c r="GU22" s="426"/>
      <c r="GV22" s="426"/>
      <c r="GW22" s="426"/>
      <c r="GX22" s="426"/>
      <c r="GY22" s="426"/>
      <c r="GZ22" s="426"/>
      <c r="HA22" s="426"/>
      <c r="HB22" s="426"/>
      <c r="HC22" s="426"/>
      <c r="HD22" s="426"/>
      <c r="HE22" s="426"/>
      <c r="HF22" s="426"/>
      <c r="HG22" s="432"/>
      <c r="HH22" s="426"/>
      <c r="HI22" s="426"/>
      <c r="HJ22" s="426"/>
      <c r="HK22" s="426"/>
      <c r="HL22" s="426"/>
      <c r="HM22" s="426"/>
      <c r="HN22" s="426"/>
      <c r="HO22" s="426"/>
      <c r="HP22" s="426"/>
      <c r="HQ22" s="426"/>
      <c r="HR22" s="426"/>
      <c r="HS22" s="426"/>
      <c r="HT22" s="426"/>
      <c r="HU22" s="426"/>
      <c r="HV22" s="426"/>
      <c r="HW22" s="426"/>
      <c r="HX22" s="426"/>
      <c r="HY22" s="426"/>
      <c r="HZ22" s="426"/>
      <c r="IA22" s="427"/>
      <c r="IB22" s="427"/>
      <c r="IC22" s="427"/>
      <c r="ID22" s="427"/>
      <c r="IE22" s="427"/>
      <c r="IF22" s="427"/>
      <c r="IG22" s="427"/>
      <c r="IH22" s="427"/>
      <c r="II22" s="427"/>
      <c r="IJ22" s="427"/>
      <c r="IK22" s="427"/>
      <c r="IL22" s="427"/>
      <c r="IM22" s="427"/>
      <c r="IN22" s="427"/>
      <c r="IO22" s="427"/>
      <c r="IP22" s="427"/>
      <c r="IQ22" s="427"/>
      <c r="IR22" s="427"/>
      <c r="IS22" s="427"/>
      <c r="IT22" s="427"/>
      <c r="IU22" s="427"/>
      <c r="IV22" s="427"/>
      <c r="IW22" s="427"/>
      <c r="IX22" s="427"/>
      <c r="IY22" s="427"/>
      <c r="IZ22" s="427"/>
      <c r="JA22" s="427"/>
      <c r="JB22" s="427"/>
      <c r="JC22" s="427"/>
      <c r="JD22" s="427"/>
      <c r="JE22" s="427"/>
      <c r="JF22" s="427"/>
      <c r="JG22" s="427"/>
      <c r="JH22" s="427"/>
      <c r="JI22" s="427"/>
      <c r="JJ22" s="427"/>
      <c r="JK22" s="427"/>
      <c r="JL22" s="427"/>
      <c r="JM22" s="427"/>
      <c r="JN22" s="427"/>
      <c r="JO22" s="427"/>
      <c r="JP22" s="427"/>
      <c r="JQ22" s="427"/>
      <c r="JR22" s="427"/>
      <c r="JS22" s="427"/>
      <c r="JT22" s="427"/>
      <c r="JU22" s="427"/>
      <c r="JV22" s="427"/>
      <c r="JW22" s="427"/>
      <c r="JX22" s="427"/>
      <c r="JY22" s="427"/>
      <c r="JZ22" s="427"/>
      <c r="KA22" s="427"/>
      <c r="KB22" s="427"/>
      <c r="KC22" s="427"/>
      <c r="KD22" s="427"/>
      <c r="KE22" s="427"/>
      <c r="KF22" s="427"/>
      <c r="KG22" s="427"/>
      <c r="KH22" s="427"/>
      <c r="KI22" s="427"/>
      <c r="KJ22" s="427"/>
      <c r="KK22" s="427"/>
      <c r="KL22" s="427"/>
      <c r="KM22" s="427"/>
      <c r="KN22" s="431"/>
      <c r="KO22" s="427"/>
      <c r="KP22" s="427"/>
      <c r="KQ22" s="427"/>
      <c r="KR22" s="427"/>
      <c r="KS22" s="427"/>
      <c r="KT22" s="427"/>
      <c r="KU22" s="427"/>
      <c r="KV22" s="427"/>
      <c r="KW22" s="427"/>
      <c r="KX22" s="427"/>
      <c r="KY22" s="427"/>
      <c r="KZ22" s="427"/>
      <c r="LA22" s="427"/>
      <c r="LB22" s="427"/>
      <c r="LC22" s="429"/>
      <c r="LD22" s="432"/>
      <c r="LE22" s="426"/>
      <c r="LF22" s="426"/>
      <c r="LG22" s="426"/>
      <c r="LH22" s="426">
        <v>1</v>
      </c>
      <c r="LI22" s="426"/>
    </row>
    <row r="23" spans="1:334" ht="15.75" x14ac:dyDescent="0.25">
      <c r="A23" s="478">
        <f>'Pielęgniarstwo II st.'!A23</f>
        <v>4</v>
      </c>
      <c r="B23" s="478" t="str">
        <f>'Pielęgniarstwo II st.'!B23</f>
        <v>A</v>
      </c>
      <c r="C23" s="479" t="str">
        <f>'Pielęgniarstwo II st.'!C23</f>
        <v>2026/2027</v>
      </c>
      <c r="D23" s="478">
        <f>'Pielęgniarstwo II st.'!D23</f>
        <v>0</v>
      </c>
      <c r="E23" s="478">
        <f>'Pielęgniarstwo II st.'!E23</f>
        <v>1</v>
      </c>
      <c r="F23" s="478" t="str">
        <f>'Pielęgniarstwo II st.'!F23</f>
        <v>2026/2027</v>
      </c>
      <c r="G23" s="480" t="str">
        <f>'Pielęgniarstwo II st.'!G23</f>
        <v>RPS</v>
      </c>
      <c r="H23" s="481" t="str">
        <f>'Pielęgniarstwo II st.'!H23</f>
        <v>ze standardu</v>
      </c>
      <c r="I23" s="482" t="str">
        <f>'Pielęgniarstwo II st.'!I23</f>
        <v>Język angielski</v>
      </c>
      <c r="J23" s="493">
        <f>'Pielęgniarstwo II st.'!M23</f>
        <v>50</v>
      </c>
      <c r="K23" s="484">
        <f>'Pielęgniarstwo II st.'!N23</f>
        <v>20</v>
      </c>
      <c r="L23" s="485">
        <f>'Pielęgniarstwo II st.'!O23</f>
        <v>30</v>
      </c>
      <c r="M23" s="486">
        <f>SUM('Pielęgniarstwo II st.'!AB23,'Pielęgniarstwo II st.'!AD23,'Pielęgniarstwo II st.'!AY23,'Pielęgniarstwo II st.'!BA23)</f>
        <v>0</v>
      </c>
      <c r="N23" s="487">
        <f>'Pielęgniarstwo II st.'!P23</f>
        <v>30</v>
      </c>
      <c r="O23" s="488">
        <f>'Pielęgniarstwo II st.'!Q23</f>
        <v>2</v>
      </c>
      <c r="P23" s="489" t="str">
        <f>'Pielęgniarstwo II st.'!V23</f>
        <v>zal</v>
      </c>
      <c r="Q23" s="494">
        <f t="shared" si="0"/>
        <v>0</v>
      </c>
      <c r="R23" s="495">
        <f t="shared" si="1"/>
        <v>1</v>
      </c>
      <c r="S23" s="496">
        <f t="shared" si="2"/>
        <v>1</v>
      </c>
      <c r="T23" s="413"/>
      <c r="U23" s="414"/>
      <c r="V23" s="414"/>
      <c r="W23" s="426"/>
      <c r="X23" s="426"/>
      <c r="Y23" s="426"/>
      <c r="Z23" s="426"/>
      <c r="AA23" s="426"/>
      <c r="AB23" s="426"/>
      <c r="AC23" s="426"/>
      <c r="AD23" s="426"/>
      <c r="AE23" s="426"/>
      <c r="AF23" s="426"/>
      <c r="AG23" s="426"/>
      <c r="AH23" s="426"/>
      <c r="AI23" s="426"/>
      <c r="AJ23" s="426"/>
      <c r="AK23" s="426"/>
      <c r="AL23" s="426"/>
      <c r="AM23" s="426"/>
      <c r="AN23" s="426"/>
      <c r="AO23" s="426"/>
      <c r="AP23" s="426"/>
      <c r="AQ23" s="426"/>
      <c r="AR23" s="426"/>
      <c r="AS23" s="426"/>
      <c r="AT23" s="428"/>
      <c r="AU23" s="414"/>
      <c r="AV23" s="414"/>
      <c r="AW23" s="414"/>
      <c r="AX23" s="414"/>
      <c r="AY23" s="414"/>
      <c r="AZ23" s="414"/>
      <c r="BA23" s="414"/>
      <c r="BB23" s="414"/>
      <c r="BC23" s="414"/>
      <c r="BD23" s="414"/>
      <c r="BE23" s="414"/>
      <c r="BF23" s="414"/>
      <c r="BG23" s="414"/>
      <c r="BH23" s="414"/>
      <c r="BI23" s="414"/>
      <c r="BJ23" s="414"/>
      <c r="BK23" s="414"/>
      <c r="BL23" s="414"/>
      <c r="BM23" s="414"/>
      <c r="BN23" s="414"/>
      <c r="BO23" s="414"/>
      <c r="BP23" s="414"/>
      <c r="BQ23" s="422"/>
      <c r="BR23" s="415"/>
      <c r="BS23" s="414"/>
      <c r="BT23" s="414"/>
      <c r="BU23" s="414"/>
      <c r="BV23" s="414"/>
      <c r="BW23" s="414"/>
      <c r="BX23" s="414"/>
      <c r="BY23" s="414"/>
      <c r="BZ23" s="414"/>
      <c r="CA23" s="414"/>
      <c r="CB23" s="414"/>
      <c r="CC23" s="414"/>
      <c r="CD23" s="414"/>
      <c r="CE23" s="414"/>
      <c r="CF23" s="414"/>
      <c r="CG23" s="414"/>
      <c r="CH23" s="414"/>
      <c r="CI23" s="414"/>
      <c r="CJ23" s="414"/>
      <c r="CK23" s="414"/>
      <c r="CL23" s="414"/>
      <c r="CM23" s="414"/>
      <c r="CN23" s="414"/>
      <c r="CO23" s="414"/>
      <c r="CP23" s="414"/>
      <c r="CQ23" s="414"/>
      <c r="CR23" s="414"/>
      <c r="CS23" s="414"/>
      <c r="CT23" s="414"/>
      <c r="CU23" s="414"/>
      <c r="CV23" s="414"/>
      <c r="CW23" s="414"/>
      <c r="CX23" s="422"/>
      <c r="CY23" s="426"/>
      <c r="CZ23" s="426"/>
      <c r="DA23" s="426"/>
      <c r="DB23" s="426"/>
      <c r="DC23" s="426"/>
      <c r="DD23" s="426"/>
      <c r="DE23" s="426"/>
      <c r="DF23" s="426"/>
      <c r="DG23" s="426"/>
      <c r="DH23" s="426"/>
      <c r="DI23" s="426"/>
      <c r="DJ23" s="426"/>
      <c r="DK23" s="426"/>
      <c r="DL23" s="426"/>
      <c r="DM23" s="426"/>
      <c r="DN23" s="426"/>
      <c r="DO23" s="426"/>
      <c r="DP23" s="426"/>
      <c r="DQ23" s="426"/>
      <c r="DR23" s="426"/>
      <c r="DS23" s="426"/>
      <c r="DT23" s="426"/>
      <c r="DU23" s="426"/>
      <c r="DV23" s="426"/>
      <c r="DW23" s="426"/>
      <c r="DX23" s="426"/>
      <c r="DY23" s="426"/>
      <c r="DZ23" s="426"/>
      <c r="EA23" s="426"/>
      <c r="EB23" s="426"/>
      <c r="EC23" s="426"/>
      <c r="ED23" s="426"/>
      <c r="EE23" s="426"/>
      <c r="EF23" s="426"/>
      <c r="EG23" s="426"/>
      <c r="EH23" s="426"/>
      <c r="EI23" s="426"/>
      <c r="EJ23" s="426"/>
      <c r="EK23" s="426"/>
      <c r="EL23" s="426"/>
      <c r="EM23" s="427"/>
      <c r="EN23" s="428"/>
      <c r="EO23" s="426"/>
      <c r="EP23" s="426"/>
      <c r="EQ23" s="426"/>
      <c r="ER23" s="426"/>
      <c r="ES23" s="426"/>
      <c r="ET23" s="426"/>
      <c r="EU23" s="426"/>
      <c r="EV23" s="426"/>
      <c r="EW23" s="426"/>
      <c r="EX23" s="426"/>
      <c r="EY23" s="426"/>
      <c r="EZ23" s="426"/>
      <c r="FA23" s="426"/>
      <c r="FB23" s="426"/>
      <c r="FC23" s="426"/>
      <c r="FD23" s="426"/>
      <c r="FE23" s="426"/>
      <c r="FF23" s="426"/>
      <c r="FG23" s="426"/>
      <c r="FH23" s="429"/>
      <c r="FI23" s="430"/>
      <c r="FJ23" s="427"/>
      <c r="FK23" s="427"/>
      <c r="FL23" s="427"/>
      <c r="FM23" s="427"/>
      <c r="FN23" s="429"/>
      <c r="FO23" s="428"/>
      <c r="FP23" s="426"/>
      <c r="FQ23" s="426"/>
      <c r="FR23" s="426"/>
      <c r="FS23" s="426"/>
      <c r="FT23" s="426"/>
      <c r="FU23" s="426"/>
      <c r="FV23" s="426"/>
      <c r="FW23" s="426"/>
      <c r="FX23" s="426"/>
      <c r="FY23" s="426"/>
      <c r="FZ23" s="426"/>
      <c r="GA23" s="426"/>
      <c r="GB23" s="426"/>
      <c r="GC23" s="426"/>
      <c r="GD23" s="426"/>
      <c r="GE23" s="426"/>
      <c r="GF23" s="426"/>
      <c r="GG23" s="427">
        <v>1</v>
      </c>
      <c r="GH23" s="428"/>
      <c r="GI23" s="426"/>
      <c r="GJ23" s="426"/>
      <c r="GK23" s="426"/>
      <c r="GL23" s="426"/>
      <c r="GM23" s="426"/>
      <c r="GN23" s="426"/>
      <c r="GO23" s="426"/>
      <c r="GP23" s="426"/>
      <c r="GQ23" s="426"/>
      <c r="GR23" s="426"/>
      <c r="GS23" s="426"/>
      <c r="GT23" s="426"/>
      <c r="GU23" s="426"/>
      <c r="GV23" s="426"/>
      <c r="GW23" s="426"/>
      <c r="GX23" s="426"/>
      <c r="GY23" s="426"/>
      <c r="GZ23" s="426"/>
      <c r="HA23" s="426"/>
      <c r="HB23" s="426"/>
      <c r="HC23" s="426"/>
      <c r="HD23" s="426"/>
      <c r="HE23" s="426"/>
      <c r="HF23" s="426"/>
      <c r="HG23" s="432"/>
      <c r="HH23" s="426"/>
      <c r="HI23" s="426"/>
      <c r="HJ23" s="426"/>
      <c r="HK23" s="426"/>
      <c r="HL23" s="426"/>
      <c r="HM23" s="426"/>
      <c r="HN23" s="426"/>
      <c r="HO23" s="426"/>
      <c r="HP23" s="426"/>
      <c r="HQ23" s="426"/>
      <c r="HR23" s="426"/>
      <c r="HS23" s="426"/>
      <c r="HT23" s="426"/>
      <c r="HU23" s="426"/>
      <c r="HV23" s="426"/>
      <c r="HW23" s="426"/>
      <c r="HX23" s="426"/>
      <c r="HY23" s="426"/>
      <c r="HZ23" s="426"/>
      <c r="IA23" s="427"/>
      <c r="IB23" s="427"/>
      <c r="IC23" s="427"/>
      <c r="ID23" s="427"/>
      <c r="IE23" s="427"/>
      <c r="IF23" s="427"/>
      <c r="IG23" s="427"/>
      <c r="IH23" s="427"/>
      <c r="II23" s="427"/>
      <c r="IJ23" s="427"/>
      <c r="IK23" s="427"/>
      <c r="IL23" s="427"/>
      <c r="IM23" s="427"/>
      <c r="IN23" s="427"/>
      <c r="IO23" s="427"/>
      <c r="IP23" s="427"/>
      <c r="IQ23" s="427"/>
      <c r="IR23" s="427"/>
      <c r="IS23" s="427"/>
      <c r="IT23" s="427"/>
      <c r="IU23" s="427"/>
      <c r="IV23" s="427"/>
      <c r="IW23" s="427"/>
      <c r="IX23" s="427"/>
      <c r="IY23" s="427"/>
      <c r="IZ23" s="427"/>
      <c r="JA23" s="427"/>
      <c r="JB23" s="427"/>
      <c r="JC23" s="427"/>
      <c r="JD23" s="427"/>
      <c r="JE23" s="427"/>
      <c r="JF23" s="427"/>
      <c r="JG23" s="427"/>
      <c r="JH23" s="427"/>
      <c r="JI23" s="427"/>
      <c r="JJ23" s="427"/>
      <c r="JK23" s="427"/>
      <c r="JL23" s="427"/>
      <c r="JM23" s="427"/>
      <c r="JN23" s="427"/>
      <c r="JO23" s="427"/>
      <c r="JP23" s="427"/>
      <c r="JQ23" s="427"/>
      <c r="JR23" s="427"/>
      <c r="JS23" s="427"/>
      <c r="JT23" s="427"/>
      <c r="JU23" s="427"/>
      <c r="JV23" s="427"/>
      <c r="JW23" s="427"/>
      <c r="JX23" s="427"/>
      <c r="JY23" s="427"/>
      <c r="JZ23" s="427"/>
      <c r="KA23" s="427"/>
      <c r="KB23" s="427"/>
      <c r="KC23" s="427"/>
      <c r="KD23" s="427"/>
      <c r="KE23" s="427"/>
      <c r="KF23" s="427"/>
      <c r="KG23" s="427"/>
      <c r="KH23" s="427"/>
      <c r="KI23" s="427"/>
      <c r="KJ23" s="427"/>
      <c r="KK23" s="427"/>
      <c r="KL23" s="427"/>
      <c r="KM23" s="427"/>
      <c r="KN23" s="431"/>
      <c r="KO23" s="427"/>
      <c r="KP23" s="427"/>
      <c r="KQ23" s="427"/>
      <c r="KR23" s="427"/>
      <c r="KS23" s="427"/>
      <c r="KT23" s="427"/>
      <c r="KU23" s="427"/>
      <c r="KV23" s="427"/>
      <c r="KW23" s="427"/>
      <c r="KX23" s="427"/>
      <c r="KY23" s="427"/>
      <c r="KZ23" s="427"/>
      <c r="LA23" s="427"/>
      <c r="LB23" s="427"/>
      <c r="LC23" s="429"/>
      <c r="LD23" s="432">
        <v>1</v>
      </c>
      <c r="LE23" s="426"/>
      <c r="LF23" s="426"/>
      <c r="LG23" s="426"/>
      <c r="LH23" s="426"/>
      <c r="LI23" s="426"/>
    </row>
    <row r="24" spans="1:334" ht="50.25" customHeight="1" x14ac:dyDescent="0.25">
      <c r="A24" s="478">
        <f>'Pielęgniarstwo II st.'!A24</f>
        <v>5</v>
      </c>
      <c r="B24" s="478" t="str">
        <f>'Pielęgniarstwo II st.'!B24</f>
        <v>B</v>
      </c>
      <c r="C24" s="479" t="str">
        <f>'Pielęgniarstwo II st.'!C24</f>
        <v>2026/2027</v>
      </c>
      <c r="D24" s="478">
        <f>'Pielęgniarstwo II st.'!D24</f>
        <v>0</v>
      </c>
      <c r="E24" s="478">
        <f>'Pielęgniarstwo II st.'!E24</f>
        <v>1</v>
      </c>
      <c r="F24" s="478" t="str">
        <f>'Pielęgniarstwo II st.'!F24</f>
        <v>2026/2027</v>
      </c>
      <c r="G24" s="480" t="str">
        <f>'Pielęgniarstwo II st.'!G24</f>
        <v>RPS</v>
      </c>
      <c r="H24" s="481" t="str">
        <f>'Pielęgniarstwo II st.'!H24</f>
        <v>ze standardu</v>
      </c>
      <c r="I24" s="482" t="str">
        <f>'Pielęgniarstwo II st.'!I24</f>
        <v>Opieka i edukacja terapeutyczna w chorobach przewlekłych (w chorobach układu krążenia)</v>
      </c>
      <c r="J24" s="493">
        <f>'Pielęgniarstwo II st.'!M24</f>
        <v>75</v>
      </c>
      <c r="K24" s="484">
        <f>'Pielęgniarstwo II st.'!N24</f>
        <v>35</v>
      </c>
      <c r="L24" s="485">
        <f>'Pielęgniarstwo II st.'!O24</f>
        <v>40</v>
      </c>
      <c r="M24" s="486">
        <f>SUM('Pielęgniarstwo II st.'!AB24,'Pielęgniarstwo II st.'!AD24,'Pielęgniarstwo II st.'!AY24,'Pielęgniarstwo II st.'!BA24)</f>
        <v>15</v>
      </c>
      <c r="N24" s="487">
        <f>'Pielęgniarstwo II st.'!P24</f>
        <v>40</v>
      </c>
      <c r="O24" s="488">
        <f>'Pielęgniarstwo II st.'!Q24</f>
        <v>3</v>
      </c>
      <c r="P24" s="489" t="str">
        <f>'Pielęgniarstwo II st.'!V24</f>
        <v>egz</v>
      </c>
      <c r="Q24" s="494">
        <f t="shared" si="0"/>
        <v>7</v>
      </c>
      <c r="R24" s="495">
        <f t="shared" si="1"/>
        <v>4</v>
      </c>
      <c r="S24" s="496">
        <f t="shared" si="2"/>
        <v>3</v>
      </c>
      <c r="T24" s="413"/>
      <c r="U24" s="414"/>
      <c r="V24" s="414"/>
      <c r="W24" s="426"/>
      <c r="X24" s="426"/>
      <c r="Y24" s="426"/>
      <c r="Z24" s="426"/>
      <c r="AA24" s="426"/>
      <c r="AB24" s="426"/>
      <c r="AC24" s="426"/>
      <c r="AD24" s="426"/>
      <c r="AE24" s="426"/>
      <c r="AF24" s="426"/>
      <c r="AG24" s="426"/>
      <c r="AH24" s="426"/>
      <c r="AI24" s="426"/>
      <c r="AJ24" s="426"/>
      <c r="AK24" s="426"/>
      <c r="AL24" s="426"/>
      <c r="AM24" s="426"/>
      <c r="AN24" s="426"/>
      <c r="AO24" s="426"/>
      <c r="AP24" s="426"/>
      <c r="AQ24" s="426"/>
      <c r="AR24" s="426"/>
      <c r="AS24" s="426"/>
      <c r="AT24" s="428"/>
      <c r="AU24" s="414"/>
      <c r="AV24" s="414"/>
      <c r="AW24" s="414"/>
      <c r="AX24" s="414"/>
      <c r="AY24" s="414"/>
      <c r="AZ24" s="414"/>
      <c r="BA24" s="414"/>
      <c r="BB24" s="414"/>
      <c r="BC24" s="414"/>
      <c r="BD24" s="414"/>
      <c r="BE24" s="414"/>
      <c r="BF24" s="414"/>
      <c r="BG24" s="414"/>
      <c r="BH24" s="414"/>
      <c r="BI24" s="414"/>
      <c r="BJ24" s="414">
        <v>1</v>
      </c>
      <c r="BK24" s="414">
        <v>1</v>
      </c>
      <c r="BL24" s="414"/>
      <c r="BM24" s="414"/>
      <c r="BN24" s="414"/>
      <c r="BO24" s="414"/>
      <c r="BP24" s="414"/>
      <c r="BQ24" s="422"/>
      <c r="BR24" s="415"/>
      <c r="BS24" s="414">
        <v>1</v>
      </c>
      <c r="BT24" s="414"/>
      <c r="BU24" s="414">
        <v>1</v>
      </c>
      <c r="BV24" s="414">
        <v>1</v>
      </c>
      <c r="BW24" s="414"/>
      <c r="BX24" s="414">
        <v>1</v>
      </c>
      <c r="BY24" s="414"/>
      <c r="BZ24" s="414"/>
      <c r="CA24" s="414"/>
      <c r="CB24" s="414"/>
      <c r="CC24" s="414"/>
      <c r="CD24" s="414"/>
      <c r="CE24" s="414"/>
      <c r="CF24" s="414"/>
      <c r="CG24" s="414"/>
      <c r="CH24" s="414"/>
      <c r="CI24" s="414"/>
      <c r="CJ24" s="414"/>
      <c r="CK24" s="414"/>
      <c r="CL24" s="414"/>
      <c r="CM24" s="414"/>
      <c r="CN24" s="414"/>
      <c r="CO24" s="414"/>
      <c r="CP24" s="414"/>
      <c r="CQ24" s="414"/>
      <c r="CR24" s="414"/>
      <c r="CS24" s="414"/>
      <c r="CT24" s="414"/>
      <c r="CU24" s="414"/>
      <c r="CV24" s="414"/>
      <c r="CW24" s="414">
        <v>1</v>
      </c>
      <c r="CX24" s="422"/>
      <c r="CY24" s="426"/>
      <c r="CZ24" s="426"/>
      <c r="DA24" s="426"/>
      <c r="DB24" s="426"/>
      <c r="DC24" s="426"/>
      <c r="DD24" s="426"/>
      <c r="DE24" s="426"/>
      <c r="DF24" s="426"/>
      <c r="DG24" s="426"/>
      <c r="DH24" s="426"/>
      <c r="DI24" s="426"/>
      <c r="DJ24" s="426"/>
      <c r="DK24" s="426"/>
      <c r="DL24" s="426"/>
      <c r="DM24" s="426"/>
      <c r="DN24" s="426"/>
      <c r="DO24" s="426"/>
      <c r="DP24" s="426"/>
      <c r="DQ24" s="426"/>
      <c r="DR24" s="426"/>
      <c r="DS24" s="426"/>
      <c r="DT24" s="426"/>
      <c r="DU24" s="426"/>
      <c r="DV24" s="426"/>
      <c r="DW24" s="426"/>
      <c r="DX24" s="426"/>
      <c r="DY24" s="426"/>
      <c r="DZ24" s="426"/>
      <c r="EA24" s="426"/>
      <c r="EB24" s="426"/>
      <c r="EC24" s="426"/>
      <c r="ED24" s="426"/>
      <c r="EE24" s="426"/>
      <c r="EF24" s="426"/>
      <c r="EG24" s="426"/>
      <c r="EH24" s="426"/>
      <c r="EI24" s="426"/>
      <c r="EJ24" s="426"/>
      <c r="EK24" s="426"/>
      <c r="EL24" s="426"/>
      <c r="EM24" s="427"/>
      <c r="EN24" s="428"/>
      <c r="EO24" s="426"/>
      <c r="EP24" s="426"/>
      <c r="EQ24" s="426"/>
      <c r="ER24" s="426"/>
      <c r="ES24" s="426"/>
      <c r="ET24" s="426"/>
      <c r="EU24" s="426"/>
      <c r="EV24" s="426"/>
      <c r="EW24" s="426"/>
      <c r="EX24" s="426"/>
      <c r="EY24" s="426"/>
      <c r="EZ24" s="426"/>
      <c r="FA24" s="426"/>
      <c r="FB24" s="426"/>
      <c r="FC24" s="426"/>
      <c r="FD24" s="426"/>
      <c r="FE24" s="426"/>
      <c r="FF24" s="426"/>
      <c r="FG24" s="426"/>
      <c r="FH24" s="429"/>
      <c r="FI24" s="430"/>
      <c r="FJ24" s="427"/>
      <c r="FK24" s="427"/>
      <c r="FL24" s="427"/>
      <c r="FM24" s="427"/>
      <c r="FN24" s="429"/>
      <c r="FO24" s="428"/>
      <c r="FP24" s="426"/>
      <c r="FQ24" s="426"/>
      <c r="FR24" s="426"/>
      <c r="FS24" s="426"/>
      <c r="FT24" s="426"/>
      <c r="FU24" s="426"/>
      <c r="FV24" s="426"/>
      <c r="FW24" s="426"/>
      <c r="FX24" s="426"/>
      <c r="FY24" s="426"/>
      <c r="FZ24" s="426"/>
      <c r="GA24" s="426"/>
      <c r="GB24" s="426"/>
      <c r="GC24" s="426"/>
      <c r="GD24" s="426"/>
      <c r="GE24" s="426"/>
      <c r="GF24" s="426"/>
      <c r="GG24" s="427"/>
      <c r="GH24" s="428"/>
      <c r="GI24" s="426"/>
      <c r="GJ24" s="426"/>
      <c r="GK24" s="426"/>
      <c r="GL24" s="426"/>
      <c r="GM24" s="426"/>
      <c r="GN24" s="426"/>
      <c r="GO24" s="426"/>
      <c r="GP24" s="426"/>
      <c r="GQ24" s="426"/>
      <c r="GR24" s="426"/>
      <c r="GS24" s="426"/>
      <c r="GT24" s="426"/>
      <c r="GU24" s="426"/>
      <c r="GV24" s="426"/>
      <c r="GW24" s="426"/>
      <c r="GX24" s="426"/>
      <c r="GY24" s="426"/>
      <c r="GZ24" s="426"/>
      <c r="HA24" s="426"/>
      <c r="HB24" s="426"/>
      <c r="HC24" s="426"/>
      <c r="HD24" s="426"/>
      <c r="HE24" s="426">
        <v>1</v>
      </c>
      <c r="HF24" s="426">
        <v>1</v>
      </c>
      <c r="HG24" s="432"/>
      <c r="HH24" s="426"/>
      <c r="HI24" s="426"/>
      <c r="HJ24" s="426"/>
      <c r="HK24" s="426"/>
      <c r="HL24" s="426"/>
      <c r="HM24" s="426"/>
      <c r="HN24" s="426"/>
      <c r="HO24" s="426"/>
      <c r="HP24" s="426"/>
      <c r="HQ24" s="426"/>
      <c r="HR24" s="426"/>
      <c r="HS24" s="426"/>
      <c r="HT24" s="426"/>
      <c r="HU24" s="426"/>
      <c r="HV24" s="426"/>
      <c r="HW24" s="426"/>
      <c r="HX24" s="426"/>
      <c r="HY24" s="426"/>
      <c r="HZ24" s="426"/>
      <c r="IA24" s="427"/>
      <c r="IB24" s="427"/>
      <c r="IC24" s="427"/>
      <c r="ID24" s="427"/>
      <c r="IE24" s="427"/>
      <c r="IF24" s="427"/>
      <c r="IG24" s="427"/>
      <c r="IH24" s="427"/>
      <c r="II24" s="427"/>
      <c r="IJ24" s="427"/>
      <c r="IK24" s="427"/>
      <c r="IL24" s="427"/>
      <c r="IM24" s="427"/>
      <c r="IN24" s="427"/>
      <c r="IO24" s="427"/>
      <c r="IP24" s="427"/>
      <c r="IQ24" s="427"/>
      <c r="IR24" s="427"/>
      <c r="IS24" s="427"/>
      <c r="IT24" s="427"/>
      <c r="IU24" s="427"/>
      <c r="IV24" s="427"/>
      <c r="IW24" s="427"/>
      <c r="IX24" s="427"/>
      <c r="IY24" s="427"/>
      <c r="IZ24" s="427"/>
      <c r="JA24" s="427"/>
      <c r="JB24" s="427"/>
      <c r="JC24" s="427"/>
      <c r="JD24" s="427"/>
      <c r="JE24" s="427"/>
      <c r="JF24" s="427"/>
      <c r="JG24" s="427"/>
      <c r="JH24" s="427">
        <v>1</v>
      </c>
      <c r="JI24" s="427">
        <v>1</v>
      </c>
      <c r="JJ24" s="427"/>
      <c r="JK24" s="427"/>
      <c r="JL24" s="427"/>
      <c r="JM24" s="427"/>
      <c r="JN24" s="427"/>
      <c r="JO24" s="427"/>
      <c r="JP24" s="427"/>
      <c r="JQ24" s="427"/>
      <c r="JR24" s="427"/>
      <c r="JS24" s="427"/>
      <c r="JT24" s="427"/>
      <c r="JU24" s="427"/>
      <c r="JV24" s="427"/>
      <c r="JW24" s="427"/>
      <c r="JX24" s="427"/>
      <c r="JY24" s="427"/>
      <c r="JZ24" s="427"/>
      <c r="KA24" s="427"/>
      <c r="KB24" s="427"/>
      <c r="KC24" s="427"/>
      <c r="KD24" s="427"/>
      <c r="KE24" s="427"/>
      <c r="KF24" s="427"/>
      <c r="KG24" s="427"/>
      <c r="KH24" s="427"/>
      <c r="KI24" s="427"/>
      <c r="KJ24" s="427"/>
      <c r="KK24" s="427"/>
      <c r="KL24" s="427"/>
      <c r="KM24" s="427"/>
      <c r="KN24" s="431"/>
      <c r="KO24" s="427"/>
      <c r="KP24" s="427"/>
      <c r="KQ24" s="427"/>
      <c r="KR24" s="427"/>
      <c r="KS24" s="427"/>
      <c r="KT24" s="427"/>
      <c r="KU24" s="427"/>
      <c r="KV24" s="427"/>
      <c r="KW24" s="427"/>
      <c r="KX24" s="427"/>
      <c r="KY24" s="427"/>
      <c r="KZ24" s="427"/>
      <c r="LA24" s="427"/>
      <c r="LB24" s="427"/>
      <c r="LC24" s="429"/>
      <c r="LD24" s="432">
        <v>1</v>
      </c>
      <c r="LE24" s="426"/>
      <c r="LF24" s="426">
        <v>1</v>
      </c>
      <c r="LG24" s="426"/>
      <c r="LH24" s="426">
        <v>1</v>
      </c>
      <c r="LI24" s="426"/>
    </row>
    <row r="25" spans="1:334" ht="53.25" customHeight="1" x14ac:dyDescent="0.25">
      <c r="A25" s="478">
        <f>'Pielęgniarstwo II st.'!A25</f>
        <v>6</v>
      </c>
      <c r="B25" s="478" t="str">
        <f>'Pielęgniarstwo II st.'!B25</f>
        <v>B</v>
      </c>
      <c r="C25" s="479" t="str">
        <f>'Pielęgniarstwo II st.'!C25</f>
        <v>2026/2027</v>
      </c>
      <c r="D25" s="478">
        <f>'Pielęgniarstwo II st.'!D25</f>
        <v>0</v>
      </c>
      <c r="E25" s="478">
        <f>'Pielęgniarstwo II st.'!E25</f>
        <v>1</v>
      </c>
      <c r="F25" s="478" t="str">
        <f>'Pielęgniarstwo II st.'!F25</f>
        <v>2026/2027</v>
      </c>
      <c r="G25" s="480" t="str">
        <f>'Pielęgniarstwo II st.'!G25</f>
        <v>RPS</v>
      </c>
      <c r="H25" s="481" t="str">
        <f>'Pielęgniarstwo II st.'!H25</f>
        <v>ze standardu</v>
      </c>
      <c r="I25" s="482" t="str">
        <f>'Pielęgniarstwo II st.'!I25</f>
        <v>Opieka i edukacja  terapeutyczna w chorobach przewlekłych (w chorobach nerek i leczeniu nerkozastępczym)</v>
      </c>
      <c r="J25" s="493">
        <f>'Pielęgniarstwo II st.'!M25</f>
        <v>75</v>
      </c>
      <c r="K25" s="484">
        <f>'Pielęgniarstwo II st.'!N25</f>
        <v>40</v>
      </c>
      <c r="L25" s="485">
        <f>'Pielęgniarstwo II st.'!O25</f>
        <v>35</v>
      </c>
      <c r="M25" s="486">
        <f>SUM('Pielęgniarstwo II st.'!AB25,'Pielęgniarstwo II st.'!AD25,'Pielęgniarstwo II st.'!AY25,'Pielęgniarstwo II st.'!BA25)</f>
        <v>10</v>
      </c>
      <c r="N25" s="487">
        <f>'Pielęgniarstwo II st.'!P25</f>
        <v>35</v>
      </c>
      <c r="O25" s="488">
        <f>'Pielęgniarstwo II st.'!Q25</f>
        <v>3</v>
      </c>
      <c r="P25" s="489" t="str">
        <f>'Pielęgniarstwo II st.'!V25</f>
        <v>egz</v>
      </c>
      <c r="Q25" s="494">
        <f t="shared" si="0"/>
        <v>8</v>
      </c>
      <c r="R25" s="495">
        <f t="shared" si="1"/>
        <v>7</v>
      </c>
      <c r="S25" s="496">
        <f t="shared" si="2"/>
        <v>2</v>
      </c>
      <c r="T25" s="413"/>
      <c r="U25" s="414"/>
      <c r="V25" s="414"/>
      <c r="W25" s="426"/>
      <c r="X25" s="426"/>
      <c r="Y25" s="426"/>
      <c r="Z25" s="426"/>
      <c r="AA25" s="426"/>
      <c r="AB25" s="426"/>
      <c r="AC25" s="426"/>
      <c r="AD25" s="426"/>
      <c r="AE25" s="426"/>
      <c r="AF25" s="426"/>
      <c r="AG25" s="426"/>
      <c r="AH25" s="426"/>
      <c r="AI25" s="426"/>
      <c r="AJ25" s="426"/>
      <c r="AK25" s="426"/>
      <c r="AL25" s="426"/>
      <c r="AM25" s="426"/>
      <c r="AN25" s="426"/>
      <c r="AO25" s="426"/>
      <c r="AP25" s="426"/>
      <c r="AQ25" s="426"/>
      <c r="AR25" s="426"/>
      <c r="AS25" s="426"/>
      <c r="AT25" s="428"/>
      <c r="AU25" s="414"/>
      <c r="AV25" s="414"/>
      <c r="AW25" s="414"/>
      <c r="AX25" s="414"/>
      <c r="AY25" s="414"/>
      <c r="AZ25" s="414"/>
      <c r="BA25" s="414"/>
      <c r="BB25" s="414"/>
      <c r="BC25" s="414"/>
      <c r="BD25" s="414"/>
      <c r="BE25" s="414"/>
      <c r="BF25" s="414"/>
      <c r="BG25" s="414"/>
      <c r="BH25" s="414"/>
      <c r="BI25" s="414"/>
      <c r="BJ25" s="414">
        <v>1</v>
      </c>
      <c r="BK25" s="414"/>
      <c r="BL25" s="414"/>
      <c r="BM25" s="414"/>
      <c r="BN25" s="414"/>
      <c r="BO25" s="414">
        <v>1</v>
      </c>
      <c r="BP25" s="414">
        <v>1</v>
      </c>
      <c r="BQ25" s="422">
        <v>1</v>
      </c>
      <c r="BR25" s="415">
        <v>1</v>
      </c>
      <c r="BS25" s="414">
        <v>1</v>
      </c>
      <c r="BT25" s="414"/>
      <c r="BU25" s="414">
        <v>1</v>
      </c>
      <c r="BV25" s="414"/>
      <c r="BW25" s="414"/>
      <c r="BX25" s="414"/>
      <c r="BY25" s="414"/>
      <c r="BZ25" s="414"/>
      <c r="CA25" s="414"/>
      <c r="CB25" s="414"/>
      <c r="CC25" s="414"/>
      <c r="CD25" s="414"/>
      <c r="CE25" s="414"/>
      <c r="CF25" s="414"/>
      <c r="CG25" s="414"/>
      <c r="CH25" s="414"/>
      <c r="CI25" s="414"/>
      <c r="CJ25" s="414"/>
      <c r="CK25" s="414"/>
      <c r="CL25" s="414"/>
      <c r="CM25" s="414"/>
      <c r="CN25" s="414"/>
      <c r="CO25" s="414"/>
      <c r="CP25" s="414"/>
      <c r="CQ25" s="414"/>
      <c r="CR25" s="414"/>
      <c r="CS25" s="414"/>
      <c r="CT25" s="414"/>
      <c r="CU25" s="414"/>
      <c r="CV25" s="414"/>
      <c r="CW25" s="414">
        <v>1</v>
      </c>
      <c r="CX25" s="422"/>
      <c r="CY25" s="426"/>
      <c r="CZ25" s="426"/>
      <c r="DA25" s="426"/>
      <c r="DB25" s="426"/>
      <c r="DC25" s="426"/>
      <c r="DD25" s="426"/>
      <c r="DE25" s="426"/>
      <c r="DF25" s="426"/>
      <c r="DG25" s="426"/>
      <c r="DH25" s="426"/>
      <c r="DI25" s="426"/>
      <c r="DJ25" s="426"/>
      <c r="DK25" s="426"/>
      <c r="DL25" s="426"/>
      <c r="DM25" s="426"/>
      <c r="DN25" s="426"/>
      <c r="DO25" s="426"/>
      <c r="DP25" s="426"/>
      <c r="DQ25" s="426"/>
      <c r="DR25" s="426"/>
      <c r="DS25" s="426"/>
      <c r="DT25" s="426"/>
      <c r="DU25" s="426"/>
      <c r="DV25" s="426"/>
      <c r="DW25" s="426"/>
      <c r="DX25" s="426"/>
      <c r="DY25" s="426"/>
      <c r="DZ25" s="426"/>
      <c r="EA25" s="426"/>
      <c r="EB25" s="426"/>
      <c r="EC25" s="426"/>
      <c r="ED25" s="426"/>
      <c r="EE25" s="426"/>
      <c r="EF25" s="426"/>
      <c r="EG25" s="426"/>
      <c r="EH25" s="426"/>
      <c r="EI25" s="426"/>
      <c r="EJ25" s="426"/>
      <c r="EK25" s="426"/>
      <c r="EL25" s="426"/>
      <c r="EM25" s="427"/>
      <c r="EN25" s="428"/>
      <c r="EO25" s="426"/>
      <c r="EP25" s="426"/>
      <c r="EQ25" s="426"/>
      <c r="ER25" s="426"/>
      <c r="ES25" s="426"/>
      <c r="ET25" s="426"/>
      <c r="EU25" s="426"/>
      <c r="EV25" s="426"/>
      <c r="EW25" s="426"/>
      <c r="EX25" s="426"/>
      <c r="EY25" s="426"/>
      <c r="EZ25" s="426"/>
      <c r="FA25" s="426"/>
      <c r="FB25" s="426"/>
      <c r="FC25" s="426"/>
      <c r="FD25" s="426"/>
      <c r="FE25" s="426"/>
      <c r="FF25" s="426"/>
      <c r="FG25" s="426"/>
      <c r="FH25" s="429"/>
      <c r="FI25" s="430"/>
      <c r="FJ25" s="427"/>
      <c r="FK25" s="427"/>
      <c r="FL25" s="427"/>
      <c r="FM25" s="427"/>
      <c r="FN25" s="429"/>
      <c r="FO25" s="428"/>
      <c r="FP25" s="426"/>
      <c r="FQ25" s="426"/>
      <c r="FR25" s="426"/>
      <c r="FS25" s="426"/>
      <c r="FT25" s="426"/>
      <c r="FU25" s="426"/>
      <c r="FV25" s="426"/>
      <c r="FW25" s="426"/>
      <c r="FX25" s="426"/>
      <c r="FY25" s="426"/>
      <c r="FZ25" s="426"/>
      <c r="GA25" s="426"/>
      <c r="GB25" s="426"/>
      <c r="GC25" s="426"/>
      <c r="GD25" s="426"/>
      <c r="GE25" s="426"/>
      <c r="GF25" s="426"/>
      <c r="GG25" s="427"/>
      <c r="GH25" s="428"/>
      <c r="GI25" s="426"/>
      <c r="GJ25" s="426"/>
      <c r="GK25" s="426"/>
      <c r="GL25" s="426"/>
      <c r="GM25" s="426"/>
      <c r="GN25" s="426"/>
      <c r="GO25" s="426"/>
      <c r="GP25" s="426"/>
      <c r="GQ25" s="426"/>
      <c r="GR25" s="426"/>
      <c r="GS25" s="426"/>
      <c r="GT25" s="426"/>
      <c r="GU25" s="426"/>
      <c r="GV25" s="426"/>
      <c r="GW25" s="426"/>
      <c r="GX25" s="426"/>
      <c r="GY25" s="426"/>
      <c r="GZ25" s="426"/>
      <c r="HA25" s="426"/>
      <c r="HB25" s="426"/>
      <c r="HC25" s="426"/>
      <c r="HD25" s="426"/>
      <c r="HE25" s="426"/>
      <c r="HF25" s="426">
        <v>1</v>
      </c>
      <c r="HG25" s="432"/>
      <c r="HH25" s="426">
        <v>1</v>
      </c>
      <c r="HI25" s="426">
        <v>1</v>
      </c>
      <c r="HJ25" s="426">
        <v>1</v>
      </c>
      <c r="HK25" s="426">
        <v>1</v>
      </c>
      <c r="HL25" s="426"/>
      <c r="HM25" s="426"/>
      <c r="HN25" s="426"/>
      <c r="HO25" s="426"/>
      <c r="HP25" s="426"/>
      <c r="HQ25" s="426"/>
      <c r="HR25" s="426"/>
      <c r="HS25" s="426"/>
      <c r="HT25" s="426"/>
      <c r="HU25" s="426"/>
      <c r="HV25" s="426"/>
      <c r="HW25" s="426"/>
      <c r="HX25" s="426"/>
      <c r="HY25" s="426"/>
      <c r="HZ25" s="426"/>
      <c r="IA25" s="427"/>
      <c r="IB25" s="427"/>
      <c r="IC25" s="427"/>
      <c r="ID25" s="427"/>
      <c r="IE25" s="427"/>
      <c r="IF25" s="427"/>
      <c r="IG25" s="427"/>
      <c r="IH25" s="427"/>
      <c r="II25" s="427"/>
      <c r="IJ25" s="427"/>
      <c r="IK25" s="427"/>
      <c r="IL25" s="427"/>
      <c r="IM25" s="427"/>
      <c r="IN25" s="427"/>
      <c r="IO25" s="427"/>
      <c r="IP25" s="427"/>
      <c r="IQ25" s="427"/>
      <c r="IR25" s="427"/>
      <c r="IS25" s="427"/>
      <c r="IT25" s="427"/>
      <c r="IU25" s="427"/>
      <c r="IV25" s="427"/>
      <c r="IW25" s="427"/>
      <c r="IX25" s="427"/>
      <c r="IY25" s="427"/>
      <c r="IZ25" s="427"/>
      <c r="JA25" s="427"/>
      <c r="JB25" s="427"/>
      <c r="JC25" s="427"/>
      <c r="JD25" s="427"/>
      <c r="JE25" s="427"/>
      <c r="JF25" s="427"/>
      <c r="JG25" s="427"/>
      <c r="JH25" s="427">
        <v>1</v>
      </c>
      <c r="JI25" s="427">
        <v>1</v>
      </c>
      <c r="JJ25" s="427"/>
      <c r="JK25" s="427"/>
      <c r="JL25" s="427"/>
      <c r="JM25" s="427"/>
      <c r="JN25" s="427"/>
      <c r="JO25" s="427"/>
      <c r="JP25" s="427"/>
      <c r="JQ25" s="427"/>
      <c r="JR25" s="427"/>
      <c r="JS25" s="427"/>
      <c r="JT25" s="427"/>
      <c r="JU25" s="427"/>
      <c r="JV25" s="427"/>
      <c r="JW25" s="427"/>
      <c r="JX25" s="427"/>
      <c r="JY25" s="427"/>
      <c r="JZ25" s="427"/>
      <c r="KA25" s="427"/>
      <c r="KB25" s="427"/>
      <c r="KC25" s="427"/>
      <c r="KD25" s="427"/>
      <c r="KE25" s="427"/>
      <c r="KF25" s="427"/>
      <c r="KG25" s="427"/>
      <c r="KH25" s="427"/>
      <c r="KI25" s="427"/>
      <c r="KJ25" s="427"/>
      <c r="KK25" s="427"/>
      <c r="KL25" s="427"/>
      <c r="KM25" s="427"/>
      <c r="KN25" s="431"/>
      <c r="KO25" s="427"/>
      <c r="KP25" s="427"/>
      <c r="KQ25" s="427"/>
      <c r="KR25" s="427"/>
      <c r="KS25" s="427"/>
      <c r="KT25" s="427"/>
      <c r="KU25" s="427"/>
      <c r="KV25" s="427"/>
      <c r="KW25" s="427"/>
      <c r="KX25" s="427"/>
      <c r="KY25" s="427"/>
      <c r="KZ25" s="427"/>
      <c r="LA25" s="427"/>
      <c r="LB25" s="427"/>
      <c r="LC25" s="429"/>
      <c r="LD25" s="432">
        <v>1</v>
      </c>
      <c r="LE25" s="426"/>
      <c r="LF25" s="426">
        <v>1</v>
      </c>
      <c r="LG25" s="426"/>
      <c r="LH25" s="426"/>
      <c r="LI25" s="426"/>
    </row>
    <row r="26" spans="1:334" ht="51.75" customHeight="1" x14ac:dyDescent="0.25">
      <c r="A26" s="478">
        <f>'Pielęgniarstwo II st.'!A26</f>
        <v>7</v>
      </c>
      <c r="B26" s="478" t="str">
        <f>'Pielęgniarstwo II st.'!B26</f>
        <v>B</v>
      </c>
      <c r="C26" s="479" t="str">
        <f>'Pielęgniarstwo II st.'!C26</f>
        <v>2026/2027</v>
      </c>
      <c r="D26" s="478">
        <f>'Pielęgniarstwo II st.'!D26</f>
        <v>0</v>
      </c>
      <c r="E26" s="478">
        <f>'Pielęgniarstwo II st.'!E26</f>
        <v>1</v>
      </c>
      <c r="F26" s="478" t="str">
        <f>'Pielęgniarstwo II st.'!F26</f>
        <v>2026/2027</v>
      </c>
      <c r="G26" s="480" t="str">
        <f>'Pielęgniarstwo II st.'!G26</f>
        <v>RPS</v>
      </c>
      <c r="H26" s="481" t="str">
        <f>'Pielęgniarstwo II st.'!H26</f>
        <v>ze standardu</v>
      </c>
      <c r="I26" s="482" t="str">
        <f>'Pielęgniarstwo II st.'!I26</f>
        <v>Opieka i edukacja  terapeutyczna w chorobach przewlekłych 
(w chorobach układu oddechowego)</v>
      </c>
      <c r="J26" s="493">
        <f>'Pielęgniarstwo II st.'!M26</f>
        <v>75</v>
      </c>
      <c r="K26" s="484">
        <f>'Pielęgniarstwo II st.'!N26</f>
        <v>45</v>
      </c>
      <c r="L26" s="485">
        <f>'Pielęgniarstwo II st.'!O26</f>
        <v>30</v>
      </c>
      <c r="M26" s="486">
        <f>SUM('Pielęgniarstwo II st.'!AB26,'Pielęgniarstwo II st.'!AD26,'Pielęgniarstwo II st.'!AY26,'Pielęgniarstwo II st.'!BA26)</f>
        <v>10</v>
      </c>
      <c r="N26" s="487">
        <f>'Pielęgniarstwo II st.'!P26</f>
        <v>30</v>
      </c>
      <c r="O26" s="488">
        <f>'Pielęgniarstwo II st.'!Q26</f>
        <v>3</v>
      </c>
      <c r="P26" s="489" t="str">
        <f>'Pielęgniarstwo II st.'!V26</f>
        <v>egz</v>
      </c>
      <c r="Q26" s="494">
        <f t="shared" si="0"/>
        <v>6</v>
      </c>
      <c r="R26" s="495">
        <f t="shared" si="1"/>
        <v>4</v>
      </c>
      <c r="S26" s="496">
        <f t="shared" si="2"/>
        <v>3</v>
      </c>
      <c r="T26" s="413"/>
      <c r="U26" s="414"/>
      <c r="V26" s="414"/>
      <c r="W26" s="426"/>
      <c r="X26" s="426"/>
      <c r="Y26" s="426"/>
      <c r="Z26" s="426"/>
      <c r="AA26" s="426"/>
      <c r="AB26" s="426"/>
      <c r="AC26" s="426"/>
      <c r="AD26" s="426"/>
      <c r="AE26" s="426"/>
      <c r="AF26" s="426"/>
      <c r="AG26" s="426"/>
      <c r="AH26" s="426"/>
      <c r="AI26" s="426"/>
      <c r="AJ26" s="426"/>
      <c r="AK26" s="426"/>
      <c r="AL26" s="426"/>
      <c r="AM26" s="426"/>
      <c r="AN26" s="426"/>
      <c r="AO26" s="426"/>
      <c r="AP26" s="426"/>
      <c r="AQ26" s="426"/>
      <c r="AR26" s="426"/>
      <c r="AS26" s="426"/>
      <c r="AT26" s="428"/>
      <c r="AU26" s="414"/>
      <c r="AV26" s="414"/>
      <c r="AW26" s="414"/>
      <c r="AX26" s="414"/>
      <c r="AY26" s="414"/>
      <c r="AZ26" s="414"/>
      <c r="BA26" s="414"/>
      <c r="BB26" s="414"/>
      <c r="BC26" s="414"/>
      <c r="BD26" s="414"/>
      <c r="BE26" s="414"/>
      <c r="BF26" s="414"/>
      <c r="BG26" s="414"/>
      <c r="BH26" s="414"/>
      <c r="BI26" s="414"/>
      <c r="BJ26" s="414">
        <v>1</v>
      </c>
      <c r="BK26" s="414"/>
      <c r="BL26" s="414">
        <v>1</v>
      </c>
      <c r="BM26" s="414">
        <v>1</v>
      </c>
      <c r="BN26" s="414"/>
      <c r="BO26" s="414"/>
      <c r="BP26" s="414"/>
      <c r="BQ26" s="422"/>
      <c r="BR26" s="415"/>
      <c r="BS26" s="414">
        <v>1</v>
      </c>
      <c r="BT26" s="414"/>
      <c r="BU26" s="414"/>
      <c r="BV26" s="414">
        <v>1</v>
      </c>
      <c r="BW26" s="414"/>
      <c r="BX26" s="414">
        <v>1</v>
      </c>
      <c r="BY26" s="414"/>
      <c r="BZ26" s="414"/>
      <c r="CA26" s="414"/>
      <c r="CB26" s="414"/>
      <c r="CC26" s="414"/>
      <c r="CD26" s="414"/>
      <c r="CE26" s="414"/>
      <c r="CF26" s="414"/>
      <c r="CG26" s="414"/>
      <c r="CH26" s="414"/>
      <c r="CI26" s="414"/>
      <c r="CJ26" s="414"/>
      <c r="CK26" s="414"/>
      <c r="CL26" s="414"/>
      <c r="CM26" s="414"/>
      <c r="CN26" s="414"/>
      <c r="CO26" s="414"/>
      <c r="CP26" s="414"/>
      <c r="CQ26" s="414"/>
      <c r="CR26" s="414"/>
      <c r="CS26" s="414"/>
      <c r="CT26" s="414"/>
      <c r="CU26" s="414"/>
      <c r="CV26" s="414"/>
      <c r="CW26" s="414"/>
      <c r="CX26" s="422"/>
      <c r="CY26" s="426"/>
      <c r="CZ26" s="426"/>
      <c r="DA26" s="426"/>
      <c r="DB26" s="426"/>
      <c r="DC26" s="426"/>
      <c r="DD26" s="426"/>
      <c r="DE26" s="426"/>
      <c r="DF26" s="426"/>
      <c r="DG26" s="426"/>
      <c r="DH26" s="426"/>
      <c r="DI26" s="426"/>
      <c r="DJ26" s="426"/>
      <c r="DK26" s="426"/>
      <c r="DL26" s="426"/>
      <c r="DM26" s="426"/>
      <c r="DN26" s="426"/>
      <c r="DO26" s="426"/>
      <c r="DP26" s="426"/>
      <c r="DQ26" s="426"/>
      <c r="DR26" s="426"/>
      <c r="DS26" s="426"/>
      <c r="DT26" s="426"/>
      <c r="DU26" s="426"/>
      <c r="DV26" s="426"/>
      <c r="DW26" s="426"/>
      <c r="DX26" s="426"/>
      <c r="DY26" s="426"/>
      <c r="DZ26" s="426"/>
      <c r="EA26" s="426"/>
      <c r="EB26" s="426"/>
      <c r="EC26" s="426"/>
      <c r="ED26" s="426"/>
      <c r="EE26" s="426"/>
      <c r="EF26" s="426"/>
      <c r="EG26" s="426"/>
      <c r="EH26" s="426"/>
      <c r="EI26" s="426"/>
      <c r="EJ26" s="426"/>
      <c r="EK26" s="426"/>
      <c r="EL26" s="426"/>
      <c r="EM26" s="427"/>
      <c r="EN26" s="428"/>
      <c r="EO26" s="426"/>
      <c r="EP26" s="426"/>
      <c r="EQ26" s="426"/>
      <c r="ER26" s="426"/>
      <c r="ES26" s="426"/>
      <c r="ET26" s="426"/>
      <c r="EU26" s="426"/>
      <c r="EV26" s="426"/>
      <c r="EW26" s="426"/>
      <c r="EX26" s="426"/>
      <c r="EY26" s="426"/>
      <c r="EZ26" s="426"/>
      <c r="FA26" s="426"/>
      <c r="FB26" s="426"/>
      <c r="FC26" s="426"/>
      <c r="FD26" s="426"/>
      <c r="FE26" s="426"/>
      <c r="FF26" s="426"/>
      <c r="FG26" s="426"/>
      <c r="FH26" s="429"/>
      <c r="FI26" s="430"/>
      <c r="FJ26" s="427"/>
      <c r="FK26" s="427"/>
      <c r="FL26" s="427"/>
      <c r="FM26" s="427"/>
      <c r="FN26" s="429"/>
      <c r="FO26" s="428"/>
      <c r="FP26" s="426"/>
      <c r="FQ26" s="426"/>
      <c r="FR26" s="426"/>
      <c r="FS26" s="426"/>
      <c r="FT26" s="426"/>
      <c r="FU26" s="426"/>
      <c r="FV26" s="426"/>
      <c r="FW26" s="426"/>
      <c r="FX26" s="426"/>
      <c r="FY26" s="426"/>
      <c r="FZ26" s="426"/>
      <c r="GA26" s="426"/>
      <c r="GB26" s="426"/>
      <c r="GC26" s="426"/>
      <c r="GD26" s="426"/>
      <c r="GE26" s="426"/>
      <c r="GF26" s="426"/>
      <c r="GG26" s="427"/>
      <c r="GH26" s="428"/>
      <c r="GI26" s="426"/>
      <c r="GJ26" s="426"/>
      <c r="GK26" s="426"/>
      <c r="GL26" s="426"/>
      <c r="GM26" s="426"/>
      <c r="GN26" s="426"/>
      <c r="GO26" s="426"/>
      <c r="GP26" s="426"/>
      <c r="GQ26" s="426"/>
      <c r="GR26" s="426"/>
      <c r="GS26" s="426"/>
      <c r="GT26" s="426"/>
      <c r="GU26" s="426"/>
      <c r="GV26" s="426"/>
      <c r="GW26" s="426"/>
      <c r="GX26" s="426"/>
      <c r="GY26" s="426"/>
      <c r="GZ26" s="426"/>
      <c r="HA26" s="426"/>
      <c r="HB26" s="426"/>
      <c r="HC26" s="426"/>
      <c r="HD26" s="426"/>
      <c r="HE26" s="426">
        <v>1</v>
      </c>
      <c r="HF26" s="426">
        <v>1</v>
      </c>
      <c r="HG26" s="432">
        <v>1</v>
      </c>
      <c r="HH26" s="426"/>
      <c r="HI26" s="426"/>
      <c r="HJ26" s="426"/>
      <c r="HK26" s="426"/>
      <c r="HL26" s="426"/>
      <c r="HM26" s="426"/>
      <c r="HN26" s="426"/>
      <c r="HO26" s="426"/>
      <c r="HP26" s="426"/>
      <c r="HQ26" s="426"/>
      <c r="HR26" s="426"/>
      <c r="HS26" s="426"/>
      <c r="HT26" s="426"/>
      <c r="HU26" s="426"/>
      <c r="HV26" s="426"/>
      <c r="HW26" s="426"/>
      <c r="HX26" s="426"/>
      <c r="HY26" s="426"/>
      <c r="HZ26" s="426"/>
      <c r="IA26" s="427"/>
      <c r="IB26" s="427"/>
      <c r="IC26" s="427"/>
      <c r="ID26" s="427"/>
      <c r="IE26" s="427"/>
      <c r="IF26" s="427"/>
      <c r="IG26" s="427"/>
      <c r="IH26" s="427"/>
      <c r="II26" s="427"/>
      <c r="IJ26" s="427"/>
      <c r="IK26" s="427"/>
      <c r="IL26" s="427"/>
      <c r="IM26" s="427"/>
      <c r="IN26" s="427"/>
      <c r="IO26" s="427"/>
      <c r="IP26" s="427"/>
      <c r="IQ26" s="427"/>
      <c r="IR26" s="427"/>
      <c r="IS26" s="427"/>
      <c r="IT26" s="427"/>
      <c r="IU26" s="427"/>
      <c r="IV26" s="427"/>
      <c r="IW26" s="427"/>
      <c r="IX26" s="427"/>
      <c r="IY26" s="427"/>
      <c r="IZ26" s="427"/>
      <c r="JA26" s="427"/>
      <c r="JB26" s="427"/>
      <c r="JC26" s="427"/>
      <c r="JD26" s="427"/>
      <c r="JE26" s="427"/>
      <c r="JF26" s="427"/>
      <c r="JG26" s="427"/>
      <c r="JH26" s="427"/>
      <c r="JI26" s="427">
        <v>1</v>
      </c>
      <c r="JJ26" s="427"/>
      <c r="JK26" s="427"/>
      <c r="JL26" s="427"/>
      <c r="JM26" s="427"/>
      <c r="JN26" s="427"/>
      <c r="JO26" s="427"/>
      <c r="JP26" s="427"/>
      <c r="JQ26" s="427"/>
      <c r="JR26" s="427"/>
      <c r="JS26" s="427"/>
      <c r="JT26" s="427"/>
      <c r="JU26" s="427"/>
      <c r="JV26" s="427"/>
      <c r="JW26" s="427"/>
      <c r="JX26" s="427"/>
      <c r="JY26" s="427"/>
      <c r="JZ26" s="427"/>
      <c r="KA26" s="427"/>
      <c r="KB26" s="427"/>
      <c r="KC26" s="427"/>
      <c r="KD26" s="427"/>
      <c r="KE26" s="427"/>
      <c r="KF26" s="427"/>
      <c r="KG26" s="427"/>
      <c r="KH26" s="427"/>
      <c r="KI26" s="427"/>
      <c r="KJ26" s="427"/>
      <c r="KK26" s="427"/>
      <c r="KL26" s="427"/>
      <c r="KM26" s="427"/>
      <c r="KN26" s="431"/>
      <c r="KO26" s="427"/>
      <c r="KP26" s="427"/>
      <c r="KQ26" s="427"/>
      <c r="KR26" s="427"/>
      <c r="KS26" s="427"/>
      <c r="KT26" s="427"/>
      <c r="KU26" s="427"/>
      <c r="KV26" s="427"/>
      <c r="KW26" s="427"/>
      <c r="KX26" s="427"/>
      <c r="KY26" s="427"/>
      <c r="KZ26" s="427"/>
      <c r="LA26" s="427"/>
      <c r="LB26" s="427"/>
      <c r="LC26" s="429"/>
      <c r="LD26" s="432">
        <v>1</v>
      </c>
      <c r="LE26" s="426"/>
      <c r="LF26" s="426">
        <v>1</v>
      </c>
      <c r="LG26" s="426"/>
      <c r="LH26" s="426">
        <v>1</v>
      </c>
      <c r="LI26" s="426"/>
    </row>
    <row r="27" spans="1:334" ht="51.75" customHeight="1" x14ac:dyDescent="0.25">
      <c r="A27" s="478">
        <f>'Pielęgniarstwo II st.'!A27</f>
        <v>8</v>
      </c>
      <c r="B27" s="478" t="str">
        <f>'Pielęgniarstwo II st.'!B27</f>
        <v>B</v>
      </c>
      <c r="C27" s="479" t="str">
        <f>'Pielęgniarstwo II st.'!C27</f>
        <v>2026/2027</v>
      </c>
      <c r="D27" s="478">
        <f>'Pielęgniarstwo II st.'!D27</f>
        <v>0</v>
      </c>
      <c r="E27" s="478">
        <f>'Pielęgniarstwo II st.'!E27</f>
        <v>1</v>
      </c>
      <c r="F27" s="478" t="str">
        <f>'Pielęgniarstwo II st.'!F27</f>
        <v>2026/2027</v>
      </c>
      <c r="G27" s="480" t="str">
        <f>'Pielęgniarstwo II st.'!G27</f>
        <v>RPS</v>
      </c>
      <c r="H27" s="481" t="str">
        <f>'Pielęgniarstwo II st.'!H27</f>
        <v>ze standardu</v>
      </c>
      <c r="I27" s="482" t="str">
        <f>'Pielęgniarstwo II st.'!I27</f>
        <v>Opieka i edukacja  terapeutyczna w chorobach przewlekłych (w diabetologii)</v>
      </c>
      <c r="J27" s="493">
        <f>'Pielęgniarstwo II st.'!M27</f>
        <v>50</v>
      </c>
      <c r="K27" s="484">
        <f>'Pielęgniarstwo II st.'!N27</f>
        <v>25</v>
      </c>
      <c r="L27" s="485">
        <f>'Pielęgniarstwo II st.'!O27</f>
        <v>25</v>
      </c>
      <c r="M27" s="486">
        <f>SUM('Pielęgniarstwo II st.'!AB27,'Pielęgniarstwo II st.'!AD27,'Pielęgniarstwo II st.'!AY27,'Pielęgniarstwo II st.'!BA27)</f>
        <v>10</v>
      </c>
      <c r="N27" s="487">
        <f>'Pielęgniarstwo II st.'!P27</f>
        <v>25</v>
      </c>
      <c r="O27" s="488">
        <f>'Pielęgniarstwo II st.'!Q27</f>
        <v>2</v>
      </c>
      <c r="P27" s="489" t="str">
        <f>'Pielęgniarstwo II st.'!V27</f>
        <v>egz</v>
      </c>
      <c r="Q27" s="494">
        <f t="shared" si="0"/>
        <v>4</v>
      </c>
      <c r="R27" s="495">
        <f t="shared" si="1"/>
        <v>7</v>
      </c>
      <c r="S27" s="496">
        <f t="shared" si="2"/>
        <v>1</v>
      </c>
      <c r="T27" s="413"/>
      <c r="U27" s="414"/>
      <c r="V27" s="414"/>
      <c r="W27" s="426"/>
      <c r="X27" s="426"/>
      <c r="Y27" s="426"/>
      <c r="Z27" s="426"/>
      <c r="AA27" s="426"/>
      <c r="AB27" s="426"/>
      <c r="AC27" s="426"/>
      <c r="AD27" s="426"/>
      <c r="AE27" s="426"/>
      <c r="AF27" s="426"/>
      <c r="AG27" s="426"/>
      <c r="AH27" s="426"/>
      <c r="AI27" s="426"/>
      <c r="AJ27" s="426"/>
      <c r="AK27" s="426"/>
      <c r="AL27" s="426"/>
      <c r="AM27" s="426"/>
      <c r="AN27" s="426"/>
      <c r="AO27" s="426"/>
      <c r="AP27" s="426"/>
      <c r="AQ27" s="426"/>
      <c r="AR27" s="426"/>
      <c r="AS27" s="426"/>
      <c r="AT27" s="428"/>
      <c r="AU27" s="414"/>
      <c r="AV27" s="414"/>
      <c r="AW27" s="414"/>
      <c r="AX27" s="414"/>
      <c r="AY27" s="414"/>
      <c r="AZ27" s="414"/>
      <c r="BA27" s="414"/>
      <c r="BB27" s="414"/>
      <c r="BC27" s="414"/>
      <c r="BD27" s="414"/>
      <c r="BE27" s="414"/>
      <c r="BF27" s="414"/>
      <c r="BG27" s="414"/>
      <c r="BH27" s="414"/>
      <c r="BI27" s="414"/>
      <c r="BJ27" s="414">
        <v>1</v>
      </c>
      <c r="BK27" s="414"/>
      <c r="BL27" s="414"/>
      <c r="BM27" s="414"/>
      <c r="BN27" s="414"/>
      <c r="BO27" s="414"/>
      <c r="BP27" s="414"/>
      <c r="BQ27" s="422"/>
      <c r="BR27" s="415"/>
      <c r="BS27" s="414"/>
      <c r="BT27" s="414"/>
      <c r="BU27" s="414"/>
      <c r="BV27" s="414">
        <v>1</v>
      </c>
      <c r="BW27" s="414">
        <v>1</v>
      </c>
      <c r="BX27" s="414">
        <v>1</v>
      </c>
      <c r="BY27" s="414"/>
      <c r="BZ27" s="414"/>
      <c r="CA27" s="414"/>
      <c r="CB27" s="414"/>
      <c r="CC27" s="414"/>
      <c r="CD27" s="414"/>
      <c r="CE27" s="414"/>
      <c r="CF27" s="414"/>
      <c r="CG27" s="414"/>
      <c r="CH27" s="414"/>
      <c r="CI27" s="414"/>
      <c r="CJ27" s="414"/>
      <c r="CK27" s="414"/>
      <c r="CL27" s="414"/>
      <c r="CM27" s="414"/>
      <c r="CN27" s="414"/>
      <c r="CO27" s="414"/>
      <c r="CP27" s="414"/>
      <c r="CQ27" s="414"/>
      <c r="CR27" s="414"/>
      <c r="CS27" s="414"/>
      <c r="CT27" s="414"/>
      <c r="CU27" s="414"/>
      <c r="CV27" s="414"/>
      <c r="CW27" s="414"/>
      <c r="CX27" s="422"/>
      <c r="CY27" s="426"/>
      <c r="CZ27" s="426"/>
      <c r="DA27" s="426"/>
      <c r="DB27" s="426"/>
      <c r="DC27" s="426"/>
      <c r="DD27" s="426"/>
      <c r="DE27" s="426"/>
      <c r="DF27" s="426"/>
      <c r="DG27" s="426"/>
      <c r="DH27" s="426"/>
      <c r="DI27" s="426"/>
      <c r="DJ27" s="426"/>
      <c r="DK27" s="426"/>
      <c r="DL27" s="426"/>
      <c r="DM27" s="426"/>
      <c r="DN27" s="426"/>
      <c r="DO27" s="426"/>
      <c r="DP27" s="426"/>
      <c r="DQ27" s="426"/>
      <c r="DR27" s="426"/>
      <c r="DS27" s="426"/>
      <c r="DT27" s="426"/>
      <c r="DU27" s="426"/>
      <c r="DV27" s="426"/>
      <c r="DW27" s="426"/>
      <c r="DX27" s="426"/>
      <c r="DY27" s="426"/>
      <c r="DZ27" s="426"/>
      <c r="EA27" s="426"/>
      <c r="EB27" s="426"/>
      <c r="EC27" s="426"/>
      <c r="ED27" s="426"/>
      <c r="EE27" s="426"/>
      <c r="EF27" s="426"/>
      <c r="EG27" s="426"/>
      <c r="EH27" s="426"/>
      <c r="EI27" s="426"/>
      <c r="EJ27" s="426"/>
      <c r="EK27" s="426"/>
      <c r="EL27" s="426"/>
      <c r="EM27" s="427"/>
      <c r="EN27" s="428"/>
      <c r="EO27" s="426"/>
      <c r="EP27" s="426"/>
      <c r="EQ27" s="426"/>
      <c r="ER27" s="426"/>
      <c r="ES27" s="426"/>
      <c r="ET27" s="426"/>
      <c r="EU27" s="426"/>
      <c r="EV27" s="426"/>
      <c r="EW27" s="426"/>
      <c r="EX27" s="426"/>
      <c r="EY27" s="426"/>
      <c r="EZ27" s="426"/>
      <c r="FA27" s="426"/>
      <c r="FB27" s="426"/>
      <c r="FC27" s="426"/>
      <c r="FD27" s="426"/>
      <c r="FE27" s="426"/>
      <c r="FF27" s="426"/>
      <c r="FG27" s="426"/>
      <c r="FH27" s="429"/>
      <c r="FI27" s="430"/>
      <c r="FJ27" s="427"/>
      <c r="FK27" s="427"/>
      <c r="FL27" s="427"/>
      <c r="FM27" s="427"/>
      <c r="FN27" s="429"/>
      <c r="FO27" s="428"/>
      <c r="FP27" s="426"/>
      <c r="FQ27" s="426"/>
      <c r="FR27" s="426"/>
      <c r="FS27" s="426"/>
      <c r="FT27" s="426"/>
      <c r="FU27" s="426"/>
      <c r="FV27" s="426"/>
      <c r="FW27" s="426"/>
      <c r="FX27" s="426"/>
      <c r="FY27" s="426"/>
      <c r="FZ27" s="426"/>
      <c r="GA27" s="426"/>
      <c r="GB27" s="426"/>
      <c r="GC27" s="426"/>
      <c r="GD27" s="426"/>
      <c r="GE27" s="426"/>
      <c r="GF27" s="426"/>
      <c r="GG27" s="427"/>
      <c r="GH27" s="428"/>
      <c r="GI27" s="426"/>
      <c r="GJ27" s="426"/>
      <c r="GK27" s="426"/>
      <c r="GL27" s="426"/>
      <c r="GM27" s="426"/>
      <c r="GN27" s="426"/>
      <c r="GO27" s="426"/>
      <c r="GP27" s="426"/>
      <c r="GQ27" s="426"/>
      <c r="GR27" s="426"/>
      <c r="GS27" s="426"/>
      <c r="GT27" s="426"/>
      <c r="GU27" s="426"/>
      <c r="GV27" s="426"/>
      <c r="GW27" s="426"/>
      <c r="GX27" s="426"/>
      <c r="GY27" s="426"/>
      <c r="GZ27" s="426"/>
      <c r="HA27" s="426"/>
      <c r="HB27" s="426"/>
      <c r="HC27" s="426"/>
      <c r="HD27" s="426"/>
      <c r="HE27" s="426">
        <v>1</v>
      </c>
      <c r="HF27" s="426">
        <v>1</v>
      </c>
      <c r="HG27" s="432"/>
      <c r="HH27" s="426"/>
      <c r="HI27" s="426"/>
      <c r="HJ27" s="426"/>
      <c r="HK27" s="426"/>
      <c r="HL27" s="426">
        <v>1</v>
      </c>
      <c r="HM27" s="426">
        <v>1</v>
      </c>
      <c r="HN27" s="426">
        <v>1</v>
      </c>
      <c r="HO27" s="426"/>
      <c r="HP27" s="426"/>
      <c r="HQ27" s="426"/>
      <c r="HR27" s="426"/>
      <c r="HS27" s="426"/>
      <c r="HT27" s="426"/>
      <c r="HU27" s="426"/>
      <c r="HV27" s="426"/>
      <c r="HW27" s="426"/>
      <c r="HX27" s="426"/>
      <c r="HY27" s="426"/>
      <c r="HZ27" s="426"/>
      <c r="IA27" s="427"/>
      <c r="IB27" s="427"/>
      <c r="IC27" s="427">
        <v>1</v>
      </c>
      <c r="ID27" s="427"/>
      <c r="IE27" s="427"/>
      <c r="IF27" s="427"/>
      <c r="IG27" s="427"/>
      <c r="IH27" s="427"/>
      <c r="II27" s="427"/>
      <c r="IJ27" s="427"/>
      <c r="IK27" s="427"/>
      <c r="IL27" s="427"/>
      <c r="IM27" s="427"/>
      <c r="IN27" s="427"/>
      <c r="IO27" s="427"/>
      <c r="IP27" s="427"/>
      <c r="IQ27" s="427"/>
      <c r="IR27" s="427"/>
      <c r="IS27" s="427"/>
      <c r="IT27" s="427"/>
      <c r="IU27" s="427"/>
      <c r="IV27" s="427"/>
      <c r="IW27" s="427"/>
      <c r="IX27" s="427"/>
      <c r="IY27" s="427"/>
      <c r="IZ27" s="427"/>
      <c r="JA27" s="427"/>
      <c r="JB27" s="427"/>
      <c r="JC27" s="427"/>
      <c r="JD27" s="427"/>
      <c r="JE27" s="427"/>
      <c r="JF27" s="427"/>
      <c r="JG27" s="427"/>
      <c r="JH27" s="427"/>
      <c r="JI27" s="427">
        <v>1</v>
      </c>
      <c r="JJ27" s="427"/>
      <c r="JK27" s="427"/>
      <c r="JL27" s="427"/>
      <c r="JM27" s="427"/>
      <c r="JN27" s="427"/>
      <c r="JO27" s="427"/>
      <c r="JP27" s="427"/>
      <c r="JQ27" s="427"/>
      <c r="JR27" s="427"/>
      <c r="JS27" s="427"/>
      <c r="JT27" s="427"/>
      <c r="JU27" s="427"/>
      <c r="JV27" s="427"/>
      <c r="JW27" s="427"/>
      <c r="JX27" s="427"/>
      <c r="JY27" s="427"/>
      <c r="JZ27" s="427"/>
      <c r="KA27" s="427"/>
      <c r="KB27" s="427"/>
      <c r="KC27" s="427"/>
      <c r="KD27" s="427"/>
      <c r="KE27" s="427"/>
      <c r="KF27" s="427"/>
      <c r="KG27" s="427"/>
      <c r="KH27" s="427"/>
      <c r="KI27" s="427"/>
      <c r="KJ27" s="427"/>
      <c r="KK27" s="427"/>
      <c r="KL27" s="427"/>
      <c r="KM27" s="427"/>
      <c r="KN27" s="431"/>
      <c r="KO27" s="427"/>
      <c r="KP27" s="427"/>
      <c r="KQ27" s="427"/>
      <c r="KR27" s="427"/>
      <c r="KS27" s="427"/>
      <c r="KT27" s="427"/>
      <c r="KU27" s="427"/>
      <c r="KV27" s="427"/>
      <c r="KW27" s="427"/>
      <c r="KX27" s="427"/>
      <c r="KY27" s="427"/>
      <c r="KZ27" s="427"/>
      <c r="LA27" s="427"/>
      <c r="LB27" s="427"/>
      <c r="LC27" s="429"/>
      <c r="LD27" s="432">
        <v>1</v>
      </c>
      <c r="LE27" s="426"/>
      <c r="LF27" s="426"/>
      <c r="LG27" s="426"/>
      <c r="LH27" s="426"/>
      <c r="LI27" s="426"/>
    </row>
    <row r="28" spans="1:334" ht="49.5" customHeight="1" x14ac:dyDescent="0.25">
      <c r="A28" s="478">
        <f>'Pielęgniarstwo II st.'!A28</f>
        <v>9</v>
      </c>
      <c r="B28" s="478" t="str">
        <f>'Pielęgniarstwo II st.'!B28</f>
        <v>B</v>
      </c>
      <c r="C28" s="479" t="str">
        <f>'Pielęgniarstwo II st.'!C28</f>
        <v>2026/2027</v>
      </c>
      <c r="D28" s="478">
        <f>'Pielęgniarstwo II st.'!D28</f>
        <v>0</v>
      </c>
      <c r="E28" s="478">
        <f>'Pielęgniarstwo II st.'!E28</f>
        <v>1</v>
      </c>
      <c r="F28" s="478" t="str">
        <f>'Pielęgniarstwo II st.'!F28</f>
        <v>2026/2027</v>
      </c>
      <c r="G28" s="480" t="str">
        <f>'Pielęgniarstwo II st.'!G28</f>
        <v>RPS</v>
      </c>
      <c r="H28" s="481" t="str">
        <f>'Pielęgniarstwo II st.'!H28</f>
        <v>ze standardu</v>
      </c>
      <c r="I28" s="482" t="str">
        <f>'Pielęgniarstwo II st.'!I28</f>
        <v>Opieka i edukacja  terapeutyczna w chorobach przewlekłych (w zaburzeniach zdrowia psychicznego)</v>
      </c>
      <c r="J28" s="493">
        <f>'Pielęgniarstwo II st.'!M28</f>
        <v>50</v>
      </c>
      <c r="K28" s="484">
        <f>'Pielęgniarstwo II st.'!N28</f>
        <v>20</v>
      </c>
      <c r="L28" s="485">
        <f>'Pielęgniarstwo II st.'!O28</f>
        <v>30</v>
      </c>
      <c r="M28" s="486">
        <f>SUM('Pielęgniarstwo II st.'!AB28,'Pielęgniarstwo II st.'!AD28,'Pielęgniarstwo II st.'!AY28,'Pielęgniarstwo II st.'!BA28)</f>
        <v>10</v>
      </c>
      <c r="N28" s="487">
        <f>'Pielęgniarstwo II st.'!P28</f>
        <v>30</v>
      </c>
      <c r="O28" s="488">
        <f>'Pielęgniarstwo II st.'!Q28</f>
        <v>2</v>
      </c>
      <c r="P28" s="489" t="str">
        <f>'Pielęgniarstwo II st.'!V28</f>
        <v>egz</v>
      </c>
      <c r="Q28" s="494">
        <f t="shared" si="0"/>
        <v>5</v>
      </c>
      <c r="R28" s="495">
        <f t="shared" si="1"/>
        <v>6</v>
      </c>
      <c r="S28" s="496">
        <f t="shared" si="2"/>
        <v>1</v>
      </c>
      <c r="T28" s="413"/>
      <c r="U28" s="414"/>
      <c r="V28" s="414"/>
      <c r="W28" s="426"/>
      <c r="X28" s="426"/>
      <c r="Y28" s="426"/>
      <c r="Z28" s="426"/>
      <c r="AA28" s="426"/>
      <c r="AB28" s="426"/>
      <c r="AC28" s="426"/>
      <c r="AD28" s="426"/>
      <c r="AE28" s="426"/>
      <c r="AF28" s="426"/>
      <c r="AG28" s="426"/>
      <c r="AH28" s="426"/>
      <c r="AI28" s="426"/>
      <c r="AJ28" s="426"/>
      <c r="AK28" s="426"/>
      <c r="AL28" s="426"/>
      <c r="AM28" s="426"/>
      <c r="AN28" s="426"/>
      <c r="AO28" s="426"/>
      <c r="AP28" s="426"/>
      <c r="AQ28" s="426"/>
      <c r="AR28" s="426"/>
      <c r="AS28" s="426"/>
      <c r="AT28" s="428"/>
      <c r="AU28" s="414"/>
      <c r="AV28" s="414"/>
      <c r="AW28" s="414"/>
      <c r="AX28" s="414"/>
      <c r="AY28" s="414"/>
      <c r="AZ28" s="414"/>
      <c r="BA28" s="414"/>
      <c r="BB28" s="414"/>
      <c r="BC28" s="414"/>
      <c r="BD28" s="414"/>
      <c r="BE28" s="414"/>
      <c r="BF28" s="414"/>
      <c r="BG28" s="414"/>
      <c r="BH28" s="414"/>
      <c r="BI28" s="414"/>
      <c r="BJ28" s="414">
        <v>1</v>
      </c>
      <c r="BK28" s="414"/>
      <c r="BL28" s="414"/>
      <c r="BM28" s="414"/>
      <c r="BN28" s="414"/>
      <c r="BO28" s="414"/>
      <c r="BP28" s="414"/>
      <c r="BQ28" s="422"/>
      <c r="BR28" s="415"/>
      <c r="BS28" s="414"/>
      <c r="BT28" s="414"/>
      <c r="BU28" s="414"/>
      <c r="BV28" s="414"/>
      <c r="BW28" s="414"/>
      <c r="BX28" s="414"/>
      <c r="BY28" s="414"/>
      <c r="BZ28" s="414"/>
      <c r="CA28" s="414"/>
      <c r="CB28" s="414"/>
      <c r="CC28" s="414"/>
      <c r="CD28" s="414"/>
      <c r="CE28" s="414"/>
      <c r="CF28" s="414"/>
      <c r="CG28" s="414"/>
      <c r="CH28" s="414"/>
      <c r="CI28" s="414"/>
      <c r="CJ28" s="414"/>
      <c r="CK28" s="414"/>
      <c r="CL28" s="414"/>
      <c r="CM28" s="414"/>
      <c r="CN28" s="414"/>
      <c r="CO28" s="414"/>
      <c r="CP28" s="414"/>
      <c r="CQ28" s="414"/>
      <c r="CR28" s="414"/>
      <c r="CS28" s="414">
        <v>1</v>
      </c>
      <c r="CT28" s="414">
        <v>1</v>
      </c>
      <c r="CU28" s="414">
        <v>1</v>
      </c>
      <c r="CV28" s="414"/>
      <c r="CW28" s="414"/>
      <c r="CX28" s="422">
        <v>1</v>
      </c>
      <c r="CY28" s="426"/>
      <c r="CZ28" s="426"/>
      <c r="DA28" s="426"/>
      <c r="DB28" s="426"/>
      <c r="DC28" s="426"/>
      <c r="DD28" s="426"/>
      <c r="DE28" s="426"/>
      <c r="DF28" s="426"/>
      <c r="DG28" s="426"/>
      <c r="DH28" s="426"/>
      <c r="DI28" s="426"/>
      <c r="DJ28" s="426"/>
      <c r="DK28" s="426"/>
      <c r="DL28" s="426"/>
      <c r="DM28" s="426"/>
      <c r="DN28" s="426"/>
      <c r="DO28" s="426"/>
      <c r="DP28" s="426"/>
      <c r="DQ28" s="426"/>
      <c r="DR28" s="426"/>
      <c r="DS28" s="426"/>
      <c r="DT28" s="426"/>
      <c r="DU28" s="426"/>
      <c r="DV28" s="426"/>
      <c r="DW28" s="426"/>
      <c r="DX28" s="426"/>
      <c r="DY28" s="426"/>
      <c r="DZ28" s="426"/>
      <c r="EA28" s="426"/>
      <c r="EB28" s="426"/>
      <c r="EC28" s="426"/>
      <c r="ED28" s="426"/>
      <c r="EE28" s="426"/>
      <c r="EF28" s="426"/>
      <c r="EG28" s="426"/>
      <c r="EH28" s="426"/>
      <c r="EI28" s="426"/>
      <c r="EJ28" s="426"/>
      <c r="EK28" s="426"/>
      <c r="EL28" s="426"/>
      <c r="EM28" s="427"/>
      <c r="EN28" s="428"/>
      <c r="EO28" s="426"/>
      <c r="EP28" s="426"/>
      <c r="EQ28" s="426"/>
      <c r="ER28" s="426"/>
      <c r="ES28" s="426"/>
      <c r="ET28" s="426"/>
      <c r="EU28" s="426"/>
      <c r="EV28" s="426"/>
      <c r="EW28" s="426"/>
      <c r="EX28" s="426"/>
      <c r="EY28" s="426"/>
      <c r="EZ28" s="426"/>
      <c r="FA28" s="426"/>
      <c r="FB28" s="426"/>
      <c r="FC28" s="426"/>
      <c r="FD28" s="426"/>
      <c r="FE28" s="426"/>
      <c r="FF28" s="426"/>
      <c r="FG28" s="426"/>
      <c r="FH28" s="429"/>
      <c r="FI28" s="430"/>
      <c r="FJ28" s="427"/>
      <c r="FK28" s="427"/>
      <c r="FL28" s="427"/>
      <c r="FM28" s="427"/>
      <c r="FN28" s="429"/>
      <c r="FO28" s="428"/>
      <c r="FP28" s="426"/>
      <c r="FQ28" s="426"/>
      <c r="FR28" s="426"/>
      <c r="FS28" s="426"/>
      <c r="FT28" s="426"/>
      <c r="FU28" s="426"/>
      <c r="FV28" s="426"/>
      <c r="FW28" s="426"/>
      <c r="FX28" s="426"/>
      <c r="FY28" s="426"/>
      <c r="FZ28" s="426"/>
      <c r="GA28" s="426"/>
      <c r="GB28" s="426"/>
      <c r="GC28" s="426"/>
      <c r="GD28" s="426"/>
      <c r="GE28" s="426"/>
      <c r="GF28" s="426"/>
      <c r="GG28" s="427"/>
      <c r="GH28" s="428"/>
      <c r="GI28" s="426"/>
      <c r="GJ28" s="426"/>
      <c r="GK28" s="426"/>
      <c r="GL28" s="426"/>
      <c r="GM28" s="426"/>
      <c r="GN28" s="426"/>
      <c r="GO28" s="426"/>
      <c r="GP28" s="426"/>
      <c r="GQ28" s="426"/>
      <c r="GR28" s="426"/>
      <c r="GS28" s="426"/>
      <c r="GT28" s="426"/>
      <c r="GU28" s="426"/>
      <c r="GV28" s="426"/>
      <c r="GW28" s="426"/>
      <c r="GX28" s="426"/>
      <c r="GY28" s="426"/>
      <c r="GZ28" s="426"/>
      <c r="HA28" s="426"/>
      <c r="HB28" s="426"/>
      <c r="HC28" s="426"/>
      <c r="HD28" s="426"/>
      <c r="HE28" s="426"/>
      <c r="HF28" s="426"/>
      <c r="HG28" s="432"/>
      <c r="HH28" s="426"/>
      <c r="HI28" s="426"/>
      <c r="HJ28" s="426"/>
      <c r="HK28" s="426"/>
      <c r="HL28" s="426"/>
      <c r="HM28" s="426"/>
      <c r="HN28" s="426"/>
      <c r="HO28" s="426"/>
      <c r="HP28" s="426"/>
      <c r="HQ28" s="426"/>
      <c r="HR28" s="426"/>
      <c r="HS28" s="426"/>
      <c r="HT28" s="426"/>
      <c r="HU28" s="426"/>
      <c r="HV28" s="426"/>
      <c r="HW28" s="426"/>
      <c r="HX28" s="426"/>
      <c r="HY28" s="426"/>
      <c r="HZ28" s="426"/>
      <c r="IA28" s="427"/>
      <c r="IB28" s="427"/>
      <c r="IC28" s="427"/>
      <c r="ID28" s="427"/>
      <c r="IE28" s="427"/>
      <c r="IF28" s="427"/>
      <c r="IG28" s="427"/>
      <c r="IH28" s="427"/>
      <c r="II28" s="427"/>
      <c r="IJ28" s="427"/>
      <c r="IK28" s="427"/>
      <c r="IL28" s="427"/>
      <c r="IM28" s="427"/>
      <c r="IN28" s="427"/>
      <c r="IO28" s="427"/>
      <c r="IP28" s="427"/>
      <c r="IQ28" s="427"/>
      <c r="IR28" s="427"/>
      <c r="IS28" s="427"/>
      <c r="IT28" s="427"/>
      <c r="IU28" s="427"/>
      <c r="IV28" s="427"/>
      <c r="IW28" s="427"/>
      <c r="IX28" s="427"/>
      <c r="IY28" s="427"/>
      <c r="IZ28" s="427"/>
      <c r="JA28" s="427"/>
      <c r="JB28" s="427">
        <v>1</v>
      </c>
      <c r="JC28" s="427">
        <v>1</v>
      </c>
      <c r="JD28" s="427">
        <v>1</v>
      </c>
      <c r="JE28" s="427">
        <v>1</v>
      </c>
      <c r="JF28" s="427">
        <v>1</v>
      </c>
      <c r="JG28" s="427"/>
      <c r="JH28" s="427"/>
      <c r="JI28" s="427">
        <v>1</v>
      </c>
      <c r="JJ28" s="427"/>
      <c r="JK28" s="427"/>
      <c r="JL28" s="427"/>
      <c r="JM28" s="427"/>
      <c r="JN28" s="427"/>
      <c r="JO28" s="427"/>
      <c r="JP28" s="427"/>
      <c r="JQ28" s="427"/>
      <c r="JR28" s="427"/>
      <c r="JS28" s="427"/>
      <c r="JT28" s="427"/>
      <c r="JU28" s="427"/>
      <c r="JV28" s="427"/>
      <c r="JW28" s="427"/>
      <c r="JX28" s="427"/>
      <c r="JY28" s="427"/>
      <c r="JZ28" s="427"/>
      <c r="KA28" s="427"/>
      <c r="KB28" s="427"/>
      <c r="KC28" s="427"/>
      <c r="KD28" s="427"/>
      <c r="KE28" s="427"/>
      <c r="KF28" s="427"/>
      <c r="KG28" s="427"/>
      <c r="KH28" s="427"/>
      <c r="KI28" s="427"/>
      <c r="KJ28" s="427"/>
      <c r="KK28" s="427"/>
      <c r="KL28" s="427"/>
      <c r="KM28" s="427"/>
      <c r="KN28" s="431"/>
      <c r="KO28" s="427"/>
      <c r="KP28" s="427"/>
      <c r="KQ28" s="427"/>
      <c r="KR28" s="427"/>
      <c r="KS28" s="427"/>
      <c r="KT28" s="427"/>
      <c r="KU28" s="427"/>
      <c r="KV28" s="427"/>
      <c r="KW28" s="427"/>
      <c r="KX28" s="427"/>
      <c r="KY28" s="427"/>
      <c r="KZ28" s="427"/>
      <c r="LA28" s="427"/>
      <c r="LB28" s="427"/>
      <c r="LC28" s="429"/>
      <c r="LD28" s="432">
        <v>1</v>
      </c>
      <c r="LE28" s="426"/>
      <c r="LF28" s="426"/>
      <c r="LG28" s="426"/>
      <c r="LH28" s="426"/>
      <c r="LI28" s="426"/>
    </row>
    <row r="29" spans="1:334" ht="49.5" customHeight="1" x14ac:dyDescent="0.25">
      <c r="A29" s="478">
        <f>'Pielęgniarstwo II st.'!A29</f>
        <v>10</v>
      </c>
      <c r="B29" s="478" t="str">
        <f>'Pielęgniarstwo II st.'!B29</f>
        <v>B</v>
      </c>
      <c r="C29" s="479" t="str">
        <f>'Pielęgniarstwo II st.'!C29</f>
        <v>2026/2027</v>
      </c>
      <c r="D29" s="478">
        <f>'Pielęgniarstwo II st.'!D29</f>
        <v>0</v>
      </c>
      <c r="E29" s="478">
        <f>'Pielęgniarstwo II st.'!E29</f>
        <v>1</v>
      </c>
      <c r="F29" s="478" t="str">
        <f>'Pielęgniarstwo II st.'!F29</f>
        <v>2026/2027</v>
      </c>
      <c r="G29" s="480" t="str">
        <f>'Pielęgniarstwo II st.'!G29</f>
        <v>RPS</v>
      </c>
      <c r="H29" s="481" t="str">
        <f>'Pielęgniarstwo II st.'!H29</f>
        <v>ze standardu</v>
      </c>
      <c r="I29" s="482" t="str">
        <f>'Pielęgniarstwo II st.'!I29</f>
        <v xml:space="preserve">Opieka i edukacja  terapeutyczna w chorobach przewlekłych 
(w zaburzeniach układu nerwowego)  </v>
      </c>
      <c r="J29" s="493">
        <f>'Pielęgniarstwo II st.'!M29</f>
        <v>50</v>
      </c>
      <c r="K29" s="484">
        <f>'Pielęgniarstwo II st.'!N29</f>
        <v>25</v>
      </c>
      <c r="L29" s="485">
        <f>'Pielęgniarstwo II st.'!O29</f>
        <v>25</v>
      </c>
      <c r="M29" s="486">
        <f>SUM('Pielęgniarstwo II st.'!AB29,'Pielęgniarstwo II st.'!AD29,'Pielęgniarstwo II st.'!AY29,'Pielęgniarstwo II st.'!BA29)</f>
        <v>10</v>
      </c>
      <c r="N29" s="487">
        <f>'Pielęgniarstwo II st.'!P29</f>
        <v>25</v>
      </c>
      <c r="O29" s="488">
        <f>'Pielęgniarstwo II st.'!Q29</f>
        <v>2</v>
      </c>
      <c r="P29" s="489" t="str">
        <f>'Pielęgniarstwo II st.'!V29</f>
        <v>egz</v>
      </c>
      <c r="Q29" s="494">
        <f t="shared" si="0"/>
        <v>2</v>
      </c>
      <c r="R29" s="495">
        <f t="shared" si="1"/>
        <v>4</v>
      </c>
      <c r="S29" s="496">
        <f t="shared" si="2"/>
        <v>3</v>
      </c>
      <c r="T29" s="413"/>
      <c r="U29" s="414"/>
      <c r="V29" s="414"/>
      <c r="W29" s="426"/>
      <c r="X29" s="426"/>
      <c r="Y29" s="426"/>
      <c r="Z29" s="426"/>
      <c r="AA29" s="426"/>
      <c r="AB29" s="426"/>
      <c r="AC29" s="426"/>
      <c r="AD29" s="426"/>
      <c r="AE29" s="426"/>
      <c r="AF29" s="426"/>
      <c r="AG29" s="426"/>
      <c r="AH29" s="426"/>
      <c r="AI29" s="426"/>
      <c r="AJ29" s="426"/>
      <c r="AK29" s="426"/>
      <c r="AL29" s="426"/>
      <c r="AM29" s="426"/>
      <c r="AN29" s="426"/>
      <c r="AO29" s="426"/>
      <c r="AP29" s="426"/>
      <c r="AQ29" s="426"/>
      <c r="AR29" s="426"/>
      <c r="AS29" s="426"/>
      <c r="AT29" s="428"/>
      <c r="AU29" s="414"/>
      <c r="AV29" s="414"/>
      <c r="AW29" s="414"/>
      <c r="AX29" s="414"/>
      <c r="AY29" s="414"/>
      <c r="AZ29" s="414"/>
      <c r="BA29" s="414"/>
      <c r="BB29" s="414"/>
      <c r="BC29" s="414"/>
      <c r="BD29" s="414"/>
      <c r="BE29" s="414"/>
      <c r="BF29" s="414"/>
      <c r="BG29" s="414"/>
      <c r="BH29" s="414"/>
      <c r="BI29" s="414"/>
      <c r="BJ29" s="414">
        <v>1</v>
      </c>
      <c r="BK29" s="414"/>
      <c r="BL29" s="414"/>
      <c r="BM29" s="414"/>
      <c r="BN29" s="414"/>
      <c r="BO29" s="414"/>
      <c r="BP29" s="414"/>
      <c r="BQ29" s="422"/>
      <c r="BR29" s="415"/>
      <c r="BS29" s="414"/>
      <c r="BT29" s="414"/>
      <c r="BU29" s="414"/>
      <c r="BV29" s="414"/>
      <c r="BW29" s="414"/>
      <c r="BX29" s="414"/>
      <c r="BY29" s="414"/>
      <c r="BZ29" s="414"/>
      <c r="CA29" s="414"/>
      <c r="CB29" s="414"/>
      <c r="CC29" s="414"/>
      <c r="CD29" s="414"/>
      <c r="CE29" s="414"/>
      <c r="CF29" s="414"/>
      <c r="CG29" s="414"/>
      <c r="CH29" s="414"/>
      <c r="CI29" s="414"/>
      <c r="CJ29" s="414"/>
      <c r="CK29" s="414"/>
      <c r="CL29" s="414"/>
      <c r="CM29" s="414"/>
      <c r="CN29" s="414"/>
      <c r="CO29" s="414"/>
      <c r="CP29" s="414"/>
      <c r="CQ29" s="414"/>
      <c r="CR29" s="414"/>
      <c r="CS29" s="414"/>
      <c r="CT29" s="414"/>
      <c r="CU29" s="414"/>
      <c r="CV29" s="414">
        <v>1</v>
      </c>
      <c r="CW29" s="414"/>
      <c r="CX29" s="422"/>
      <c r="CY29" s="426"/>
      <c r="CZ29" s="426"/>
      <c r="DA29" s="426"/>
      <c r="DB29" s="426"/>
      <c r="DC29" s="426"/>
      <c r="DD29" s="426"/>
      <c r="DE29" s="426"/>
      <c r="DF29" s="426"/>
      <c r="DG29" s="426"/>
      <c r="DH29" s="426"/>
      <c r="DI29" s="426"/>
      <c r="DJ29" s="426"/>
      <c r="DK29" s="426"/>
      <c r="DL29" s="426"/>
      <c r="DM29" s="426"/>
      <c r="DN29" s="426"/>
      <c r="DO29" s="426"/>
      <c r="DP29" s="426"/>
      <c r="DQ29" s="426"/>
      <c r="DR29" s="426"/>
      <c r="DS29" s="426"/>
      <c r="DT29" s="426"/>
      <c r="DU29" s="426"/>
      <c r="DV29" s="426"/>
      <c r="DW29" s="426"/>
      <c r="DX29" s="426"/>
      <c r="DY29" s="426"/>
      <c r="DZ29" s="426"/>
      <c r="EA29" s="426"/>
      <c r="EB29" s="426"/>
      <c r="EC29" s="426"/>
      <c r="ED29" s="426"/>
      <c r="EE29" s="426"/>
      <c r="EF29" s="426"/>
      <c r="EG29" s="426"/>
      <c r="EH29" s="426"/>
      <c r="EI29" s="426"/>
      <c r="EJ29" s="426"/>
      <c r="EK29" s="426"/>
      <c r="EL29" s="426"/>
      <c r="EM29" s="427"/>
      <c r="EN29" s="428"/>
      <c r="EO29" s="426"/>
      <c r="EP29" s="426"/>
      <c r="EQ29" s="426"/>
      <c r="ER29" s="426"/>
      <c r="ES29" s="426"/>
      <c r="ET29" s="426"/>
      <c r="EU29" s="426"/>
      <c r="EV29" s="426"/>
      <c r="EW29" s="426"/>
      <c r="EX29" s="426"/>
      <c r="EY29" s="426"/>
      <c r="EZ29" s="426"/>
      <c r="FA29" s="426"/>
      <c r="FB29" s="426"/>
      <c r="FC29" s="426"/>
      <c r="FD29" s="426"/>
      <c r="FE29" s="426"/>
      <c r="FF29" s="426"/>
      <c r="FG29" s="426"/>
      <c r="FH29" s="429"/>
      <c r="FI29" s="430"/>
      <c r="FJ29" s="427"/>
      <c r="FK29" s="427"/>
      <c r="FL29" s="427"/>
      <c r="FM29" s="427"/>
      <c r="FN29" s="429"/>
      <c r="FO29" s="428"/>
      <c r="FP29" s="426"/>
      <c r="FQ29" s="426"/>
      <c r="FR29" s="426"/>
      <c r="FS29" s="426"/>
      <c r="FT29" s="426"/>
      <c r="FU29" s="426"/>
      <c r="FV29" s="426"/>
      <c r="FW29" s="426"/>
      <c r="FX29" s="426"/>
      <c r="FY29" s="426"/>
      <c r="FZ29" s="426"/>
      <c r="GA29" s="426"/>
      <c r="GB29" s="426"/>
      <c r="GC29" s="426"/>
      <c r="GD29" s="426"/>
      <c r="GE29" s="426"/>
      <c r="GF29" s="426"/>
      <c r="GG29" s="427"/>
      <c r="GH29" s="428"/>
      <c r="GI29" s="426"/>
      <c r="GJ29" s="426"/>
      <c r="GK29" s="426"/>
      <c r="GL29" s="426"/>
      <c r="GM29" s="426"/>
      <c r="GN29" s="426"/>
      <c r="GO29" s="426"/>
      <c r="GP29" s="426">
        <v>1</v>
      </c>
      <c r="GQ29" s="426"/>
      <c r="GR29" s="426"/>
      <c r="GS29" s="426"/>
      <c r="GT29" s="426"/>
      <c r="GU29" s="426"/>
      <c r="GV29" s="426"/>
      <c r="GW29" s="426"/>
      <c r="GX29" s="426"/>
      <c r="GY29" s="426"/>
      <c r="GZ29" s="426"/>
      <c r="HA29" s="426"/>
      <c r="HB29" s="426"/>
      <c r="HC29" s="426"/>
      <c r="HD29" s="426"/>
      <c r="HE29" s="426"/>
      <c r="HF29" s="426">
        <v>1</v>
      </c>
      <c r="HG29" s="432"/>
      <c r="HH29" s="426"/>
      <c r="HI29" s="426"/>
      <c r="HJ29" s="426"/>
      <c r="HK29" s="426"/>
      <c r="HL29" s="426"/>
      <c r="HM29" s="426"/>
      <c r="HN29" s="426"/>
      <c r="HO29" s="426"/>
      <c r="HP29" s="426"/>
      <c r="HQ29" s="426"/>
      <c r="HR29" s="426"/>
      <c r="HS29" s="426"/>
      <c r="HT29" s="426"/>
      <c r="HU29" s="426"/>
      <c r="HV29" s="426"/>
      <c r="HW29" s="426"/>
      <c r="HX29" s="426"/>
      <c r="HY29" s="426"/>
      <c r="HZ29" s="426"/>
      <c r="IA29" s="427"/>
      <c r="IB29" s="427"/>
      <c r="IC29" s="427"/>
      <c r="ID29" s="427"/>
      <c r="IE29" s="427"/>
      <c r="IF29" s="427"/>
      <c r="IG29" s="427"/>
      <c r="IH29" s="427"/>
      <c r="II29" s="427"/>
      <c r="IJ29" s="427"/>
      <c r="IK29" s="427"/>
      <c r="IL29" s="427"/>
      <c r="IM29" s="427"/>
      <c r="IN29" s="427"/>
      <c r="IO29" s="427"/>
      <c r="IP29" s="427"/>
      <c r="IQ29" s="427"/>
      <c r="IR29" s="427"/>
      <c r="IS29" s="427"/>
      <c r="IT29" s="427"/>
      <c r="IU29" s="427"/>
      <c r="IV29" s="427"/>
      <c r="IW29" s="427"/>
      <c r="IX29" s="427"/>
      <c r="IY29" s="427"/>
      <c r="IZ29" s="427"/>
      <c r="JA29" s="427"/>
      <c r="JB29" s="427"/>
      <c r="JC29" s="427"/>
      <c r="JD29" s="427"/>
      <c r="JE29" s="427"/>
      <c r="JF29" s="427"/>
      <c r="JG29" s="427">
        <v>1</v>
      </c>
      <c r="JH29" s="427"/>
      <c r="JI29" s="427">
        <v>1</v>
      </c>
      <c r="JJ29" s="427"/>
      <c r="JK29" s="427"/>
      <c r="JL29" s="427"/>
      <c r="JM29" s="427"/>
      <c r="JN29" s="427"/>
      <c r="JO29" s="427"/>
      <c r="JP29" s="427"/>
      <c r="JQ29" s="427"/>
      <c r="JR29" s="427"/>
      <c r="JS29" s="427"/>
      <c r="JT29" s="427"/>
      <c r="JU29" s="427"/>
      <c r="JV29" s="427"/>
      <c r="JW29" s="427"/>
      <c r="JX29" s="427"/>
      <c r="JY29" s="427"/>
      <c r="JZ29" s="427"/>
      <c r="KA29" s="427"/>
      <c r="KB29" s="427"/>
      <c r="KC29" s="427"/>
      <c r="KD29" s="427"/>
      <c r="KE29" s="427"/>
      <c r="KF29" s="427"/>
      <c r="KG29" s="427"/>
      <c r="KH29" s="427"/>
      <c r="KI29" s="427"/>
      <c r="KJ29" s="427"/>
      <c r="KK29" s="427"/>
      <c r="KL29" s="427"/>
      <c r="KM29" s="427"/>
      <c r="KN29" s="431"/>
      <c r="KO29" s="427"/>
      <c r="KP29" s="427"/>
      <c r="KQ29" s="427"/>
      <c r="KR29" s="427"/>
      <c r="KS29" s="427"/>
      <c r="KT29" s="427"/>
      <c r="KU29" s="427"/>
      <c r="KV29" s="427"/>
      <c r="KW29" s="427"/>
      <c r="KX29" s="427"/>
      <c r="KY29" s="427"/>
      <c r="KZ29" s="427"/>
      <c r="LA29" s="427"/>
      <c r="LB29" s="427"/>
      <c r="LC29" s="429"/>
      <c r="LD29" s="432">
        <v>1</v>
      </c>
      <c r="LE29" s="426"/>
      <c r="LF29" s="426">
        <v>1</v>
      </c>
      <c r="LG29" s="426"/>
      <c r="LH29" s="426">
        <v>1</v>
      </c>
      <c r="LI29" s="426"/>
    </row>
    <row r="30" spans="1:334" ht="47.25" x14ac:dyDescent="0.25">
      <c r="A30" s="478">
        <f>'Pielęgniarstwo II st.'!A30</f>
        <v>11</v>
      </c>
      <c r="B30" s="478" t="str">
        <f>'Pielęgniarstwo II st.'!B30</f>
        <v>B</v>
      </c>
      <c r="C30" s="479" t="str">
        <f>'Pielęgniarstwo II st.'!C30</f>
        <v>2026/2027</v>
      </c>
      <c r="D30" s="478">
        <f>'Pielęgniarstwo II st.'!D30</f>
        <v>0</v>
      </c>
      <c r="E30" s="478">
        <f>'Pielęgniarstwo II st.'!E30</f>
        <v>1</v>
      </c>
      <c r="F30" s="478" t="str">
        <f>'Pielęgniarstwo II st.'!F30</f>
        <v>2026/2027</v>
      </c>
      <c r="G30" s="480" t="str">
        <f>'Pielęgniarstwo II st.'!G30</f>
        <v>RPS</v>
      </c>
      <c r="H30" s="481" t="str">
        <f>'Pielęgniarstwo II st.'!H30</f>
        <v>ze standardu</v>
      </c>
      <c r="I30" s="482" t="str">
        <f>'Pielęgniarstwo II st.'!I30</f>
        <v xml:space="preserve">Opieka i edukacja  terapeutyczna w chorobach przewlekłych 
(w chorobie nowotworowej) </v>
      </c>
      <c r="J30" s="493">
        <f>'Pielęgniarstwo II st.'!M30</f>
        <v>75</v>
      </c>
      <c r="K30" s="484">
        <f>'Pielęgniarstwo II st.'!N30</f>
        <v>40</v>
      </c>
      <c r="L30" s="485">
        <f>'Pielęgniarstwo II st.'!O30</f>
        <v>35</v>
      </c>
      <c r="M30" s="486">
        <f>SUM('Pielęgniarstwo II st.'!AB30,'Pielęgniarstwo II st.'!AD30,'Pielęgniarstwo II st.'!AY30,'Pielęgniarstwo II st.'!BA30)</f>
        <v>10</v>
      </c>
      <c r="N30" s="487">
        <f>'Pielęgniarstwo II st.'!P30</f>
        <v>35</v>
      </c>
      <c r="O30" s="488">
        <f>'Pielęgniarstwo II st.'!Q30</f>
        <v>3</v>
      </c>
      <c r="P30" s="489" t="str">
        <f>'Pielęgniarstwo II st.'!V30</f>
        <v>egz</v>
      </c>
      <c r="Q30" s="494">
        <f t="shared" si="0"/>
        <v>5</v>
      </c>
      <c r="R30" s="495">
        <f t="shared" si="1"/>
        <v>6</v>
      </c>
      <c r="S30" s="496">
        <f t="shared" si="2"/>
        <v>1</v>
      </c>
      <c r="T30" s="413"/>
      <c r="U30" s="414"/>
      <c r="V30" s="414"/>
      <c r="W30" s="426"/>
      <c r="X30" s="426"/>
      <c r="Y30" s="426"/>
      <c r="Z30" s="426"/>
      <c r="AA30" s="426"/>
      <c r="AB30" s="426"/>
      <c r="AC30" s="426"/>
      <c r="AD30" s="426"/>
      <c r="AE30" s="426"/>
      <c r="AF30" s="426"/>
      <c r="AG30" s="426"/>
      <c r="AH30" s="426"/>
      <c r="AI30" s="426"/>
      <c r="AJ30" s="426"/>
      <c r="AK30" s="426"/>
      <c r="AL30" s="426"/>
      <c r="AM30" s="426"/>
      <c r="AN30" s="426"/>
      <c r="AO30" s="426"/>
      <c r="AP30" s="426"/>
      <c r="AQ30" s="426"/>
      <c r="AR30" s="426"/>
      <c r="AS30" s="426"/>
      <c r="AT30" s="428"/>
      <c r="AU30" s="414"/>
      <c r="AV30" s="414"/>
      <c r="AW30" s="414"/>
      <c r="AX30" s="414"/>
      <c r="AY30" s="414"/>
      <c r="AZ30" s="414"/>
      <c r="BA30" s="414"/>
      <c r="BB30" s="414"/>
      <c r="BC30" s="414"/>
      <c r="BD30" s="414"/>
      <c r="BE30" s="414"/>
      <c r="BF30" s="414"/>
      <c r="BG30" s="414"/>
      <c r="BH30" s="414"/>
      <c r="BI30" s="414"/>
      <c r="BJ30" s="414">
        <v>1</v>
      </c>
      <c r="BK30" s="414"/>
      <c r="BL30" s="414"/>
      <c r="BM30" s="414"/>
      <c r="BN30" s="414"/>
      <c r="BO30" s="414"/>
      <c r="BP30" s="414"/>
      <c r="BQ30" s="422"/>
      <c r="BR30" s="415"/>
      <c r="BS30" s="414"/>
      <c r="BT30" s="414"/>
      <c r="BU30" s="414"/>
      <c r="BV30" s="414"/>
      <c r="BW30" s="414"/>
      <c r="BX30" s="414"/>
      <c r="BY30" s="414">
        <v>1</v>
      </c>
      <c r="BZ30" s="414">
        <v>1</v>
      </c>
      <c r="CA30" s="414">
        <v>1</v>
      </c>
      <c r="CB30" s="414">
        <v>1</v>
      </c>
      <c r="CC30" s="414"/>
      <c r="CD30" s="414"/>
      <c r="CE30" s="414"/>
      <c r="CF30" s="414"/>
      <c r="CG30" s="414"/>
      <c r="CH30" s="414"/>
      <c r="CI30" s="414"/>
      <c r="CJ30" s="414"/>
      <c r="CK30" s="414"/>
      <c r="CL30" s="414"/>
      <c r="CM30" s="414"/>
      <c r="CN30" s="414"/>
      <c r="CO30" s="414"/>
      <c r="CP30" s="414"/>
      <c r="CQ30" s="414"/>
      <c r="CR30" s="414"/>
      <c r="CS30" s="414"/>
      <c r="CT30" s="414"/>
      <c r="CU30" s="414"/>
      <c r="CV30" s="414"/>
      <c r="CW30" s="414"/>
      <c r="CX30" s="422"/>
      <c r="CY30" s="426"/>
      <c r="CZ30" s="426"/>
      <c r="DA30" s="426"/>
      <c r="DB30" s="426"/>
      <c r="DC30" s="426"/>
      <c r="DD30" s="426"/>
      <c r="DE30" s="426"/>
      <c r="DF30" s="426"/>
      <c r="DG30" s="426"/>
      <c r="DH30" s="426"/>
      <c r="DI30" s="426"/>
      <c r="DJ30" s="426"/>
      <c r="DK30" s="426"/>
      <c r="DL30" s="426"/>
      <c r="DM30" s="426"/>
      <c r="DN30" s="426"/>
      <c r="DO30" s="426"/>
      <c r="DP30" s="426"/>
      <c r="DQ30" s="426"/>
      <c r="DR30" s="426"/>
      <c r="DS30" s="426"/>
      <c r="DT30" s="426"/>
      <c r="DU30" s="426"/>
      <c r="DV30" s="426"/>
      <c r="DW30" s="426"/>
      <c r="DX30" s="426"/>
      <c r="DY30" s="426"/>
      <c r="DZ30" s="426"/>
      <c r="EA30" s="426"/>
      <c r="EB30" s="426"/>
      <c r="EC30" s="426"/>
      <c r="ED30" s="426"/>
      <c r="EE30" s="426"/>
      <c r="EF30" s="426"/>
      <c r="EG30" s="426"/>
      <c r="EH30" s="426"/>
      <c r="EI30" s="426"/>
      <c r="EJ30" s="426"/>
      <c r="EK30" s="426"/>
      <c r="EL30" s="426"/>
      <c r="EM30" s="427"/>
      <c r="EN30" s="428"/>
      <c r="EO30" s="426"/>
      <c r="EP30" s="426"/>
      <c r="EQ30" s="426"/>
      <c r="ER30" s="426"/>
      <c r="ES30" s="426"/>
      <c r="ET30" s="426"/>
      <c r="EU30" s="426"/>
      <c r="EV30" s="426"/>
      <c r="EW30" s="426"/>
      <c r="EX30" s="426"/>
      <c r="EY30" s="426"/>
      <c r="EZ30" s="426"/>
      <c r="FA30" s="426"/>
      <c r="FB30" s="426"/>
      <c r="FC30" s="426"/>
      <c r="FD30" s="426"/>
      <c r="FE30" s="426"/>
      <c r="FF30" s="426"/>
      <c r="FG30" s="426"/>
      <c r="FH30" s="429"/>
      <c r="FI30" s="430"/>
      <c r="FJ30" s="427"/>
      <c r="FK30" s="427"/>
      <c r="FL30" s="427"/>
      <c r="FM30" s="427"/>
      <c r="FN30" s="429"/>
      <c r="FO30" s="428"/>
      <c r="FP30" s="426"/>
      <c r="FQ30" s="426"/>
      <c r="FR30" s="426"/>
      <c r="FS30" s="426"/>
      <c r="FT30" s="426"/>
      <c r="FU30" s="426"/>
      <c r="FV30" s="426"/>
      <c r="FW30" s="426"/>
      <c r="FX30" s="426"/>
      <c r="FY30" s="426"/>
      <c r="FZ30" s="426"/>
      <c r="GA30" s="426"/>
      <c r="GB30" s="426"/>
      <c r="GC30" s="426"/>
      <c r="GD30" s="426"/>
      <c r="GE30" s="426"/>
      <c r="GF30" s="426"/>
      <c r="GG30" s="427"/>
      <c r="GH30" s="428"/>
      <c r="GI30" s="426"/>
      <c r="GJ30" s="426"/>
      <c r="GK30" s="426"/>
      <c r="GL30" s="426"/>
      <c r="GM30" s="426"/>
      <c r="GN30" s="426"/>
      <c r="GO30" s="426"/>
      <c r="GP30" s="426"/>
      <c r="GQ30" s="426"/>
      <c r="GR30" s="426"/>
      <c r="GS30" s="426"/>
      <c r="GT30" s="426"/>
      <c r="GU30" s="426"/>
      <c r="GV30" s="426"/>
      <c r="GW30" s="426"/>
      <c r="GX30" s="426"/>
      <c r="GY30" s="426"/>
      <c r="GZ30" s="426"/>
      <c r="HA30" s="426"/>
      <c r="HB30" s="426"/>
      <c r="HC30" s="426"/>
      <c r="HD30" s="426"/>
      <c r="HE30" s="426"/>
      <c r="HF30" s="426"/>
      <c r="HG30" s="432"/>
      <c r="HH30" s="426"/>
      <c r="HI30" s="426"/>
      <c r="HJ30" s="426"/>
      <c r="HK30" s="426"/>
      <c r="HL30" s="426"/>
      <c r="HM30" s="426"/>
      <c r="HN30" s="426"/>
      <c r="HO30" s="433">
        <v>1</v>
      </c>
      <c r="HP30" s="426">
        <v>1</v>
      </c>
      <c r="HQ30" s="426">
        <v>1</v>
      </c>
      <c r="HR30" s="426">
        <v>1</v>
      </c>
      <c r="HS30" s="426">
        <v>1</v>
      </c>
      <c r="HT30" s="426"/>
      <c r="HU30" s="426"/>
      <c r="HV30" s="426"/>
      <c r="HW30" s="426"/>
      <c r="HX30" s="426"/>
      <c r="HY30" s="426"/>
      <c r="HZ30" s="426"/>
      <c r="IA30" s="427"/>
      <c r="IB30" s="427"/>
      <c r="IC30" s="427"/>
      <c r="ID30" s="427"/>
      <c r="IE30" s="427"/>
      <c r="IF30" s="427"/>
      <c r="IG30" s="427"/>
      <c r="IH30" s="427"/>
      <c r="II30" s="427"/>
      <c r="IJ30" s="427"/>
      <c r="IK30" s="427"/>
      <c r="IL30" s="427"/>
      <c r="IM30" s="427"/>
      <c r="IN30" s="427"/>
      <c r="IO30" s="427"/>
      <c r="IP30" s="427"/>
      <c r="IQ30" s="427"/>
      <c r="IR30" s="427"/>
      <c r="IS30" s="427"/>
      <c r="IT30" s="427"/>
      <c r="IU30" s="427"/>
      <c r="IV30" s="427"/>
      <c r="IW30" s="427"/>
      <c r="IX30" s="427"/>
      <c r="IY30" s="427"/>
      <c r="IZ30" s="427"/>
      <c r="JA30" s="427"/>
      <c r="JB30" s="427"/>
      <c r="JC30" s="427"/>
      <c r="JD30" s="427"/>
      <c r="JE30" s="427"/>
      <c r="JF30" s="427"/>
      <c r="JG30" s="427"/>
      <c r="JH30" s="427"/>
      <c r="JI30" s="427">
        <v>1</v>
      </c>
      <c r="JJ30" s="427"/>
      <c r="JK30" s="427"/>
      <c r="JL30" s="427"/>
      <c r="JM30" s="427"/>
      <c r="JN30" s="427"/>
      <c r="JO30" s="427"/>
      <c r="JP30" s="427"/>
      <c r="JQ30" s="427"/>
      <c r="JR30" s="427"/>
      <c r="JS30" s="427"/>
      <c r="JT30" s="427"/>
      <c r="JU30" s="427"/>
      <c r="JV30" s="427"/>
      <c r="JW30" s="427"/>
      <c r="JX30" s="427"/>
      <c r="JY30" s="427"/>
      <c r="JZ30" s="427"/>
      <c r="KA30" s="427"/>
      <c r="KB30" s="427"/>
      <c r="KC30" s="427"/>
      <c r="KD30" s="427"/>
      <c r="KE30" s="427"/>
      <c r="KF30" s="427"/>
      <c r="KG30" s="427"/>
      <c r="KH30" s="427"/>
      <c r="KI30" s="427"/>
      <c r="KJ30" s="427"/>
      <c r="KK30" s="427"/>
      <c r="KL30" s="427"/>
      <c r="KM30" s="427"/>
      <c r="KN30" s="431"/>
      <c r="KO30" s="427"/>
      <c r="KP30" s="427"/>
      <c r="KQ30" s="427"/>
      <c r="KR30" s="427"/>
      <c r="KS30" s="427"/>
      <c r="KT30" s="427"/>
      <c r="KU30" s="427"/>
      <c r="KV30" s="427"/>
      <c r="KW30" s="427"/>
      <c r="KX30" s="427"/>
      <c r="KY30" s="427"/>
      <c r="KZ30" s="427"/>
      <c r="LA30" s="427"/>
      <c r="LB30" s="427"/>
      <c r="LC30" s="429"/>
      <c r="LD30" s="432"/>
      <c r="LE30" s="426"/>
      <c r="LF30" s="426"/>
      <c r="LG30" s="426"/>
      <c r="LH30" s="426">
        <v>1</v>
      </c>
      <c r="LI30" s="426"/>
    </row>
    <row r="31" spans="1:334" ht="15.75" x14ac:dyDescent="0.25">
      <c r="A31" s="478">
        <f>'Pielęgniarstwo II st.'!A31</f>
        <v>12</v>
      </c>
      <c r="B31" s="478" t="str">
        <f>'Pielęgniarstwo II st.'!B31</f>
        <v>B</v>
      </c>
      <c r="C31" s="479" t="str">
        <f>'Pielęgniarstwo II st.'!C31</f>
        <v>2026/2027</v>
      </c>
      <c r="D31" s="478">
        <f>'Pielęgniarstwo II st.'!D31</f>
        <v>0</v>
      </c>
      <c r="E31" s="478">
        <f>'Pielęgniarstwo II st.'!E31</f>
        <v>1</v>
      </c>
      <c r="F31" s="478" t="str">
        <f>'Pielęgniarstwo II st.'!F31</f>
        <v>2026/2027</v>
      </c>
      <c r="G31" s="480" t="str">
        <f>'Pielęgniarstwo II st.'!G31</f>
        <v>RPS</v>
      </c>
      <c r="H31" s="481" t="str">
        <f>'Pielęgniarstwo II st.'!H31</f>
        <v>ze standardu</v>
      </c>
      <c r="I31" s="482" t="str">
        <f>'Pielęgniarstwo II st.'!I31</f>
        <v xml:space="preserve">Pielęgniarstwo epidemiologiczne </v>
      </c>
      <c r="J31" s="493">
        <f>'Pielęgniarstwo II st.'!M31</f>
        <v>100</v>
      </c>
      <c r="K31" s="484">
        <f>'Pielęgniarstwo II st.'!N31</f>
        <v>50</v>
      </c>
      <c r="L31" s="485">
        <f>'Pielęgniarstwo II st.'!O31</f>
        <v>50</v>
      </c>
      <c r="M31" s="486">
        <f>SUM('Pielęgniarstwo II st.'!AB31,'Pielęgniarstwo II st.'!AD31,'Pielęgniarstwo II st.'!AY31,'Pielęgniarstwo II st.'!BA31)</f>
        <v>10</v>
      </c>
      <c r="N31" s="487">
        <f>'Pielęgniarstwo II st.'!P31</f>
        <v>50</v>
      </c>
      <c r="O31" s="488">
        <f>'Pielęgniarstwo II st.'!Q31</f>
        <v>4</v>
      </c>
      <c r="P31" s="489" t="str">
        <f>'Pielęgniarstwo II st.'!V31</f>
        <v>egz</v>
      </c>
      <c r="Q31" s="494">
        <f t="shared" si="0"/>
        <v>3</v>
      </c>
      <c r="R31" s="495">
        <f t="shared" si="1"/>
        <v>3</v>
      </c>
      <c r="S31" s="496">
        <f t="shared" si="2"/>
        <v>1</v>
      </c>
      <c r="T31" s="413"/>
      <c r="U31" s="414"/>
      <c r="V31" s="414"/>
      <c r="W31" s="426"/>
      <c r="X31" s="426"/>
      <c r="Y31" s="426"/>
      <c r="Z31" s="426"/>
      <c r="AA31" s="426"/>
      <c r="AB31" s="426"/>
      <c r="AC31" s="426"/>
      <c r="AD31" s="426"/>
      <c r="AE31" s="426"/>
      <c r="AF31" s="426"/>
      <c r="AG31" s="426"/>
      <c r="AH31" s="426"/>
      <c r="AI31" s="426"/>
      <c r="AJ31" s="426"/>
      <c r="AK31" s="426"/>
      <c r="AL31" s="426"/>
      <c r="AM31" s="426"/>
      <c r="AN31" s="426"/>
      <c r="AO31" s="426"/>
      <c r="AP31" s="426"/>
      <c r="AQ31" s="426"/>
      <c r="AR31" s="426"/>
      <c r="AS31" s="426"/>
      <c r="AT31" s="428"/>
      <c r="AU31" s="414"/>
      <c r="AV31" s="414"/>
      <c r="AW31" s="414"/>
      <c r="AX31" s="414">
        <v>1</v>
      </c>
      <c r="AY31" s="414">
        <v>1</v>
      </c>
      <c r="AZ31" s="414">
        <v>1</v>
      </c>
      <c r="BA31" s="414"/>
      <c r="BB31" s="414"/>
      <c r="BC31" s="414"/>
      <c r="BD31" s="414"/>
      <c r="BE31" s="414"/>
      <c r="BF31" s="414"/>
      <c r="BG31" s="414"/>
      <c r="BH31" s="414"/>
      <c r="BI31" s="414"/>
      <c r="BJ31" s="414"/>
      <c r="BK31" s="414"/>
      <c r="BL31" s="414"/>
      <c r="BM31" s="414"/>
      <c r="BN31" s="414"/>
      <c r="BO31" s="414"/>
      <c r="BP31" s="414"/>
      <c r="BQ31" s="422"/>
      <c r="BR31" s="415"/>
      <c r="BS31" s="414"/>
      <c r="BT31" s="414"/>
      <c r="BU31" s="414"/>
      <c r="BV31" s="414"/>
      <c r="BW31" s="414"/>
      <c r="BX31" s="414"/>
      <c r="BY31" s="414"/>
      <c r="BZ31" s="414"/>
      <c r="CA31" s="414"/>
      <c r="CB31" s="414"/>
      <c r="CC31" s="414"/>
      <c r="CD31" s="414"/>
      <c r="CE31" s="414"/>
      <c r="CF31" s="414"/>
      <c r="CG31" s="414"/>
      <c r="CH31" s="414"/>
      <c r="CI31" s="414"/>
      <c r="CJ31" s="414"/>
      <c r="CK31" s="414"/>
      <c r="CL31" s="414"/>
      <c r="CM31" s="414"/>
      <c r="CN31" s="414"/>
      <c r="CO31" s="414"/>
      <c r="CP31" s="414"/>
      <c r="CQ31" s="414"/>
      <c r="CR31" s="414"/>
      <c r="CS31" s="414"/>
      <c r="CT31" s="414"/>
      <c r="CU31" s="414"/>
      <c r="CV31" s="414"/>
      <c r="CW31" s="414"/>
      <c r="CX31" s="422"/>
      <c r="CY31" s="426"/>
      <c r="CZ31" s="426"/>
      <c r="DA31" s="426"/>
      <c r="DB31" s="426"/>
      <c r="DC31" s="426"/>
      <c r="DD31" s="426"/>
      <c r="DE31" s="426"/>
      <c r="DF31" s="426"/>
      <c r="DG31" s="426"/>
      <c r="DH31" s="426"/>
      <c r="DI31" s="426"/>
      <c r="DJ31" s="426"/>
      <c r="DK31" s="426"/>
      <c r="DL31" s="426"/>
      <c r="DM31" s="426"/>
      <c r="DN31" s="426"/>
      <c r="DO31" s="426"/>
      <c r="DP31" s="426"/>
      <c r="DQ31" s="426"/>
      <c r="DR31" s="426"/>
      <c r="DS31" s="426"/>
      <c r="DT31" s="426"/>
      <c r="DU31" s="426"/>
      <c r="DV31" s="426"/>
      <c r="DW31" s="426"/>
      <c r="DX31" s="426"/>
      <c r="DY31" s="426"/>
      <c r="DZ31" s="426"/>
      <c r="EA31" s="426"/>
      <c r="EB31" s="426"/>
      <c r="EC31" s="426"/>
      <c r="ED31" s="426"/>
      <c r="EE31" s="426"/>
      <c r="EF31" s="426"/>
      <c r="EG31" s="426"/>
      <c r="EH31" s="426"/>
      <c r="EI31" s="426"/>
      <c r="EJ31" s="426"/>
      <c r="EK31" s="426"/>
      <c r="EL31" s="426"/>
      <c r="EM31" s="427"/>
      <c r="EN31" s="428"/>
      <c r="EO31" s="426"/>
      <c r="EP31" s="426"/>
      <c r="EQ31" s="426"/>
      <c r="ER31" s="426"/>
      <c r="ES31" s="426"/>
      <c r="ET31" s="426"/>
      <c r="EU31" s="426"/>
      <c r="EV31" s="426"/>
      <c r="EW31" s="426"/>
      <c r="EX31" s="426"/>
      <c r="EY31" s="426"/>
      <c r="EZ31" s="426"/>
      <c r="FA31" s="426"/>
      <c r="FB31" s="426"/>
      <c r="FC31" s="426"/>
      <c r="FD31" s="426"/>
      <c r="FE31" s="426"/>
      <c r="FF31" s="426"/>
      <c r="FG31" s="426"/>
      <c r="FH31" s="429"/>
      <c r="FI31" s="430"/>
      <c r="FJ31" s="427"/>
      <c r="FK31" s="427"/>
      <c r="FL31" s="427"/>
      <c r="FM31" s="427"/>
      <c r="FN31" s="429"/>
      <c r="FO31" s="428"/>
      <c r="FP31" s="426"/>
      <c r="FQ31" s="426"/>
      <c r="FR31" s="426"/>
      <c r="FS31" s="426"/>
      <c r="FT31" s="426"/>
      <c r="FU31" s="426"/>
      <c r="FV31" s="426"/>
      <c r="FW31" s="426"/>
      <c r="FX31" s="426"/>
      <c r="FY31" s="426"/>
      <c r="FZ31" s="426"/>
      <c r="GA31" s="426"/>
      <c r="GB31" s="426"/>
      <c r="GC31" s="426"/>
      <c r="GD31" s="426"/>
      <c r="GE31" s="426"/>
      <c r="GF31" s="426"/>
      <c r="GG31" s="427"/>
      <c r="GH31" s="428"/>
      <c r="GI31" s="426"/>
      <c r="GJ31" s="426"/>
      <c r="GK31" s="426"/>
      <c r="GL31" s="426"/>
      <c r="GM31" s="426">
        <v>1</v>
      </c>
      <c r="GN31" s="426">
        <v>1</v>
      </c>
      <c r="GO31" s="426">
        <v>1</v>
      </c>
      <c r="GP31" s="426"/>
      <c r="GQ31" s="426"/>
      <c r="GR31" s="426"/>
      <c r="GS31" s="426"/>
      <c r="GT31" s="426"/>
      <c r="GU31" s="426"/>
      <c r="GV31" s="426"/>
      <c r="GW31" s="426"/>
      <c r="GX31" s="426"/>
      <c r="GY31" s="426"/>
      <c r="GZ31" s="426"/>
      <c r="HA31" s="426"/>
      <c r="HB31" s="426"/>
      <c r="HC31" s="426"/>
      <c r="HD31" s="426"/>
      <c r="HE31" s="426"/>
      <c r="HF31" s="426"/>
      <c r="HG31" s="432"/>
      <c r="HH31" s="426"/>
      <c r="HI31" s="426"/>
      <c r="HJ31" s="426"/>
      <c r="HK31" s="426"/>
      <c r="HL31" s="426"/>
      <c r="HM31" s="426"/>
      <c r="HN31" s="426"/>
      <c r="HO31" s="426"/>
      <c r="HP31" s="426"/>
      <c r="HQ31" s="426"/>
      <c r="HR31" s="426"/>
      <c r="HS31" s="426"/>
      <c r="HT31" s="426"/>
      <c r="HU31" s="426"/>
      <c r="HV31" s="426"/>
      <c r="HW31" s="426"/>
      <c r="HX31" s="426"/>
      <c r="HY31" s="426"/>
      <c r="HZ31" s="426"/>
      <c r="IA31" s="427"/>
      <c r="IB31" s="427"/>
      <c r="IC31" s="427"/>
      <c r="ID31" s="427"/>
      <c r="IE31" s="427"/>
      <c r="IF31" s="427"/>
      <c r="IG31" s="427"/>
      <c r="IH31" s="427"/>
      <c r="II31" s="427"/>
      <c r="IJ31" s="427"/>
      <c r="IK31" s="427"/>
      <c r="IL31" s="427"/>
      <c r="IM31" s="427"/>
      <c r="IN31" s="427"/>
      <c r="IO31" s="427"/>
      <c r="IP31" s="427"/>
      <c r="IQ31" s="427"/>
      <c r="IR31" s="427"/>
      <c r="IS31" s="427"/>
      <c r="IT31" s="427"/>
      <c r="IU31" s="427"/>
      <c r="IV31" s="427"/>
      <c r="IW31" s="427"/>
      <c r="IX31" s="427"/>
      <c r="IY31" s="427"/>
      <c r="IZ31" s="427"/>
      <c r="JA31" s="427"/>
      <c r="JB31" s="427"/>
      <c r="JC31" s="427"/>
      <c r="JD31" s="427"/>
      <c r="JE31" s="427"/>
      <c r="JF31" s="427"/>
      <c r="JG31" s="427"/>
      <c r="JH31" s="427"/>
      <c r="JI31" s="427"/>
      <c r="JJ31" s="427"/>
      <c r="JK31" s="427"/>
      <c r="JL31" s="427"/>
      <c r="JM31" s="427"/>
      <c r="JN31" s="427"/>
      <c r="JO31" s="427"/>
      <c r="JP31" s="427"/>
      <c r="JQ31" s="427"/>
      <c r="JR31" s="427"/>
      <c r="JS31" s="427"/>
      <c r="JT31" s="427"/>
      <c r="JU31" s="427"/>
      <c r="JV31" s="427"/>
      <c r="JW31" s="427"/>
      <c r="JX31" s="427"/>
      <c r="JY31" s="427"/>
      <c r="JZ31" s="427"/>
      <c r="KA31" s="427"/>
      <c r="KB31" s="427"/>
      <c r="KC31" s="427"/>
      <c r="KD31" s="427"/>
      <c r="KE31" s="427"/>
      <c r="KF31" s="427"/>
      <c r="KG31" s="427"/>
      <c r="KH31" s="427"/>
      <c r="KI31" s="427"/>
      <c r="KJ31" s="427"/>
      <c r="KK31" s="427"/>
      <c r="KL31" s="427"/>
      <c r="KM31" s="427"/>
      <c r="KN31" s="431"/>
      <c r="KO31" s="427"/>
      <c r="KP31" s="427"/>
      <c r="KQ31" s="427"/>
      <c r="KR31" s="427"/>
      <c r="KS31" s="427"/>
      <c r="KT31" s="427"/>
      <c r="KU31" s="427"/>
      <c r="KV31" s="427"/>
      <c r="KW31" s="427"/>
      <c r="KX31" s="427"/>
      <c r="KY31" s="427"/>
      <c r="KZ31" s="427"/>
      <c r="LA31" s="427"/>
      <c r="LB31" s="427"/>
      <c r="LC31" s="429"/>
      <c r="LD31" s="432"/>
      <c r="LE31" s="426">
        <v>1</v>
      </c>
      <c r="LF31" s="426"/>
      <c r="LG31" s="426"/>
      <c r="LH31" s="426"/>
      <c r="LI31" s="426"/>
    </row>
    <row r="32" spans="1:334" ht="33.950000000000003" customHeight="1" x14ac:dyDescent="0.25">
      <c r="A32" s="478">
        <f>'Pielęgniarstwo II st.'!A32</f>
        <v>13</v>
      </c>
      <c r="B32" s="478" t="str">
        <f>'Pielęgniarstwo II st.'!B32</f>
        <v>B</v>
      </c>
      <c r="C32" s="479" t="str">
        <f>'Pielęgniarstwo II st.'!C32</f>
        <v>2026/2027</v>
      </c>
      <c r="D32" s="478">
        <f>'Pielęgniarstwo II st.'!D32</f>
        <v>0</v>
      </c>
      <c r="E32" s="478">
        <f>'Pielęgniarstwo II st.'!E32</f>
        <v>1</v>
      </c>
      <c r="F32" s="478" t="str">
        <f>'Pielęgniarstwo II st.'!F32</f>
        <v>2026/2027</v>
      </c>
      <c r="G32" s="480" t="str">
        <f>'Pielęgniarstwo II st.'!G32</f>
        <v>RPS</v>
      </c>
      <c r="H32" s="481" t="str">
        <f>'Pielęgniarstwo II st.'!H32</f>
        <v>ze standardu</v>
      </c>
      <c r="I32" s="482" t="str">
        <f>'Pielęgniarstwo II st.'!I32</f>
        <v xml:space="preserve">Farmakologia i ordynowanie produktów leczniczych </v>
      </c>
      <c r="J32" s="493">
        <f>'Pielęgniarstwo II st.'!M32</f>
        <v>75</v>
      </c>
      <c r="K32" s="484">
        <f>'Pielęgniarstwo II st.'!N32</f>
        <v>30</v>
      </c>
      <c r="L32" s="485">
        <f>'Pielęgniarstwo II st.'!O32</f>
        <v>45</v>
      </c>
      <c r="M32" s="486">
        <f>SUM('Pielęgniarstwo II st.'!AB32,'Pielęgniarstwo II st.'!AD32,'Pielęgniarstwo II st.'!AY32,'Pielęgniarstwo II st.'!BA32)</f>
        <v>15</v>
      </c>
      <c r="N32" s="487">
        <f>'Pielęgniarstwo II st.'!P32</f>
        <v>45</v>
      </c>
      <c r="O32" s="488">
        <f>'Pielęgniarstwo II st.'!Q32</f>
        <v>3</v>
      </c>
      <c r="P32" s="489" t="str">
        <f>'Pielęgniarstwo II st.'!V32</f>
        <v>zal</v>
      </c>
      <c r="Q32" s="494">
        <f t="shared" si="0"/>
        <v>4</v>
      </c>
      <c r="R32" s="495">
        <f t="shared" si="1"/>
        <v>6</v>
      </c>
      <c r="S32" s="496">
        <f t="shared" si="2"/>
        <v>1</v>
      </c>
      <c r="T32" s="413"/>
      <c r="U32" s="414"/>
      <c r="V32" s="414"/>
      <c r="W32" s="426"/>
      <c r="X32" s="426"/>
      <c r="Y32" s="426"/>
      <c r="Z32" s="426"/>
      <c r="AA32" s="426"/>
      <c r="AB32" s="426"/>
      <c r="AC32" s="426"/>
      <c r="AD32" s="426"/>
      <c r="AE32" s="426"/>
      <c r="AF32" s="426"/>
      <c r="AG32" s="426"/>
      <c r="AH32" s="426"/>
      <c r="AI32" s="426"/>
      <c r="AJ32" s="426"/>
      <c r="AK32" s="426"/>
      <c r="AL32" s="426"/>
      <c r="AM32" s="426"/>
      <c r="AN32" s="426"/>
      <c r="AO32" s="426"/>
      <c r="AP32" s="426"/>
      <c r="AQ32" s="426"/>
      <c r="AR32" s="426"/>
      <c r="AS32" s="426"/>
      <c r="AT32" s="428">
        <v>1</v>
      </c>
      <c r="AU32" s="414">
        <v>1</v>
      </c>
      <c r="AV32" s="414">
        <v>1</v>
      </c>
      <c r="AW32" s="414">
        <v>1</v>
      </c>
      <c r="AX32" s="414"/>
      <c r="AY32" s="414"/>
      <c r="AZ32" s="414"/>
      <c r="BA32" s="414"/>
      <c r="BB32" s="414"/>
      <c r="BC32" s="414"/>
      <c r="BD32" s="414"/>
      <c r="BE32" s="414"/>
      <c r="BF32" s="414"/>
      <c r="BG32" s="414"/>
      <c r="BH32" s="414"/>
      <c r="BI32" s="414"/>
      <c r="BJ32" s="414"/>
      <c r="BK32" s="414"/>
      <c r="BL32" s="414"/>
      <c r="BM32" s="414"/>
      <c r="BN32" s="414"/>
      <c r="BO32" s="414"/>
      <c r="BP32" s="414"/>
      <c r="BQ32" s="422"/>
      <c r="BR32" s="415"/>
      <c r="BS32" s="414"/>
      <c r="BT32" s="414"/>
      <c r="BU32" s="414"/>
      <c r="BV32" s="414"/>
      <c r="BW32" s="414"/>
      <c r="BX32" s="414"/>
      <c r="BY32" s="414"/>
      <c r="BZ32" s="414"/>
      <c r="CA32" s="414"/>
      <c r="CB32" s="414"/>
      <c r="CC32" s="414"/>
      <c r="CD32" s="414"/>
      <c r="CE32" s="414"/>
      <c r="CF32" s="414"/>
      <c r="CG32" s="414"/>
      <c r="CH32" s="414"/>
      <c r="CI32" s="414"/>
      <c r="CJ32" s="414"/>
      <c r="CK32" s="414"/>
      <c r="CL32" s="414"/>
      <c r="CM32" s="414"/>
      <c r="CN32" s="414"/>
      <c r="CO32" s="414"/>
      <c r="CP32" s="414"/>
      <c r="CQ32" s="414"/>
      <c r="CR32" s="414"/>
      <c r="CS32" s="414"/>
      <c r="CT32" s="414"/>
      <c r="CU32" s="414"/>
      <c r="CV32" s="414"/>
      <c r="CW32" s="414"/>
      <c r="CX32" s="422"/>
      <c r="CY32" s="426"/>
      <c r="CZ32" s="426"/>
      <c r="DA32" s="426"/>
      <c r="DB32" s="426"/>
      <c r="DC32" s="426"/>
      <c r="DD32" s="426"/>
      <c r="DE32" s="426"/>
      <c r="DF32" s="426"/>
      <c r="DG32" s="426"/>
      <c r="DH32" s="426"/>
      <c r="DI32" s="426"/>
      <c r="DJ32" s="426"/>
      <c r="DK32" s="426"/>
      <c r="DL32" s="426"/>
      <c r="DM32" s="426"/>
      <c r="DN32" s="426"/>
      <c r="DO32" s="426"/>
      <c r="DP32" s="426"/>
      <c r="DQ32" s="426"/>
      <c r="DR32" s="426"/>
      <c r="DS32" s="426"/>
      <c r="DT32" s="426"/>
      <c r="DU32" s="426"/>
      <c r="DV32" s="426"/>
      <c r="DW32" s="426"/>
      <c r="DX32" s="426"/>
      <c r="DY32" s="426"/>
      <c r="DZ32" s="426"/>
      <c r="EA32" s="426"/>
      <c r="EB32" s="426"/>
      <c r="EC32" s="426"/>
      <c r="ED32" s="426"/>
      <c r="EE32" s="426"/>
      <c r="EF32" s="426"/>
      <c r="EG32" s="426"/>
      <c r="EH32" s="426"/>
      <c r="EI32" s="426"/>
      <c r="EJ32" s="426"/>
      <c r="EK32" s="426"/>
      <c r="EL32" s="426"/>
      <c r="EM32" s="427"/>
      <c r="EN32" s="428"/>
      <c r="EO32" s="426"/>
      <c r="EP32" s="426"/>
      <c r="EQ32" s="426"/>
      <c r="ER32" s="426"/>
      <c r="ES32" s="426"/>
      <c r="ET32" s="426"/>
      <c r="EU32" s="426"/>
      <c r="EV32" s="426"/>
      <c r="EW32" s="426"/>
      <c r="EX32" s="426"/>
      <c r="EY32" s="426"/>
      <c r="EZ32" s="426"/>
      <c r="FA32" s="426"/>
      <c r="FB32" s="426"/>
      <c r="FC32" s="426"/>
      <c r="FD32" s="426"/>
      <c r="FE32" s="426"/>
      <c r="FF32" s="426"/>
      <c r="FG32" s="426"/>
      <c r="FH32" s="429"/>
      <c r="FI32" s="430"/>
      <c r="FJ32" s="427"/>
      <c r="FK32" s="427"/>
      <c r="FL32" s="427"/>
      <c r="FM32" s="427"/>
      <c r="FN32" s="429"/>
      <c r="FO32" s="428"/>
      <c r="FP32" s="426"/>
      <c r="FQ32" s="426"/>
      <c r="FR32" s="426"/>
      <c r="FS32" s="426"/>
      <c r="FT32" s="426"/>
      <c r="FU32" s="426"/>
      <c r="FV32" s="426"/>
      <c r="FW32" s="426"/>
      <c r="FX32" s="426"/>
      <c r="FY32" s="426"/>
      <c r="FZ32" s="426"/>
      <c r="GA32" s="426"/>
      <c r="GB32" s="426"/>
      <c r="GC32" s="426"/>
      <c r="GD32" s="426"/>
      <c r="GE32" s="426"/>
      <c r="GF32" s="426"/>
      <c r="GG32" s="427"/>
      <c r="GH32" s="428">
        <v>1</v>
      </c>
      <c r="GI32" s="426">
        <v>1</v>
      </c>
      <c r="GJ32" s="426">
        <v>1</v>
      </c>
      <c r="GK32" s="426">
        <v>1</v>
      </c>
      <c r="GL32" s="426">
        <v>1</v>
      </c>
      <c r="GM32" s="426"/>
      <c r="GN32" s="426"/>
      <c r="GO32" s="426"/>
      <c r="GP32" s="426"/>
      <c r="GQ32" s="426"/>
      <c r="GR32" s="426"/>
      <c r="GS32" s="426"/>
      <c r="GT32" s="426"/>
      <c r="GU32" s="426"/>
      <c r="GV32" s="426"/>
      <c r="GW32" s="426"/>
      <c r="GX32" s="426"/>
      <c r="GY32" s="426"/>
      <c r="GZ32" s="426"/>
      <c r="HA32" s="426"/>
      <c r="HB32" s="426"/>
      <c r="HC32" s="426"/>
      <c r="HD32" s="426"/>
      <c r="HE32" s="426"/>
      <c r="HF32" s="426"/>
      <c r="HG32" s="432"/>
      <c r="HH32" s="426"/>
      <c r="HI32" s="426"/>
      <c r="HJ32" s="426"/>
      <c r="HK32" s="426"/>
      <c r="HL32" s="426"/>
      <c r="HM32" s="426"/>
      <c r="HN32" s="426"/>
      <c r="HO32" s="426"/>
      <c r="HP32" s="426"/>
      <c r="HQ32" s="426"/>
      <c r="HR32" s="426"/>
      <c r="HS32" s="426"/>
      <c r="HT32" s="426"/>
      <c r="HU32" s="426"/>
      <c r="HV32" s="426"/>
      <c r="HW32" s="426"/>
      <c r="HX32" s="426"/>
      <c r="HY32" s="426"/>
      <c r="HZ32" s="426"/>
      <c r="IA32" s="427"/>
      <c r="IB32" s="427"/>
      <c r="IC32" s="427"/>
      <c r="ID32" s="427"/>
      <c r="IE32" s="427"/>
      <c r="IF32" s="427"/>
      <c r="IG32" s="427"/>
      <c r="IH32" s="427"/>
      <c r="II32" s="427"/>
      <c r="IJ32" s="427"/>
      <c r="IK32" s="427"/>
      <c r="IL32" s="427"/>
      <c r="IM32" s="427"/>
      <c r="IN32" s="427"/>
      <c r="IO32" s="427"/>
      <c r="IP32" s="427"/>
      <c r="IQ32" s="427"/>
      <c r="IR32" s="427"/>
      <c r="IS32" s="427"/>
      <c r="IT32" s="427"/>
      <c r="IU32" s="427"/>
      <c r="IV32" s="427">
        <v>1</v>
      </c>
      <c r="IW32" s="427"/>
      <c r="IX32" s="427"/>
      <c r="IY32" s="427"/>
      <c r="IZ32" s="427"/>
      <c r="JA32" s="427"/>
      <c r="JB32" s="427"/>
      <c r="JC32" s="427"/>
      <c r="JD32" s="427"/>
      <c r="JE32" s="427"/>
      <c r="JF32" s="427"/>
      <c r="JG32" s="427"/>
      <c r="JH32" s="427"/>
      <c r="JI32" s="427"/>
      <c r="JJ32" s="427"/>
      <c r="JK32" s="427"/>
      <c r="JL32" s="427"/>
      <c r="JM32" s="427"/>
      <c r="JN32" s="427"/>
      <c r="JO32" s="427"/>
      <c r="JP32" s="427"/>
      <c r="JQ32" s="427"/>
      <c r="JR32" s="427"/>
      <c r="JS32" s="427"/>
      <c r="JT32" s="427"/>
      <c r="JU32" s="427"/>
      <c r="JV32" s="427"/>
      <c r="JW32" s="427"/>
      <c r="JX32" s="427"/>
      <c r="JY32" s="427"/>
      <c r="JZ32" s="427"/>
      <c r="KA32" s="427"/>
      <c r="KB32" s="427"/>
      <c r="KC32" s="427"/>
      <c r="KD32" s="427"/>
      <c r="KE32" s="427"/>
      <c r="KF32" s="427"/>
      <c r="KG32" s="427"/>
      <c r="KH32" s="427"/>
      <c r="KI32" s="427"/>
      <c r="KJ32" s="427"/>
      <c r="KK32" s="427"/>
      <c r="KL32" s="427"/>
      <c r="KM32" s="427"/>
      <c r="KN32" s="431"/>
      <c r="KO32" s="427"/>
      <c r="KP32" s="427"/>
      <c r="KQ32" s="427"/>
      <c r="KR32" s="427"/>
      <c r="KS32" s="427"/>
      <c r="KT32" s="427"/>
      <c r="KU32" s="427"/>
      <c r="KV32" s="427"/>
      <c r="KW32" s="427"/>
      <c r="KX32" s="427"/>
      <c r="KY32" s="427"/>
      <c r="KZ32" s="427"/>
      <c r="LA32" s="427"/>
      <c r="LB32" s="427"/>
      <c r="LC32" s="429"/>
      <c r="LD32" s="432"/>
      <c r="LE32" s="426"/>
      <c r="LF32" s="426"/>
      <c r="LG32" s="426"/>
      <c r="LH32" s="426"/>
      <c r="LI32" s="426">
        <v>1</v>
      </c>
    </row>
    <row r="33" spans="1:322" ht="22.5" customHeight="1" x14ac:dyDescent="0.25">
      <c r="A33" s="478">
        <f>'Pielęgniarstwo II st.'!A33</f>
        <v>14</v>
      </c>
      <c r="B33" s="497" t="str">
        <f>'Pielęgniarstwo II st.'!B33</f>
        <v>B</v>
      </c>
      <c r="C33" s="479" t="str">
        <f>'Pielęgniarstwo II st.'!C33</f>
        <v>2026/2027</v>
      </c>
      <c r="D33" s="478">
        <f>'Pielęgniarstwo II st.'!D33</f>
        <v>0</v>
      </c>
      <c r="E33" s="478">
        <f>'Pielęgniarstwo II st.'!E33</f>
        <v>1</v>
      </c>
      <c r="F33" s="478" t="str">
        <f>'Pielęgniarstwo II st.'!F33</f>
        <v>2026/2027</v>
      </c>
      <c r="G33" s="480" t="str">
        <f>'Pielęgniarstwo II st.'!G33</f>
        <v>RPS</v>
      </c>
      <c r="H33" s="481" t="str">
        <f>'Pielęgniarstwo II st.'!H33</f>
        <v>ze standardu</v>
      </c>
      <c r="I33" s="498" t="str">
        <f>'Pielęgniarstwo II st.'!I33</f>
        <v>Farmakologia uzupełniająca #</v>
      </c>
      <c r="J33" s="493">
        <f>'Pielęgniarstwo II st.'!M33</f>
        <v>20</v>
      </c>
      <c r="K33" s="484">
        <f>'Pielęgniarstwo II st.'!N33</f>
        <v>0</v>
      </c>
      <c r="L33" s="485">
        <f>'Pielęgniarstwo II st.'!O33</f>
        <v>20</v>
      </c>
      <c r="M33" s="486">
        <f>SUM('Pielęgniarstwo II st.'!AB33,'Pielęgniarstwo II st.'!AD33,'Pielęgniarstwo II st.'!AY33,'Pielęgniarstwo II st.'!BA33)</f>
        <v>10</v>
      </c>
      <c r="N33" s="487">
        <f>'Pielęgniarstwo II st.'!P33</f>
        <v>20</v>
      </c>
      <c r="O33" s="488">
        <f>'Pielęgniarstwo II st.'!Q33</f>
        <v>0</v>
      </c>
      <c r="P33" s="489" t="str">
        <f>'Pielęgniarstwo II st.'!V33</f>
        <v>zal</v>
      </c>
      <c r="Q33" s="494">
        <f t="shared" si="0"/>
        <v>7</v>
      </c>
      <c r="R33" s="495">
        <f t="shared" si="1"/>
        <v>4</v>
      </c>
      <c r="S33" s="496">
        <f t="shared" si="2"/>
        <v>1</v>
      </c>
      <c r="T33" s="413"/>
      <c r="U33" s="414"/>
      <c r="V33" s="414"/>
      <c r="W33" s="426"/>
      <c r="X33" s="426"/>
      <c r="Y33" s="426"/>
      <c r="Z33" s="426"/>
      <c r="AA33" s="426"/>
      <c r="AB33" s="426"/>
      <c r="AC33" s="426"/>
      <c r="AD33" s="426"/>
      <c r="AE33" s="426"/>
      <c r="AF33" s="426"/>
      <c r="AG33" s="426"/>
      <c r="AH33" s="426"/>
      <c r="AI33" s="426"/>
      <c r="AJ33" s="426"/>
      <c r="AK33" s="426"/>
      <c r="AL33" s="426"/>
      <c r="AM33" s="426"/>
      <c r="AN33" s="426"/>
      <c r="AO33" s="426"/>
      <c r="AP33" s="426"/>
      <c r="AQ33" s="426"/>
      <c r="AR33" s="426"/>
      <c r="AS33" s="426"/>
      <c r="AT33" s="428"/>
      <c r="AU33" s="414"/>
      <c r="AV33" s="414"/>
      <c r="AW33" s="414"/>
      <c r="AX33" s="414"/>
      <c r="AY33" s="414"/>
      <c r="AZ33" s="414"/>
      <c r="BA33" s="414"/>
      <c r="BB33" s="414"/>
      <c r="BC33" s="414"/>
      <c r="BD33" s="414"/>
      <c r="BE33" s="414"/>
      <c r="BF33" s="414"/>
      <c r="BG33" s="414"/>
      <c r="BH33" s="414"/>
      <c r="BI33" s="414"/>
      <c r="BJ33" s="414"/>
      <c r="BK33" s="414"/>
      <c r="BL33" s="414"/>
      <c r="BM33" s="414"/>
      <c r="BN33" s="414"/>
      <c r="BO33" s="414"/>
      <c r="BP33" s="414"/>
      <c r="BQ33" s="422"/>
      <c r="BR33" s="415"/>
      <c r="BS33" s="414"/>
      <c r="BT33" s="414"/>
      <c r="BU33" s="414"/>
      <c r="BV33" s="414"/>
      <c r="BW33" s="414"/>
      <c r="BX33" s="414"/>
      <c r="BY33" s="414"/>
      <c r="BZ33" s="414"/>
      <c r="CA33" s="414"/>
      <c r="CB33" s="414"/>
      <c r="CC33" s="414"/>
      <c r="CD33" s="414"/>
      <c r="CE33" s="414"/>
      <c r="CF33" s="414"/>
      <c r="CG33" s="414"/>
      <c r="CH33" s="414"/>
      <c r="CI33" s="414"/>
      <c r="CJ33" s="414"/>
      <c r="CK33" s="414"/>
      <c r="CL33" s="414"/>
      <c r="CM33" s="414"/>
      <c r="CN33" s="414"/>
      <c r="CO33" s="414"/>
      <c r="CP33" s="414"/>
      <c r="CQ33" s="414"/>
      <c r="CR33" s="414"/>
      <c r="CS33" s="414"/>
      <c r="CT33" s="414"/>
      <c r="CU33" s="414"/>
      <c r="CV33" s="414"/>
      <c r="CW33" s="414"/>
      <c r="CX33" s="422"/>
      <c r="CY33" s="426"/>
      <c r="CZ33" s="426"/>
      <c r="DA33" s="426"/>
      <c r="DB33" s="426"/>
      <c r="DC33" s="426"/>
      <c r="DD33" s="426"/>
      <c r="DE33" s="426"/>
      <c r="DF33" s="426"/>
      <c r="DG33" s="426"/>
      <c r="DH33" s="426"/>
      <c r="DI33" s="426"/>
      <c r="DJ33" s="426"/>
      <c r="DK33" s="426"/>
      <c r="DL33" s="426"/>
      <c r="DM33" s="426"/>
      <c r="DN33" s="426"/>
      <c r="DO33" s="426"/>
      <c r="DP33" s="426"/>
      <c r="DQ33" s="426"/>
      <c r="DR33" s="426"/>
      <c r="DS33" s="426"/>
      <c r="DT33" s="426"/>
      <c r="DU33" s="426"/>
      <c r="DV33" s="426"/>
      <c r="DW33" s="426"/>
      <c r="DX33" s="426"/>
      <c r="DY33" s="426"/>
      <c r="DZ33" s="426"/>
      <c r="EA33" s="426"/>
      <c r="EB33" s="426"/>
      <c r="EC33" s="426"/>
      <c r="ED33" s="426"/>
      <c r="EE33" s="426"/>
      <c r="EF33" s="426"/>
      <c r="EG33" s="426">
        <v>1</v>
      </c>
      <c r="EH33" s="426">
        <v>1</v>
      </c>
      <c r="EI33" s="426">
        <v>1</v>
      </c>
      <c r="EJ33" s="426">
        <v>1</v>
      </c>
      <c r="EK33" s="426">
        <v>1</v>
      </c>
      <c r="EL33" s="426">
        <v>1</v>
      </c>
      <c r="EM33" s="427">
        <v>1</v>
      </c>
      <c r="EN33" s="428"/>
      <c r="EO33" s="426"/>
      <c r="EP33" s="426"/>
      <c r="EQ33" s="426"/>
      <c r="ER33" s="426"/>
      <c r="ES33" s="426"/>
      <c r="ET33" s="426"/>
      <c r="EU33" s="426"/>
      <c r="EV33" s="426"/>
      <c r="EW33" s="426"/>
      <c r="EX33" s="426"/>
      <c r="EY33" s="426"/>
      <c r="EZ33" s="426"/>
      <c r="FA33" s="426"/>
      <c r="FB33" s="426"/>
      <c r="FC33" s="426"/>
      <c r="FD33" s="426"/>
      <c r="FE33" s="426"/>
      <c r="FF33" s="426"/>
      <c r="FG33" s="426"/>
      <c r="FH33" s="429"/>
      <c r="FI33" s="430"/>
      <c r="FJ33" s="427"/>
      <c r="FK33" s="427"/>
      <c r="FL33" s="427"/>
      <c r="FM33" s="427"/>
      <c r="FN33" s="429"/>
      <c r="FO33" s="428"/>
      <c r="FP33" s="426"/>
      <c r="FQ33" s="426"/>
      <c r="FR33" s="426"/>
      <c r="FS33" s="426"/>
      <c r="FT33" s="426"/>
      <c r="FU33" s="426"/>
      <c r="FV33" s="426"/>
      <c r="FW33" s="426"/>
      <c r="FX33" s="426"/>
      <c r="FY33" s="426"/>
      <c r="FZ33" s="426"/>
      <c r="GA33" s="426"/>
      <c r="GB33" s="426"/>
      <c r="GC33" s="426"/>
      <c r="GD33" s="426"/>
      <c r="GE33" s="426"/>
      <c r="GF33" s="426"/>
      <c r="GG33" s="427"/>
      <c r="GH33" s="428"/>
      <c r="GI33" s="426"/>
      <c r="GJ33" s="426"/>
      <c r="GK33" s="426"/>
      <c r="GL33" s="426"/>
      <c r="GM33" s="426"/>
      <c r="GN33" s="426"/>
      <c r="GO33" s="426"/>
      <c r="GP33" s="426"/>
      <c r="GQ33" s="426"/>
      <c r="GR33" s="426"/>
      <c r="GS33" s="426"/>
      <c r="GT33" s="426"/>
      <c r="GU33" s="426"/>
      <c r="GV33" s="426"/>
      <c r="GW33" s="426"/>
      <c r="GX33" s="426"/>
      <c r="GY33" s="426"/>
      <c r="GZ33" s="426"/>
      <c r="HA33" s="426"/>
      <c r="HB33" s="426"/>
      <c r="HC33" s="426"/>
      <c r="HD33" s="426"/>
      <c r="HE33" s="426"/>
      <c r="HF33" s="426"/>
      <c r="HG33" s="432"/>
      <c r="HH33" s="426"/>
      <c r="HI33" s="426"/>
      <c r="HJ33" s="426"/>
      <c r="HK33" s="426"/>
      <c r="HL33" s="426"/>
      <c r="HM33" s="426"/>
      <c r="HN33" s="426"/>
      <c r="HO33" s="426"/>
      <c r="HP33" s="426"/>
      <c r="HQ33" s="426"/>
      <c r="HR33" s="426"/>
      <c r="HS33" s="426"/>
      <c r="HT33" s="426"/>
      <c r="HU33" s="426"/>
      <c r="HV33" s="426"/>
      <c r="HW33" s="426"/>
      <c r="HX33" s="426"/>
      <c r="HY33" s="426"/>
      <c r="HZ33" s="426"/>
      <c r="IA33" s="427"/>
      <c r="IB33" s="427"/>
      <c r="IC33" s="427"/>
      <c r="ID33" s="427"/>
      <c r="IE33" s="427"/>
      <c r="IF33" s="427"/>
      <c r="IG33" s="427"/>
      <c r="IH33" s="427"/>
      <c r="II33" s="427"/>
      <c r="IJ33" s="427"/>
      <c r="IK33" s="427"/>
      <c r="IL33" s="427"/>
      <c r="IM33" s="427"/>
      <c r="IN33" s="427"/>
      <c r="IO33" s="427"/>
      <c r="IP33" s="427"/>
      <c r="IQ33" s="427"/>
      <c r="IR33" s="427"/>
      <c r="IS33" s="427"/>
      <c r="IT33" s="427"/>
      <c r="IU33" s="427"/>
      <c r="IV33" s="427"/>
      <c r="IW33" s="427"/>
      <c r="IX33" s="427"/>
      <c r="IY33" s="427"/>
      <c r="IZ33" s="427"/>
      <c r="JA33" s="427"/>
      <c r="JB33" s="427"/>
      <c r="JC33" s="427"/>
      <c r="JD33" s="427"/>
      <c r="JE33" s="427"/>
      <c r="JF33" s="427"/>
      <c r="JG33" s="427"/>
      <c r="JH33" s="427"/>
      <c r="JI33" s="427"/>
      <c r="JJ33" s="427"/>
      <c r="JK33" s="427"/>
      <c r="JL33" s="427"/>
      <c r="JM33" s="427"/>
      <c r="JN33" s="427"/>
      <c r="JO33" s="427"/>
      <c r="JP33" s="427"/>
      <c r="JQ33" s="427"/>
      <c r="JR33" s="427"/>
      <c r="JS33" s="427"/>
      <c r="JT33" s="427"/>
      <c r="JU33" s="427"/>
      <c r="JV33" s="427"/>
      <c r="JW33" s="427"/>
      <c r="JX33" s="427"/>
      <c r="JY33" s="427"/>
      <c r="JZ33" s="427"/>
      <c r="KA33" s="427"/>
      <c r="KB33" s="427"/>
      <c r="KC33" s="427"/>
      <c r="KD33" s="427"/>
      <c r="KE33" s="427"/>
      <c r="KF33" s="427"/>
      <c r="KG33" s="427"/>
      <c r="KH33" s="427"/>
      <c r="KI33" s="427"/>
      <c r="KJ33" s="427">
        <v>1</v>
      </c>
      <c r="KK33" s="427">
        <v>1</v>
      </c>
      <c r="KL33" s="427">
        <v>1</v>
      </c>
      <c r="KM33" s="427">
        <v>1</v>
      </c>
      <c r="KN33" s="431"/>
      <c r="KO33" s="427"/>
      <c r="KP33" s="427"/>
      <c r="KQ33" s="427"/>
      <c r="KR33" s="427"/>
      <c r="KS33" s="427"/>
      <c r="KT33" s="427"/>
      <c r="KU33" s="427"/>
      <c r="KV33" s="427"/>
      <c r="KW33" s="427"/>
      <c r="KX33" s="427"/>
      <c r="KY33" s="427"/>
      <c r="KZ33" s="427"/>
      <c r="LA33" s="427"/>
      <c r="LB33" s="427"/>
      <c r="LC33" s="429"/>
      <c r="LD33" s="432"/>
      <c r="LE33" s="426"/>
      <c r="LF33" s="426"/>
      <c r="LG33" s="426"/>
      <c r="LH33" s="426"/>
      <c r="LI33" s="426">
        <v>1</v>
      </c>
    </row>
    <row r="34" spans="1:322" ht="22.5" customHeight="1" x14ac:dyDescent="0.25">
      <c r="A34" s="478">
        <f>'Pielęgniarstwo II st.'!A34</f>
        <v>15</v>
      </c>
      <c r="B34" s="478" t="str">
        <f>'Pielęgniarstwo II st.'!B34</f>
        <v>C</v>
      </c>
      <c r="C34" s="479" t="str">
        <f>'Pielęgniarstwo II st.'!C34</f>
        <v>2026/2027</v>
      </c>
      <c r="D34" s="478">
        <f>'Pielęgniarstwo II st.'!D34</f>
        <v>0</v>
      </c>
      <c r="E34" s="478">
        <f>'Pielęgniarstwo II st.'!E34</f>
        <v>1</v>
      </c>
      <c r="F34" s="478" t="str">
        <f>'Pielęgniarstwo II st.'!F34</f>
        <v>2026/2027</v>
      </c>
      <c r="G34" s="480" t="str">
        <f>'Pielęgniarstwo II st.'!G34</f>
        <v>RPS</v>
      </c>
      <c r="H34" s="481" t="str">
        <f>'Pielęgniarstwo II st.'!H34</f>
        <v>ze standardu</v>
      </c>
      <c r="I34" s="482" t="str">
        <f>'Pielęgniarstwo II st.'!I34</f>
        <v xml:space="preserve">Statystyka medyczna </v>
      </c>
      <c r="J34" s="493">
        <f>'Pielęgniarstwo II st.'!M34</f>
        <v>50</v>
      </c>
      <c r="K34" s="484">
        <f>'Pielęgniarstwo II st.'!N34</f>
        <v>25</v>
      </c>
      <c r="L34" s="485">
        <f>'Pielęgniarstwo II st.'!O34</f>
        <v>25</v>
      </c>
      <c r="M34" s="486">
        <f>SUM('Pielęgniarstwo II st.'!AB34,'Pielęgniarstwo II st.'!AD34,'Pielęgniarstwo II st.'!AY34,'Pielęgniarstwo II st.'!BA34)</f>
        <v>10</v>
      </c>
      <c r="N34" s="487">
        <f>'Pielęgniarstwo II st.'!P34</f>
        <v>25</v>
      </c>
      <c r="O34" s="488">
        <f>'Pielęgniarstwo II st.'!Q34</f>
        <v>2</v>
      </c>
      <c r="P34" s="489" t="str">
        <f>'Pielęgniarstwo II st.'!V34</f>
        <v>zal</v>
      </c>
      <c r="Q34" s="494">
        <f t="shared" si="0"/>
        <v>2</v>
      </c>
      <c r="R34" s="495">
        <f t="shared" si="1"/>
        <v>2</v>
      </c>
      <c r="S34" s="496">
        <f t="shared" si="2"/>
        <v>1</v>
      </c>
      <c r="T34" s="413"/>
      <c r="U34" s="414"/>
      <c r="V34" s="414"/>
      <c r="W34" s="426"/>
      <c r="X34" s="426"/>
      <c r="Y34" s="426"/>
      <c r="Z34" s="426"/>
      <c r="AA34" s="426"/>
      <c r="AB34" s="426"/>
      <c r="AC34" s="426"/>
      <c r="AD34" s="426"/>
      <c r="AE34" s="426"/>
      <c r="AF34" s="426"/>
      <c r="AG34" s="426"/>
      <c r="AH34" s="426"/>
      <c r="AI34" s="426"/>
      <c r="AJ34" s="426"/>
      <c r="AK34" s="426"/>
      <c r="AL34" s="426"/>
      <c r="AM34" s="426"/>
      <c r="AN34" s="426"/>
      <c r="AO34" s="426"/>
      <c r="AP34" s="426"/>
      <c r="AQ34" s="426"/>
      <c r="AR34" s="426"/>
      <c r="AS34" s="426"/>
      <c r="AT34" s="428"/>
      <c r="AU34" s="414"/>
      <c r="AV34" s="414"/>
      <c r="AW34" s="414"/>
      <c r="AX34" s="414"/>
      <c r="AY34" s="414"/>
      <c r="AZ34" s="414"/>
      <c r="BA34" s="414"/>
      <c r="BB34" s="414"/>
      <c r="BC34" s="414"/>
      <c r="BD34" s="414"/>
      <c r="BE34" s="414"/>
      <c r="BF34" s="414"/>
      <c r="BG34" s="414"/>
      <c r="BH34" s="414"/>
      <c r="BI34" s="414"/>
      <c r="BJ34" s="414"/>
      <c r="BK34" s="414"/>
      <c r="BL34" s="414"/>
      <c r="BM34" s="414"/>
      <c r="BN34" s="414"/>
      <c r="BO34" s="414"/>
      <c r="BP34" s="414"/>
      <c r="BQ34" s="422"/>
      <c r="BR34" s="415"/>
      <c r="BS34" s="414"/>
      <c r="BT34" s="414"/>
      <c r="BU34" s="414"/>
      <c r="BV34" s="414"/>
      <c r="BW34" s="414"/>
      <c r="BX34" s="414"/>
      <c r="BY34" s="414"/>
      <c r="BZ34" s="414"/>
      <c r="CA34" s="414"/>
      <c r="CB34" s="414"/>
      <c r="CC34" s="414"/>
      <c r="CD34" s="414"/>
      <c r="CE34" s="414"/>
      <c r="CF34" s="414"/>
      <c r="CG34" s="414"/>
      <c r="CH34" s="414"/>
      <c r="CI34" s="414"/>
      <c r="CJ34" s="414"/>
      <c r="CK34" s="414"/>
      <c r="CL34" s="414"/>
      <c r="CM34" s="414"/>
      <c r="CN34" s="414"/>
      <c r="CO34" s="414"/>
      <c r="CP34" s="414"/>
      <c r="CQ34" s="414"/>
      <c r="CR34" s="414"/>
      <c r="CS34" s="414"/>
      <c r="CT34" s="414"/>
      <c r="CU34" s="414"/>
      <c r="CV34" s="414"/>
      <c r="CW34" s="414"/>
      <c r="CX34" s="422"/>
      <c r="CY34" s="426"/>
      <c r="CZ34" s="426"/>
      <c r="DA34" s="426"/>
      <c r="DB34" s="426"/>
      <c r="DC34" s="426"/>
      <c r="DD34" s="426"/>
      <c r="DE34" s="426"/>
      <c r="DF34" s="426"/>
      <c r="DG34" s="426"/>
      <c r="DH34" s="426"/>
      <c r="DI34" s="426"/>
      <c r="DJ34" s="426"/>
      <c r="DK34" s="426"/>
      <c r="DL34" s="426"/>
      <c r="DM34" s="426"/>
      <c r="DN34" s="426"/>
      <c r="DO34" s="426"/>
      <c r="DP34" s="426"/>
      <c r="DQ34" s="426"/>
      <c r="DR34" s="426"/>
      <c r="DS34" s="426"/>
      <c r="DT34" s="426"/>
      <c r="DU34" s="426"/>
      <c r="DV34" s="426"/>
      <c r="DW34" s="426"/>
      <c r="DX34" s="426"/>
      <c r="DY34" s="426"/>
      <c r="DZ34" s="426"/>
      <c r="EA34" s="426"/>
      <c r="EB34" s="426"/>
      <c r="EC34" s="426"/>
      <c r="ED34" s="426"/>
      <c r="EE34" s="426"/>
      <c r="EF34" s="426"/>
      <c r="EG34" s="426"/>
      <c r="EH34" s="426"/>
      <c r="EI34" s="426"/>
      <c r="EJ34" s="426"/>
      <c r="EK34" s="426"/>
      <c r="EL34" s="426"/>
      <c r="EM34" s="427"/>
      <c r="EN34" s="428"/>
      <c r="EO34" s="426"/>
      <c r="EP34" s="426"/>
      <c r="EQ34" s="426"/>
      <c r="ER34" s="426"/>
      <c r="ES34" s="426"/>
      <c r="ET34" s="426">
        <v>1</v>
      </c>
      <c r="EU34" s="426">
        <v>1</v>
      </c>
      <c r="EV34" s="426"/>
      <c r="EW34" s="426"/>
      <c r="EX34" s="426"/>
      <c r="EY34" s="426"/>
      <c r="EZ34" s="426"/>
      <c r="FA34" s="426"/>
      <c r="FB34" s="426"/>
      <c r="FC34" s="426"/>
      <c r="FD34" s="426"/>
      <c r="FE34" s="426"/>
      <c r="FF34" s="426"/>
      <c r="FG34" s="426"/>
      <c r="FH34" s="429"/>
      <c r="FI34" s="430"/>
      <c r="FJ34" s="427"/>
      <c r="FK34" s="427"/>
      <c r="FL34" s="427"/>
      <c r="FM34" s="427"/>
      <c r="FN34" s="429"/>
      <c r="FO34" s="428"/>
      <c r="FP34" s="426"/>
      <c r="FQ34" s="426"/>
      <c r="FR34" s="426"/>
      <c r="FS34" s="426"/>
      <c r="FT34" s="426"/>
      <c r="FU34" s="426"/>
      <c r="FV34" s="426"/>
      <c r="FW34" s="426"/>
      <c r="FX34" s="426"/>
      <c r="FY34" s="426"/>
      <c r="FZ34" s="426"/>
      <c r="GA34" s="426"/>
      <c r="GB34" s="426"/>
      <c r="GC34" s="426"/>
      <c r="GD34" s="426"/>
      <c r="GE34" s="426"/>
      <c r="GF34" s="426"/>
      <c r="GG34" s="427"/>
      <c r="GH34" s="428"/>
      <c r="GI34" s="426"/>
      <c r="GJ34" s="426"/>
      <c r="GK34" s="426"/>
      <c r="GL34" s="426"/>
      <c r="GM34" s="426"/>
      <c r="GN34" s="426"/>
      <c r="GO34" s="426"/>
      <c r="GP34" s="426"/>
      <c r="GQ34" s="426"/>
      <c r="GR34" s="426"/>
      <c r="GS34" s="426"/>
      <c r="GT34" s="426"/>
      <c r="GU34" s="426"/>
      <c r="GV34" s="426"/>
      <c r="GW34" s="426"/>
      <c r="GX34" s="426"/>
      <c r="GY34" s="426"/>
      <c r="GZ34" s="426"/>
      <c r="HA34" s="426"/>
      <c r="HB34" s="426"/>
      <c r="HC34" s="426"/>
      <c r="HD34" s="426"/>
      <c r="HE34" s="426"/>
      <c r="HF34" s="426"/>
      <c r="HG34" s="432"/>
      <c r="HH34" s="426"/>
      <c r="HI34" s="426"/>
      <c r="HJ34" s="426"/>
      <c r="HK34" s="426"/>
      <c r="HL34" s="426"/>
      <c r="HM34" s="426"/>
      <c r="HN34" s="426"/>
      <c r="HO34" s="426"/>
      <c r="HP34" s="426"/>
      <c r="HQ34" s="426"/>
      <c r="HR34" s="426"/>
      <c r="HS34" s="426"/>
      <c r="HT34" s="426"/>
      <c r="HU34" s="426"/>
      <c r="HV34" s="426"/>
      <c r="HW34" s="426"/>
      <c r="HX34" s="426"/>
      <c r="HY34" s="426"/>
      <c r="HZ34" s="426"/>
      <c r="IA34" s="427"/>
      <c r="IB34" s="427"/>
      <c r="IC34" s="427"/>
      <c r="ID34" s="427"/>
      <c r="IE34" s="427"/>
      <c r="IF34" s="427"/>
      <c r="IG34" s="427"/>
      <c r="IH34" s="427"/>
      <c r="II34" s="427"/>
      <c r="IJ34" s="427"/>
      <c r="IK34" s="427"/>
      <c r="IL34" s="427"/>
      <c r="IM34" s="427"/>
      <c r="IN34" s="427"/>
      <c r="IO34" s="427"/>
      <c r="IP34" s="427"/>
      <c r="IQ34" s="427"/>
      <c r="IR34" s="427"/>
      <c r="IS34" s="427"/>
      <c r="IT34" s="427"/>
      <c r="IU34" s="427"/>
      <c r="IV34" s="427"/>
      <c r="IW34" s="427"/>
      <c r="IX34" s="427"/>
      <c r="IY34" s="427"/>
      <c r="IZ34" s="427"/>
      <c r="JA34" s="427"/>
      <c r="JB34" s="427"/>
      <c r="JC34" s="427"/>
      <c r="JD34" s="427"/>
      <c r="JE34" s="427"/>
      <c r="JF34" s="427"/>
      <c r="JG34" s="427"/>
      <c r="JH34" s="427"/>
      <c r="JI34" s="427"/>
      <c r="JJ34" s="427"/>
      <c r="JK34" s="427"/>
      <c r="JL34" s="427"/>
      <c r="JM34" s="427"/>
      <c r="JN34" s="427"/>
      <c r="JO34" s="427"/>
      <c r="JP34" s="427"/>
      <c r="JQ34" s="427"/>
      <c r="JR34" s="427"/>
      <c r="JS34" s="427"/>
      <c r="JT34" s="427"/>
      <c r="JU34" s="427"/>
      <c r="JV34" s="427"/>
      <c r="JW34" s="427"/>
      <c r="JX34" s="427"/>
      <c r="JY34" s="427"/>
      <c r="JZ34" s="427"/>
      <c r="KA34" s="427"/>
      <c r="KB34" s="427"/>
      <c r="KC34" s="427"/>
      <c r="KD34" s="427"/>
      <c r="KE34" s="427"/>
      <c r="KF34" s="427"/>
      <c r="KG34" s="427"/>
      <c r="KH34" s="427"/>
      <c r="KI34" s="427"/>
      <c r="KJ34" s="427"/>
      <c r="KK34" s="427"/>
      <c r="KL34" s="427"/>
      <c r="KM34" s="427"/>
      <c r="KN34" s="431"/>
      <c r="KO34" s="427"/>
      <c r="KP34" s="427"/>
      <c r="KQ34" s="427"/>
      <c r="KR34" s="427"/>
      <c r="KS34" s="427">
        <v>1</v>
      </c>
      <c r="KT34" s="427">
        <v>1</v>
      </c>
      <c r="KU34" s="427"/>
      <c r="KV34" s="427"/>
      <c r="KW34" s="427"/>
      <c r="KX34" s="427"/>
      <c r="KY34" s="427"/>
      <c r="KZ34" s="427"/>
      <c r="LA34" s="427"/>
      <c r="LB34" s="427"/>
      <c r="LC34" s="429"/>
      <c r="LD34" s="432"/>
      <c r="LE34" s="426">
        <v>1</v>
      </c>
      <c r="LF34" s="426"/>
      <c r="LG34" s="426"/>
      <c r="LH34" s="426"/>
      <c r="LI34" s="426"/>
    </row>
    <row r="35" spans="1:322" ht="34.5" customHeight="1" x14ac:dyDescent="0.25">
      <c r="A35" s="478">
        <f>'Pielęgniarstwo II st.'!A35</f>
        <v>16</v>
      </c>
      <c r="B35" s="478" t="str">
        <f>'Pielęgniarstwo II st.'!B35</f>
        <v>C</v>
      </c>
      <c r="C35" s="479" t="str">
        <f>'Pielęgniarstwo II st.'!C35</f>
        <v>2026/2027</v>
      </c>
      <c r="D35" s="478">
        <f>'Pielęgniarstwo II st.'!D35</f>
        <v>0</v>
      </c>
      <c r="E35" s="478">
        <f>'Pielęgniarstwo II st.'!E35</f>
        <v>1</v>
      </c>
      <c r="F35" s="478" t="str">
        <f>'Pielęgniarstwo II st.'!F35</f>
        <v>2026/2027</v>
      </c>
      <c r="G35" s="480" t="str">
        <f>'Pielęgniarstwo II st.'!G35</f>
        <v>RPS</v>
      </c>
      <c r="H35" s="481" t="str">
        <f>'Pielęgniarstwo II st.'!H35</f>
        <v>ze standardu</v>
      </c>
      <c r="I35" s="482" t="str">
        <f>'Pielęgniarstwo II st.'!I35</f>
        <v>Praktyka zawodowa pielęgniarki w perspektywie międzynarodowej</v>
      </c>
      <c r="J35" s="493">
        <f>'Pielęgniarstwo II st.'!M35</f>
        <v>65</v>
      </c>
      <c r="K35" s="484">
        <f>'Pielęgniarstwo II st.'!N35</f>
        <v>35</v>
      </c>
      <c r="L35" s="485">
        <f>'Pielęgniarstwo II st.'!O35</f>
        <v>30</v>
      </c>
      <c r="M35" s="486">
        <f>SUM('Pielęgniarstwo II st.'!AB35,'Pielęgniarstwo II st.'!AD35,'Pielęgniarstwo II st.'!AY35,'Pielęgniarstwo II st.'!BA35)</f>
        <v>10</v>
      </c>
      <c r="N35" s="487">
        <f>'Pielęgniarstwo II st.'!P35</f>
        <v>30</v>
      </c>
      <c r="O35" s="488">
        <f>'Pielęgniarstwo II st.'!Q35</f>
        <v>2.5</v>
      </c>
      <c r="P35" s="489" t="str">
        <f>'Pielęgniarstwo II st.'!V35</f>
        <v>zal</v>
      </c>
      <c r="Q35" s="494">
        <f t="shared" si="0"/>
        <v>8</v>
      </c>
      <c r="R35" s="495">
        <f t="shared" si="1"/>
        <v>3</v>
      </c>
      <c r="S35" s="496">
        <f t="shared" si="2"/>
        <v>1</v>
      </c>
      <c r="T35" s="413"/>
      <c r="U35" s="414"/>
      <c r="V35" s="414"/>
      <c r="W35" s="426"/>
      <c r="X35" s="426"/>
      <c r="Y35" s="426"/>
      <c r="Z35" s="426"/>
      <c r="AA35" s="426"/>
      <c r="AB35" s="426"/>
      <c r="AC35" s="426"/>
      <c r="AD35" s="426"/>
      <c r="AE35" s="426"/>
      <c r="AF35" s="426"/>
      <c r="AG35" s="426"/>
      <c r="AH35" s="426"/>
      <c r="AI35" s="426"/>
      <c r="AJ35" s="426"/>
      <c r="AK35" s="426"/>
      <c r="AL35" s="426"/>
      <c r="AM35" s="426"/>
      <c r="AN35" s="426"/>
      <c r="AO35" s="426"/>
      <c r="AP35" s="426"/>
      <c r="AQ35" s="426"/>
      <c r="AR35" s="426"/>
      <c r="AS35" s="426"/>
      <c r="AT35" s="428"/>
      <c r="AU35" s="414"/>
      <c r="AV35" s="414"/>
      <c r="AW35" s="414"/>
      <c r="AX35" s="414"/>
      <c r="AY35" s="414"/>
      <c r="AZ35" s="414"/>
      <c r="BA35" s="414"/>
      <c r="BB35" s="414"/>
      <c r="BC35" s="414"/>
      <c r="BD35" s="414"/>
      <c r="BE35" s="414"/>
      <c r="BF35" s="414"/>
      <c r="BG35" s="414"/>
      <c r="BH35" s="414"/>
      <c r="BI35" s="414"/>
      <c r="BJ35" s="414"/>
      <c r="BK35" s="414"/>
      <c r="BL35" s="414"/>
      <c r="BM35" s="414"/>
      <c r="BN35" s="414"/>
      <c r="BO35" s="414"/>
      <c r="BP35" s="414"/>
      <c r="BQ35" s="422"/>
      <c r="BR35" s="415"/>
      <c r="BS35" s="414"/>
      <c r="BT35" s="414"/>
      <c r="BU35" s="414"/>
      <c r="BV35" s="414"/>
      <c r="BW35" s="414"/>
      <c r="BX35" s="414"/>
      <c r="BY35" s="414"/>
      <c r="BZ35" s="414"/>
      <c r="CA35" s="414"/>
      <c r="CB35" s="414"/>
      <c r="CC35" s="414"/>
      <c r="CD35" s="414"/>
      <c r="CE35" s="414"/>
      <c r="CF35" s="414"/>
      <c r="CG35" s="414"/>
      <c r="CH35" s="414"/>
      <c r="CI35" s="414"/>
      <c r="CJ35" s="414"/>
      <c r="CK35" s="414"/>
      <c r="CL35" s="414"/>
      <c r="CM35" s="414"/>
      <c r="CN35" s="414"/>
      <c r="CO35" s="414"/>
      <c r="CP35" s="414"/>
      <c r="CQ35" s="414"/>
      <c r="CR35" s="414"/>
      <c r="CS35" s="414"/>
      <c r="CT35" s="414"/>
      <c r="CU35" s="414"/>
      <c r="CV35" s="414"/>
      <c r="CW35" s="414"/>
      <c r="CX35" s="422"/>
      <c r="CY35" s="426"/>
      <c r="CZ35" s="426"/>
      <c r="DA35" s="426"/>
      <c r="DB35" s="426"/>
      <c r="DC35" s="426"/>
      <c r="DD35" s="426"/>
      <c r="DE35" s="426"/>
      <c r="DF35" s="426"/>
      <c r="DG35" s="426"/>
      <c r="DH35" s="426"/>
      <c r="DI35" s="426"/>
      <c r="DJ35" s="426"/>
      <c r="DK35" s="426"/>
      <c r="DL35" s="426"/>
      <c r="DM35" s="426"/>
      <c r="DN35" s="426"/>
      <c r="DO35" s="426"/>
      <c r="DP35" s="426"/>
      <c r="DQ35" s="426"/>
      <c r="DR35" s="426"/>
      <c r="DS35" s="426"/>
      <c r="DT35" s="426"/>
      <c r="DU35" s="426"/>
      <c r="DV35" s="426"/>
      <c r="DW35" s="426"/>
      <c r="DX35" s="426"/>
      <c r="DY35" s="426"/>
      <c r="DZ35" s="426"/>
      <c r="EA35" s="426"/>
      <c r="EB35" s="426"/>
      <c r="EC35" s="426"/>
      <c r="ED35" s="426"/>
      <c r="EE35" s="426"/>
      <c r="EF35" s="426"/>
      <c r="EG35" s="426"/>
      <c r="EH35" s="426"/>
      <c r="EI35" s="426"/>
      <c r="EJ35" s="426"/>
      <c r="EK35" s="426"/>
      <c r="EL35" s="426"/>
      <c r="EM35" s="427"/>
      <c r="EN35" s="428"/>
      <c r="EO35" s="426"/>
      <c r="EP35" s="426"/>
      <c r="EQ35" s="426"/>
      <c r="ER35" s="426"/>
      <c r="ES35" s="426"/>
      <c r="ET35" s="426"/>
      <c r="EU35" s="426"/>
      <c r="EV35" s="426"/>
      <c r="EW35" s="426"/>
      <c r="EX35" s="426"/>
      <c r="EY35" s="426"/>
      <c r="EZ35" s="426"/>
      <c r="FA35" s="426">
        <v>1</v>
      </c>
      <c r="FB35" s="426">
        <v>1</v>
      </c>
      <c r="FC35" s="426">
        <v>1</v>
      </c>
      <c r="FD35" s="426">
        <v>1</v>
      </c>
      <c r="FE35" s="426">
        <v>1</v>
      </c>
      <c r="FF35" s="426">
        <v>1</v>
      </c>
      <c r="FG35" s="426">
        <v>1</v>
      </c>
      <c r="FH35" s="429">
        <v>1</v>
      </c>
      <c r="FI35" s="430"/>
      <c r="FJ35" s="427"/>
      <c r="FK35" s="427"/>
      <c r="FL35" s="427"/>
      <c r="FM35" s="427"/>
      <c r="FN35" s="429"/>
      <c r="FO35" s="428"/>
      <c r="FP35" s="426"/>
      <c r="FQ35" s="426"/>
      <c r="FR35" s="426"/>
      <c r="FS35" s="426"/>
      <c r="FT35" s="426"/>
      <c r="FU35" s="426"/>
      <c r="FV35" s="426"/>
      <c r="FW35" s="426"/>
      <c r="FX35" s="426"/>
      <c r="FY35" s="426"/>
      <c r="FZ35" s="426"/>
      <c r="GA35" s="426"/>
      <c r="GB35" s="426"/>
      <c r="GC35" s="426"/>
      <c r="GD35" s="426"/>
      <c r="GE35" s="426"/>
      <c r="GF35" s="426"/>
      <c r="GG35" s="427"/>
      <c r="GH35" s="428"/>
      <c r="GI35" s="426"/>
      <c r="GJ35" s="426"/>
      <c r="GK35" s="426"/>
      <c r="GL35" s="426"/>
      <c r="GM35" s="426"/>
      <c r="GN35" s="426"/>
      <c r="GO35" s="426"/>
      <c r="GP35" s="426"/>
      <c r="GQ35" s="426"/>
      <c r="GR35" s="426"/>
      <c r="GS35" s="426"/>
      <c r="GT35" s="426"/>
      <c r="GU35" s="426"/>
      <c r="GV35" s="426"/>
      <c r="GW35" s="426"/>
      <c r="GX35" s="426"/>
      <c r="GY35" s="426"/>
      <c r="GZ35" s="426"/>
      <c r="HA35" s="426"/>
      <c r="HB35" s="426"/>
      <c r="HC35" s="426"/>
      <c r="HD35" s="426"/>
      <c r="HE35" s="426"/>
      <c r="HF35" s="426"/>
      <c r="HG35" s="432"/>
      <c r="HH35" s="426"/>
      <c r="HI35" s="426"/>
      <c r="HJ35" s="426"/>
      <c r="HK35" s="426"/>
      <c r="HL35" s="426"/>
      <c r="HM35" s="426"/>
      <c r="HN35" s="426"/>
      <c r="HO35" s="426"/>
      <c r="HP35" s="426"/>
      <c r="HQ35" s="426"/>
      <c r="HR35" s="426"/>
      <c r="HS35" s="426"/>
      <c r="HT35" s="426"/>
      <c r="HU35" s="426"/>
      <c r="HV35" s="426"/>
      <c r="HW35" s="426"/>
      <c r="HX35" s="426"/>
      <c r="HY35" s="426"/>
      <c r="HZ35" s="426"/>
      <c r="IA35" s="427"/>
      <c r="IB35" s="427"/>
      <c r="IC35" s="427"/>
      <c r="ID35" s="427"/>
      <c r="IE35" s="427"/>
      <c r="IF35" s="427"/>
      <c r="IG35" s="427"/>
      <c r="IH35" s="427"/>
      <c r="II35" s="427"/>
      <c r="IJ35" s="427"/>
      <c r="IK35" s="427"/>
      <c r="IL35" s="427"/>
      <c r="IM35" s="427"/>
      <c r="IN35" s="427"/>
      <c r="IO35" s="427"/>
      <c r="IP35" s="427"/>
      <c r="IQ35" s="427"/>
      <c r="IR35" s="427"/>
      <c r="IS35" s="427"/>
      <c r="IT35" s="427"/>
      <c r="IU35" s="427"/>
      <c r="IV35" s="427"/>
      <c r="IW35" s="427"/>
      <c r="IX35" s="427"/>
      <c r="IY35" s="427"/>
      <c r="IZ35" s="427"/>
      <c r="JA35" s="427"/>
      <c r="JB35" s="427"/>
      <c r="JC35" s="427"/>
      <c r="JD35" s="427"/>
      <c r="JE35" s="427"/>
      <c r="JF35" s="427"/>
      <c r="JG35" s="427"/>
      <c r="JH35" s="427"/>
      <c r="JI35" s="427"/>
      <c r="JJ35" s="427"/>
      <c r="JK35" s="427"/>
      <c r="JL35" s="427"/>
      <c r="JM35" s="427"/>
      <c r="JN35" s="427"/>
      <c r="JO35" s="427"/>
      <c r="JP35" s="427"/>
      <c r="JQ35" s="427"/>
      <c r="JR35" s="427"/>
      <c r="JS35" s="427"/>
      <c r="JT35" s="427"/>
      <c r="JU35" s="427"/>
      <c r="JV35" s="427"/>
      <c r="JW35" s="427"/>
      <c r="JX35" s="427"/>
      <c r="JY35" s="427"/>
      <c r="JZ35" s="427"/>
      <c r="KA35" s="427"/>
      <c r="KB35" s="427"/>
      <c r="KC35" s="427"/>
      <c r="KD35" s="427"/>
      <c r="KE35" s="427"/>
      <c r="KF35" s="427"/>
      <c r="KG35" s="427"/>
      <c r="KH35" s="427"/>
      <c r="KI35" s="427"/>
      <c r="KJ35" s="427"/>
      <c r="KK35" s="427"/>
      <c r="KL35" s="427"/>
      <c r="KM35" s="427"/>
      <c r="KN35" s="431"/>
      <c r="KO35" s="427"/>
      <c r="KP35" s="427"/>
      <c r="KQ35" s="427"/>
      <c r="KR35" s="427"/>
      <c r="KS35" s="427"/>
      <c r="KT35" s="427"/>
      <c r="KU35" s="427"/>
      <c r="KV35" s="427"/>
      <c r="KW35" s="427"/>
      <c r="KX35" s="427"/>
      <c r="KY35" s="427"/>
      <c r="KZ35" s="427"/>
      <c r="LA35" s="427">
        <v>1</v>
      </c>
      <c r="LB35" s="427">
        <v>1</v>
      </c>
      <c r="LC35" s="429">
        <v>1</v>
      </c>
      <c r="LD35" s="432">
        <v>1</v>
      </c>
      <c r="LE35" s="426"/>
      <c r="LF35" s="426"/>
      <c r="LG35" s="426"/>
      <c r="LH35" s="426"/>
      <c r="LI35" s="426"/>
    </row>
    <row r="36" spans="1:322" ht="33.950000000000003" customHeight="1" x14ac:dyDescent="0.25">
      <c r="A36" s="478">
        <f>'Pielęgniarstwo II st.'!A36</f>
        <v>17</v>
      </c>
      <c r="B36" s="478" t="str">
        <f>'Pielęgniarstwo II st.'!B36</f>
        <v>C</v>
      </c>
      <c r="C36" s="479" t="str">
        <f>'Pielęgniarstwo II st.'!C36</f>
        <v>2026/2027</v>
      </c>
      <c r="D36" s="478">
        <f>'Pielęgniarstwo II st.'!D36</f>
        <v>0</v>
      </c>
      <c r="E36" s="478">
        <f>'Pielęgniarstwo II st.'!E36</f>
        <v>1</v>
      </c>
      <c r="F36" s="478" t="str">
        <f>'Pielęgniarstwo II st.'!F36</f>
        <v>2026/2027</v>
      </c>
      <c r="G36" s="480" t="str">
        <f>'Pielęgniarstwo II st.'!G36</f>
        <v>RPS</v>
      </c>
      <c r="H36" s="481" t="str">
        <f>'Pielęgniarstwo II st.'!H36</f>
        <v>ze standardu</v>
      </c>
      <c r="I36" s="482" t="str">
        <f>'Pielęgniarstwo II st.'!I36</f>
        <v>Praktyka zawodowa pielęgniarki oparta na dowodach naukowych</v>
      </c>
      <c r="J36" s="493">
        <f>'Pielęgniarstwo II st.'!M36</f>
        <v>75</v>
      </c>
      <c r="K36" s="484">
        <f>'Pielęgniarstwo II st.'!N36</f>
        <v>45</v>
      </c>
      <c r="L36" s="485">
        <f>'Pielęgniarstwo II st.'!O36</f>
        <v>30</v>
      </c>
      <c r="M36" s="486">
        <f>SUM('Pielęgniarstwo II st.'!AB36,'Pielęgniarstwo II st.'!AD36,'Pielęgniarstwo II st.'!AY36,'Pielęgniarstwo II st.'!BA36)</f>
        <v>10</v>
      </c>
      <c r="N36" s="487">
        <f>'Pielęgniarstwo II st.'!P36</f>
        <v>30</v>
      </c>
      <c r="O36" s="488">
        <f>'Pielęgniarstwo II st.'!Q36</f>
        <v>3</v>
      </c>
      <c r="P36" s="489" t="str">
        <f>'Pielęgniarstwo II st.'!V36</f>
        <v>zal</v>
      </c>
      <c r="Q36" s="494">
        <f t="shared" si="0"/>
        <v>3</v>
      </c>
      <c r="R36" s="495">
        <f t="shared" si="1"/>
        <v>5</v>
      </c>
      <c r="S36" s="496">
        <f t="shared" si="2"/>
        <v>1</v>
      </c>
      <c r="T36" s="413"/>
      <c r="U36" s="414"/>
      <c r="V36" s="414"/>
      <c r="W36" s="426"/>
      <c r="X36" s="426"/>
      <c r="Y36" s="426"/>
      <c r="Z36" s="426"/>
      <c r="AA36" s="426"/>
      <c r="AB36" s="426"/>
      <c r="AC36" s="426"/>
      <c r="AD36" s="426"/>
      <c r="AE36" s="426"/>
      <c r="AF36" s="426"/>
      <c r="AG36" s="426"/>
      <c r="AH36" s="426"/>
      <c r="AI36" s="426"/>
      <c r="AJ36" s="426"/>
      <c r="AK36" s="426"/>
      <c r="AL36" s="426"/>
      <c r="AM36" s="426"/>
      <c r="AN36" s="426"/>
      <c r="AO36" s="426"/>
      <c r="AP36" s="426"/>
      <c r="AQ36" s="426"/>
      <c r="AR36" s="426"/>
      <c r="AS36" s="426"/>
      <c r="AT36" s="428"/>
      <c r="AU36" s="414"/>
      <c r="AV36" s="414"/>
      <c r="AW36" s="414"/>
      <c r="AX36" s="414"/>
      <c r="AY36" s="414"/>
      <c r="AZ36" s="414"/>
      <c r="BA36" s="414"/>
      <c r="BB36" s="414"/>
      <c r="BC36" s="414"/>
      <c r="BD36" s="414"/>
      <c r="BE36" s="414"/>
      <c r="BF36" s="414"/>
      <c r="BG36" s="414"/>
      <c r="BH36" s="414"/>
      <c r="BI36" s="414"/>
      <c r="BJ36" s="414"/>
      <c r="BK36" s="414"/>
      <c r="BL36" s="414"/>
      <c r="BM36" s="414"/>
      <c r="BN36" s="414"/>
      <c r="BO36" s="414"/>
      <c r="BP36" s="414"/>
      <c r="BQ36" s="422"/>
      <c r="BR36" s="415"/>
      <c r="BS36" s="414"/>
      <c r="BT36" s="414"/>
      <c r="BU36" s="414"/>
      <c r="BV36" s="414"/>
      <c r="BW36" s="414"/>
      <c r="BX36" s="414"/>
      <c r="BY36" s="414"/>
      <c r="BZ36" s="414"/>
      <c r="CA36" s="414"/>
      <c r="CB36" s="414"/>
      <c r="CC36" s="414"/>
      <c r="CD36" s="414"/>
      <c r="CE36" s="414"/>
      <c r="CF36" s="414"/>
      <c r="CG36" s="414"/>
      <c r="CH36" s="414"/>
      <c r="CI36" s="414"/>
      <c r="CJ36" s="414"/>
      <c r="CK36" s="414"/>
      <c r="CL36" s="414"/>
      <c r="CM36" s="414"/>
      <c r="CN36" s="414"/>
      <c r="CO36" s="414"/>
      <c r="CP36" s="414"/>
      <c r="CQ36" s="414"/>
      <c r="CR36" s="414"/>
      <c r="CS36" s="414"/>
      <c r="CT36" s="414"/>
      <c r="CU36" s="414"/>
      <c r="CV36" s="414"/>
      <c r="CW36" s="414"/>
      <c r="CX36" s="422"/>
      <c r="CY36" s="426"/>
      <c r="CZ36" s="426"/>
      <c r="DA36" s="426"/>
      <c r="DB36" s="426"/>
      <c r="DC36" s="426"/>
      <c r="DD36" s="426"/>
      <c r="DE36" s="426"/>
      <c r="DF36" s="426"/>
      <c r="DG36" s="426"/>
      <c r="DH36" s="426"/>
      <c r="DI36" s="426"/>
      <c r="DJ36" s="426"/>
      <c r="DK36" s="426"/>
      <c r="DL36" s="426"/>
      <c r="DM36" s="426"/>
      <c r="DN36" s="426"/>
      <c r="DO36" s="426"/>
      <c r="DP36" s="426"/>
      <c r="DQ36" s="426"/>
      <c r="DR36" s="426"/>
      <c r="DS36" s="426"/>
      <c r="DT36" s="426"/>
      <c r="DU36" s="426"/>
      <c r="DV36" s="426"/>
      <c r="DW36" s="426"/>
      <c r="DX36" s="426"/>
      <c r="DY36" s="426"/>
      <c r="DZ36" s="426"/>
      <c r="EA36" s="426"/>
      <c r="EB36" s="426"/>
      <c r="EC36" s="426"/>
      <c r="ED36" s="426"/>
      <c r="EE36" s="426"/>
      <c r="EF36" s="426"/>
      <c r="EG36" s="426"/>
      <c r="EH36" s="426"/>
      <c r="EI36" s="426"/>
      <c r="EJ36" s="426"/>
      <c r="EK36" s="426"/>
      <c r="EL36" s="426"/>
      <c r="EM36" s="427"/>
      <c r="EN36" s="428"/>
      <c r="EO36" s="426"/>
      <c r="EP36" s="426"/>
      <c r="EQ36" s="426"/>
      <c r="ER36" s="426"/>
      <c r="ES36" s="426"/>
      <c r="ET36" s="426"/>
      <c r="EU36" s="426"/>
      <c r="EV36" s="426"/>
      <c r="EW36" s="426"/>
      <c r="EX36" s="433">
        <v>1</v>
      </c>
      <c r="EY36" s="426">
        <v>1</v>
      </c>
      <c r="EZ36" s="426">
        <v>1</v>
      </c>
      <c r="FA36" s="426"/>
      <c r="FB36" s="426"/>
      <c r="FC36" s="426"/>
      <c r="FD36" s="426"/>
      <c r="FE36" s="426"/>
      <c r="FF36" s="426"/>
      <c r="FG36" s="426"/>
      <c r="FH36" s="429"/>
      <c r="FI36" s="430"/>
      <c r="FJ36" s="427"/>
      <c r="FK36" s="427"/>
      <c r="FL36" s="427"/>
      <c r="FM36" s="427"/>
      <c r="FN36" s="429"/>
      <c r="FO36" s="428"/>
      <c r="FP36" s="426"/>
      <c r="FQ36" s="426"/>
      <c r="FR36" s="426"/>
      <c r="FS36" s="426"/>
      <c r="FT36" s="426"/>
      <c r="FU36" s="426"/>
      <c r="FV36" s="426"/>
      <c r="FW36" s="426"/>
      <c r="FX36" s="426"/>
      <c r="FY36" s="426"/>
      <c r="FZ36" s="426"/>
      <c r="GA36" s="426"/>
      <c r="GB36" s="426"/>
      <c r="GC36" s="426"/>
      <c r="GD36" s="426"/>
      <c r="GE36" s="426"/>
      <c r="GF36" s="426"/>
      <c r="GG36" s="427"/>
      <c r="GH36" s="428"/>
      <c r="GI36" s="426"/>
      <c r="GJ36" s="426"/>
      <c r="GK36" s="426"/>
      <c r="GL36" s="426"/>
      <c r="GM36" s="426"/>
      <c r="GN36" s="426"/>
      <c r="GO36" s="426"/>
      <c r="GP36" s="426"/>
      <c r="GQ36" s="426"/>
      <c r="GR36" s="426"/>
      <c r="GS36" s="426"/>
      <c r="GT36" s="426"/>
      <c r="GU36" s="426"/>
      <c r="GV36" s="426"/>
      <c r="GW36" s="426"/>
      <c r="GX36" s="426"/>
      <c r="GY36" s="426"/>
      <c r="GZ36" s="426"/>
      <c r="HA36" s="426"/>
      <c r="HB36" s="426"/>
      <c r="HC36" s="426"/>
      <c r="HD36" s="426"/>
      <c r="HE36" s="426"/>
      <c r="HF36" s="426"/>
      <c r="HG36" s="432"/>
      <c r="HH36" s="426"/>
      <c r="HI36" s="426"/>
      <c r="HJ36" s="426"/>
      <c r="HK36" s="426"/>
      <c r="HL36" s="426"/>
      <c r="HM36" s="426"/>
      <c r="HN36" s="426"/>
      <c r="HO36" s="426"/>
      <c r="HP36" s="426"/>
      <c r="HQ36" s="426"/>
      <c r="HR36" s="426"/>
      <c r="HS36" s="426"/>
      <c r="HT36" s="426"/>
      <c r="HU36" s="426"/>
      <c r="HV36" s="426"/>
      <c r="HW36" s="426"/>
      <c r="HX36" s="426"/>
      <c r="HY36" s="426"/>
      <c r="HZ36" s="426"/>
      <c r="IA36" s="427"/>
      <c r="IB36" s="427"/>
      <c r="IC36" s="427"/>
      <c r="ID36" s="427"/>
      <c r="IE36" s="427"/>
      <c r="IF36" s="427"/>
      <c r="IG36" s="427"/>
      <c r="IH36" s="427"/>
      <c r="II36" s="427"/>
      <c r="IJ36" s="427"/>
      <c r="IK36" s="427"/>
      <c r="IL36" s="427"/>
      <c r="IM36" s="427"/>
      <c r="IN36" s="427"/>
      <c r="IO36" s="427"/>
      <c r="IP36" s="427"/>
      <c r="IQ36" s="427"/>
      <c r="IR36" s="427"/>
      <c r="IS36" s="427"/>
      <c r="IT36" s="427"/>
      <c r="IU36" s="427"/>
      <c r="IV36" s="427"/>
      <c r="IW36" s="427"/>
      <c r="IX36" s="427"/>
      <c r="IY36" s="427"/>
      <c r="IZ36" s="427"/>
      <c r="JA36" s="427"/>
      <c r="JB36" s="427"/>
      <c r="JC36" s="427"/>
      <c r="JD36" s="427"/>
      <c r="JE36" s="427"/>
      <c r="JF36" s="427"/>
      <c r="JG36" s="427"/>
      <c r="JH36" s="427"/>
      <c r="JI36" s="427"/>
      <c r="JJ36" s="427"/>
      <c r="JK36" s="427"/>
      <c r="JL36" s="427"/>
      <c r="JM36" s="427"/>
      <c r="JN36" s="427"/>
      <c r="JO36" s="427"/>
      <c r="JP36" s="427"/>
      <c r="JQ36" s="427"/>
      <c r="JR36" s="427"/>
      <c r="JS36" s="427"/>
      <c r="JT36" s="427"/>
      <c r="JU36" s="427"/>
      <c r="JV36" s="427"/>
      <c r="JW36" s="427"/>
      <c r="JX36" s="427"/>
      <c r="JY36" s="427"/>
      <c r="JZ36" s="427"/>
      <c r="KA36" s="427"/>
      <c r="KB36" s="427"/>
      <c r="KC36" s="427"/>
      <c r="KD36" s="427"/>
      <c r="KE36" s="427"/>
      <c r="KF36" s="427"/>
      <c r="KG36" s="427"/>
      <c r="KH36" s="427"/>
      <c r="KI36" s="427"/>
      <c r="KJ36" s="427"/>
      <c r="KK36" s="427"/>
      <c r="KL36" s="427"/>
      <c r="KM36" s="427"/>
      <c r="KN36" s="431"/>
      <c r="KO36" s="427"/>
      <c r="KP36" s="427"/>
      <c r="KQ36" s="427"/>
      <c r="KR36" s="427"/>
      <c r="KS36" s="427"/>
      <c r="KT36" s="427"/>
      <c r="KU36" s="427"/>
      <c r="KV36" s="427">
        <v>1</v>
      </c>
      <c r="KW36" s="427">
        <v>1</v>
      </c>
      <c r="KX36" s="427">
        <v>1</v>
      </c>
      <c r="KY36" s="427">
        <v>1</v>
      </c>
      <c r="KZ36" s="427">
        <v>1</v>
      </c>
      <c r="LA36" s="427"/>
      <c r="LB36" s="427"/>
      <c r="LC36" s="429"/>
      <c r="LD36" s="432"/>
      <c r="LE36" s="426">
        <v>1</v>
      </c>
      <c r="LF36" s="426"/>
      <c r="LG36" s="426"/>
      <c r="LH36" s="426"/>
      <c r="LI36" s="426"/>
    </row>
    <row r="37" spans="1:322" ht="15.75" x14ac:dyDescent="0.25">
      <c r="A37" s="478">
        <f>'Pielęgniarstwo II st.'!A37</f>
        <v>18</v>
      </c>
      <c r="B37" s="478" t="str">
        <f>'Pielęgniarstwo II st.'!B37</f>
        <v>C</v>
      </c>
      <c r="C37" s="479" t="str">
        <f>'Pielęgniarstwo II st.'!C37</f>
        <v>2026/2027</v>
      </c>
      <c r="D37" s="478">
        <f>'Pielęgniarstwo II st.'!D37</f>
        <v>0</v>
      </c>
      <c r="E37" s="478">
        <f>'Pielęgniarstwo II st.'!E37</f>
        <v>1</v>
      </c>
      <c r="F37" s="478" t="str">
        <f>'Pielęgniarstwo II st.'!F37</f>
        <v>2026/2027</v>
      </c>
      <c r="G37" s="480" t="str">
        <f>'Pielęgniarstwo II st.'!G37</f>
        <v>RPS</v>
      </c>
      <c r="H37" s="481" t="str">
        <f>'Pielęgniarstwo II st.'!H37</f>
        <v>ze standardu</v>
      </c>
      <c r="I37" s="482" t="str">
        <f>'Pielęgniarstwo II st.'!I37</f>
        <v xml:space="preserve">Informacja naukowa </v>
      </c>
      <c r="J37" s="493">
        <f>'Pielęgniarstwo II st.'!M37</f>
        <v>65</v>
      </c>
      <c r="K37" s="484">
        <f>'Pielęgniarstwo II st.'!N37</f>
        <v>35</v>
      </c>
      <c r="L37" s="485">
        <f>'Pielęgniarstwo II st.'!O37</f>
        <v>30</v>
      </c>
      <c r="M37" s="486">
        <f>SUM('Pielęgniarstwo II st.'!AB37,'Pielęgniarstwo II st.'!AD37,'Pielęgniarstwo II st.'!AY37,'Pielęgniarstwo II st.'!BA37)</f>
        <v>10</v>
      </c>
      <c r="N37" s="487">
        <f>'Pielęgniarstwo II st.'!P37</f>
        <v>30</v>
      </c>
      <c r="O37" s="488">
        <f>'Pielęgniarstwo II st.'!Q37</f>
        <v>2.5</v>
      </c>
      <c r="P37" s="489" t="str">
        <f>'Pielęgniarstwo II st.'!V37</f>
        <v>zal</v>
      </c>
      <c r="Q37" s="494">
        <f t="shared" si="0"/>
        <v>2</v>
      </c>
      <c r="R37" s="495">
        <f t="shared" si="1"/>
        <v>1</v>
      </c>
      <c r="S37" s="496">
        <f t="shared" si="2"/>
        <v>1</v>
      </c>
      <c r="T37" s="413"/>
      <c r="U37" s="414"/>
      <c r="V37" s="414"/>
      <c r="W37" s="426"/>
      <c r="X37" s="426"/>
      <c r="Y37" s="426"/>
      <c r="Z37" s="426"/>
      <c r="AA37" s="426"/>
      <c r="AB37" s="426"/>
      <c r="AC37" s="426"/>
      <c r="AD37" s="426"/>
      <c r="AE37" s="426"/>
      <c r="AF37" s="426"/>
      <c r="AG37" s="426"/>
      <c r="AH37" s="426"/>
      <c r="AI37" s="426"/>
      <c r="AJ37" s="426"/>
      <c r="AK37" s="426"/>
      <c r="AL37" s="426"/>
      <c r="AM37" s="426"/>
      <c r="AN37" s="426"/>
      <c r="AO37" s="426"/>
      <c r="AP37" s="426"/>
      <c r="AQ37" s="426"/>
      <c r="AR37" s="426"/>
      <c r="AS37" s="426"/>
      <c r="AT37" s="428"/>
      <c r="AU37" s="414"/>
      <c r="AV37" s="414"/>
      <c r="AW37" s="414"/>
      <c r="AX37" s="414"/>
      <c r="AY37" s="414"/>
      <c r="AZ37" s="414"/>
      <c r="BA37" s="414"/>
      <c r="BB37" s="414"/>
      <c r="BC37" s="414"/>
      <c r="BD37" s="414"/>
      <c r="BE37" s="414"/>
      <c r="BF37" s="414"/>
      <c r="BG37" s="414"/>
      <c r="BH37" s="414"/>
      <c r="BI37" s="414"/>
      <c r="BJ37" s="414"/>
      <c r="BK37" s="414"/>
      <c r="BL37" s="414"/>
      <c r="BM37" s="414"/>
      <c r="BN37" s="414"/>
      <c r="BO37" s="414"/>
      <c r="BP37" s="414"/>
      <c r="BQ37" s="422"/>
      <c r="BR37" s="415"/>
      <c r="BS37" s="414"/>
      <c r="BT37" s="414"/>
      <c r="BU37" s="414"/>
      <c r="BV37" s="414"/>
      <c r="BW37" s="414"/>
      <c r="BX37" s="414"/>
      <c r="BY37" s="414"/>
      <c r="BZ37" s="414"/>
      <c r="CA37" s="414"/>
      <c r="CB37" s="414"/>
      <c r="CC37" s="414"/>
      <c r="CD37" s="414"/>
      <c r="CE37" s="414"/>
      <c r="CF37" s="414"/>
      <c r="CG37" s="414"/>
      <c r="CH37" s="414"/>
      <c r="CI37" s="414"/>
      <c r="CJ37" s="414"/>
      <c r="CK37" s="414"/>
      <c r="CL37" s="414"/>
      <c r="CM37" s="414"/>
      <c r="CN37" s="414"/>
      <c r="CO37" s="414"/>
      <c r="CP37" s="414"/>
      <c r="CQ37" s="414"/>
      <c r="CR37" s="414"/>
      <c r="CS37" s="414"/>
      <c r="CT37" s="414"/>
      <c r="CU37" s="414"/>
      <c r="CV37" s="414"/>
      <c r="CW37" s="414"/>
      <c r="CX37" s="422"/>
      <c r="CY37" s="426"/>
      <c r="CZ37" s="426"/>
      <c r="DA37" s="426"/>
      <c r="DB37" s="426"/>
      <c r="DC37" s="426"/>
      <c r="DD37" s="426"/>
      <c r="DE37" s="426"/>
      <c r="DF37" s="426"/>
      <c r="DG37" s="426"/>
      <c r="DH37" s="426"/>
      <c r="DI37" s="426"/>
      <c r="DJ37" s="426"/>
      <c r="DK37" s="426"/>
      <c r="DL37" s="426"/>
      <c r="DM37" s="426"/>
      <c r="DN37" s="426"/>
      <c r="DO37" s="426"/>
      <c r="DP37" s="426"/>
      <c r="DQ37" s="426"/>
      <c r="DR37" s="426"/>
      <c r="DS37" s="426"/>
      <c r="DT37" s="426"/>
      <c r="DU37" s="426"/>
      <c r="DV37" s="426"/>
      <c r="DW37" s="426"/>
      <c r="DX37" s="426"/>
      <c r="DY37" s="426"/>
      <c r="DZ37" s="426"/>
      <c r="EA37" s="426"/>
      <c r="EB37" s="426"/>
      <c r="EC37" s="426"/>
      <c r="ED37" s="426"/>
      <c r="EE37" s="426"/>
      <c r="EF37" s="426"/>
      <c r="EG37" s="426"/>
      <c r="EH37" s="426"/>
      <c r="EI37" s="426"/>
      <c r="EJ37" s="426"/>
      <c r="EK37" s="426"/>
      <c r="EL37" s="426"/>
      <c r="EM37" s="427"/>
      <c r="EN37" s="428"/>
      <c r="EO37" s="426"/>
      <c r="EP37" s="426"/>
      <c r="EQ37" s="426"/>
      <c r="ER37" s="426"/>
      <c r="ES37" s="426"/>
      <c r="ET37" s="426"/>
      <c r="EU37" s="426"/>
      <c r="EV37" s="426">
        <v>1</v>
      </c>
      <c r="EW37" s="426">
        <v>1</v>
      </c>
      <c r="EX37" s="426"/>
      <c r="EY37" s="426"/>
      <c r="EZ37" s="426"/>
      <c r="FA37" s="426"/>
      <c r="FB37" s="426"/>
      <c r="FC37" s="426"/>
      <c r="FD37" s="426"/>
      <c r="FE37" s="426"/>
      <c r="FF37" s="426"/>
      <c r="FG37" s="426"/>
      <c r="FH37" s="429"/>
      <c r="FI37" s="430"/>
      <c r="FJ37" s="427"/>
      <c r="FK37" s="427"/>
      <c r="FL37" s="427"/>
      <c r="FM37" s="427"/>
      <c r="FN37" s="429"/>
      <c r="FO37" s="428"/>
      <c r="FP37" s="426"/>
      <c r="FQ37" s="426"/>
      <c r="FR37" s="426"/>
      <c r="FS37" s="426"/>
      <c r="FT37" s="426"/>
      <c r="FU37" s="426"/>
      <c r="FV37" s="426"/>
      <c r="FW37" s="426"/>
      <c r="FX37" s="426"/>
      <c r="FY37" s="426"/>
      <c r="FZ37" s="426"/>
      <c r="GA37" s="426"/>
      <c r="GB37" s="426"/>
      <c r="GC37" s="426"/>
      <c r="GD37" s="426"/>
      <c r="GE37" s="426"/>
      <c r="GF37" s="426"/>
      <c r="GG37" s="427"/>
      <c r="GH37" s="428"/>
      <c r="GI37" s="426"/>
      <c r="GJ37" s="426"/>
      <c r="GK37" s="426"/>
      <c r="GL37" s="426"/>
      <c r="GM37" s="426"/>
      <c r="GN37" s="426"/>
      <c r="GO37" s="426"/>
      <c r="GP37" s="426"/>
      <c r="GQ37" s="426"/>
      <c r="GR37" s="426"/>
      <c r="GS37" s="426"/>
      <c r="GT37" s="426"/>
      <c r="GU37" s="426"/>
      <c r="GV37" s="426"/>
      <c r="GW37" s="426"/>
      <c r="GX37" s="426"/>
      <c r="GY37" s="426"/>
      <c r="GZ37" s="426"/>
      <c r="HA37" s="426"/>
      <c r="HB37" s="426"/>
      <c r="HC37" s="426"/>
      <c r="HD37" s="426"/>
      <c r="HE37" s="426"/>
      <c r="HF37" s="426"/>
      <c r="HG37" s="432"/>
      <c r="HH37" s="426"/>
      <c r="HI37" s="426"/>
      <c r="HJ37" s="426"/>
      <c r="HK37" s="426"/>
      <c r="HL37" s="426"/>
      <c r="HM37" s="426"/>
      <c r="HN37" s="426"/>
      <c r="HO37" s="426"/>
      <c r="HP37" s="426"/>
      <c r="HQ37" s="426"/>
      <c r="HR37" s="426"/>
      <c r="HS37" s="426"/>
      <c r="HT37" s="426"/>
      <c r="HU37" s="426"/>
      <c r="HV37" s="426"/>
      <c r="HW37" s="426"/>
      <c r="HX37" s="426"/>
      <c r="HY37" s="426"/>
      <c r="HZ37" s="426"/>
      <c r="IA37" s="427"/>
      <c r="IB37" s="427"/>
      <c r="IC37" s="427"/>
      <c r="ID37" s="427"/>
      <c r="IE37" s="427"/>
      <c r="IF37" s="427"/>
      <c r="IG37" s="427"/>
      <c r="IH37" s="427"/>
      <c r="II37" s="427"/>
      <c r="IJ37" s="427"/>
      <c r="IK37" s="427"/>
      <c r="IL37" s="427"/>
      <c r="IM37" s="427"/>
      <c r="IN37" s="427"/>
      <c r="IO37" s="427"/>
      <c r="IP37" s="427"/>
      <c r="IQ37" s="427"/>
      <c r="IR37" s="427"/>
      <c r="IS37" s="427"/>
      <c r="IT37" s="427"/>
      <c r="IU37" s="427"/>
      <c r="IV37" s="427"/>
      <c r="IW37" s="427"/>
      <c r="IX37" s="427"/>
      <c r="IY37" s="427"/>
      <c r="IZ37" s="427"/>
      <c r="JA37" s="427"/>
      <c r="JB37" s="427"/>
      <c r="JC37" s="427"/>
      <c r="JD37" s="427"/>
      <c r="JE37" s="427"/>
      <c r="JF37" s="427"/>
      <c r="JG37" s="427"/>
      <c r="JH37" s="427"/>
      <c r="JI37" s="427"/>
      <c r="JJ37" s="427"/>
      <c r="JK37" s="427"/>
      <c r="JL37" s="427"/>
      <c r="JM37" s="427"/>
      <c r="JN37" s="427"/>
      <c r="JO37" s="427"/>
      <c r="JP37" s="427"/>
      <c r="JQ37" s="427"/>
      <c r="JR37" s="427"/>
      <c r="JS37" s="427"/>
      <c r="JT37" s="427"/>
      <c r="JU37" s="427"/>
      <c r="JV37" s="427"/>
      <c r="JW37" s="427"/>
      <c r="JX37" s="427"/>
      <c r="JY37" s="427"/>
      <c r="JZ37" s="427"/>
      <c r="KA37" s="427"/>
      <c r="KB37" s="427"/>
      <c r="KC37" s="427"/>
      <c r="KD37" s="427"/>
      <c r="KE37" s="427"/>
      <c r="KF37" s="427"/>
      <c r="KG37" s="427"/>
      <c r="KH37" s="427"/>
      <c r="KI37" s="427"/>
      <c r="KJ37" s="427"/>
      <c r="KK37" s="427"/>
      <c r="KL37" s="427"/>
      <c r="KM37" s="427"/>
      <c r="KN37" s="431"/>
      <c r="KO37" s="427"/>
      <c r="KP37" s="427"/>
      <c r="KQ37" s="427"/>
      <c r="KR37" s="427"/>
      <c r="KS37" s="427"/>
      <c r="KT37" s="427"/>
      <c r="KU37" s="427">
        <v>1</v>
      </c>
      <c r="KV37" s="427"/>
      <c r="KW37" s="427"/>
      <c r="KX37" s="427"/>
      <c r="KY37" s="427"/>
      <c r="KZ37" s="427"/>
      <c r="LA37" s="427"/>
      <c r="LB37" s="427"/>
      <c r="LC37" s="429"/>
      <c r="LD37" s="432">
        <v>1</v>
      </c>
      <c r="LE37" s="426"/>
      <c r="LF37" s="426"/>
      <c r="LG37" s="426"/>
      <c r="LH37" s="426"/>
      <c r="LI37" s="426"/>
    </row>
    <row r="38" spans="1:322" ht="33.950000000000003" customHeight="1" x14ac:dyDescent="0.25">
      <c r="A38" s="478">
        <f>'Pielęgniarstwo II st.'!A38</f>
        <v>19</v>
      </c>
      <c r="B38" s="478" t="str">
        <f>'Pielęgniarstwo II st.'!B38</f>
        <v>C</v>
      </c>
      <c r="C38" s="479" t="str">
        <f>'Pielęgniarstwo II st.'!C38</f>
        <v>2026/2027</v>
      </c>
      <c r="D38" s="478">
        <f>'Pielęgniarstwo II st.'!D38</f>
        <v>0</v>
      </c>
      <c r="E38" s="478">
        <f>'Pielęgniarstwo II st.'!E38</f>
        <v>1</v>
      </c>
      <c r="F38" s="478" t="str">
        <f>'Pielęgniarstwo II st.'!F38</f>
        <v>2026/2027</v>
      </c>
      <c r="G38" s="480" t="str">
        <f>'Pielęgniarstwo II st.'!G38</f>
        <v>RPS</v>
      </c>
      <c r="H38" s="481" t="str">
        <f>'Pielęgniarstwo II st.'!H38</f>
        <v>ze standardu</v>
      </c>
      <c r="I38" s="499" t="str">
        <f>'Pielęgniarstwo II st.'!I38</f>
        <v>Badania naukowe w praktyce zawodowej pielęgniarki</v>
      </c>
      <c r="J38" s="493">
        <f>'Pielęgniarstwo II st.'!M38</f>
        <v>25</v>
      </c>
      <c r="K38" s="484">
        <f>'Pielęgniarstwo II st.'!N38</f>
        <v>10</v>
      </c>
      <c r="L38" s="485">
        <f>'Pielęgniarstwo II st.'!O38</f>
        <v>15</v>
      </c>
      <c r="M38" s="486">
        <f>SUM('Pielęgniarstwo II st.'!AB38,'Pielęgniarstwo II st.'!AD38,'Pielęgniarstwo II st.'!AY38,'Pielęgniarstwo II st.'!BA38)</f>
        <v>5</v>
      </c>
      <c r="N38" s="487">
        <f>'Pielęgniarstwo II st.'!P38</f>
        <v>15</v>
      </c>
      <c r="O38" s="488">
        <f>'Pielęgniarstwo II st.'!Q38</f>
        <v>1</v>
      </c>
      <c r="P38" s="489" t="str">
        <f>'Pielęgniarstwo II st.'!V38</f>
        <v>zal</v>
      </c>
      <c r="Q38" s="494">
        <f t="shared" si="0"/>
        <v>6</v>
      </c>
      <c r="R38" s="495">
        <f t="shared" si="1"/>
        <v>5</v>
      </c>
      <c r="S38" s="496">
        <f t="shared" si="2"/>
        <v>1</v>
      </c>
      <c r="T38" s="434"/>
      <c r="U38" s="435"/>
      <c r="V38" s="435"/>
      <c r="W38" s="436"/>
      <c r="X38" s="436"/>
      <c r="Y38" s="436"/>
      <c r="Z38" s="436"/>
      <c r="AA38" s="436"/>
      <c r="AB38" s="436"/>
      <c r="AC38" s="436"/>
      <c r="AD38" s="436"/>
      <c r="AE38" s="436"/>
      <c r="AF38" s="436"/>
      <c r="AG38" s="436"/>
      <c r="AH38" s="436"/>
      <c r="AI38" s="436"/>
      <c r="AJ38" s="436"/>
      <c r="AK38" s="436"/>
      <c r="AL38" s="436"/>
      <c r="AM38" s="436"/>
      <c r="AN38" s="436"/>
      <c r="AO38" s="436"/>
      <c r="AP38" s="436"/>
      <c r="AQ38" s="436"/>
      <c r="AR38" s="436"/>
      <c r="AS38" s="426"/>
      <c r="AT38" s="437"/>
      <c r="AU38" s="435"/>
      <c r="AV38" s="435"/>
      <c r="AW38" s="435"/>
      <c r="AX38" s="435"/>
      <c r="AY38" s="435"/>
      <c r="AZ38" s="435"/>
      <c r="BA38" s="435"/>
      <c r="BB38" s="435"/>
      <c r="BC38" s="435"/>
      <c r="BD38" s="435"/>
      <c r="BE38" s="435"/>
      <c r="BF38" s="435"/>
      <c r="BG38" s="435"/>
      <c r="BH38" s="435"/>
      <c r="BI38" s="435"/>
      <c r="BJ38" s="435"/>
      <c r="BK38" s="435"/>
      <c r="BL38" s="435"/>
      <c r="BM38" s="435"/>
      <c r="BN38" s="435"/>
      <c r="BO38" s="435"/>
      <c r="BP38" s="435"/>
      <c r="BQ38" s="438"/>
      <c r="BR38" s="439"/>
      <c r="BS38" s="435"/>
      <c r="BT38" s="435"/>
      <c r="BU38" s="435"/>
      <c r="BV38" s="435"/>
      <c r="BW38" s="435"/>
      <c r="BX38" s="435"/>
      <c r="BY38" s="435"/>
      <c r="BZ38" s="435"/>
      <c r="CA38" s="435"/>
      <c r="CB38" s="435"/>
      <c r="CC38" s="435"/>
      <c r="CD38" s="435"/>
      <c r="CE38" s="435"/>
      <c r="CF38" s="435"/>
      <c r="CG38" s="435"/>
      <c r="CH38" s="435"/>
      <c r="CI38" s="435"/>
      <c r="CJ38" s="435"/>
      <c r="CK38" s="435"/>
      <c r="CL38" s="435"/>
      <c r="CM38" s="435"/>
      <c r="CN38" s="435"/>
      <c r="CO38" s="435"/>
      <c r="CP38" s="435"/>
      <c r="CQ38" s="435"/>
      <c r="CR38" s="435"/>
      <c r="CS38" s="435"/>
      <c r="CT38" s="435"/>
      <c r="CU38" s="435"/>
      <c r="CV38" s="435"/>
      <c r="CW38" s="435"/>
      <c r="CX38" s="438"/>
      <c r="CY38" s="426"/>
      <c r="CZ38" s="426"/>
      <c r="DA38" s="426"/>
      <c r="DB38" s="426"/>
      <c r="DC38" s="426"/>
      <c r="DD38" s="426"/>
      <c r="DE38" s="426"/>
      <c r="DF38" s="426"/>
      <c r="DG38" s="426"/>
      <c r="DH38" s="426"/>
      <c r="DI38" s="426"/>
      <c r="DJ38" s="426"/>
      <c r="DK38" s="426"/>
      <c r="DL38" s="426"/>
      <c r="DM38" s="426"/>
      <c r="DN38" s="426"/>
      <c r="DO38" s="426"/>
      <c r="DP38" s="426"/>
      <c r="DQ38" s="426"/>
      <c r="DR38" s="426"/>
      <c r="DS38" s="426"/>
      <c r="DT38" s="426"/>
      <c r="DU38" s="426"/>
      <c r="DV38" s="426"/>
      <c r="DW38" s="426"/>
      <c r="DX38" s="426"/>
      <c r="DY38" s="426"/>
      <c r="DZ38" s="426"/>
      <c r="EA38" s="426"/>
      <c r="EB38" s="426"/>
      <c r="EC38" s="426"/>
      <c r="ED38" s="426"/>
      <c r="EE38" s="426"/>
      <c r="EF38" s="426"/>
      <c r="EG38" s="426"/>
      <c r="EH38" s="426"/>
      <c r="EI38" s="426"/>
      <c r="EJ38" s="426"/>
      <c r="EK38" s="426"/>
      <c r="EL38" s="426"/>
      <c r="EM38" s="427"/>
      <c r="EN38" s="437">
        <v>1</v>
      </c>
      <c r="EO38" s="436">
        <v>1</v>
      </c>
      <c r="EP38" s="436">
        <v>1</v>
      </c>
      <c r="EQ38" s="436">
        <v>1</v>
      </c>
      <c r="ER38" s="436">
        <v>1</v>
      </c>
      <c r="ES38" s="436">
        <v>1</v>
      </c>
      <c r="ET38" s="436"/>
      <c r="EU38" s="436"/>
      <c r="EV38" s="436"/>
      <c r="EW38" s="436"/>
      <c r="EX38" s="436"/>
      <c r="EY38" s="436"/>
      <c r="EZ38" s="436"/>
      <c r="FA38" s="436"/>
      <c r="FB38" s="436"/>
      <c r="FC38" s="436"/>
      <c r="FD38" s="436"/>
      <c r="FE38" s="436"/>
      <c r="FF38" s="436"/>
      <c r="FG38" s="436"/>
      <c r="FH38" s="440"/>
      <c r="FI38" s="441"/>
      <c r="FJ38" s="442"/>
      <c r="FK38" s="442"/>
      <c r="FL38" s="442"/>
      <c r="FM38" s="442"/>
      <c r="FN38" s="440"/>
      <c r="FO38" s="437"/>
      <c r="FP38" s="436"/>
      <c r="FQ38" s="436"/>
      <c r="FR38" s="436"/>
      <c r="FS38" s="436"/>
      <c r="FT38" s="436"/>
      <c r="FU38" s="436"/>
      <c r="FV38" s="436"/>
      <c r="FW38" s="436"/>
      <c r="FX38" s="436"/>
      <c r="FY38" s="436"/>
      <c r="FZ38" s="436"/>
      <c r="GA38" s="436"/>
      <c r="GB38" s="436"/>
      <c r="GC38" s="436"/>
      <c r="GD38" s="436"/>
      <c r="GE38" s="436"/>
      <c r="GF38" s="436"/>
      <c r="GG38" s="442"/>
      <c r="GH38" s="437"/>
      <c r="GI38" s="436"/>
      <c r="GJ38" s="436"/>
      <c r="GK38" s="436"/>
      <c r="GL38" s="436"/>
      <c r="GM38" s="436"/>
      <c r="GN38" s="436"/>
      <c r="GO38" s="436"/>
      <c r="GP38" s="436"/>
      <c r="GQ38" s="436"/>
      <c r="GR38" s="436"/>
      <c r="GS38" s="436"/>
      <c r="GT38" s="436"/>
      <c r="GU38" s="436"/>
      <c r="GV38" s="436"/>
      <c r="GW38" s="436"/>
      <c r="GX38" s="436"/>
      <c r="GY38" s="436"/>
      <c r="GZ38" s="436"/>
      <c r="HA38" s="436"/>
      <c r="HB38" s="436"/>
      <c r="HC38" s="436"/>
      <c r="HD38" s="436"/>
      <c r="HE38" s="436"/>
      <c r="HF38" s="436"/>
      <c r="HG38" s="444"/>
      <c r="HH38" s="436"/>
      <c r="HI38" s="436"/>
      <c r="HJ38" s="436"/>
      <c r="HK38" s="436"/>
      <c r="HL38" s="436"/>
      <c r="HM38" s="436"/>
      <c r="HN38" s="436"/>
      <c r="HO38" s="436"/>
      <c r="HP38" s="436"/>
      <c r="HQ38" s="436"/>
      <c r="HR38" s="436"/>
      <c r="HS38" s="436"/>
      <c r="HT38" s="436"/>
      <c r="HU38" s="436"/>
      <c r="HV38" s="436"/>
      <c r="HW38" s="436"/>
      <c r="HX38" s="436"/>
      <c r="HY38" s="436"/>
      <c r="HZ38" s="436"/>
      <c r="IA38" s="442"/>
      <c r="IB38" s="442"/>
      <c r="IC38" s="442"/>
      <c r="ID38" s="442"/>
      <c r="IE38" s="442"/>
      <c r="IF38" s="442"/>
      <c r="IG38" s="442"/>
      <c r="IH38" s="442"/>
      <c r="II38" s="442"/>
      <c r="IJ38" s="442"/>
      <c r="IK38" s="442"/>
      <c r="IL38" s="442"/>
      <c r="IM38" s="442"/>
      <c r="IN38" s="442"/>
      <c r="IO38" s="442"/>
      <c r="IP38" s="442"/>
      <c r="IQ38" s="442"/>
      <c r="IR38" s="442"/>
      <c r="IS38" s="442"/>
      <c r="IT38" s="442"/>
      <c r="IU38" s="442"/>
      <c r="IV38" s="442"/>
      <c r="IW38" s="442"/>
      <c r="IX38" s="442"/>
      <c r="IY38" s="442"/>
      <c r="IZ38" s="442"/>
      <c r="JA38" s="442"/>
      <c r="JB38" s="442"/>
      <c r="JC38" s="442"/>
      <c r="JD38" s="442"/>
      <c r="JE38" s="442"/>
      <c r="JF38" s="442"/>
      <c r="JG38" s="442"/>
      <c r="JH38" s="442"/>
      <c r="JI38" s="442"/>
      <c r="JJ38" s="442"/>
      <c r="JK38" s="442"/>
      <c r="JL38" s="442"/>
      <c r="JM38" s="442"/>
      <c r="JN38" s="442"/>
      <c r="JO38" s="442"/>
      <c r="JP38" s="442"/>
      <c r="JQ38" s="442"/>
      <c r="JR38" s="442"/>
      <c r="JS38" s="442"/>
      <c r="JT38" s="442"/>
      <c r="JU38" s="442"/>
      <c r="JV38" s="442"/>
      <c r="JW38" s="442"/>
      <c r="JX38" s="442"/>
      <c r="JY38" s="442"/>
      <c r="JZ38" s="442"/>
      <c r="KA38" s="442"/>
      <c r="KB38" s="442"/>
      <c r="KC38" s="442"/>
      <c r="KD38" s="442"/>
      <c r="KE38" s="442"/>
      <c r="KF38" s="442"/>
      <c r="KG38" s="442"/>
      <c r="KH38" s="442"/>
      <c r="KI38" s="442"/>
      <c r="KJ38" s="442"/>
      <c r="KK38" s="442"/>
      <c r="KL38" s="442"/>
      <c r="KM38" s="442"/>
      <c r="KN38" s="443">
        <v>1</v>
      </c>
      <c r="KO38" s="442">
        <v>1</v>
      </c>
      <c r="KP38" s="442">
        <v>1</v>
      </c>
      <c r="KQ38" s="442">
        <v>1</v>
      </c>
      <c r="KR38" s="442">
        <v>1</v>
      </c>
      <c r="KS38" s="442"/>
      <c r="KT38" s="442"/>
      <c r="KU38" s="442"/>
      <c r="KV38" s="442"/>
      <c r="KW38" s="442"/>
      <c r="KX38" s="442"/>
      <c r="KY38" s="442"/>
      <c r="KZ38" s="442"/>
      <c r="LA38" s="442"/>
      <c r="LB38" s="442"/>
      <c r="LC38" s="440"/>
      <c r="LD38" s="444"/>
      <c r="LE38" s="436"/>
      <c r="LF38" s="436">
        <v>1</v>
      </c>
      <c r="LG38" s="436"/>
      <c r="LH38" s="436"/>
      <c r="LI38" s="436"/>
    </row>
    <row r="39" spans="1:322" ht="15.75" x14ac:dyDescent="0.25">
      <c r="A39" s="478">
        <f>'Pielęgniarstwo II st.'!A39</f>
        <v>20</v>
      </c>
      <c r="B39" s="478" t="str">
        <f>'Pielęgniarstwo II st.'!B39</f>
        <v>C</v>
      </c>
      <c r="C39" s="479" t="str">
        <f>'Pielęgniarstwo II st.'!C39</f>
        <v>2026/2027</v>
      </c>
      <c r="D39" s="478">
        <f>'Pielęgniarstwo II st.'!D39</f>
        <v>0</v>
      </c>
      <c r="E39" s="478">
        <f>'Pielęgniarstwo II st.'!E39</f>
        <v>1</v>
      </c>
      <c r="F39" s="478" t="str">
        <f>'Pielęgniarstwo II st.'!F39</f>
        <v>2026/2027</v>
      </c>
      <c r="G39" s="480" t="str">
        <f>'Pielęgniarstwo II st.'!G39</f>
        <v>RPS</v>
      </c>
      <c r="H39" s="481" t="str">
        <f>'Pielęgniarstwo II st.'!H39</f>
        <v>ze standardu</v>
      </c>
      <c r="I39" s="500" t="str">
        <f>'Pielęgniarstwo II st.'!I39</f>
        <v>Seminarium dyplomowe</v>
      </c>
      <c r="J39" s="493">
        <f>'Pielęgniarstwo II st.'!M39</f>
        <v>30</v>
      </c>
      <c r="K39" s="484">
        <f>'Pielęgniarstwo II st.'!N39</f>
        <v>20</v>
      </c>
      <c r="L39" s="485">
        <f>'Pielęgniarstwo II st.'!O39</f>
        <v>10</v>
      </c>
      <c r="M39" s="486">
        <f>SUM('Pielęgniarstwo II st.'!AB39,'Pielęgniarstwo II st.'!AD39,'Pielęgniarstwo II st.'!AY39,'Pielęgniarstwo II st.'!BA39)</f>
        <v>10</v>
      </c>
      <c r="N39" s="487">
        <f>'Pielęgniarstwo II st.'!P39</f>
        <v>10</v>
      </c>
      <c r="O39" s="488">
        <f>'Pielęgniarstwo II st.'!Q39</f>
        <v>1</v>
      </c>
      <c r="P39" s="489" t="str">
        <f>'Pielęgniarstwo II st.'!V39</f>
        <v>zal</v>
      </c>
      <c r="Q39" s="494">
        <f t="shared" si="0"/>
        <v>4</v>
      </c>
      <c r="R39" s="495">
        <f t="shared" si="1"/>
        <v>3</v>
      </c>
      <c r="S39" s="496">
        <f t="shared" si="2"/>
        <v>2</v>
      </c>
      <c r="T39" s="428"/>
      <c r="U39" s="426"/>
      <c r="V39" s="426"/>
      <c r="W39" s="426"/>
      <c r="X39" s="426"/>
      <c r="Y39" s="426"/>
      <c r="Z39" s="426"/>
      <c r="AA39" s="426"/>
      <c r="AB39" s="426"/>
      <c r="AC39" s="426"/>
      <c r="AD39" s="426"/>
      <c r="AE39" s="426"/>
      <c r="AF39" s="426"/>
      <c r="AG39" s="426"/>
      <c r="AH39" s="426"/>
      <c r="AI39" s="426"/>
      <c r="AJ39" s="426"/>
      <c r="AK39" s="426"/>
      <c r="AL39" s="426"/>
      <c r="AM39" s="426"/>
      <c r="AN39" s="426"/>
      <c r="AO39" s="426"/>
      <c r="AP39" s="426"/>
      <c r="AQ39" s="426"/>
      <c r="AR39" s="426"/>
      <c r="AS39" s="426"/>
      <c r="AT39" s="428"/>
      <c r="AU39" s="426"/>
      <c r="AV39" s="426"/>
      <c r="AW39" s="426"/>
      <c r="AX39" s="426"/>
      <c r="AY39" s="426"/>
      <c r="AZ39" s="426"/>
      <c r="BA39" s="426"/>
      <c r="BB39" s="426"/>
      <c r="BC39" s="426"/>
      <c r="BD39" s="426"/>
      <c r="BE39" s="426"/>
      <c r="BF39" s="426"/>
      <c r="BG39" s="426"/>
      <c r="BH39" s="426"/>
      <c r="BI39" s="426"/>
      <c r="BJ39" s="426"/>
      <c r="BK39" s="426"/>
      <c r="BL39" s="426"/>
      <c r="BM39" s="426"/>
      <c r="BN39" s="426"/>
      <c r="BO39" s="426"/>
      <c r="BP39" s="426"/>
      <c r="BQ39" s="426"/>
      <c r="BR39" s="426"/>
      <c r="BS39" s="426"/>
      <c r="BT39" s="426"/>
      <c r="BU39" s="426"/>
      <c r="BV39" s="426"/>
      <c r="BW39" s="426"/>
      <c r="BX39" s="426"/>
      <c r="BY39" s="426"/>
      <c r="BZ39" s="426"/>
      <c r="CA39" s="426"/>
      <c r="CB39" s="426"/>
      <c r="CC39" s="426"/>
      <c r="CD39" s="426"/>
      <c r="CE39" s="426"/>
      <c r="CF39" s="426"/>
      <c r="CG39" s="426"/>
      <c r="CH39" s="426"/>
      <c r="CI39" s="426"/>
      <c r="CJ39" s="426"/>
      <c r="CK39" s="426"/>
      <c r="CL39" s="426"/>
      <c r="CM39" s="426"/>
      <c r="CN39" s="426"/>
      <c r="CO39" s="426"/>
      <c r="CP39" s="426"/>
      <c r="CQ39" s="426"/>
      <c r="CR39" s="426"/>
      <c r="CS39" s="426"/>
      <c r="CT39" s="426"/>
      <c r="CU39" s="426"/>
      <c r="CV39" s="426"/>
      <c r="CW39" s="426"/>
      <c r="CX39" s="427"/>
      <c r="CY39" s="427"/>
      <c r="CZ39" s="427"/>
      <c r="DA39" s="426"/>
      <c r="DB39" s="426"/>
      <c r="DC39" s="426"/>
      <c r="DD39" s="426"/>
      <c r="DE39" s="426"/>
      <c r="DF39" s="426"/>
      <c r="DG39" s="426"/>
      <c r="DH39" s="426"/>
      <c r="DI39" s="426"/>
      <c r="DJ39" s="426"/>
      <c r="DK39" s="426"/>
      <c r="DL39" s="426"/>
      <c r="DM39" s="426"/>
      <c r="DN39" s="426"/>
      <c r="DO39" s="426"/>
      <c r="DP39" s="426"/>
      <c r="DQ39" s="426"/>
      <c r="DR39" s="426"/>
      <c r="DS39" s="426"/>
      <c r="DT39" s="426"/>
      <c r="DU39" s="426"/>
      <c r="DV39" s="426"/>
      <c r="DW39" s="426"/>
      <c r="DX39" s="426"/>
      <c r="DY39" s="426"/>
      <c r="DZ39" s="426"/>
      <c r="EA39" s="426"/>
      <c r="EB39" s="426"/>
      <c r="EC39" s="426"/>
      <c r="ED39" s="426"/>
      <c r="EE39" s="426"/>
      <c r="EF39" s="426"/>
      <c r="EG39" s="426"/>
      <c r="EH39" s="426"/>
      <c r="EI39" s="426"/>
      <c r="EJ39" s="426"/>
      <c r="EK39" s="426"/>
      <c r="EL39" s="426"/>
      <c r="EM39" s="427"/>
      <c r="EN39" s="428"/>
      <c r="EO39" s="426"/>
      <c r="EP39" s="426"/>
      <c r="EQ39" s="426"/>
      <c r="ER39" s="426">
        <v>1</v>
      </c>
      <c r="ES39" s="426"/>
      <c r="ET39" s="426">
        <v>1</v>
      </c>
      <c r="EU39" s="426">
        <v>1</v>
      </c>
      <c r="EV39" s="426"/>
      <c r="EW39" s="426">
        <v>1</v>
      </c>
      <c r="EX39" s="426"/>
      <c r="EY39" s="426"/>
      <c r="EZ39" s="426"/>
      <c r="FA39" s="426"/>
      <c r="FB39" s="426"/>
      <c r="FC39" s="426"/>
      <c r="FD39" s="426"/>
      <c r="FE39" s="426"/>
      <c r="FF39" s="426"/>
      <c r="FG39" s="426"/>
      <c r="FH39" s="429"/>
      <c r="FI39" s="430"/>
      <c r="FJ39" s="427"/>
      <c r="FK39" s="427"/>
      <c r="FL39" s="427"/>
      <c r="FM39" s="427"/>
      <c r="FN39" s="429"/>
      <c r="FO39" s="428"/>
      <c r="FP39" s="426"/>
      <c r="FQ39" s="426"/>
      <c r="FR39" s="426"/>
      <c r="FS39" s="426"/>
      <c r="FT39" s="426"/>
      <c r="FU39" s="426"/>
      <c r="FV39" s="426"/>
      <c r="FW39" s="426"/>
      <c r="FX39" s="426"/>
      <c r="FY39" s="426"/>
      <c r="FZ39" s="426"/>
      <c r="GA39" s="426"/>
      <c r="GB39" s="426"/>
      <c r="GC39" s="426"/>
      <c r="GD39" s="426"/>
      <c r="GE39" s="426"/>
      <c r="GF39" s="426"/>
      <c r="GG39" s="427"/>
      <c r="GH39" s="428"/>
      <c r="GI39" s="426"/>
      <c r="GJ39" s="426"/>
      <c r="GK39" s="426"/>
      <c r="GL39" s="426"/>
      <c r="GM39" s="426"/>
      <c r="GN39" s="426"/>
      <c r="GO39" s="426"/>
      <c r="GP39" s="426"/>
      <c r="GQ39" s="426"/>
      <c r="GR39" s="426"/>
      <c r="GS39" s="426"/>
      <c r="GT39" s="426"/>
      <c r="GU39" s="426"/>
      <c r="GV39" s="426"/>
      <c r="GW39" s="426"/>
      <c r="GX39" s="426"/>
      <c r="GY39" s="426"/>
      <c r="GZ39" s="426"/>
      <c r="HA39" s="426"/>
      <c r="HB39" s="426"/>
      <c r="HC39" s="426"/>
      <c r="HD39" s="426"/>
      <c r="HE39" s="426"/>
      <c r="HF39" s="426"/>
      <c r="HG39" s="432"/>
      <c r="HH39" s="426"/>
      <c r="HI39" s="426"/>
      <c r="HJ39" s="426"/>
      <c r="HK39" s="426"/>
      <c r="HL39" s="426"/>
      <c r="HM39" s="426"/>
      <c r="HN39" s="426"/>
      <c r="HO39" s="426"/>
      <c r="HP39" s="426"/>
      <c r="HQ39" s="426"/>
      <c r="HR39" s="426"/>
      <c r="HS39" s="426"/>
      <c r="HT39" s="426"/>
      <c r="HU39" s="426"/>
      <c r="HV39" s="426"/>
      <c r="HW39" s="426"/>
      <c r="HX39" s="426"/>
      <c r="HY39" s="426"/>
      <c r="HZ39" s="426"/>
      <c r="IA39" s="426"/>
      <c r="IB39" s="426"/>
      <c r="IC39" s="426"/>
      <c r="ID39" s="426"/>
      <c r="IE39" s="426"/>
      <c r="IF39" s="426"/>
      <c r="IG39" s="426"/>
      <c r="IH39" s="426"/>
      <c r="II39" s="426"/>
      <c r="IJ39" s="426"/>
      <c r="IK39" s="426"/>
      <c r="IL39" s="426"/>
      <c r="IM39" s="426"/>
      <c r="IN39" s="426"/>
      <c r="IO39" s="426"/>
      <c r="IP39" s="426"/>
      <c r="IQ39" s="426"/>
      <c r="IR39" s="426"/>
      <c r="IS39" s="426"/>
      <c r="IT39" s="426"/>
      <c r="IU39" s="426"/>
      <c r="IV39" s="426"/>
      <c r="IW39" s="426"/>
      <c r="IX39" s="426"/>
      <c r="IY39" s="426"/>
      <c r="IZ39" s="426"/>
      <c r="JA39" s="426"/>
      <c r="JB39" s="426"/>
      <c r="JC39" s="426"/>
      <c r="JD39" s="426"/>
      <c r="JE39" s="426"/>
      <c r="JF39" s="426"/>
      <c r="JG39" s="426"/>
      <c r="JH39" s="426"/>
      <c r="JI39" s="427"/>
      <c r="JJ39" s="427"/>
      <c r="JK39" s="427"/>
      <c r="JL39" s="427"/>
      <c r="JM39" s="427"/>
      <c r="JN39" s="427"/>
      <c r="JO39" s="427"/>
      <c r="JP39" s="427"/>
      <c r="JQ39" s="427"/>
      <c r="JR39" s="427"/>
      <c r="JS39" s="427"/>
      <c r="JT39" s="427"/>
      <c r="JU39" s="427"/>
      <c r="JV39" s="427"/>
      <c r="JW39" s="427"/>
      <c r="JX39" s="427"/>
      <c r="JY39" s="427"/>
      <c r="JZ39" s="427"/>
      <c r="KA39" s="427"/>
      <c r="KB39" s="427"/>
      <c r="KC39" s="427"/>
      <c r="KD39" s="427"/>
      <c r="KE39" s="427"/>
      <c r="KF39" s="427"/>
      <c r="KG39" s="427"/>
      <c r="KH39" s="427"/>
      <c r="KI39" s="427"/>
      <c r="KJ39" s="427"/>
      <c r="KK39" s="427"/>
      <c r="KL39" s="427"/>
      <c r="KM39" s="427"/>
      <c r="KN39" s="428"/>
      <c r="KO39" s="426"/>
      <c r="KP39" s="426"/>
      <c r="KQ39" s="426">
        <v>1</v>
      </c>
      <c r="KR39" s="426"/>
      <c r="KS39" s="426">
        <v>1</v>
      </c>
      <c r="KT39" s="426"/>
      <c r="KU39" s="426">
        <v>1</v>
      </c>
      <c r="KV39" s="426"/>
      <c r="KW39" s="426"/>
      <c r="KX39" s="426"/>
      <c r="KY39" s="426"/>
      <c r="KZ39" s="426"/>
      <c r="LA39" s="426"/>
      <c r="LB39" s="426"/>
      <c r="LC39" s="429"/>
      <c r="LD39" s="432"/>
      <c r="LE39" s="426">
        <v>1</v>
      </c>
      <c r="LF39" s="426"/>
      <c r="LG39" s="426">
        <v>1</v>
      </c>
      <c r="LH39" s="426"/>
      <c r="LI39" s="426"/>
    </row>
    <row r="40" spans="1:322" ht="15.75" x14ac:dyDescent="0.25">
      <c r="A40" s="478">
        <f>'Pielęgniarstwo II st.'!A40</f>
        <v>21</v>
      </c>
      <c r="B40" s="478">
        <f>'Pielęgniarstwo II st.'!B40</f>
        <v>0</v>
      </c>
      <c r="C40" s="479" t="str">
        <f>'Pielęgniarstwo II st.'!C40</f>
        <v>2026/2027</v>
      </c>
      <c r="D40" s="478">
        <f>'Pielęgniarstwo II st.'!D40</f>
        <v>0</v>
      </c>
      <c r="E40" s="478">
        <f>'Pielęgniarstwo II st.'!E40</f>
        <v>1</v>
      </c>
      <c r="F40" s="478" t="str">
        <f>'Pielęgniarstwo II st.'!F40</f>
        <v>2026/2027</v>
      </c>
      <c r="G40" s="480" t="str">
        <f>'Pielęgniarstwo II st.'!G40</f>
        <v>RPS</v>
      </c>
      <c r="H40" s="481" t="str">
        <f>'Pielęgniarstwo II st.'!H40</f>
        <v>ze standardu</v>
      </c>
      <c r="I40" s="500" t="str">
        <f>'Pielęgniarstwo II st.'!I40</f>
        <v>Przygotowanie pracy dyplomowej**</v>
      </c>
      <c r="J40" s="493">
        <f>'Pielęgniarstwo II st.'!M40</f>
        <v>100</v>
      </c>
      <c r="K40" s="484">
        <f>'Pielęgniarstwo II st.'!N40</f>
        <v>100</v>
      </c>
      <c r="L40" s="485">
        <f>'Pielęgniarstwo II st.'!O40</f>
        <v>0</v>
      </c>
      <c r="M40" s="486">
        <f>SUM('Pielęgniarstwo II st.'!AB40,'Pielęgniarstwo II st.'!AD40,'Pielęgniarstwo II st.'!AY40,'Pielęgniarstwo II st.'!BA40)</f>
        <v>0</v>
      </c>
      <c r="N40" s="487">
        <f>'Pielęgniarstwo II st.'!P40</f>
        <v>0</v>
      </c>
      <c r="O40" s="488">
        <f>'Pielęgniarstwo II st.'!Q40</f>
        <v>4</v>
      </c>
      <c r="P40" s="489" t="str">
        <f>'Pielęgniarstwo II st.'!V40</f>
        <v>zal</v>
      </c>
      <c r="Q40" s="494">
        <f t="shared" si="0"/>
        <v>0</v>
      </c>
      <c r="R40" s="495">
        <f t="shared" si="1"/>
        <v>0</v>
      </c>
      <c r="S40" s="496">
        <f t="shared" si="2"/>
        <v>0</v>
      </c>
      <c r="T40" s="428"/>
      <c r="U40" s="426"/>
      <c r="V40" s="426"/>
      <c r="W40" s="426"/>
      <c r="X40" s="426"/>
      <c r="Y40" s="426"/>
      <c r="Z40" s="426"/>
      <c r="AA40" s="426"/>
      <c r="AB40" s="426"/>
      <c r="AC40" s="426"/>
      <c r="AD40" s="426"/>
      <c r="AE40" s="426"/>
      <c r="AF40" s="426"/>
      <c r="AG40" s="426"/>
      <c r="AH40" s="426"/>
      <c r="AI40" s="426"/>
      <c r="AJ40" s="426"/>
      <c r="AK40" s="426"/>
      <c r="AL40" s="426"/>
      <c r="AM40" s="426"/>
      <c r="AN40" s="426"/>
      <c r="AO40" s="426"/>
      <c r="AP40" s="426"/>
      <c r="AQ40" s="426"/>
      <c r="AR40" s="426"/>
      <c r="AS40" s="426"/>
      <c r="AT40" s="428"/>
      <c r="AU40" s="426"/>
      <c r="AV40" s="426"/>
      <c r="AW40" s="426"/>
      <c r="AX40" s="426"/>
      <c r="AY40" s="426"/>
      <c r="AZ40" s="426"/>
      <c r="BA40" s="426"/>
      <c r="BB40" s="426"/>
      <c r="BC40" s="426"/>
      <c r="BD40" s="426"/>
      <c r="BE40" s="426"/>
      <c r="BF40" s="426"/>
      <c r="BG40" s="426"/>
      <c r="BH40" s="426"/>
      <c r="BI40" s="426"/>
      <c r="BJ40" s="426"/>
      <c r="BK40" s="426"/>
      <c r="BL40" s="426"/>
      <c r="BM40" s="426"/>
      <c r="BN40" s="426"/>
      <c r="BO40" s="426"/>
      <c r="BP40" s="426"/>
      <c r="BQ40" s="426"/>
      <c r="BR40" s="426"/>
      <c r="BS40" s="426"/>
      <c r="BT40" s="426"/>
      <c r="BU40" s="426"/>
      <c r="BV40" s="426"/>
      <c r="BW40" s="426"/>
      <c r="BX40" s="426"/>
      <c r="BY40" s="426"/>
      <c r="BZ40" s="426"/>
      <c r="CA40" s="426"/>
      <c r="CB40" s="426"/>
      <c r="CC40" s="426"/>
      <c r="CD40" s="426"/>
      <c r="CE40" s="426"/>
      <c r="CF40" s="426"/>
      <c r="CG40" s="426"/>
      <c r="CH40" s="426"/>
      <c r="CI40" s="426"/>
      <c r="CJ40" s="426"/>
      <c r="CK40" s="426"/>
      <c r="CL40" s="426"/>
      <c r="CM40" s="426"/>
      <c r="CN40" s="426"/>
      <c r="CO40" s="426"/>
      <c r="CP40" s="426"/>
      <c r="CQ40" s="426"/>
      <c r="CR40" s="426"/>
      <c r="CS40" s="426"/>
      <c r="CT40" s="426"/>
      <c r="CU40" s="426"/>
      <c r="CV40" s="426"/>
      <c r="CW40" s="426"/>
      <c r="CX40" s="427"/>
      <c r="CY40" s="427"/>
      <c r="CZ40" s="427"/>
      <c r="DA40" s="426"/>
      <c r="DB40" s="426"/>
      <c r="DC40" s="426"/>
      <c r="DD40" s="426"/>
      <c r="DE40" s="426"/>
      <c r="DF40" s="426"/>
      <c r="DG40" s="426"/>
      <c r="DH40" s="426"/>
      <c r="DI40" s="426"/>
      <c r="DJ40" s="426"/>
      <c r="DK40" s="426"/>
      <c r="DL40" s="426"/>
      <c r="DM40" s="426"/>
      <c r="DN40" s="426"/>
      <c r="DO40" s="426"/>
      <c r="DP40" s="426"/>
      <c r="DQ40" s="426"/>
      <c r="DR40" s="426"/>
      <c r="DS40" s="426"/>
      <c r="DT40" s="426"/>
      <c r="DU40" s="426"/>
      <c r="DV40" s="426"/>
      <c r="DW40" s="426"/>
      <c r="DX40" s="426"/>
      <c r="DY40" s="426"/>
      <c r="DZ40" s="426"/>
      <c r="EA40" s="426"/>
      <c r="EB40" s="426"/>
      <c r="EC40" s="426"/>
      <c r="ED40" s="426"/>
      <c r="EE40" s="426"/>
      <c r="EF40" s="426"/>
      <c r="EG40" s="426"/>
      <c r="EH40" s="426"/>
      <c r="EI40" s="426"/>
      <c r="EJ40" s="426"/>
      <c r="EK40" s="426"/>
      <c r="EL40" s="426"/>
      <c r="EM40" s="427"/>
      <c r="EN40" s="428"/>
      <c r="EO40" s="426"/>
      <c r="EP40" s="426"/>
      <c r="EQ40" s="426"/>
      <c r="ER40" s="426"/>
      <c r="ES40" s="426"/>
      <c r="ET40" s="426"/>
      <c r="EU40" s="426"/>
      <c r="EV40" s="426"/>
      <c r="EW40" s="426"/>
      <c r="EX40" s="426"/>
      <c r="EY40" s="426"/>
      <c r="EZ40" s="426"/>
      <c r="FA40" s="426"/>
      <c r="FB40" s="426"/>
      <c r="FC40" s="426"/>
      <c r="FD40" s="426"/>
      <c r="FE40" s="426"/>
      <c r="FF40" s="426"/>
      <c r="FG40" s="426"/>
      <c r="FH40" s="429"/>
      <c r="FI40" s="430"/>
      <c r="FJ40" s="427"/>
      <c r="FK40" s="427"/>
      <c r="FL40" s="427"/>
      <c r="FM40" s="427"/>
      <c r="FN40" s="429"/>
      <c r="FO40" s="428"/>
      <c r="FP40" s="426"/>
      <c r="FQ40" s="426"/>
      <c r="FR40" s="426"/>
      <c r="FS40" s="426"/>
      <c r="FT40" s="426"/>
      <c r="FU40" s="426"/>
      <c r="FV40" s="426"/>
      <c r="FW40" s="426"/>
      <c r="FX40" s="426"/>
      <c r="FY40" s="426"/>
      <c r="FZ40" s="426"/>
      <c r="GA40" s="426"/>
      <c r="GB40" s="426"/>
      <c r="GC40" s="426"/>
      <c r="GD40" s="426"/>
      <c r="GE40" s="426"/>
      <c r="GF40" s="426"/>
      <c r="GG40" s="427"/>
      <c r="GH40" s="428"/>
      <c r="GI40" s="426"/>
      <c r="GJ40" s="426"/>
      <c r="GK40" s="426"/>
      <c r="GL40" s="426"/>
      <c r="GM40" s="426"/>
      <c r="GN40" s="426"/>
      <c r="GO40" s="426"/>
      <c r="GP40" s="426"/>
      <c r="GQ40" s="426"/>
      <c r="GR40" s="426"/>
      <c r="GS40" s="426"/>
      <c r="GT40" s="426"/>
      <c r="GU40" s="426"/>
      <c r="GV40" s="426"/>
      <c r="GW40" s="426"/>
      <c r="GX40" s="426"/>
      <c r="GY40" s="426"/>
      <c r="GZ40" s="426"/>
      <c r="HA40" s="426"/>
      <c r="HB40" s="426"/>
      <c r="HC40" s="426"/>
      <c r="HD40" s="426"/>
      <c r="HE40" s="426"/>
      <c r="HF40" s="426"/>
      <c r="HG40" s="432"/>
      <c r="HH40" s="426"/>
      <c r="HI40" s="426"/>
      <c r="HJ40" s="426"/>
      <c r="HK40" s="426"/>
      <c r="HL40" s="426"/>
      <c r="HM40" s="426"/>
      <c r="HN40" s="426"/>
      <c r="HO40" s="426"/>
      <c r="HP40" s="426"/>
      <c r="HQ40" s="426"/>
      <c r="HR40" s="426"/>
      <c r="HS40" s="426"/>
      <c r="HT40" s="426"/>
      <c r="HU40" s="426"/>
      <c r="HV40" s="426"/>
      <c r="HW40" s="426"/>
      <c r="HX40" s="426"/>
      <c r="HY40" s="426"/>
      <c r="HZ40" s="426"/>
      <c r="IA40" s="426"/>
      <c r="IB40" s="426"/>
      <c r="IC40" s="426"/>
      <c r="ID40" s="426"/>
      <c r="IE40" s="426"/>
      <c r="IF40" s="426"/>
      <c r="IG40" s="426"/>
      <c r="IH40" s="426"/>
      <c r="II40" s="426"/>
      <c r="IJ40" s="426"/>
      <c r="IK40" s="426"/>
      <c r="IL40" s="426"/>
      <c r="IM40" s="426"/>
      <c r="IN40" s="426"/>
      <c r="IO40" s="426"/>
      <c r="IP40" s="426"/>
      <c r="IQ40" s="426"/>
      <c r="IR40" s="426"/>
      <c r="IS40" s="426"/>
      <c r="IT40" s="426"/>
      <c r="IU40" s="426"/>
      <c r="IV40" s="426"/>
      <c r="IW40" s="426"/>
      <c r="IX40" s="426"/>
      <c r="IY40" s="426"/>
      <c r="IZ40" s="426"/>
      <c r="JA40" s="426"/>
      <c r="JB40" s="426"/>
      <c r="JC40" s="426"/>
      <c r="JD40" s="426"/>
      <c r="JE40" s="426"/>
      <c r="JF40" s="426"/>
      <c r="JG40" s="426"/>
      <c r="JH40" s="426"/>
      <c r="JI40" s="427"/>
      <c r="JJ40" s="427"/>
      <c r="JK40" s="427"/>
      <c r="JL40" s="427"/>
      <c r="JM40" s="427"/>
      <c r="JN40" s="427"/>
      <c r="JO40" s="427"/>
      <c r="JP40" s="427"/>
      <c r="JQ40" s="427"/>
      <c r="JR40" s="427"/>
      <c r="JS40" s="427"/>
      <c r="JT40" s="427"/>
      <c r="JU40" s="427"/>
      <c r="JV40" s="427"/>
      <c r="JW40" s="427"/>
      <c r="JX40" s="427"/>
      <c r="JY40" s="427"/>
      <c r="JZ40" s="427"/>
      <c r="KA40" s="427"/>
      <c r="KB40" s="427"/>
      <c r="KC40" s="427"/>
      <c r="KD40" s="427"/>
      <c r="KE40" s="427"/>
      <c r="KF40" s="427"/>
      <c r="KG40" s="427"/>
      <c r="KH40" s="427"/>
      <c r="KI40" s="427"/>
      <c r="KJ40" s="427"/>
      <c r="KK40" s="427"/>
      <c r="KL40" s="427"/>
      <c r="KM40" s="427"/>
      <c r="KN40" s="428"/>
      <c r="KO40" s="426"/>
      <c r="KP40" s="426"/>
      <c r="KQ40" s="426"/>
      <c r="KR40" s="426"/>
      <c r="KS40" s="426"/>
      <c r="KT40" s="426"/>
      <c r="KU40" s="426"/>
      <c r="KV40" s="426"/>
      <c r="KW40" s="426"/>
      <c r="KX40" s="426"/>
      <c r="KY40" s="426"/>
      <c r="KZ40" s="426"/>
      <c r="LA40" s="426"/>
      <c r="LB40" s="426"/>
      <c r="LC40" s="429"/>
      <c r="LD40" s="432"/>
      <c r="LE40" s="426"/>
      <c r="LF40" s="426"/>
      <c r="LG40" s="426"/>
      <c r="LH40" s="426"/>
      <c r="LI40" s="426"/>
    </row>
    <row r="41" spans="1:322" ht="39" customHeight="1" x14ac:dyDescent="0.25">
      <c r="A41" s="478">
        <f>'Pielęgniarstwo II st.'!A41</f>
        <v>22</v>
      </c>
      <c r="B41" s="478" t="str">
        <f>'Pielęgniarstwo II st.'!B41</f>
        <v>D</v>
      </c>
      <c r="C41" s="479" t="str">
        <f>'Pielęgniarstwo II st.'!C41</f>
        <v>2026/2027</v>
      </c>
      <c r="D41" s="478">
        <f>'Pielęgniarstwo II st.'!D41</f>
        <v>0</v>
      </c>
      <c r="E41" s="478">
        <f>'Pielęgniarstwo II st.'!E41</f>
        <v>1</v>
      </c>
      <c r="F41" s="478" t="str">
        <f>'Pielęgniarstwo II st.'!F41</f>
        <v>2026/2027</v>
      </c>
      <c r="G41" s="480" t="str">
        <f>'Pielęgniarstwo II st.'!G41</f>
        <v>RPS</v>
      </c>
      <c r="H41" s="481" t="str">
        <f>'Pielęgniarstwo II st.'!H41</f>
        <v>ze standardu</v>
      </c>
      <c r="I41" s="482" t="str">
        <f>'Pielęgniarstwo II st.'!I41</f>
        <v>Zarządzanie w praktyce zawodowej pielęgniarki - praktyka zawodowa</v>
      </c>
      <c r="J41" s="493">
        <f>'Pielęgniarstwo II st.'!M41</f>
        <v>25</v>
      </c>
      <c r="K41" s="484">
        <f>'Pielęgniarstwo II st.'!N41</f>
        <v>5</v>
      </c>
      <c r="L41" s="485">
        <f>'Pielęgniarstwo II st.'!O41</f>
        <v>20</v>
      </c>
      <c r="M41" s="486">
        <f>SUM('Pielęgniarstwo II st.'!AB41,'Pielęgniarstwo II st.'!AD41,'Pielęgniarstwo II st.'!AY41,'Pielęgniarstwo II st.'!BA41)</f>
        <v>0</v>
      </c>
      <c r="N41" s="487">
        <f>'Pielęgniarstwo II st.'!P41</f>
        <v>20</v>
      </c>
      <c r="O41" s="488">
        <f>'Pielęgniarstwo II st.'!Q41</f>
        <v>1</v>
      </c>
      <c r="P41" s="489" t="str">
        <f>'Pielęgniarstwo II st.'!V41</f>
        <v>zal</v>
      </c>
      <c r="Q41" s="494">
        <f t="shared" si="0"/>
        <v>0</v>
      </c>
      <c r="R41" s="495">
        <f t="shared" si="1"/>
        <v>8</v>
      </c>
      <c r="S41" s="496">
        <f t="shared" si="2"/>
        <v>2</v>
      </c>
      <c r="T41" s="428"/>
      <c r="U41" s="426"/>
      <c r="V41" s="426"/>
      <c r="W41" s="426"/>
      <c r="X41" s="426"/>
      <c r="Y41" s="426"/>
      <c r="Z41" s="426"/>
      <c r="AA41" s="426"/>
      <c r="AB41" s="426"/>
      <c r="AC41" s="426"/>
      <c r="AD41" s="426"/>
      <c r="AE41" s="426"/>
      <c r="AF41" s="426"/>
      <c r="AG41" s="426"/>
      <c r="AH41" s="426"/>
      <c r="AI41" s="426"/>
      <c r="AJ41" s="426"/>
      <c r="AK41" s="426"/>
      <c r="AL41" s="426"/>
      <c r="AM41" s="426"/>
      <c r="AN41" s="426"/>
      <c r="AO41" s="426"/>
      <c r="AP41" s="426"/>
      <c r="AQ41" s="426"/>
      <c r="AR41" s="426"/>
      <c r="AS41" s="426"/>
      <c r="AT41" s="428"/>
      <c r="AU41" s="426"/>
      <c r="AV41" s="426"/>
      <c r="AW41" s="426"/>
      <c r="AX41" s="426"/>
      <c r="AY41" s="426"/>
      <c r="AZ41" s="426"/>
      <c r="BA41" s="426"/>
      <c r="BB41" s="426"/>
      <c r="BC41" s="426"/>
      <c r="BD41" s="426"/>
      <c r="BE41" s="426"/>
      <c r="BF41" s="426"/>
      <c r="BG41" s="426"/>
      <c r="BH41" s="426"/>
      <c r="BI41" s="426"/>
      <c r="BJ41" s="426"/>
      <c r="BK41" s="426"/>
      <c r="BL41" s="426"/>
      <c r="BM41" s="426"/>
      <c r="BN41" s="426"/>
      <c r="BO41" s="426"/>
      <c r="BP41" s="426"/>
      <c r="BQ41" s="426"/>
      <c r="BR41" s="426"/>
      <c r="BS41" s="426"/>
      <c r="BT41" s="426"/>
      <c r="BU41" s="426"/>
      <c r="BV41" s="426"/>
      <c r="BW41" s="426"/>
      <c r="BX41" s="426"/>
      <c r="BY41" s="426"/>
      <c r="BZ41" s="426"/>
      <c r="CA41" s="426"/>
      <c r="CB41" s="426"/>
      <c r="CC41" s="426"/>
      <c r="CD41" s="426"/>
      <c r="CE41" s="426"/>
      <c r="CF41" s="426"/>
      <c r="CG41" s="426"/>
      <c r="CH41" s="426"/>
      <c r="CI41" s="426"/>
      <c r="CJ41" s="426"/>
      <c r="CK41" s="426"/>
      <c r="CL41" s="426"/>
      <c r="CM41" s="426"/>
      <c r="CN41" s="426"/>
      <c r="CO41" s="426"/>
      <c r="CP41" s="426"/>
      <c r="CQ41" s="426"/>
      <c r="CR41" s="426"/>
      <c r="CS41" s="426"/>
      <c r="CT41" s="426"/>
      <c r="CU41" s="426"/>
      <c r="CV41" s="426"/>
      <c r="CW41" s="426"/>
      <c r="CX41" s="427"/>
      <c r="CY41" s="427"/>
      <c r="CZ41" s="427"/>
      <c r="DA41" s="426"/>
      <c r="DB41" s="426"/>
      <c r="DC41" s="426"/>
      <c r="DD41" s="426"/>
      <c r="DE41" s="426"/>
      <c r="DF41" s="426"/>
      <c r="DG41" s="426"/>
      <c r="DH41" s="426"/>
      <c r="DI41" s="426"/>
      <c r="DJ41" s="426"/>
      <c r="DK41" s="426"/>
      <c r="DL41" s="426"/>
      <c r="DM41" s="426"/>
      <c r="DN41" s="426"/>
      <c r="DO41" s="426"/>
      <c r="DP41" s="426"/>
      <c r="DQ41" s="426"/>
      <c r="DR41" s="426"/>
      <c r="DS41" s="426"/>
      <c r="DT41" s="426"/>
      <c r="DU41" s="426"/>
      <c r="DV41" s="426"/>
      <c r="DW41" s="426"/>
      <c r="DX41" s="426"/>
      <c r="DY41" s="426"/>
      <c r="DZ41" s="426"/>
      <c r="EA41" s="426"/>
      <c r="EB41" s="426"/>
      <c r="EC41" s="426"/>
      <c r="ED41" s="426"/>
      <c r="EE41" s="426"/>
      <c r="EF41" s="426"/>
      <c r="EG41" s="426"/>
      <c r="EH41" s="426"/>
      <c r="EI41" s="426"/>
      <c r="EJ41" s="426"/>
      <c r="EK41" s="426"/>
      <c r="EL41" s="426"/>
      <c r="EM41" s="427"/>
      <c r="EN41" s="428"/>
      <c r="EO41" s="426"/>
      <c r="EP41" s="426"/>
      <c r="EQ41" s="426"/>
      <c r="ER41" s="426"/>
      <c r="ES41" s="426"/>
      <c r="ET41" s="426"/>
      <c r="EU41" s="426"/>
      <c r="EV41" s="426"/>
      <c r="EW41" s="426"/>
      <c r="EX41" s="426"/>
      <c r="EY41" s="426"/>
      <c r="EZ41" s="426"/>
      <c r="FA41" s="426"/>
      <c r="FB41" s="426"/>
      <c r="FC41" s="426"/>
      <c r="FD41" s="426"/>
      <c r="FE41" s="426"/>
      <c r="FF41" s="426"/>
      <c r="FG41" s="426"/>
      <c r="FH41" s="429"/>
      <c r="FI41" s="430"/>
      <c r="FJ41" s="427"/>
      <c r="FK41" s="427"/>
      <c r="FL41" s="427"/>
      <c r="FM41" s="427"/>
      <c r="FN41" s="429"/>
      <c r="FO41" s="428"/>
      <c r="FP41" s="426"/>
      <c r="FQ41" s="426"/>
      <c r="FR41" s="426">
        <v>1</v>
      </c>
      <c r="FS41" s="426">
        <v>1</v>
      </c>
      <c r="FT41" s="426">
        <v>1</v>
      </c>
      <c r="FU41" s="426">
        <v>1</v>
      </c>
      <c r="FV41" s="426">
        <v>1</v>
      </c>
      <c r="FW41" s="426">
        <v>1</v>
      </c>
      <c r="FX41" s="426">
        <v>1</v>
      </c>
      <c r="FY41" s="426">
        <v>1</v>
      </c>
      <c r="FZ41" s="426"/>
      <c r="GA41" s="426"/>
      <c r="GB41" s="426"/>
      <c r="GC41" s="426"/>
      <c r="GD41" s="426"/>
      <c r="GE41" s="426"/>
      <c r="GF41" s="426"/>
      <c r="GG41" s="427"/>
      <c r="GH41" s="428"/>
      <c r="GI41" s="426"/>
      <c r="GJ41" s="426"/>
      <c r="GK41" s="426"/>
      <c r="GL41" s="426"/>
      <c r="GM41" s="426"/>
      <c r="GN41" s="426"/>
      <c r="GO41" s="426"/>
      <c r="GP41" s="426"/>
      <c r="GQ41" s="426"/>
      <c r="GR41" s="426"/>
      <c r="GS41" s="426"/>
      <c r="GT41" s="426"/>
      <c r="GU41" s="426"/>
      <c r="GV41" s="426"/>
      <c r="GW41" s="426"/>
      <c r="GX41" s="426"/>
      <c r="GY41" s="426"/>
      <c r="GZ41" s="426"/>
      <c r="HA41" s="426"/>
      <c r="HB41" s="426"/>
      <c r="HC41" s="426"/>
      <c r="HD41" s="426"/>
      <c r="HE41" s="426"/>
      <c r="HF41" s="426"/>
      <c r="HG41" s="432"/>
      <c r="HH41" s="426"/>
      <c r="HI41" s="426"/>
      <c r="HJ41" s="426"/>
      <c r="HK41" s="426"/>
      <c r="HL41" s="426"/>
      <c r="HM41" s="426"/>
      <c r="HN41" s="426"/>
      <c r="HO41" s="426"/>
      <c r="HP41" s="426"/>
      <c r="HQ41" s="426"/>
      <c r="HR41" s="426"/>
      <c r="HS41" s="426"/>
      <c r="HT41" s="426"/>
      <c r="HU41" s="426"/>
      <c r="HV41" s="426"/>
      <c r="HW41" s="426"/>
      <c r="HX41" s="426"/>
      <c r="HY41" s="426"/>
      <c r="HZ41" s="426"/>
      <c r="IA41" s="426"/>
      <c r="IB41" s="426"/>
      <c r="IC41" s="426"/>
      <c r="ID41" s="426"/>
      <c r="IE41" s="426"/>
      <c r="IF41" s="426"/>
      <c r="IG41" s="426"/>
      <c r="IH41" s="426"/>
      <c r="II41" s="426"/>
      <c r="IJ41" s="426"/>
      <c r="IK41" s="426"/>
      <c r="IL41" s="426"/>
      <c r="IM41" s="426"/>
      <c r="IN41" s="426"/>
      <c r="IO41" s="426"/>
      <c r="IP41" s="426"/>
      <c r="IQ41" s="426"/>
      <c r="IR41" s="426"/>
      <c r="IS41" s="426"/>
      <c r="IT41" s="426"/>
      <c r="IU41" s="426"/>
      <c r="IV41" s="426"/>
      <c r="IW41" s="426"/>
      <c r="IX41" s="426"/>
      <c r="IY41" s="426"/>
      <c r="IZ41" s="426"/>
      <c r="JA41" s="426"/>
      <c r="JB41" s="426"/>
      <c r="JC41" s="426"/>
      <c r="JD41" s="426"/>
      <c r="JE41" s="426"/>
      <c r="JF41" s="426"/>
      <c r="JG41" s="426"/>
      <c r="JH41" s="426"/>
      <c r="JI41" s="427"/>
      <c r="JJ41" s="427"/>
      <c r="JK41" s="427"/>
      <c r="JL41" s="427"/>
      <c r="JM41" s="427"/>
      <c r="JN41" s="427"/>
      <c r="JO41" s="427"/>
      <c r="JP41" s="427"/>
      <c r="JQ41" s="427"/>
      <c r="JR41" s="427"/>
      <c r="JS41" s="427"/>
      <c r="JT41" s="427"/>
      <c r="JU41" s="427"/>
      <c r="JV41" s="427"/>
      <c r="JW41" s="427"/>
      <c r="JX41" s="427"/>
      <c r="JY41" s="427"/>
      <c r="JZ41" s="427"/>
      <c r="KA41" s="427"/>
      <c r="KB41" s="427"/>
      <c r="KC41" s="427"/>
      <c r="KD41" s="427"/>
      <c r="KE41" s="427"/>
      <c r="KF41" s="427"/>
      <c r="KG41" s="427"/>
      <c r="KH41" s="427"/>
      <c r="KI41" s="427"/>
      <c r="KJ41" s="427"/>
      <c r="KK41" s="427"/>
      <c r="KL41" s="427"/>
      <c r="KM41" s="427"/>
      <c r="KN41" s="428"/>
      <c r="KO41" s="426"/>
      <c r="KP41" s="426"/>
      <c r="KQ41" s="426"/>
      <c r="KR41" s="426"/>
      <c r="KS41" s="426"/>
      <c r="KT41" s="426"/>
      <c r="KU41" s="426"/>
      <c r="KV41" s="426"/>
      <c r="KW41" s="426"/>
      <c r="KX41" s="426"/>
      <c r="KY41" s="426"/>
      <c r="KZ41" s="426"/>
      <c r="LA41" s="426"/>
      <c r="LB41" s="426"/>
      <c r="LC41" s="429"/>
      <c r="LD41" s="432"/>
      <c r="LE41" s="426"/>
      <c r="LF41" s="426"/>
      <c r="LG41" s="426">
        <v>1</v>
      </c>
      <c r="LH41" s="426">
        <v>1</v>
      </c>
      <c r="LI41" s="426"/>
    </row>
    <row r="42" spans="1:322" ht="51" customHeight="1" x14ac:dyDescent="0.25">
      <c r="A42" s="478">
        <f>'Pielęgniarstwo II st.'!A42</f>
        <v>23</v>
      </c>
      <c r="B42" s="478" t="str">
        <f>'Pielęgniarstwo II st.'!B42</f>
        <v>D</v>
      </c>
      <c r="C42" s="479" t="str">
        <f>'Pielęgniarstwo II st.'!C42</f>
        <v>2026/2027</v>
      </c>
      <c r="D42" s="478">
        <f>'Pielęgniarstwo II st.'!D42</f>
        <v>0</v>
      </c>
      <c r="E42" s="478">
        <f>'Pielęgniarstwo II st.'!E42</f>
        <v>1</v>
      </c>
      <c r="F42" s="478" t="str">
        <f>'Pielęgniarstwo II st.'!F42</f>
        <v>2026/2027</v>
      </c>
      <c r="G42" s="480" t="str">
        <f>'Pielęgniarstwo II st.'!G42</f>
        <v>RPS</v>
      </c>
      <c r="H42" s="481" t="str">
        <f>'Pielęgniarstwo II st.'!H42</f>
        <v>ze standardu</v>
      </c>
      <c r="I42" s="482" t="str">
        <f>'Pielęgniarstwo II st.'!I42</f>
        <v>Opieka i edukacja terapeutyczna w chorobach przewlekłych (w chorobach układu krążenia) - praktyka zawodowa</v>
      </c>
      <c r="J42" s="493">
        <f>'Pielęgniarstwo II st.'!M42</f>
        <v>50</v>
      </c>
      <c r="K42" s="484">
        <f>'Pielęgniarstwo II st.'!N42</f>
        <v>10</v>
      </c>
      <c r="L42" s="485">
        <f>'Pielęgniarstwo II st.'!O42</f>
        <v>40</v>
      </c>
      <c r="M42" s="486">
        <f>SUM('Pielęgniarstwo II st.'!AB42,'Pielęgniarstwo II st.'!AD42,'Pielęgniarstwo II st.'!AY42,'Pielęgniarstwo II st.'!BA42)</f>
        <v>0</v>
      </c>
      <c r="N42" s="487">
        <f>'Pielęgniarstwo II st.'!P42</f>
        <v>40</v>
      </c>
      <c r="O42" s="488">
        <f>'Pielęgniarstwo II st.'!Q42</f>
        <v>2</v>
      </c>
      <c r="P42" s="489" t="str">
        <f>'Pielęgniarstwo II st.'!V42</f>
        <v>zal</v>
      </c>
      <c r="Q42" s="494">
        <f t="shared" si="0"/>
        <v>0</v>
      </c>
      <c r="R42" s="495">
        <f t="shared" si="1"/>
        <v>4</v>
      </c>
      <c r="S42" s="496">
        <f t="shared" si="2"/>
        <v>2</v>
      </c>
      <c r="T42" s="428"/>
      <c r="U42" s="426"/>
      <c r="V42" s="426"/>
      <c r="W42" s="426"/>
      <c r="X42" s="426"/>
      <c r="Y42" s="426"/>
      <c r="Z42" s="426"/>
      <c r="AA42" s="426"/>
      <c r="AB42" s="426"/>
      <c r="AC42" s="426"/>
      <c r="AD42" s="426"/>
      <c r="AE42" s="426"/>
      <c r="AF42" s="426"/>
      <c r="AG42" s="426"/>
      <c r="AH42" s="426"/>
      <c r="AI42" s="426"/>
      <c r="AJ42" s="426"/>
      <c r="AK42" s="426"/>
      <c r="AL42" s="426"/>
      <c r="AM42" s="426"/>
      <c r="AN42" s="426"/>
      <c r="AO42" s="426"/>
      <c r="AP42" s="426"/>
      <c r="AQ42" s="426"/>
      <c r="AR42" s="426"/>
      <c r="AS42" s="426"/>
      <c r="AT42" s="428"/>
      <c r="AU42" s="426"/>
      <c r="AV42" s="426"/>
      <c r="AW42" s="426"/>
      <c r="AX42" s="426"/>
      <c r="AY42" s="426"/>
      <c r="AZ42" s="426"/>
      <c r="BA42" s="426"/>
      <c r="BB42" s="426"/>
      <c r="BC42" s="426"/>
      <c r="BD42" s="426"/>
      <c r="BE42" s="426"/>
      <c r="BF42" s="426"/>
      <c r="BG42" s="426"/>
      <c r="BH42" s="426"/>
      <c r="BI42" s="426"/>
      <c r="BJ42" s="426"/>
      <c r="BK42" s="426"/>
      <c r="BL42" s="426"/>
      <c r="BM42" s="426"/>
      <c r="BN42" s="426"/>
      <c r="BO42" s="426"/>
      <c r="BP42" s="426"/>
      <c r="BQ42" s="426"/>
      <c r="BR42" s="426"/>
      <c r="BS42" s="426"/>
      <c r="BT42" s="426"/>
      <c r="BU42" s="426"/>
      <c r="BV42" s="426"/>
      <c r="BW42" s="426"/>
      <c r="BX42" s="426"/>
      <c r="BY42" s="426"/>
      <c r="BZ42" s="426"/>
      <c r="CA42" s="426"/>
      <c r="CB42" s="426"/>
      <c r="CC42" s="426"/>
      <c r="CD42" s="426"/>
      <c r="CE42" s="426"/>
      <c r="CF42" s="426"/>
      <c r="CG42" s="426"/>
      <c r="CH42" s="426"/>
      <c r="CI42" s="426"/>
      <c r="CJ42" s="426"/>
      <c r="CK42" s="426"/>
      <c r="CL42" s="426"/>
      <c r="CM42" s="426"/>
      <c r="CN42" s="426"/>
      <c r="CO42" s="426"/>
      <c r="CP42" s="426"/>
      <c r="CQ42" s="426"/>
      <c r="CR42" s="426"/>
      <c r="CS42" s="426"/>
      <c r="CT42" s="426"/>
      <c r="CU42" s="426"/>
      <c r="CV42" s="426"/>
      <c r="CW42" s="426"/>
      <c r="CX42" s="427"/>
      <c r="CY42" s="427"/>
      <c r="CZ42" s="427"/>
      <c r="DA42" s="426"/>
      <c r="DB42" s="426"/>
      <c r="DC42" s="426"/>
      <c r="DD42" s="426"/>
      <c r="DE42" s="426"/>
      <c r="DF42" s="426"/>
      <c r="DG42" s="426"/>
      <c r="DH42" s="426"/>
      <c r="DI42" s="426"/>
      <c r="DJ42" s="426"/>
      <c r="DK42" s="426"/>
      <c r="DL42" s="426"/>
      <c r="DM42" s="426"/>
      <c r="DN42" s="426"/>
      <c r="DO42" s="426"/>
      <c r="DP42" s="426"/>
      <c r="DQ42" s="426"/>
      <c r="DR42" s="426"/>
      <c r="DS42" s="426"/>
      <c r="DT42" s="426"/>
      <c r="DU42" s="426"/>
      <c r="DV42" s="426"/>
      <c r="DW42" s="426"/>
      <c r="DX42" s="426"/>
      <c r="DY42" s="426"/>
      <c r="DZ42" s="426"/>
      <c r="EA42" s="426"/>
      <c r="EB42" s="426"/>
      <c r="EC42" s="426"/>
      <c r="ED42" s="426"/>
      <c r="EE42" s="426"/>
      <c r="EF42" s="426"/>
      <c r="EG42" s="426"/>
      <c r="EH42" s="426"/>
      <c r="EI42" s="426"/>
      <c r="EJ42" s="426"/>
      <c r="EK42" s="426"/>
      <c r="EL42" s="426"/>
      <c r="EM42" s="427"/>
      <c r="EN42" s="428"/>
      <c r="EO42" s="426"/>
      <c r="EP42" s="426"/>
      <c r="EQ42" s="426"/>
      <c r="ER42" s="426"/>
      <c r="ES42" s="426"/>
      <c r="ET42" s="426"/>
      <c r="EU42" s="426"/>
      <c r="EV42" s="426"/>
      <c r="EW42" s="426"/>
      <c r="EX42" s="426"/>
      <c r="EY42" s="426"/>
      <c r="EZ42" s="426"/>
      <c r="FA42" s="426"/>
      <c r="FB42" s="426"/>
      <c r="FC42" s="426"/>
      <c r="FD42" s="426"/>
      <c r="FE42" s="426"/>
      <c r="FF42" s="426"/>
      <c r="FG42" s="426"/>
      <c r="FH42" s="429"/>
      <c r="FI42" s="430"/>
      <c r="FJ42" s="427"/>
      <c r="FK42" s="427"/>
      <c r="FL42" s="427"/>
      <c r="FM42" s="427"/>
      <c r="FN42" s="429"/>
      <c r="FO42" s="428"/>
      <c r="FP42" s="426"/>
      <c r="FQ42" s="426"/>
      <c r="FR42" s="426"/>
      <c r="FS42" s="426"/>
      <c r="FT42" s="426"/>
      <c r="FU42" s="426"/>
      <c r="FV42" s="426"/>
      <c r="FW42" s="426"/>
      <c r="FX42" s="426"/>
      <c r="FY42" s="426"/>
      <c r="FZ42" s="426"/>
      <c r="GA42" s="426"/>
      <c r="GB42" s="426"/>
      <c r="GC42" s="426"/>
      <c r="GD42" s="426"/>
      <c r="GE42" s="426"/>
      <c r="GF42" s="426"/>
      <c r="GG42" s="427"/>
      <c r="GH42" s="428"/>
      <c r="GI42" s="426"/>
      <c r="GJ42" s="426"/>
      <c r="GK42" s="426"/>
      <c r="GL42" s="426"/>
      <c r="GM42" s="426"/>
      <c r="GN42" s="426"/>
      <c r="GO42" s="426"/>
      <c r="GP42" s="426"/>
      <c r="GQ42" s="426"/>
      <c r="GR42" s="426"/>
      <c r="GS42" s="426"/>
      <c r="GT42" s="426"/>
      <c r="GU42" s="426"/>
      <c r="GV42" s="426"/>
      <c r="GW42" s="426"/>
      <c r="GX42" s="426"/>
      <c r="GY42" s="426"/>
      <c r="GZ42" s="426"/>
      <c r="HA42" s="426"/>
      <c r="HB42" s="426"/>
      <c r="HC42" s="426"/>
      <c r="HD42" s="426"/>
      <c r="HE42" s="426">
        <v>1</v>
      </c>
      <c r="HF42" s="426">
        <v>1</v>
      </c>
      <c r="HG42" s="432"/>
      <c r="HH42" s="426"/>
      <c r="HI42" s="426"/>
      <c r="HJ42" s="426"/>
      <c r="HK42" s="426"/>
      <c r="HL42" s="426"/>
      <c r="HM42" s="426"/>
      <c r="HN42" s="426"/>
      <c r="HO42" s="426"/>
      <c r="HP42" s="426"/>
      <c r="HQ42" s="426"/>
      <c r="HR42" s="426"/>
      <c r="HS42" s="426"/>
      <c r="HT42" s="426"/>
      <c r="HU42" s="426"/>
      <c r="HV42" s="426"/>
      <c r="HW42" s="426"/>
      <c r="HX42" s="426"/>
      <c r="HY42" s="426"/>
      <c r="HZ42" s="426"/>
      <c r="IA42" s="426"/>
      <c r="IB42" s="426"/>
      <c r="IC42" s="426"/>
      <c r="ID42" s="426"/>
      <c r="IE42" s="426"/>
      <c r="IF42" s="426"/>
      <c r="IG42" s="426"/>
      <c r="IH42" s="426"/>
      <c r="II42" s="426"/>
      <c r="IJ42" s="426"/>
      <c r="IK42" s="426"/>
      <c r="IL42" s="426"/>
      <c r="IM42" s="426"/>
      <c r="IN42" s="426"/>
      <c r="IO42" s="426"/>
      <c r="IP42" s="426"/>
      <c r="IQ42" s="426"/>
      <c r="IR42" s="426"/>
      <c r="IS42" s="426"/>
      <c r="IT42" s="426"/>
      <c r="IU42" s="426"/>
      <c r="IV42" s="426"/>
      <c r="IW42" s="426"/>
      <c r="IX42" s="426"/>
      <c r="IY42" s="426"/>
      <c r="IZ42" s="426"/>
      <c r="JA42" s="426"/>
      <c r="JB42" s="426"/>
      <c r="JC42" s="426"/>
      <c r="JD42" s="426"/>
      <c r="JE42" s="426"/>
      <c r="JF42" s="426"/>
      <c r="JG42" s="426"/>
      <c r="JH42" s="426">
        <v>1</v>
      </c>
      <c r="JI42" s="427">
        <v>1</v>
      </c>
      <c r="JJ42" s="427"/>
      <c r="JK42" s="427"/>
      <c r="JL42" s="427"/>
      <c r="JM42" s="427"/>
      <c r="JN42" s="427"/>
      <c r="JO42" s="427"/>
      <c r="JP42" s="427"/>
      <c r="JQ42" s="427"/>
      <c r="JR42" s="427"/>
      <c r="JS42" s="427"/>
      <c r="JT42" s="427"/>
      <c r="JU42" s="427"/>
      <c r="JV42" s="427"/>
      <c r="JW42" s="427"/>
      <c r="JX42" s="427"/>
      <c r="JY42" s="427"/>
      <c r="JZ42" s="427"/>
      <c r="KA42" s="427"/>
      <c r="KB42" s="427"/>
      <c r="KC42" s="427"/>
      <c r="KD42" s="427"/>
      <c r="KE42" s="427"/>
      <c r="KF42" s="427"/>
      <c r="KG42" s="427"/>
      <c r="KH42" s="427"/>
      <c r="KI42" s="427"/>
      <c r="KJ42" s="427"/>
      <c r="KK42" s="427"/>
      <c r="KL42" s="427"/>
      <c r="KM42" s="427"/>
      <c r="KN42" s="428"/>
      <c r="KO42" s="426"/>
      <c r="KP42" s="426"/>
      <c r="KQ42" s="426"/>
      <c r="KR42" s="426"/>
      <c r="KS42" s="426"/>
      <c r="KT42" s="426"/>
      <c r="KU42" s="426"/>
      <c r="KV42" s="426"/>
      <c r="KW42" s="426"/>
      <c r="KX42" s="426"/>
      <c r="KY42" s="426"/>
      <c r="KZ42" s="426"/>
      <c r="LA42" s="426"/>
      <c r="LB42" s="426"/>
      <c r="LC42" s="429"/>
      <c r="LD42" s="432"/>
      <c r="LE42" s="426"/>
      <c r="LF42" s="426"/>
      <c r="LG42" s="426">
        <v>1</v>
      </c>
      <c r="LH42" s="426">
        <v>1</v>
      </c>
      <c r="LI42" s="426"/>
    </row>
    <row r="43" spans="1:322" ht="67.5" customHeight="1" x14ac:dyDescent="0.25">
      <c r="A43" s="478">
        <f>'Pielęgniarstwo II st.'!A43</f>
        <v>24</v>
      </c>
      <c r="B43" s="478" t="str">
        <f>'Pielęgniarstwo II st.'!B43</f>
        <v>D</v>
      </c>
      <c r="C43" s="479" t="str">
        <f>'Pielęgniarstwo II st.'!C43</f>
        <v>2026/2027</v>
      </c>
      <c r="D43" s="478">
        <f>'Pielęgniarstwo II st.'!D43</f>
        <v>0</v>
      </c>
      <c r="E43" s="478">
        <f>'Pielęgniarstwo II st.'!E43</f>
        <v>1</v>
      </c>
      <c r="F43" s="478" t="str">
        <f>'Pielęgniarstwo II st.'!F43</f>
        <v>2026/2027</v>
      </c>
      <c r="G43" s="480" t="str">
        <f>'Pielęgniarstwo II st.'!G43</f>
        <v>RPS</v>
      </c>
      <c r="H43" s="481" t="str">
        <f>'Pielęgniarstwo II st.'!H43</f>
        <v>ze standardu</v>
      </c>
      <c r="I43" s="482" t="str">
        <f>'Pielęgniarstwo II st.'!I43</f>
        <v>Opieka i edukacja  terapeutyczna w chorobach przewlekłych (w chorobach nerek i leczeniu nerkozastępczym) - praktyka zawodowa</v>
      </c>
      <c r="J43" s="493">
        <f>'Pielęgniarstwo II st.'!M43</f>
        <v>50</v>
      </c>
      <c r="K43" s="484">
        <f>'Pielęgniarstwo II st.'!N43</f>
        <v>10</v>
      </c>
      <c r="L43" s="485">
        <f>'Pielęgniarstwo II st.'!O43</f>
        <v>40</v>
      </c>
      <c r="M43" s="486">
        <f>SUM('Pielęgniarstwo II st.'!AB43,'Pielęgniarstwo II st.'!AD43,'Pielęgniarstwo II st.'!AY43,'Pielęgniarstwo II st.'!BA43)</f>
        <v>0</v>
      </c>
      <c r="N43" s="487">
        <f>'Pielęgniarstwo II st.'!P43</f>
        <v>40</v>
      </c>
      <c r="O43" s="488">
        <f>'Pielęgniarstwo II st.'!Q43</f>
        <v>2</v>
      </c>
      <c r="P43" s="489" t="str">
        <f>'Pielęgniarstwo II st.'!V43</f>
        <v>zal</v>
      </c>
      <c r="Q43" s="494">
        <f t="shared" si="0"/>
        <v>0</v>
      </c>
      <c r="R43" s="495">
        <f t="shared" si="1"/>
        <v>7</v>
      </c>
      <c r="S43" s="496">
        <f t="shared" si="2"/>
        <v>2</v>
      </c>
      <c r="T43" s="428"/>
      <c r="U43" s="426"/>
      <c r="V43" s="426"/>
      <c r="W43" s="426"/>
      <c r="X43" s="426"/>
      <c r="Y43" s="426"/>
      <c r="Z43" s="426"/>
      <c r="AA43" s="426"/>
      <c r="AB43" s="426"/>
      <c r="AC43" s="426"/>
      <c r="AD43" s="426"/>
      <c r="AE43" s="426"/>
      <c r="AF43" s="426"/>
      <c r="AG43" s="426"/>
      <c r="AH43" s="426"/>
      <c r="AI43" s="426"/>
      <c r="AJ43" s="426"/>
      <c r="AK43" s="426"/>
      <c r="AL43" s="426"/>
      <c r="AM43" s="426"/>
      <c r="AN43" s="426"/>
      <c r="AO43" s="426"/>
      <c r="AP43" s="426"/>
      <c r="AQ43" s="426"/>
      <c r="AR43" s="426"/>
      <c r="AS43" s="426"/>
      <c r="AT43" s="428"/>
      <c r="AU43" s="426"/>
      <c r="AV43" s="426"/>
      <c r="AW43" s="426"/>
      <c r="AX43" s="426"/>
      <c r="AY43" s="426"/>
      <c r="AZ43" s="426"/>
      <c r="BA43" s="426"/>
      <c r="BB43" s="426"/>
      <c r="BC43" s="426"/>
      <c r="BD43" s="426"/>
      <c r="BE43" s="426"/>
      <c r="BF43" s="426"/>
      <c r="BG43" s="426"/>
      <c r="BH43" s="426"/>
      <c r="BI43" s="426"/>
      <c r="BJ43" s="426"/>
      <c r="BK43" s="426"/>
      <c r="BL43" s="426"/>
      <c r="BM43" s="426"/>
      <c r="BN43" s="426"/>
      <c r="BO43" s="426"/>
      <c r="BP43" s="426"/>
      <c r="BQ43" s="426"/>
      <c r="BR43" s="426"/>
      <c r="BS43" s="426"/>
      <c r="BT43" s="426"/>
      <c r="BU43" s="426"/>
      <c r="BV43" s="426"/>
      <c r="BW43" s="426"/>
      <c r="BX43" s="426"/>
      <c r="BY43" s="426"/>
      <c r="BZ43" s="426"/>
      <c r="CA43" s="426"/>
      <c r="CB43" s="426"/>
      <c r="CC43" s="426"/>
      <c r="CD43" s="426"/>
      <c r="CE43" s="426"/>
      <c r="CF43" s="426"/>
      <c r="CG43" s="426"/>
      <c r="CH43" s="426"/>
      <c r="CI43" s="426"/>
      <c r="CJ43" s="426"/>
      <c r="CK43" s="426"/>
      <c r="CL43" s="426"/>
      <c r="CM43" s="426"/>
      <c r="CN43" s="426"/>
      <c r="CO43" s="426"/>
      <c r="CP43" s="426"/>
      <c r="CQ43" s="426"/>
      <c r="CR43" s="426"/>
      <c r="CS43" s="426"/>
      <c r="CT43" s="426"/>
      <c r="CU43" s="426"/>
      <c r="CV43" s="426"/>
      <c r="CW43" s="426"/>
      <c r="CX43" s="427"/>
      <c r="CY43" s="427"/>
      <c r="CZ43" s="427"/>
      <c r="DA43" s="426"/>
      <c r="DB43" s="426"/>
      <c r="DC43" s="426"/>
      <c r="DD43" s="426"/>
      <c r="DE43" s="426"/>
      <c r="DF43" s="426"/>
      <c r="DG43" s="426"/>
      <c r="DH43" s="426"/>
      <c r="DI43" s="426"/>
      <c r="DJ43" s="426"/>
      <c r="DK43" s="426"/>
      <c r="DL43" s="426"/>
      <c r="DM43" s="426"/>
      <c r="DN43" s="426"/>
      <c r="DO43" s="426"/>
      <c r="DP43" s="426"/>
      <c r="DQ43" s="426"/>
      <c r="DR43" s="426"/>
      <c r="DS43" s="426"/>
      <c r="DT43" s="426"/>
      <c r="DU43" s="426"/>
      <c r="DV43" s="426"/>
      <c r="DW43" s="426"/>
      <c r="DX43" s="426"/>
      <c r="DY43" s="426"/>
      <c r="DZ43" s="426"/>
      <c r="EA43" s="426"/>
      <c r="EB43" s="426"/>
      <c r="EC43" s="426"/>
      <c r="ED43" s="426"/>
      <c r="EE43" s="426"/>
      <c r="EF43" s="426"/>
      <c r="EG43" s="426"/>
      <c r="EH43" s="426"/>
      <c r="EI43" s="426"/>
      <c r="EJ43" s="426"/>
      <c r="EK43" s="426"/>
      <c r="EL43" s="426"/>
      <c r="EM43" s="427"/>
      <c r="EN43" s="428"/>
      <c r="EO43" s="426"/>
      <c r="EP43" s="426"/>
      <c r="EQ43" s="426"/>
      <c r="ER43" s="426"/>
      <c r="ES43" s="426"/>
      <c r="ET43" s="426"/>
      <c r="EU43" s="426"/>
      <c r="EV43" s="426"/>
      <c r="EW43" s="426"/>
      <c r="EX43" s="426"/>
      <c r="EY43" s="426"/>
      <c r="EZ43" s="426"/>
      <c r="FA43" s="426"/>
      <c r="FB43" s="426"/>
      <c r="FC43" s="426"/>
      <c r="FD43" s="426"/>
      <c r="FE43" s="426"/>
      <c r="FF43" s="426"/>
      <c r="FG43" s="426"/>
      <c r="FH43" s="429"/>
      <c r="FI43" s="430"/>
      <c r="FJ43" s="427"/>
      <c r="FK43" s="427"/>
      <c r="FL43" s="427"/>
      <c r="FM43" s="427"/>
      <c r="FN43" s="429"/>
      <c r="FO43" s="428"/>
      <c r="FP43" s="426"/>
      <c r="FQ43" s="426"/>
      <c r="FR43" s="426"/>
      <c r="FS43" s="426"/>
      <c r="FT43" s="426"/>
      <c r="FU43" s="426"/>
      <c r="FV43" s="426"/>
      <c r="FW43" s="426"/>
      <c r="FX43" s="426"/>
      <c r="FY43" s="426"/>
      <c r="FZ43" s="426"/>
      <c r="GA43" s="426"/>
      <c r="GB43" s="426"/>
      <c r="GC43" s="426"/>
      <c r="GD43" s="426"/>
      <c r="GE43" s="426"/>
      <c r="GF43" s="426"/>
      <c r="GG43" s="427"/>
      <c r="GH43" s="428"/>
      <c r="GI43" s="426"/>
      <c r="GJ43" s="426"/>
      <c r="GK43" s="426"/>
      <c r="GL43" s="426"/>
      <c r="GM43" s="426"/>
      <c r="GN43" s="426"/>
      <c r="GO43" s="426"/>
      <c r="GP43" s="426"/>
      <c r="GQ43" s="426"/>
      <c r="GR43" s="426"/>
      <c r="GS43" s="426"/>
      <c r="GT43" s="426"/>
      <c r="GU43" s="426"/>
      <c r="GV43" s="426"/>
      <c r="GW43" s="426"/>
      <c r="GX43" s="426"/>
      <c r="GY43" s="426"/>
      <c r="GZ43" s="426"/>
      <c r="HA43" s="426"/>
      <c r="HB43" s="426"/>
      <c r="HC43" s="426"/>
      <c r="HD43" s="426"/>
      <c r="HE43" s="426"/>
      <c r="HF43" s="426">
        <v>1</v>
      </c>
      <c r="HG43" s="432"/>
      <c r="HH43" s="426">
        <v>1</v>
      </c>
      <c r="HI43" s="426">
        <v>1</v>
      </c>
      <c r="HJ43" s="426">
        <v>1</v>
      </c>
      <c r="HK43" s="426">
        <v>1</v>
      </c>
      <c r="HL43" s="426"/>
      <c r="HM43" s="426"/>
      <c r="HN43" s="426"/>
      <c r="HO43" s="426"/>
      <c r="HP43" s="426"/>
      <c r="HQ43" s="426"/>
      <c r="HR43" s="426"/>
      <c r="HS43" s="426"/>
      <c r="HT43" s="426"/>
      <c r="HU43" s="426"/>
      <c r="HV43" s="426"/>
      <c r="HW43" s="426"/>
      <c r="HX43" s="426"/>
      <c r="HY43" s="426"/>
      <c r="HZ43" s="426"/>
      <c r="IA43" s="426"/>
      <c r="IB43" s="426"/>
      <c r="IC43" s="426"/>
      <c r="ID43" s="426"/>
      <c r="IE43" s="426"/>
      <c r="IF43" s="426"/>
      <c r="IG43" s="426"/>
      <c r="IH43" s="426"/>
      <c r="II43" s="426"/>
      <c r="IJ43" s="426"/>
      <c r="IK43" s="426"/>
      <c r="IL43" s="426"/>
      <c r="IM43" s="426"/>
      <c r="IN43" s="426"/>
      <c r="IO43" s="426"/>
      <c r="IP43" s="426"/>
      <c r="IQ43" s="426"/>
      <c r="IR43" s="426"/>
      <c r="IS43" s="426"/>
      <c r="IT43" s="426"/>
      <c r="IU43" s="426"/>
      <c r="IV43" s="426"/>
      <c r="IW43" s="426"/>
      <c r="IX43" s="426"/>
      <c r="IY43" s="426"/>
      <c r="IZ43" s="426"/>
      <c r="JA43" s="426"/>
      <c r="JB43" s="426"/>
      <c r="JC43" s="426"/>
      <c r="JD43" s="426"/>
      <c r="JE43" s="426"/>
      <c r="JF43" s="426"/>
      <c r="JG43" s="426"/>
      <c r="JH43" s="426">
        <v>1</v>
      </c>
      <c r="JI43" s="427">
        <v>1</v>
      </c>
      <c r="JJ43" s="427"/>
      <c r="JK43" s="427"/>
      <c r="JL43" s="427"/>
      <c r="JM43" s="427"/>
      <c r="JN43" s="427"/>
      <c r="JO43" s="427"/>
      <c r="JP43" s="427"/>
      <c r="JQ43" s="427"/>
      <c r="JR43" s="427"/>
      <c r="JS43" s="427"/>
      <c r="JT43" s="427"/>
      <c r="JU43" s="427"/>
      <c r="JV43" s="427"/>
      <c r="JW43" s="427"/>
      <c r="JX43" s="427"/>
      <c r="JY43" s="427"/>
      <c r="JZ43" s="427"/>
      <c r="KA43" s="427"/>
      <c r="KB43" s="427"/>
      <c r="KC43" s="427"/>
      <c r="KD43" s="427"/>
      <c r="KE43" s="427"/>
      <c r="KF43" s="427"/>
      <c r="KG43" s="427"/>
      <c r="KH43" s="427"/>
      <c r="KI43" s="427"/>
      <c r="KJ43" s="427"/>
      <c r="KK43" s="427"/>
      <c r="KL43" s="427"/>
      <c r="KM43" s="427"/>
      <c r="KN43" s="428"/>
      <c r="KO43" s="426"/>
      <c r="KP43" s="426"/>
      <c r="KQ43" s="426"/>
      <c r="KR43" s="426"/>
      <c r="KS43" s="426"/>
      <c r="KT43" s="426"/>
      <c r="KU43" s="426"/>
      <c r="KV43" s="426"/>
      <c r="KW43" s="426"/>
      <c r="KX43" s="426"/>
      <c r="KY43" s="426"/>
      <c r="KZ43" s="426"/>
      <c r="LA43" s="426"/>
      <c r="LB43" s="426"/>
      <c r="LC43" s="429"/>
      <c r="LD43" s="432"/>
      <c r="LE43" s="426"/>
      <c r="LF43" s="426"/>
      <c r="LG43" s="426">
        <v>1</v>
      </c>
      <c r="LH43" s="426">
        <v>1</v>
      </c>
      <c r="LI43" s="426"/>
    </row>
    <row r="44" spans="1:322" ht="51" customHeight="1" x14ac:dyDescent="0.25">
      <c r="A44" s="478">
        <f>'Pielęgniarstwo II st.'!A44</f>
        <v>25</v>
      </c>
      <c r="B44" s="478" t="str">
        <f>'Pielęgniarstwo II st.'!B44</f>
        <v>D</v>
      </c>
      <c r="C44" s="479" t="str">
        <f>'Pielęgniarstwo II st.'!C44</f>
        <v>2026/2027</v>
      </c>
      <c r="D44" s="478">
        <f>'Pielęgniarstwo II st.'!D44</f>
        <v>0</v>
      </c>
      <c r="E44" s="478">
        <f>'Pielęgniarstwo II st.'!E44</f>
        <v>1</v>
      </c>
      <c r="F44" s="478" t="str">
        <f>'Pielęgniarstwo II st.'!F44</f>
        <v>2026/2027</v>
      </c>
      <c r="G44" s="480" t="str">
        <f>'Pielęgniarstwo II st.'!G44</f>
        <v>RPS</v>
      </c>
      <c r="H44" s="481" t="str">
        <f>'Pielęgniarstwo II st.'!H44</f>
        <v>ze standardu</v>
      </c>
      <c r="I44" s="482" t="str">
        <f>'Pielęgniarstwo II st.'!I44</f>
        <v>Opieka i edukacja  terapeutyczna w chorobach przewlekłych (w diabetologii) - praktyka zawodowa</v>
      </c>
      <c r="J44" s="493">
        <f>'Pielęgniarstwo II st.'!M44</f>
        <v>50</v>
      </c>
      <c r="K44" s="484">
        <f>'Pielęgniarstwo II st.'!N44</f>
        <v>10</v>
      </c>
      <c r="L44" s="485">
        <f>'Pielęgniarstwo II st.'!O44</f>
        <v>40</v>
      </c>
      <c r="M44" s="486">
        <f>SUM('Pielęgniarstwo II st.'!AB44,'Pielęgniarstwo II st.'!AD44,'Pielęgniarstwo II st.'!AY44,'Pielęgniarstwo II st.'!BA44)</f>
        <v>0</v>
      </c>
      <c r="N44" s="487">
        <f>'Pielęgniarstwo II st.'!P44</f>
        <v>40</v>
      </c>
      <c r="O44" s="488">
        <f>'Pielęgniarstwo II st.'!Q44</f>
        <v>2</v>
      </c>
      <c r="P44" s="489" t="str">
        <f>'Pielęgniarstwo II st.'!V44</f>
        <v>zal</v>
      </c>
      <c r="Q44" s="494">
        <f t="shared" si="0"/>
        <v>0</v>
      </c>
      <c r="R44" s="495">
        <f t="shared" si="1"/>
        <v>7</v>
      </c>
      <c r="S44" s="496">
        <f t="shared" si="2"/>
        <v>2</v>
      </c>
      <c r="T44" s="437"/>
      <c r="U44" s="436"/>
      <c r="V44" s="436"/>
      <c r="W44" s="436"/>
      <c r="X44" s="436"/>
      <c r="Y44" s="436"/>
      <c r="Z44" s="436"/>
      <c r="AA44" s="436"/>
      <c r="AB44" s="436"/>
      <c r="AC44" s="436"/>
      <c r="AD44" s="436"/>
      <c r="AE44" s="436"/>
      <c r="AF44" s="436"/>
      <c r="AG44" s="436"/>
      <c r="AH44" s="436"/>
      <c r="AI44" s="436"/>
      <c r="AJ44" s="436"/>
      <c r="AK44" s="436"/>
      <c r="AL44" s="436"/>
      <c r="AM44" s="436"/>
      <c r="AN44" s="436"/>
      <c r="AO44" s="436"/>
      <c r="AP44" s="436"/>
      <c r="AQ44" s="436"/>
      <c r="AR44" s="436"/>
      <c r="AS44" s="426"/>
      <c r="AT44" s="437"/>
      <c r="AU44" s="436"/>
      <c r="AV44" s="436"/>
      <c r="AW44" s="436"/>
      <c r="AX44" s="436"/>
      <c r="AY44" s="436"/>
      <c r="AZ44" s="436"/>
      <c r="BA44" s="436"/>
      <c r="BB44" s="436"/>
      <c r="BC44" s="436"/>
      <c r="BD44" s="436"/>
      <c r="BE44" s="436"/>
      <c r="BF44" s="436"/>
      <c r="BG44" s="436"/>
      <c r="BH44" s="436"/>
      <c r="BI44" s="436"/>
      <c r="BJ44" s="436"/>
      <c r="BK44" s="436"/>
      <c r="BL44" s="436"/>
      <c r="BM44" s="436"/>
      <c r="BN44" s="436"/>
      <c r="BO44" s="436"/>
      <c r="BP44" s="436"/>
      <c r="BQ44" s="436"/>
      <c r="BR44" s="436"/>
      <c r="BS44" s="436"/>
      <c r="BT44" s="436"/>
      <c r="BU44" s="436"/>
      <c r="BV44" s="436"/>
      <c r="BW44" s="436"/>
      <c r="BX44" s="436"/>
      <c r="BY44" s="436"/>
      <c r="BZ44" s="436"/>
      <c r="CA44" s="436"/>
      <c r="CB44" s="436"/>
      <c r="CC44" s="436"/>
      <c r="CD44" s="436"/>
      <c r="CE44" s="436"/>
      <c r="CF44" s="436"/>
      <c r="CG44" s="436"/>
      <c r="CH44" s="436"/>
      <c r="CI44" s="436"/>
      <c r="CJ44" s="436"/>
      <c r="CK44" s="436"/>
      <c r="CL44" s="436"/>
      <c r="CM44" s="436"/>
      <c r="CN44" s="436"/>
      <c r="CO44" s="436"/>
      <c r="CP44" s="436"/>
      <c r="CQ44" s="436"/>
      <c r="CR44" s="436"/>
      <c r="CS44" s="436"/>
      <c r="CT44" s="436"/>
      <c r="CU44" s="436"/>
      <c r="CV44" s="436"/>
      <c r="CW44" s="436"/>
      <c r="CX44" s="442"/>
      <c r="CY44" s="442"/>
      <c r="CZ44" s="442"/>
      <c r="DA44" s="436"/>
      <c r="DB44" s="436"/>
      <c r="DC44" s="436"/>
      <c r="DD44" s="436"/>
      <c r="DE44" s="436"/>
      <c r="DF44" s="436"/>
      <c r="DG44" s="436"/>
      <c r="DH44" s="436"/>
      <c r="DI44" s="436"/>
      <c r="DJ44" s="436"/>
      <c r="DK44" s="436"/>
      <c r="DL44" s="436"/>
      <c r="DM44" s="436"/>
      <c r="DN44" s="436"/>
      <c r="DO44" s="436"/>
      <c r="DP44" s="436"/>
      <c r="DQ44" s="436"/>
      <c r="DR44" s="436"/>
      <c r="DS44" s="436"/>
      <c r="DT44" s="436"/>
      <c r="DU44" s="436"/>
      <c r="DV44" s="436"/>
      <c r="DW44" s="436"/>
      <c r="DX44" s="436"/>
      <c r="DY44" s="436"/>
      <c r="DZ44" s="436"/>
      <c r="EA44" s="436"/>
      <c r="EB44" s="436"/>
      <c r="EC44" s="436"/>
      <c r="ED44" s="436"/>
      <c r="EE44" s="436"/>
      <c r="EF44" s="436"/>
      <c r="EG44" s="436"/>
      <c r="EH44" s="436"/>
      <c r="EI44" s="436"/>
      <c r="EJ44" s="436"/>
      <c r="EK44" s="436"/>
      <c r="EL44" s="436"/>
      <c r="EM44" s="442"/>
      <c r="EN44" s="437"/>
      <c r="EO44" s="436"/>
      <c r="EP44" s="436"/>
      <c r="EQ44" s="436"/>
      <c r="ER44" s="436"/>
      <c r="ES44" s="436"/>
      <c r="ET44" s="436"/>
      <c r="EU44" s="436"/>
      <c r="EV44" s="436"/>
      <c r="EW44" s="436"/>
      <c r="EX44" s="436"/>
      <c r="EY44" s="436"/>
      <c r="EZ44" s="436"/>
      <c r="FA44" s="436"/>
      <c r="FB44" s="436"/>
      <c r="FC44" s="436"/>
      <c r="FD44" s="436"/>
      <c r="FE44" s="436"/>
      <c r="FF44" s="436"/>
      <c r="FG44" s="436"/>
      <c r="FH44" s="440"/>
      <c r="FI44" s="441"/>
      <c r="FJ44" s="442"/>
      <c r="FK44" s="442"/>
      <c r="FL44" s="442"/>
      <c r="FM44" s="442"/>
      <c r="FN44" s="440"/>
      <c r="FO44" s="437"/>
      <c r="FP44" s="436"/>
      <c r="FQ44" s="436"/>
      <c r="FR44" s="436"/>
      <c r="FS44" s="436"/>
      <c r="FT44" s="436"/>
      <c r="FU44" s="436"/>
      <c r="FV44" s="436"/>
      <c r="FW44" s="436"/>
      <c r="FX44" s="436"/>
      <c r="FY44" s="436"/>
      <c r="FZ44" s="436"/>
      <c r="GA44" s="436"/>
      <c r="GB44" s="436"/>
      <c r="GC44" s="436"/>
      <c r="GD44" s="436"/>
      <c r="GE44" s="436"/>
      <c r="GF44" s="436"/>
      <c r="GG44" s="442"/>
      <c r="GH44" s="437"/>
      <c r="GI44" s="436"/>
      <c r="GJ44" s="436"/>
      <c r="GK44" s="436"/>
      <c r="GL44" s="436"/>
      <c r="GM44" s="436"/>
      <c r="GN44" s="436"/>
      <c r="GO44" s="436"/>
      <c r="GP44" s="436"/>
      <c r="GQ44" s="436"/>
      <c r="GR44" s="436"/>
      <c r="GS44" s="436"/>
      <c r="GT44" s="436"/>
      <c r="GU44" s="436"/>
      <c r="GV44" s="436"/>
      <c r="GW44" s="436"/>
      <c r="GX44" s="436"/>
      <c r="GY44" s="436"/>
      <c r="GZ44" s="436"/>
      <c r="HA44" s="436"/>
      <c r="HB44" s="436"/>
      <c r="HC44" s="436"/>
      <c r="HD44" s="436"/>
      <c r="HE44" s="436">
        <v>1</v>
      </c>
      <c r="HF44" s="436">
        <v>1</v>
      </c>
      <c r="HG44" s="432"/>
      <c r="HH44" s="426"/>
      <c r="HI44" s="426"/>
      <c r="HJ44" s="426"/>
      <c r="HK44" s="426"/>
      <c r="HL44" s="426">
        <v>1</v>
      </c>
      <c r="HM44" s="426">
        <v>1</v>
      </c>
      <c r="HN44" s="426">
        <v>1</v>
      </c>
      <c r="HO44" s="426"/>
      <c r="HP44" s="426"/>
      <c r="HQ44" s="426"/>
      <c r="HR44" s="426"/>
      <c r="HS44" s="426"/>
      <c r="HT44" s="426"/>
      <c r="HU44" s="426"/>
      <c r="HV44" s="426"/>
      <c r="HW44" s="426"/>
      <c r="HX44" s="426"/>
      <c r="HY44" s="426"/>
      <c r="HZ44" s="426"/>
      <c r="IA44" s="426"/>
      <c r="IB44" s="426"/>
      <c r="IC44" s="426">
        <v>1</v>
      </c>
      <c r="ID44" s="426"/>
      <c r="IE44" s="426"/>
      <c r="IF44" s="426"/>
      <c r="IG44" s="426"/>
      <c r="IH44" s="426"/>
      <c r="II44" s="426"/>
      <c r="IJ44" s="426"/>
      <c r="IK44" s="426"/>
      <c r="IL44" s="426"/>
      <c r="IM44" s="426"/>
      <c r="IN44" s="426"/>
      <c r="IO44" s="426"/>
      <c r="IP44" s="426"/>
      <c r="IQ44" s="426"/>
      <c r="IR44" s="426"/>
      <c r="IS44" s="426"/>
      <c r="IT44" s="426"/>
      <c r="IU44" s="426"/>
      <c r="IV44" s="426"/>
      <c r="IW44" s="426"/>
      <c r="IX44" s="426"/>
      <c r="IY44" s="426"/>
      <c r="IZ44" s="426"/>
      <c r="JA44" s="426"/>
      <c r="JB44" s="426"/>
      <c r="JC44" s="426"/>
      <c r="JD44" s="426"/>
      <c r="JE44" s="426"/>
      <c r="JF44" s="426"/>
      <c r="JG44" s="426"/>
      <c r="JH44" s="426"/>
      <c r="JI44" s="427">
        <v>1</v>
      </c>
      <c r="JJ44" s="427"/>
      <c r="JK44" s="427"/>
      <c r="JL44" s="427"/>
      <c r="JM44" s="427"/>
      <c r="JN44" s="427"/>
      <c r="JO44" s="427"/>
      <c r="JP44" s="427"/>
      <c r="JQ44" s="427"/>
      <c r="JR44" s="427"/>
      <c r="JS44" s="427"/>
      <c r="JT44" s="427"/>
      <c r="JU44" s="427"/>
      <c r="JV44" s="427"/>
      <c r="JW44" s="427"/>
      <c r="JX44" s="427"/>
      <c r="JY44" s="427"/>
      <c r="JZ44" s="427"/>
      <c r="KA44" s="427"/>
      <c r="KB44" s="427"/>
      <c r="KC44" s="427"/>
      <c r="KD44" s="427"/>
      <c r="KE44" s="427"/>
      <c r="KF44" s="427"/>
      <c r="KG44" s="427"/>
      <c r="KH44" s="427"/>
      <c r="KI44" s="427"/>
      <c r="KJ44" s="427"/>
      <c r="KK44" s="427"/>
      <c r="KL44" s="427"/>
      <c r="KM44" s="427"/>
      <c r="KN44" s="428"/>
      <c r="KO44" s="426"/>
      <c r="KP44" s="426"/>
      <c r="KQ44" s="426"/>
      <c r="KR44" s="426"/>
      <c r="KS44" s="426"/>
      <c r="KT44" s="426"/>
      <c r="KU44" s="426"/>
      <c r="KV44" s="426"/>
      <c r="KW44" s="426"/>
      <c r="KX44" s="426"/>
      <c r="KY44" s="426"/>
      <c r="KZ44" s="426"/>
      <c r="LA44" s="426"/>
      <c r="LB44" s="426"/>
      <c r="LC44" s="429"/>
      <c r="LD44" s="432"/>
      <c r="LE44" s="426"/>
      <c r="LF44" s="426"/>
      <c r="LG44" s="426">
        <v>1</v>
      </c>
      <c r="LH44" s="426">
        <v>1</v>
      </c>
      <c r="LI44" s="426"/>
    </row>
    <row r="45" spans="1:322" ht="15.75" x14ac:dyDescent="0.25">
      <c r="A45" s="478">
        <f>'Pielęgniarstwo II st.'!A45</f>
        <v>26</v>
      </c>
      <c r="B45" s="501">
        <f>'Pielęgniarstwo II st.'!B45</f>
        <v>0</v>
      </c>
      <c r="C45" s="479" t="str">
        <f>'Pielęgniarstwo II st.'!C45</f>
        <v>2026/2027</v>
      </c>
      <c r="D45" s="478">
        <f>'Pielęgniarstwo II st.'!D45</f>
        <v>0</v>
      </c>
      <c r="E45" s="478">
        <f>'Pielęgniarstwo II st.'!E45</f>
        <v>1</v>
      </c>
      <c r="F45" s="478" t="str">
        <f>'Pielęgniarstwo II st.'!F45</f>
        <v>2026/2027</v>
      </c>
      <c r="G45" s="480" t="str">
        <f>'Pielęgniarstwo II st.'!G45</f>
        <v>RPS</v>
      </c>
      <c r="H45" s="480">
        <f>'Pielęgniarstwo II st.'!H45</f>
        <v>0</v>
      </c>
      <c r="I45" s="482" t="str">
        <f>'Pielęgniarstwo II st.'!I45</f>
        <v>Szkolenie BHP i P.P</v>
      </c>
      <c r="J45" s="493">
        <f>'Pielęgniarstwo II st.'!M45</f>
        <v>4</v>
      </c>
      <c r="K45" s="484">
        <f>'Pielęgniarstwo II st.'!N45</f>
        <v>0</v>
      </c>
      <c r="L45" s="485">
        <f>'Pielęgniarstwo II st.'!O45</f>
        <v>4</v>
      </c>
      <c r="M45" s="486">
        <f>SUM('Pielęgniarstwo II st.'!AB45,'Pielęgniarstwo II st.'!AD45,'Pielęgniarstwo II st.'!AY45,'Pielęgniarstwo II st.'!BA45)</f>
        <v>0</v>
      </c>
      <c r="N45" s="487">
        <f>'Pielęgniarstwo II st.'!P45</f>
        <v>4</v>
      </c>
      <c r="O45" s="488">
        <f>'Pielęgniarstwo II st.'!Q45</f>
        <v>0</v>
      </c>
      <c r="P45" s="489" t="str">
        <f>'Pielęgniarstwo II st.'!V45</f>
        <v>zal</v>
      </c>
      <c r="Q45" s="494">
        <f t="shared" si="0"/>
        <v>3</v>
      </c>
      <c r="R45" s="495">
        <f t="shared" si="1"/>
        <v>0</v>
      </c>
      <c r="S45" s="496">
        <f t="shared" ref="S45:S46" si="3">SUM(LD45:LI45)</f>
        <v>0</v>
      </c>
      <c r="T45" s="428"/>
      <c r="U45" s="426"/>
      <c r="V45" s="426"/>
      <c r="W45" s="426"/>
      <c r="X45" s="426"/>
      <c r="Y45" s="426"/>
      <c r="Z45" s="426"/>
      <c r="AA45" s="426"/>
      <c r="AB45" s="426"/>
      <c r="AC45" s="426"/>
      <c r="AD45" s="426"/>
      <c r="AE45" s="426"/>
      <c r="AF45" s="426"/>
      <c r="AG45" s="426"/>
      <c r="AH45" s="426"/>
      <c r="AI45" s="426"/>
      <c r="AJ45" s="426"/>
      <c r="AK45" s="426"/>
      <c r="AL45" s="426"/>
      <c r="AM45" s="426"/>
      <c r="AN45" s="426"/>
      <c r="AO45" s="426"/>
      <c r="AP45" s="426"/>
      <c r="AQ45" s="426"/>
      <c r="AR45" s="426"/>
      <c r="AS45" s="426"/>
      <c r="AT45" s="428"/>
      <c r="AU45" s="426"/>
      <c r="AV45" s="426"/>
      <c r="AW45" s="426"/>
      <c r="AX45" s="426"/>
      <c r="AY45" s="426"/>
      <c r="AZ45" s="426"/>
      <c r="BA45" s="426"/>
      <c r="BB45" s="426"/>
      <c r="BC45" s="426"/>
      <c r="BD45" s="426"/>
      <c r="BE45" s="426"/>
      <c r="BF45" s="426"/>
      <c r="BG45" s="426"/>
      <c r="BH45" s="426"/>
      <c r="BI45" s="426"/>
      <c r="BJ45" s="426"/>
      <c r="BK45" s="426"/>
      <c r="BL45" s="426"/>
      <c r="BM45" s="426"/>
      <c r="BN45" s="426"/>
      <c r="BO45" s="426"/>
      <c r="BP45" s="426"/>
      <c r="BQ45" s="426"/>
      <c r="BR45" s="426"/>
      <c r="BS45" s="426"/>
      <c r="BT45" s="426"/>
      <c r="BU45" s="426"/>
      <c r="BV45" s="426"/>
      <c r="BW45" s="426"/>
      <c r="BX45" s="426"/>
      <c r="BY45" s="426"/>
      <c r="BZ45" s="426"/>
      <c r="CA45" s="426"/>
      <c r="CB45" s="426"/>
      <c r="CC45" s="426"/>
      <c r="CD45" s="426"/>
      <c r="CE45" s="426"/>
      <c r="CF45" s="426"/>
      <c r="CG45" s="426"/>
      <c r="CH45" s="426"/>
      <c r="CI45" s="426"/>
      <c r="CJ45" s="426"/>
      <c r="CK45" s="426"/>
      <c r="CL45" s="426"/>
      <c r="CM45" s="426"/>
      <c r="CN45" s="426"/>
      <c r="CO45" s="426"/>
      <c r="CP45" s="426"/>
      <c r="CQ45" s="426"/>
      <c r="CR45" s="426"/>
      <c r="CS45" s="426"/>
      <c r="CT45" s="426"/>
      <c r="CU45" s="426"/>
      <c r="CV45" s="426"/>
      <c r="CW45" s="426"/>
      <c r="CX45" s="426"/>
      <c r="CY45" s="426"/>
      <c r="CZ45" s="426"/>
      <c r="DA45" s="426"/>
      <c r="DB45" s="426"/>
      <c r="DC45" s="426"/>
      <c r="DD45" s="426"/>
      <c r="DE45" s="426"/>
      <c r="DF45" s="426"/>
      <c r="DG45" s="426"/>
      <c r="DH45" s="426"/>
      <c r="DI45" s="426"/>
      <c r="DJ45" s="426"/>
      <c r="DK45" s="426"/>
      <c r="DL45" s="426"/>
      <c r="DM45" s="426"/>
      <c r="DN45" s="426"/>
      <c r="DO45" s="426"/>
      <c r="DP45" s="426"/>
      <c r="DQ45" s="426"/>
      <c r="DR45" s="426"/>
      <c r="DS45" s="426"/>
      <c r="DT45" s="426"/>
      <c r="DU45" s="426"/>
      <c r="DV45" s="426"/>
      <c r="DW45" s="426"/>
      <c r="DX45" s="426"/>
      <c r="DY45" s="426"/>
      <c r="DZ45" s="426"/>
      <c r="EA45" s="426"/>
      <c r="EB45" s="426"/>
      <c r="EC45" s="426"/>
      <c r="ED45" s="426"/>
      <c r="EE45" s="426"/>
      <c r="EF45" s="426"/>
      <c r="EG45" s="426"/>
      <c r="EH45" s="426"/>
      <c r="EI45" s="426"/>
      <c r="EJ45" s="426"/>
      <c r="EK45" s="426"/>
      <c r="EL45" s="426"/>
      <c r="EM45" s="427"/>
      <c r="EN45" s="428"/>
      <c r="EO45" s="426"/>
      <c r="EP45" s="426"/>
      <c r="EQ45" s="426"/>
      <c r="ER45" s="426"/>
      <c r="ES45" s="426"/>
      <c r="ET45" s="426"/>
      <c r="EU45" s="426"/>
      <c r="EV45" s="426"/>
      <c r="EW45" s="426"/>
      <c r="EX45" s="426"/>
      <c r="EY45" s="426"/>
      <c r="EZ45" s="426"/>
      <c r="FA45" s="426"/>
      <c r="FB45" s="426"/>
      <c r="FC45" s="426"/>
      <c r="FD45" s="426"/>
      <c r="FE45" s="426"/>
      <c r="FF45" s="426"/>
      <c r="FG45" s="426"/>
      <c r="FH45" s="429"/>
      <c r="FI45" s="430">
        <v>1</v>
      </c>
      <c r="FJ45" s="427">
        <v>1</v>
      </c>
      <c r="FK45" s="427">
        <v>1</v>
      </c>
      <c r="FL45" s="427"/>
      <c r="FM45" s="427"/>
      <c r="FN45" s="429"/>
      <c r="FO45" s="428"/>
      <c r="FP45" s="426"/>
      <c r="FQ45" s="426"/>
      <c r="FR45" s="426"/>
      <c r="FS45" s="426"/>
      <c r="FT45" s="426"/>
      <c r="FU45" s="426"/>
      <c r="FV45" s="426"/>
      <c r="FW45" s="426"/>
      <c r="FX45" s="426"/>
      <c r="FY45" s="426"/>
      <c r="FZ45" s="426"/>
      <c r="GA45" s="426"/>
      <c r="GB45" s="426"/>
      <c r="GC45" s="426"/>
      <c r="GD45" s="426"/>
      <c r="GE45" s="426"/>
      <c r="GF45" s="426"/>
      <c r="GG45" s="427"/>
      <c r="GH45" s="428"/>
      <c r="GI45" s="426"/>
      <c r="GJ45" s="426"/>
      <c r="GK45" s="426"/>
      <c r="GL45" s="426"/>
      <c r="GM45" s="426"/>
      <c r="GN45" s="426"/>
      <c r="GO45" s="426"/>
      <c r="GP45" s="426"/>
      <c r="GQ45" s="426"/>
      <c r="GR45" s="426"/>
      <c r="GS45" s="426"/>
      <c r="GT45" s="426"/>
      <c r="GU45" s="426"/>
      <c r="GV45" s="426"/>
      <c r="GW45" s="426"/>
      <c r="GX45" s="426"/>
      <c r="GY45" s="426"/>
      <c r="GZ45" s="426"/>
      <c r="HA45" s="426"/>
      <c r="HB45" s="426"/>
      <c r="HC45" s="426"/>
      <c r="HD45" s="426"/>
      <c r="HE45" s="426"/>
      <c r="HF45" s="426"/>
      <c r="HG45" s="432"/>
      <c r="HH45" s="426"/>
      <c r="HI45" s="426"/>
      <c r="HJ45" s="426"/>
      <c r="HK45" s="426"/>
      <c r="HL45" s="426"/>
      <c r="HM45" s="426"/>
      <c r="HN45" s="426"/>
      <c r="HO45" s="426"/>
      <c r="HP45" s="426"/>
      <c r="HQ45" s="426"/>
      <c r="HR45" s="426"/>
      <c r="HS45" s="426"/>
      <c r="HT45" s="426"/>
      <c r="HU45" s="426"/>
      <c r="HV45" s="426"/>
      <c r="HW45" s="426"/>
      <c r="HX45" s="426"/>
      <c r="HY45" s="426"/>
      <c r="HZ45" s="426"/>
      <c r="IA45" s="426"/>
      <c r="IB45" s="426"/>
      <c r="IC45" s="426"/>
      <c r="ID45" s="426"/>
      <c r="IE45" s="426"/>
      <c r="IF45" s="426"/>
      <c r="IG45" s="426"/>
      <c r="IH45" s="426"/>
      <c r="II45" s="426"/>
      <c r="IJ45" s="426"/>
      <c r="IK45" s="426"/>
      <c r="IL45" s="426"/>
      <c r="IM45" s="426"/>
      <c r="IN45" s="426"/>
      <c r="IO45" s="426"/>
      <c r="IP45" s="426"/>
      <c r="IQ45" s="426"/>
      <c r="IR45" s="426"/>
      <c r="IS45" s="426"/>
      <c r="IT45" s="426"/>
      <c r="IU45" s="426"/>
      <c r="IV45" s="426"/>
      <c r="IW45" s="426"/>
      <c r="IX45" s="426"/>
      <c r="IY45" s="426"/>
      <c r="IZ45" s="426"/>
      <c r="JA45" s="426"/>
      <c r="JB45" s="426"/>
      <c r="JC45" s="426"/>
      <c r="JD45" s="426"/>
      <c r="JE45" s="426"/>
      <c r="JF45" s="426"/>
      <c r="JG45" s="426"/>
      <c r="JH45" s="426"/>
      <c r="JI45" s="426"/>
      <c r="JJ45" s="426"/>
      <c r="JK45" s="426"/>
      <c r="JL45" s="426"/>
      <c r="JM45" s="426"/>
      <c r="JN45" s="426"/>
      <c r="JO45" s="426"/>
      <c r="JP45" s="426"/>
      <c r="JQ45" s="426"/>
      <c r="JR45" s="426"/>
      <c r="JS45" s="426"/>
      <c r="JT45" s="426"/>
      <c r="JU45" s="426"/>
      <c r="JV45" s="426"/>
      <c r="JW45" s="426"/>
      <c r="JX45" s="426"/>
      <c r="JY45" s="426"/>
      <c r="JZ45" s="426"/>
      <c r="KA45" s="426"/>
      <c r="KB45" s="426"/>
      <c r="KC45" s="426"/>
      <c r="KD45" s="426"/>
      <c r="KE45" s="426"/>
      <c r="KF45" s="426"/>
      <c r="KG45" s="426"/>
      <c r="KH45" s="426"/>
      <c r="KI45" s="426"/>
      <c r="KJ45" s="426"/>
      <c r="KK45" s="426"/>
      <c r="KL45" s="426"/>
      <c r="KM45" s="426"/>
      <c r="KN45" s="428"/>
      <c r="KO45" s="432"/>
      <c r="KP45" s="432"/>
      <c r="KQ45" s="432"/>
      <c r="KR45" s="432"/>
      <c r="KS45" s="432"/>
      <c r="KT45" s="432"/>
      <c r="KU45" s="432"/>
      <c r="KV45" s="432"/>
      <c r="KW45" s="432"/>
      <c r="KX45" s="432"/>
      <c r="KY45" s="432"/>
      <c r="KZ45" s="432"/>
      <c r="LA45" s="432"/>
      <c r="LB45" s="432"/>
      <c r="LC45" s="445"/>
      <c r="LD45" s="428"/>
      <c r="LE45" s="432"/>
      <c r="LF45" s="432"/>
      <c r="LG45" s="432"/>
      <c r="LH45" s="432"/>
      <c r="LI45" s="432"/>
    </row>
    <row r="46" spans="1:322" ht="16.5" thickBot="1" x14ac:dyDescent="0.3">
      <c r="A46" s="478">
        <f>'Pielęgniarstwo II st.'!A46</f>
        <v>27</v>
      </c>
      <c r="B46" s="501">
        <f>'Pielęgniarstwo II st.'!B46</f>
        <v>0</v>
      </c>
      <c r="C46" s="479" t="str">
        <f>'Pielęgniarstwo II st.'!C46</f>
        <v>2026/2027</v>
      </c>
      <c r="D46" s="478">
        <f>'Pielęgniarstwo II st.'!D46</f>
        <v>0</v>
      </c>
      <c r="E46" s="478">
        <f>'Pielęgniarstwo II st.'!E46</f>
        <v>1</v>
      </c>
      <c r="F46" s="478" t="str">
        <f>'Pielęgniarstwo II st.'!F46</f>
        <v>2026/2027</v>
      </c>
      <c r="G46" s="480" t="str">
        <f>'Pielęgniarstwo II st.'!G46</f>
        <v>RPS</v>
      </c>
      <c r="H46" s="480">
        <f>'Pielęgniarstwo II st.'!H46</f>
        <v>0</v>
      </c>
      <c r="I46" s="482" t="str">
        <f>'Pielęgniarstwo II st.'!I46</f>
        <v>Przysposobienie biblioteczne</v>
      </c>
      <c r="J46" s="493">
        <f>'Pielęgniarstwo II st.'!M46</f>
        <v>2</v>
      </c>
      <c r="K46" s="484">
        <f>'Pielęgniarstwo II st.'!N46</f>
        <v>0</v>
      </c>
      <c r="L46" s="485">
        <f>'Pielęgniarstwo II st.'!O46</f>
        <v>2</v>
      </c>
      <c r="M46" s="486">
        <f>SUM('Pielęgniarstwo II st.'!AB46,'Pielęgniarstwo II st.'!AD46,'Pielęgniarstwo II st.'!AY46,'Pielęgniarstwo II st.'!BA46)</f>
        <v>0</v>
      </c>
      <c r="N46" s="487">
        <f>'Pielęgniarstwo II st.'!P46</f>
        <v>2</v>
      </c>
      <c r="O46" s="488">
        <f>'Pielęgniarstwo II st.'!Q46</f>
        <v>0</v>
      </c>
      <c r="P46" s="489" t="str">
        <f>'Pielęgniarstwo II st.'!V46</f>
        <v>zal</v>
      </c>
      <c r="Q46" s="494">
        <f t="shared" si="0"/>
        <v>3</v>
      </c>
      <c r="R46" s="495">
        <f t="shared" si="1"/>
        <v>0</v>
      </c>
      <c r="S46" s="496">
        <f t="shared" si="3"/>
        <v>0</v>
      </c>
      <c r="T46" s="446"/>
      <c r="U46" s="447"/>
      <c r="V46" s="447"/>
      <c r="W46" s="447"/>
      <c r="X46" s="447"/>
      <c r="Y46" s="447"/>
      <c r="Z46" s="447"/>
      <c r="AA46" s="447"/>
      <c r="AB46" s="447"/>
      <c r="AC46" s="447"/>
      <c r="AD46" s="447"/>
      <c r="AE46" s="447"/>
      <c r="AF46" s="447"/>
      <c r="AG46" s="447"/>
      <c r="AH46" s="447"/>
      <c r="AI46" s="447"/>
      <c r="AJ46" s="447"/>
      <c r="AK46" s="447"/>
      <c r="AL46" s="447"/>
      <c r="AM46" s="447"/>
      <c r="AN46" s="447"/>
      <c r="AO46" s="447"/>
      <c r="AP46" s="447"/>
      <c r="AQ46" s="447"/>
      <c r="AR46" s="447"/>
      <c r="AS46" s="447"/>
      <c r="AT46" s="446"/>
      <c r="AU46" s="447"/>
      <c r="AV46" s="447"/>
      <c r="AW46" s="447"/>
      <c r="AX46" s="447"/>
      <c r="AY46" s="447"/>
      <c r="AZ46" s="447"/>
      <c r="BA46" s="447"/>
      <c r="BB46" s="447"/>
      <c r="BC46" s="447"/>
      <c r="BD46" s="447"/>
      <c r="BE46" s="447"/>
      <c r="BF46" s="447"/>
      <c r="BG46" s="447"/>
      <c r="BH46" s="447"/>
      <c r="BI46" s="447"/>
      <c r="BJ46" s="447"/>
      <c r="BK46" s="447"/>
      <c r="BL46" s="447"/>
      <c r="BM46" s="447"/>
      <c r="BN46" s="447"/>
      <c r="BO46" s="447"/>
      <c r="BP46" s="447"/>
      <c r="BQ46" s="447"/>
      <c r="BR46" s="447"/>
      <c r="BS46" s="447"/>
      <c r="BT46" s="447"/>
      <c r="BU46" s="447"/>
      <c r="BV46" s="447"/>
      <c r="BW46" s="447"/>
      <c r="BX46" s="447"/>
      <c r="BY46" s="447"/>
      <c r="BZ46" s="447"/>
      <c r="CA46" s="447"/>
      <c r="CB46" s="447"/>
      <c r="CC46" s="447"/>
      <c r="CD46" s="447"/>
      <c r="CE46" s="447"/>
      <c r="CF46" s="447"/>
      <c r="CG46" s="447"/>
      <c r="CH46" s="447"/>
      <c r="CI46" s="447"/>
      <c r="CJ46" s="447"/>
      <c r="CK46" s="447"/>
      <c r="CL46" s="447"/>
      <c r="CM46" s="447"/>
      <c r="CN46" s="447"/>
      <c r="CO46" s="447"/>
      <c r="CP46" s="447"/>
      <c r="CQ46" s="447"/>
      <c r="CR46" s="447"/>
      <c r="CS46" s="447"/>
      <c r="CT46" s="447"/>
      <c r="CU46" s="447"/>
      <c r="CV46" s="447"/>
      <c r="CW46" s="447"/>
      <c r="CX46" s="447"/>
      <c r="CY46" s="447"/>
      <c r="CZ46" s="447"/>
      <c r="DA46" s="447"/>
      <c r="DB46" s="447"/>
      <c r="DC46" s="447"/>
      <c r="DD46" s="447"/>
      <c r="DE46" s="447"/>
      <c r="DF46" s="447"/>
      <c r="DG46" s="447"/>
      <c r="DH46" s="447"/>
      <c r="DI46" s="447"/>
      <c r="DJ46" s="447"/>
      <c r="DK46" s="447"/>
      <c r="DL46" s="447"/>
      <c r="DM46" s="447"/>
      <c r="DN46" s="447"/>
      <c r="DO46" s="447"/>
      <c r="DP46" s="447"/>
      <c r="DQ46" s="447"/>
      <c r="DR46" s="447"/>
      <c r="DS46" s="447"/>
      <c r="DT46" s="447"/>
      <c r="DU46" s="447"/>
      <c r="DV46" s="447"/>
      <c r="DW46" s="447"/>
      <c r="DX46" s="447"/>
      <c r="DY46" s="447"/>
      <c r="DZ46" s="447"/>
      <c r="EA46" s="447"/>
      <c r="EB46" s="447"/>
      <c r="EC46" s="447"/>
      <c r="ED46" s="447"/>
      <c r="EE46" s="447"/>
      <c r="EF46" s="447"/>
      <c r="EG46" s="447"/>
      <c r="EH46" s="447"/>
      <c r="EI46" s="447"/>
      <c r="EJ46" s="447"/>
      <c r="EK46" s="447"/>
      <c r="EL46" s="447"/>
      <c r="EM46" s="449"/>
      <c r="EN46" s="446"/>
      <c r="EO46" s="447"/>
      <c r="EP46" s="447"/>
      <c r="EQ46" s="447"/>
      <c r="ER46" s="447"/>
      <c r="ES46" s="447"/>
      <c r="ET46" s="447"/>
      <c r="EU46" s="447"/>
      <c r="EV46" s="447"/>
      <c r="EW46" s="447"/>
      <c r="EX46" s="447"/>
      <c r="EY46" s="447"/>
      <c r="EZ46" s="447"/>
      <c r="FA46" s="447"/>
      <c r="FB46" s="447"/>
      <c r="FC46" s="447"/>
      <c r="FD46" s="447"/>
      <c r="FE46" s="447"/>
      <c r="FF46" s="447"/>
      <c r="FG46" s="447"/>
      <c r="FH46" s="448"/>
      <c r="FI46" s="450"/>
      <c r="FJ46" s="449"/>
      <c r="FK46" s="449"/>
      <c r="FL46" s="449">
        <v>1</v>
      </c>
      <c r="FM46" s="449">
        <v>1</v>
      </c>
      <c r="FN46" s="448">
        <v>1</v>
      </c>
      <c r="FO46" s="446"/>
      <c r="FP46" s="447"/>
      <c r="FQ46" s="447"/>
      <c r="FR46" s="447"/>
      <c r="FS46" s="447"/>
      <c r="FT46" s="447"/>
      <c r="FU46" s="447"/>
      <c r="FV46" s="447"/>
      <c r="FW46" s="447"/>
      <c r="FX46" s="447"/>
      <c r="FY46" s="447"/>
      <c r="FZ46" s="447"/>
      <c r="GA46" s="447"/>
      <c r="GB46" s="447"/>
      <c r="GC46" s="447"/>
      <c r="GD46" s="447"/>
      <c r="GE46" s="447"/>
      <c r="GF46" s="447"/>
      <c r="GG46" s="449"/>
      <c r="GH46" s="446"/>
      <c r="GI46" s="447"/>
      <c r="GJ46" s="447"/>
      <c r="GK46" s="447"/>
      <c r="GL46" s="447"/>
      <c r="GM46" s="447"/>
      <c r="GN46" s="447"/>
      <c r="GO46" s="447"/>
      <c r="GP46" s="447"/>
      <c r="GQ46" s="447"/>
      <c r="GR46" s="447"/>
      <c r="GS46" s="447"/>
      <c r="GT46" s="447"/>
      <c r="GU46" s="447"/>
      <c r="GV46" s="447"/>
      <c r="GW46" s="447"/>
      <c r="GX46" s="447"/>
      <c r="GY46" s="447"/>
      <c r="GZ46" s="447"/>
      <c r="HA46" s="447"/>
      <c r="HB46" s="447"/>
      <c r="HC46" s="447"/>
      <c r="HD46" s="447"/>
      <c r="HE46" s="447"/>
      <c r="HF46" s="447"/>
      <c r="HG46" s="550"/>
      <c r="HH46" s="447"/>
      <c r="HI46" s="447"/>
      <c r="HJ46" s="447"/>
      <c r="HK46" s="447"/>
      <c r="HL46" s="447"/>
      <c r="HM46" s="447"/>
      <c r="HN46" s="447"/>
      <c r="HO46" s="447"/>
      <c r="HP46" s="447"/>
      <c r="HQ46" s="447"/>
      <c r="HR46" s="447"/>
      <c r="HS46" s="447"/>
      <c r="HT46" s="447"/>
      <c r="HU46" s="447"/>
      <c r="HV46" s="447"/>
      <c r="HW46" s="447"/>
      <c r="HX46" s="447"/>
      <c r="HY46" s="447"/>
      <c r="HZ46" s="447"/>
      <c r="IA46" s="447"/>
      <c r="IB46" s="447"/>
      <c r="IC46" s="447"/>
      <c r="ID46" s="447"/>
      <c r="IE46" s="447"/>
      <c r="IF46" s="447"/>
      <c r="IG46" s="447"/>
      <c r="IH46" s="447"/>
      <c r="II46" s="447"/>
      <c r="IJ46" s="447"/>
      <c r="IK46" s="447"/>
      <c r="IL46" s="447"/>
      <c r="IM46" s="447"/>
      <c r="IN46" s="447"/>
      <c r="IO46" s="447"/>
      <c r="IP46" s="447"/>
      <c r="IQ46" s="447"/>
      <c r="IR46" s="447"/>
      <c r="IS46" s="447"/>
      <c r="IT46" s="447"/>
      <c r="IU46" s="447"/>
      <c r="IV46" s="447"/>
      <c r="IW46" s="447"/>
      <c r="IX46" s="447"/>
      <c r="IY46" s="447"/>
      <c r="IZ46" s="447"/>
      <c r="JA46" s="447"/>
      <c r="JB46" s="447"/>
      <c r="JC46" s="447"/>
      <c r="JD46" s="447"/>
      <c r="JE46" s="447"/>
      <c r="JF46" s="447"/>
      <c r="JG46" s="447"/>
      <c r="JH46" s="447"/>
      <c r="JI46" s="447"/>
      <c r="JJ46" s="447"/>
      <c r="JK46" s="447"/>
      <c r="JL46" s="447"/>
      <c r="JM46" s="447"/>
      <c r="JN46" s="447"/>
      <c r="JO46" s="447"/>
      <c r="JP46" s="447"/>
      <c r="JQ46" s="447"/>
      <c r="JR46" s="447"/>
      <c r="JS46" s="447"/>
      <c r="JT46" s="447"/>
      <c r="JU46" s="447"/>
      <c r="JV46" s="447"/>
      <c r="JW46" s="447"/>
      <c r="JX46" s="447"/>
      <c r="JY46" s="447"/>
      <c r="JZ46" s="447"/>
      <c r="KA46" s="447"/>
      <c r="KB46" s="447"/>
      <c r="KC46" s="447"/>
      <c r="KD46" s="447"/>
      <c r="KE46" s="447"/>
      <c r="KF46" s="447"/>
      <c r="KG46" s="447"/>
      <c r="KH46" s="447"/>
      <c r="KI46" s="447"/>
      <c r="KJ46" s="447"/>
      <c r="KK46" s="447"/>
      <c r="KL46" s="447"/>
      <c r="KM46" s="447"/>
      <c r="KN46" s="451"/>
      <c r="KO46" s="452"/>
      <c r="KP46" s="452"/>
      <c r="KQ46" s="452"/>
      <c r="KR46" s="452"/>
      <c r="KS46" s="452"/>
      <c r="KT46" s="452"/>
      <c r="KU46" s="452"/>
      <c r="KV46" s="452"/>
      <c r="KW46" s="452"/>
      <c r="KX46" s="452"/>
      <c r="KY46" s="452"/>
      <c r="KZ46" s="452"/>
      <c r="LA46" s="452"/>
      <c r="LB46" s="452"/>
      <c r="LC46" s="453"/>
      <c r="LD46" s="452"/>
      <c r="LE46" s="452"/>
      <c r="LF46" s="452"/>
      <c r="LG46" s="452"/>
      <c r="LH46" s="452"/>
      <c r="LI46" s="452"/>
      <c r="LJ46" s="454"/>
    </row>
    <row r="47" spans="1:322" ht="16.5" thickBot="1" x14ac:dyDescent="0.3">
      <c r="A47" s="455"/>
      <c r="B47" s="456"/>
      <c r="C47" s="457"/>
      <c r="D47" s="458"/>
      <c r="E47" s="458"/>
      <c r="F47" s="459"/>
      <c r="G47" s="460"/>
      <c r="H47" s="461"/>
      <c r="I47" s="380" t="str">
        <f>'Pielęgniarstwo II st.'!I47</f>
        <v>sumy dla 1 roku</v>
      </c>
      <c r="J47" s="502">
        <f>SUM(J20:J46)</f>
        <v>1536</v>
      </c>
      <c r="K47" s="502">
        <f t="shared" ref="K47:BT47" si="4">SUM(K20:K46)</f>
        <v>790</v>
      </c>
      <c r="L47" s="502">
        <f>SUM(L20:L46)</f>
        <v>746</v>
      </c>
      <c r="M47" s="502">
        <f t="shared" si="4"/>
        <v>215</v>
      </c>
      <c r="N47" s="502">
        <f>SUM(N20:N46)</f>
        <v>746</v>
      </c>
      <c r="O47" s="502">
        <f t="shared" si="4"/>
        <v>60</v>
      </c>
      <c r="P47" s="503">
        <f>SUM(P20:P46)</f>
        <v>0</v>
      </c>
      <c r="Q47" s="502">
        <f t="shared" si="4"/>
        <v>105</v>
      </c>
      <c r="R47" s="502">
        <f t="shared" si="4"/>
        <v>112</v>
      </c>
      <c r="S47" s="502">
        <f t="shared" si="4"/>
        <v>36</v>
      </c>
      <c r="T47" s="502">
        <f t="shared" si="4"/>
        <v>1</v>
      </c>
      <c r="U47" s="502">
        <f t="shared" si="4"/>
        <v>1</v>
      </c>
      <c r="V47" s="502">
        <f t="shared" si="4"/>
        <v>1</v>
      </c>
      <c r="W47" s="502">
        <f t="shared" si="4"/>
        <v>1</v>
      </c>
      <c r="X47" s="502">
        <f t="shared" si="4"/>
        <v>1</v>
      </c>
      <c r="Y47" s="502">
        <f t="shared" si="4"/>
        <v>1</v>
      </c>
      <c r="Z47" s="502">
        <f t="shared" si="4"/>
        <v>1</v>
      </c>
      <c r="AA47" s="502">
        <f t="shared" si="4"/>
        <v>1</v>
      </c>
      <c r="AB47" s="502">
        <f t="shared" si="4"/>
        <v>1</v>
      </c>
      <c r="AC47" s="502">
        <f t="shared" si="4"/>
        <v>1</v>
      </c>
      <c r="AD47" s="502">
        <f t="shared" si="4"/>
        <v>1</v>
      </c>
      <c r="AE47" s="502">
        <f t="shared" si="4"/>
        <v>1</v>
      </c>
      <c r="AF47" s="502">
        <f t="shared" si="4"/>
        <v>1</v>
      </c>
      <c r="AG47" s="502">
        <f t="shared" si="4"/>
        <v>1</v>
      </c>
      <c r="AH47" s="502">
        <f t="shared" si="4"/>
        <v>1</v>
      </c>
      <c r="AI47" s="502">
        <f t="shared" si="4"/>
        <v>1</v>
      </c>
      <c r="AJ47" s="502">
        <f t="shared" si="4"/>
        <v>1</v>
      </c>
      <c r="AK47" s="502">
        <f t="shared" si="4"/>
        <v>1</v>
      </c>
      <c r="AL47" s="502">
        <f t="shared" si="4"/>
        <v>1</v>
      </c>
      <c r="AM47" s="502">
        <f t="shared" si="4"/>
        <v>1</v>
      </c>
      <c r="AN47" s="502">
        <f t="shared" si="4"/>
        <v>0</v>
      </c>
      <c r="AO47" s="502">
        <f t="shared" si="4"/>
        <v>0</v>
      </c>
      <c r="AP47" s="502">
        <f t="shared" si="4"/>
        <v>0</v>
      </c>
      <c r="AQ47" s="502">
        <f t="shared" si="4"/>
        <v>1</v>
      </c>
      <c r="AR47" s="502">
        <f t="shared" si="4"/>
        <v>1</v>
      </c>
      <c r="AS47" s="502">
        <f t="shared" si="4"/>
        <v>1</v>
      </c>
      <c r="AT47" s="502">
        <f t="shared" si="4"/>
        <v>1</v>
      </c>
      <c r="AU47" s="502">
        <f t="shared" si="4"/>
        <v>1</v>
      </c>
      <c r="AV47" s="502">
        <f t="shared" si="4"/>
        <v>1</v>
      </c>
      <c r="AW47" s="502">
        <f t="shared" si="4"/>
        <v>1</v>
      </c>
      <c r="AX47" s="502">
        <f t="shared" si="4"/>
        <v>1</v>
      </c>
      <c r="AY47" s="502">
        <f t="shared" si="4"/>
        <v>1</v>
      </c>
      <c r="AZ47" s="502">
        <f t="shared" si="4"/>
        <v>1</v>
      </c>
      <c r="BA47" s="502">
        <f t="shared" si="4"/>
        <v>0</v>
      </c>
      <c r="BB47" s="502">
        <f t="shared" si="4"/>
        <v>0</v>
      </c>
      <c r="BC47" s="502">
        <f t="shared" si="4"/>
        <v>0</v>
      </c>
      <c r="BD47" s="502">
        <f t="shared" si="4"/>
        <v>0</v>
      </c>
      <c r="BE47" s="502">
        <f t="shared" si="4"/>
        <v>0</v>
      </c>
      <c r="BF47" s="502">
        <f t="shared" si="4"/>
        <v>0</v>
      </c>
      <c r="BG47" s="502">
        <f t="shared" si="4"/>
        <v>0</v>
      </c>
      <c r="BH47" s="502">
        <f t="shared" si="4"/>
        <v>0</v>
      </c>
      <c r="BI47" s="502">
        <f t="shared" si="4"/>
        <v>0</v>
      </c>
      <c r="BJ47" s="502">
        <f t="shared" si="4"/>
        <v>7</v>
      </c>
      <c r="BK47" s="502">
        <f t="shared" si="4"/>
        <v>1</v>
      </c>
      <c r="BL47" s="502">
        <f t="shared" si="4"/>
        <v>1</v>
      </c>
      <c r="BM47" s="502">
        <f t="shared" si="4"/>
        <v>1</v>
      </c>
      <c r="BN47" s="502">
        <f t="shared" si="4"/>
        <v>0</v>
      </c>
      <c r="BO47" s="502">
        <f t="shared" si="4"/>
        <v>1</v>
      </c>
      <c r="BP47" s="502">
        <f t="shared" si="4"/>
        <v>1</v>
      </c>
      <c r="BQ47" s="502">
        <f t="shared" si="4"/>
        <v>1</v>
      </c>
      <c r="BR47" s="502">
        <f t="shared" si="4"/>
        <v>1</v>
      </c>
      <c r="BS47" s="502">
        <f t="shared" si="4"/>
        <v>3</v>
      </c>
      <c r="BT47" s="502">
        <f t="shared" si="4"/>
        <v>0</v>
      </c>
      <c r="BU47" s="502">
        <f t="shared" ref="BU47:EI47" si="5">SUM(BU20:BU46)</f>
        <v>2</v>
      </c>
      <c r="BV47" s="502">
        <f t="shared" si="5"/>
        <v>3</v>
      </c>
      <c r="BW47" s="502">
        <f t="shared" si="5"/>
        <v>1</v>
      </c>
      <c r="BX47" s="502">
        <f t="shared" si="5"/>
        <v>3</v>
      </c>
      <c r="BY47" s="502">
        <f t="shared" si="5"/>
        <v>1</v>
      </c>
      <c r="BZ47" s="502">
        <f t="shared" si="5"/>
        <v>1</v>
      </c>
      <c r="CA47" s="502">
        <f t="shared" si="5"/>
        <v>1</v>
      </c>
      <c r="CB47" s="502">
        <f t="shared" si="5"/>
        <v>1</v>
      </c>
      <c r="CC47" s="502">
        <f t="shared" si="5"/>
        <v>0</v>
      </c>
      <c r="CD47" s="502">
        <f t="shared" si="5"/>
        <v>0</v>
      </c>
      <c r="CE47" s="502">
        <f t="shared" si="5"/>
        <v>0</v>
      </c>
      <c r="CF47" s="502">
        <f t="shared" si="5"/>
        <v>0</v>
      </c>
      <c r="CG47" s="502">
        <f t="shared" si="5"/>
        <v>0</v>
      </c>
      <c r="CH47" s="502">
        <f t="shared" si="5"/>
        <v>0</v>
      </c>
      <c r="CI47" s="502">
        <f t="shared" si="5"/>
        <v>0</v>
      </c>
      <c r="CJ47" s="502">
        <f t="shared" si="5"/>
        <v>0</v>
      </c>
      <c r="CK47" s="502">
        <f t="shared" si="5"/>
        <v>0</v>
      </c>
      <c r="CL47" s="502">
        <f t="shared" si="5"/>
        <v>0</v>
      </c>
      <c r="CM47" s="502">
        <f t="shared" si="5"/>
        <v>0</v>
      </c>
      <c r="CN47" s="502">
        <f t="shared" si="5"/>
        <v>0</v>
      </c>
      <c r="CO47" s="502">
        <f t="shared" si="5"/>
        <v>0</v>
      </c>
      <c r="CP47" s="502">
        <f t="shared" si="5"/>
        <v>0</v>
      </c>
      <c r="CQ47" s="502">
        <f t="shared" si="5"/>
        <v>0</v>
      </c>
      <c r="CR47" s="502">
        <f t="shared" si="5"/>
        <v>0</v>
      </c>
      <c r="CS47" s="502">
        <f t="shared" si="5"/>
        <v>1</v>
      </c>
      <c r="CT47" s="502">
        <f t="shared" si="5"/>
        <v>1</v>
      </c>
      <c r="CU47" s="502">
        <f t="shared" si="5"/>
        <v>1</v>
      </c>
      <c r="CV47" s="502">
        <f t="shared" si="5"/>
        <v>1</v>
      </c>
      <c r="CW47" s="502">
        <f t="shared" si="5"/>
        <v>2</v>
      </c>
      <c r="CX47" s="502">
        <f t="shared" si="5"/>
        <v>1</v>
      </c>
      <c r="CY47" s="502">
        <f t="shared" si="5"/>
        <v>0</v>
      </c>
      <c r="CZ47" s="502">
        <f t="shared" si="5"/>
        <v>0</v>
      </c>
      <c r="DA47" s="502">
        <f t="shared" si="5"/>
        <v>0</v>
      </c>
      <c r="DB47" s="502">
        <f t="shared" si="5"/>
        <v>0</v>
      </c>
      <c r="DC47" s="502">
        <f t="shared" si="5"/>
        <v>0</v>
      </c>
      <c r="DD47" s="502">
        <f t="shared" si="5"/>
        <v>0</v>
      </c>
      <c r="DE47" s="502">
        <f t="shared" si="5"/>
        <v>0</v>
      </c>
      <c r="DF47" s="502">
        <f t="shared" si="5"/>
        <v>0</v>
      </c>
      <c r="DG47" s="502">
        <f t="shared" si="5"/>
        <v>0</v>
      </c>
      <c r="DH47" s="502">
        <f t="shared" si="5"/>
        <v>0</v>
      </c>
      <c r="DI47" s="502">
        <f t="shared" si="5"/>
        <v>0</v>
      </c>
      <c r="DJ47" s="502">
        <f t="shared" si="5"/>
        <v>0</v>
      </c>
      <c r="DK47" s="502">
        <f t="shared" si="5"/>
        <v>0</v>
      </c>
      <c r="DL47" s="502">
        <f t="shared" si="5"/>
        <v>0</v>
      </c>
      <c r="DM47" s="502">
        <f t="shared" si="5"/>
        <v>0</v>
      </c>
      <c r="DN47" s="502">
        <f t="shared" si="5"/>
        <v>0</v>
      </c>
      <c r="DO47" s="502">
        <f t="shared" si="5"/>
        <v>0</v>
      </c>
      <c r="DP47" s="502">
        <f t="shared" si="5"/>
        <v>0</v>
      </c>
      <c r="DQ47" s="502">
        <f t="shared" si="5"/>
        <v>0</v>
      </c>
      <c r="DR47" s="502">
        <f t="shared" si="5"/>
        <v>0</v>
      </c>
      <c r="DS47" s="502">
        <f t="shared" si="5"/>
        <v>0</v>
      </c>
      <c r="DT47" s="502">
        <f t="shared" si="5"/>
        <v>0</v>
      </c>
      <c r="DU47" s="502">
        <f t="shared" si="5"/>
        <v>0</v>
      </c>
      <c r="DV47" s="502">
        <f t="shared" si="5"/>
        <v>0</v>
      </c>
      <c r="DW47" s="502">
        <f t="shared" si="5"/>
        <v>0</v>
      </c>
      <c r="DX47" s="502">
        <f t="shared" si="5"/>
        <v>0</v>
      </c>
      <c r="DY47" s="502">
        <f t="shared" si="5"/>
        <v>0</v>
      </c>
      <c r="DZ47" s="502">
        <f t="shared" si="5"/>
        <v>0</v>
      </c>
      <c r="EA47" s="502">
        <f t="shared" si="5"/>
        <v>0</v>
      </c>
      <c r="EB47" s="502">
        <f t="shared" si="5"/>
        <v>0</v>
      </c>
      <c r="EC47" s="502">
        <f t="shared" si="5"/>
        <v>0</v>
      </c>
      <c r="ED47" s="502">
        <f t="shared" si="5"/>
        <v>0</v>
      </c>
      <c r="EE47" s="502">
        <f t="shared" si="5"/>
        <v>0</v>
      </c>
      <c r="EF47" s="502">
        <f t="shared" si="5"/>
        <v>0</v>
      </c>
      <c r="EG47" s="502">
        <f t="shared" si="5"/>
        <v>1</v>
      </c>
      <c r="EH47" s="502">
        <f t="shared" si="5"/>
        <v>1</v>
      </c>
      <c r="EI47" s="502">
        <f t="shared" si="5"/>
        <v>1</v>
      </c>
      <c r="EJ47" s="502">
        <f t="shared" ref="EJ47:GS47" si="6">SUM(EJ20:EJ46)</f>
        <v>1</v>
      </c>
      <c r="EK47" s="502">
        <f t="shared" si="6"/>
        <v>1</v>
      </c>
      <c r="EL47" s="502">
        <f t="shared" si="6"/>
        <v>1</v>
      </c>
      <c r="EM47" s="502">
        <f t="shared" si="6"/>
        <v>1</v>
      </c>
      <c r="EN47" s="502">
        <f t="shared" si="6"/>
        <v>1</v>
      </c>
      <c r="EO47" s="502">
        <f t="shared" si="6"/>
        <v>1</v>
      </c>
      <c r="EP47" s="502">
        <f t="shared" si="6"/>
        <v>1</v>
      </c>
      <c r="EQ47" s="502">
        <f t="shared" si="6"/>
        <v>1</v>
      </c>
      <c r="ER47" s="502">
        <f t="shared" si="6"/>
        <v>2</v>
      </c>
      <c r="ES47" s="502">
        <f t="shared" si="6"/>
        <v>1</v>
      </c>
      <c r="ET47" s="502">
        <f t="shared" si="6"/>
        <v>2</v>
      </c>
      <c r="EU47" s="502">
        <f t="shared" si="6"/>
        <v>2</v>
      </c>
      <c r="EV47" s="502">
        <f t="shared" si="6"/>
        <v>1</v>
      </c>
      <c r="EW47" s="502">
        <f t="shared" si="6"/>
        <v>2</v>
      </c>
      <c r="EX47" s="502">
        <f t="shared" si="6"/>
        <v>1</v>
      </c>
      <c r="EY47" s="502">
        <f t="shared" si="6"/>
        <v>1</v>
      </c>
      <c r="EZ47" s="502">
        <f t="shared" si="6"/>
        <v>1</v>
      </c>
      <c r="FA47" s="502">
        <f t="shared" si="6"/>
        <v>1</v>
      </c>
      <c r="FB47" s="502">
        <f t="shared" si="6"/>
        <v>1</v>
      </c>
      <c r="FC47" s="502">
        <f t="shared" si="6"/>
        <v>1</v>
      </c>
      <c r="FD47" s="502">
        <f t="shared" si="6"/>
        <v>1</v>
      </c>
      <c r="FE47" s="502">
        <f t="shared" si="6"/>
        <v>1</v>
      </c>
      <c r="FF47" s="502">
        <f t="shared" si="6"/>
        <v>1</v>
      </c>
      <c r="FG47" s="502">
        <f t="shared" si="6"/>
        <v>1</v>
      </c>
      <c r="FH47" s="502">
        <f t="shared" si="6"/>
        <v>1</v>
      </c>
      <c r="FI47" s="502">
        <f t="shared" si="6"/>
        <v>1</v>
      </c>
      <c r="FJ47" s="502">
        <f t="shared" si="6"/>
        <v>1</v>
      </c>
      <c r="FK47" s="502">
        <f t="shared" si="6"/>
        <v>1</v>
      </c>
      <c r="FL47" s="502">
        <f t="shared" si="6"/>
        <v>1</v>
      </c>
      <c r="FM47" s="502">
        <f t="shared" si="6"/>
        <v>1</v>
      </c>
      <c r="FN47" s="502">
        <f t="shared" si="6"/>
        <v>1</v>
      </c>
      <c r="FO47" s="502">
        <f t="shared" si="6"/>
        <v>1</v>
      </c>
      <c r="FP47" s="502">
        <f t="shared" si="6"/>
        <v>1</v>
      </c>
      <c r="FQ47" s="502">
        <f t="shared" si="6"/>
        <v>1</v>
      </c>
      <c r="FR47" s="502">
        <f t="shared" si="6"/>
        <v>2</v>
      </c>
      <c r="FS47" s="502">
        <f t="shared" si="6"/>
        <v>2</v>
      </c>
      <c r="FT47" s="502">
        <f t="shared" si="6"/>
        <v>2</v>
      </c>
      <c r="FU47" s="502">
        <f t="shared" si="6"/>
        <v>2</v>
      </c>
      <c r="FV47" s="502">
        <f t="shared" si="6"/>
        <v>2</v>
      </c>
      <c r="FW47" s="502">
        <f t="shared" si="6"/>
        <v>2</v>
      </c>
      <c r="FX47" s="502">
        <f t="shared" si="6"/>
        <v>2</v>
      </c>
      <c r="FY47" s="502">
        <f t="shared" si="6"/>
        <v>2</v>
      </c>
      <c r="FZ47" s="502">
        <f t="shared" si="6"/>
        <v>0</v>
      </c>
      <c r="GA47" s="502">
        <f t="shared" si="6"/>
        <v>0</v>
      </c>
      <c r="GB47" s="502">
        <f t="shared" si="6"/>
        <v>0</v>
      </c>
      <c r="GC47" s="502">
        <f t="shared" si="6"/>
        <v>1</v>
      </c>
      <c r="GD47" s="502">
        <f t="shared" si="6"/>
        <v>1</v>
      </c>
      <c r="GE47" s="502">
        <f t="shared" si="6"/>
        <v>1</v>
      </c>
      <c r="GF47" s="502">
        <f t="shared" si="6"/>
        <v>1</v>
      </c>
      <c r="GG47" s="502">
        <f t="shared" si="6"/>
        <v>1</v>
      </c>
      <c r="GH47" s="502">
        <f t="shared" si="6"/>
        <v>1</v>
      </c>
      <c r="GI47" s="502">
        <f t="shared" si="6"/>
        <v>1</v>
      </c>
      <c r="GJ47" s="502">
        <f t="shared" si="6"/>
        <v>1</v>
      </c>
      <c r="GK47" s="502">
        <f t="shared" si="6"/>
        <v>1</v>
      </c>
      <c r="GL47" s="502">
        <f t="shared" si="6"/>
        <v>1</v>
      </c>
      <c r="GM47" s="502">
        <f t="shared" si="6"/>
        <v>1</v>
      </c>
      <c r="GN47" s="502">
        <f t="shared" si="6"/>
        <v>1</v>
      </c>
      <c r="GO47" s="502">
        <f t="shared" si="6"/>
        <v>1</v>
      </c>
      <c r="GP47" s="502">
        <f t="shared" si="6"/>
        <v>1</v>
      </c>
      <c r="GQ47" s="502">
        <f t="shared" si="6"/>
        <v>0</v>
      </c>
      <c r="GR47" s="502">
        <f t="shared" si="6"/>
        <v>0</v>
      </c>
      <c r="GS47" s="502">
        <f t="shared" si="6"/>
        <v>0</v>
      </c>
      <c r="GT47" s="502">
        <f t="shared" ref="GT47:JE47" si="7">SUM(GT20:GT46)</f>
        <v>0</v>
      </c>
      <c r="GU47" s="502">
        <f t="shared" si="7"/>
        <v>0</v>
      </c>
      <c r="GV47" s="502">
        <f t="shared" si="7"/>
        <v>0</v>
      </c>
      <c r="GW47" s="502">
        <f t="shared" si="7"/>
        <v>0</v>
      </c>
      <c r="GX47" s="502">
        <f t="shared" si="7"/>
        <v>0</v>
      </c>
      <c r="GY47" s="502">
        <f t="shared" si="7"/>
        <v>0</v>
      </c>
      <c r="GZ47" s="502">
        <f t="shared" si="7"/>
        <v>0</v>
      </c>
      <c r="HA47" s="502">
        <f t="shared" si="7"/>
        <v>0</v>
      </c>
      <c r="HB47" s="502">
        <f t="shared" si="7"/>
        <v>0</v>
      </c>
      <c r="HC47" s="502">
        <f t="shared" si="7"/>
        <v>0</v>
      </c>
      <c r="HD47" s="502">
        <f t="shared" si="7"/>
        <v>0</v>
      </c>
      <c r="HE47" s="502">
        <f t="shared" si="7"/>
        <v>5</v>
      </c>
      <c r="HF47" s="502">
        <f t="shared" si="7"/>
        <v>8</v>
      </c>
      <c r="HG47" s="551">
        <f t="shared" si="7"/>
        <v>1</v>
      </c>
      <c r="HH47" s="502">
        <f t="shared" si="7"/>
        <v>2</v>
      </c>
      <c r="HI47" s="502">
        <f t="shared" si="7"/>
        <v>2</v>
      </c>
      <c r="HJ47" s="502">
        <f t="shared" si="7"/>
        <v>2</v>
      </c>
      <c r="HK47" s="502">
        <f t="shared" si="7"/>
        <v>2</v>
      </c>
      <c r="HL47" s="502">
        <f t="shared" si="7"/>
        <v>2</v>
      </c>
      <c r="HM47" s="502">
        <f t="shared" si="7"/>
        <v>2</v>
      </c>
      <c r="HN47" s="502">
        <f t="shared" si="7"/>
        <v>2</v>
      </c>
      <c r="HO47" s="502">
        <f t="shared" si="7"/>
        <v>1</v>
      </c>
      <c r="HP47" s="502">
        <f t="shared" si="7"/>
        <v>1</v>
      </c>
      <c r="HQ47" s="502">
        <f t="shared" si="7"/>
        <v>1</v>
      </c>
      <c r="HR47" s="502">
        <f t="shared" si="7"/>
        <v>1</v>
      </c>
      <c r="HS47" s="502">
        <f t="shared" si="7"/>
        <v>1</v>
      </c>
      <c r="HT47" s="502">
        <f t="shared" si="7"/>
        <v>0</v>
      </c>
      <c r="HU47" s="502">
        <f t="shared" si="7"/>
        <v>0</v>
      </c>
      <c r="HV47" s="502">
        <f t="shared" si="7"/>
        <v>0</v>
      </c>
      <c r="HW47" s="502">
        <f t="shared" si="7"/>
        <v>0</v>
      </c>
      <c r="HX47" s="502">
        <f t="shared" si="7"/>
        <v>0</v>
      </c>
      <c r="HY47" s="502">
        <f t="shared" si="7"/>
        <v>0</v>
      </c>
      <c r="HZ47" s="502">
        <f t="shared" si="7"/>
        <v>0</v>
      </c>
      <c r="IA47" s="502">
        <f t="shared" si="7"/>
        <v>0</v>
      </c>
      <c r="IB47" s="502">
        <f t="shared" si="7"/>
        <v>0</v>
      </c>
      <c r="IC47" s="502">
        <f t="shared" si="7"/>
        <v>2</v>
      </c>
      <c r="ID47" s="502">
        <f t="shared" si="7"/>
        <v>0</v>
      </c>
      <c r="IE47" s="502">
        <f t="shared" si="7"/>
        <v>0</v>
      </c>
      <c r="IF47" s="502">
        <f t="shared" si="7"/>
        <v>0</v>
      </c>
      <c r="IG47" s="502">
        <f t="shared" si="7"/>
        <v>0</v>
      </c>
      <c r="IH47" s="502">
        <f t="shared" si="7"/>
        <v>0</v>
      </c>
      <c r="II47" s="502">
        <f t="shared" si="7"/>
        <v>0</v>
      </c>
      <c r="IJ47" s="502">
        <f t="shared" si="7"/>
        <v>0</v>
      </c>
      <c r="IK47" s="502">
        <f t="shared" si="7"/>
        <v>0</v>
      </c>
      <c r="IL47" s="502">
        <f t="shared" si="7"/>
        <v>0</v>
      </c>
      <c r="IM47" s="502">
        <f t="shared" si="7"/>
        <v>0</v>
      </c>
      <c r="IN47" s="502">
        <f t="shared" si="7"/>
        <v>0</v>
      </c>
      <c r="IO47" s="502">
        <f t="shared" si="7"/>
        <v>0</v>
      </c>
      <c r="IP47" s="502">
        <f t="shared" si="7"/>
        <v>0</v>
      </c>
      <c r="IQ47" s="502">
        <f t="shared" si="7"/>
        <v>0</v>
      </c>
      <c r="IR47" s="502">
        <f t="shared" si="7"/>
        <v>0</v>
      </c>
      <c r="IS47" s="502">
        <f t="shared" si="7"/>
        <v>0</v>
      </c>
      <c r="IT47" s="502">
        <f t="shared" si="7"/>
        <v>0</v>
      </c>
      <c r="IU47" s="502">
        <f t="shared" si="7"/>
        <v>0</v>
      </c>
      <c r="IV47" s="502">
        <f t="shared" si="7"/>
        <v>1</v>
      </c>
      <c r="IW47" s="502">
        <f t="shared" si="7"/>
        <v>0</v>
      </c>
      <c r="IX47" s="502">
        <f t="shared" si="7"/>
        <v>0</v>
      </c>
      <c r="IY47" s="502">
        <f t="shared" si="7"/>
        <v>0</v>
      </c>
      <c r="IZ47" s="502">
        <f t="shared" si="7"/>
        <v>0</v>
      </c>
      <c r="JA47" s="502">
        <f t="shared" si="7"/>
        <v>0</v>
      </c>
      <c r="JB47" s="502">
        <f t="shared" si="7"/>
        <v>1</v>
      </c>
      <c r="JC47" s="502">
        <f t="shared" si="7"/>
        <v>1</v>
      </c>
      <c r="JD47" s="502">
        <f t="shared" si="7"/>
        <v>1</v>
      </c>
      <c r="JE47" s="502">
        <f t="shared" si="7"/>
        <v>1</v>
      </c>
      <c r="JF47" s="502">
        <f t="shared" ref="JF47:LI47" si="8">SUM(JF20:JF46)</f>
        <v>1</v>
      </c>
      <c r="JG47" s="502">
        <f t="shared" si="8"/>
        <v>1</v>
      </c>
      <c r="JH47" s="502">
        <f t="shared" si="8"/>
        <v>4</v>
      </c>
      <c r="JI47" s="502">
        <f t="shared" si="8"/>
        <v>10</v>
      </c>
      <c r="JJ47" s="502">
        <f t="shared" si="8"/>
        <v>0</v>
      </c>
      <c r="JK47" s="502">
        <f t="shared" si="8"/>
        <v>0</v>
      </c>
      <c r="JL47" s="502">
        <f t="shared" si="8"/>
        <v>0</v>
      </c>
      <c r="JM47" s="502">
        <f t="shared" si="8"/>
        <v>0</v>
      </c>
      <c r="JN47" s="502">
        <f t="shared" si="8"/>
        <v>0</v>
      </c>
      <c r="JO47" s="502">
        <f t="shared" si="8"/>
        <v>0</v>
      </c>
      <c r="JP47" s="502">
        <f t="shared" si="8"/>
        <v>0</v>
      </c>
      <c r="JQ47" s="502">
        <f t="shared" si="8"/>
        <v>0</v>
      </c>
      <c r="JR47" s="502">
        <f t="shared" si="8"/>
        <v>0</v>
      </c>
      <c r="JS47" s="502">
        <f t="shared" si="8"/>
        <v>0</v>
      </c>
      <c r="JT47" s="502">
        <f t="shared" si="8"/>
        <v>0</v>
      </c>
      <c r="JU47" s="502">
        <f t="shared" si="8"/>
        <v>0</v>
      </c>
      <c r="JV47" s="502">
        <f t="shared" si="8"/>
        <v>0</v>
      </c>
      <c r="JW47" s="502">
        <f t="shared" si="8"/>
        <v>0</v>
      </c>
      <c r="JX47" s="502">
        <f t="shared" si="8"/>
        <v>0</v>
      </c>
      <c r="JY47" s="502">
        <f t="shared" si="8"/>
        <v>0</v>
      </c>
      <c r="JZ47" s="502">
        <f t="shared" si="8"/>
        <v>0</v>
      </c>
      <c r="KA47" s="502">
        <f t="shared" si="8"/>
        <v>0</v>
      </c>
      <c r="KB47" s="502">
        <f t="shared" si="8"/>
        <v>0</v>
      </c>
      <c r="KC47" s="502">
        <f t="shared" si="8"/>
        <v>0</v>
      </c>
      <c r="KD47" s="502">
        <f t="shared" si="8"/>
        <v>0</v>
      </c>
      <c r="KE47" s="502">
        <f t="shared" si="8"/>
        <v>0</v>
      </c>
      <c r="KF47" s="502">
        <f t="shared" si="8"/>
        <v>0</v>
      </c>
      <c r="KG47" s="502">
        <f t="shared" si="8"/>
        <v>0</v>
      </c>
      <c r="KH47" s="502">
        <f t="shared" si="8"/>
        <v>0</v>
      </c>
      <c r="KI47" s="502">
        <f t="shared" si="8"/>
        <v>0</v>
      </c>
      <c r="KJ47" s="502">
        <f t="shared" si="8"/>
        <v>1</v>
      </c>
      <c r="KK47" s="502">
        <f t="shared" si="8"/>
        <v>1</v>
      </c>
      <c r="KL47" s="502">
        <f t="shared" si="8"/>
        <v>1</v>
      </c>
      <c r="KM47" s="502">
        <f t="shared" si="8"/>
        <v>1</v>
      </c>
      <c r="KN47" s="502">
        <f t="shared" si="8"/>
        <v>1</v>
      </c>
      <c r="KO47" s="502">
        <f t="shared" si="8"/>
        <v>1</v>
      </c>
      <c r="KP47" s="502">
        <f t="shared" si="8"/>
        <v>1</v>
      </c>
      <c r="KQ47" s="502">
        <f t="shared" si="8"/>
        <v>2</v>
      </c>
      <c r="KR47" s="502">
        <f t="shared" si="8"/>
        <v>1</v>
      </c>
      <c r="KS47" s="502">
        <f t="shared" si="8"/>
        <v>2</v>
      </c>
      <c r="KT47" s="502">
        <f t="shared" si="8"/>
        <v>1</v>
      </c>
      <c r="KU47" s="502">
        <f t="shared" si="8"/>
        <v>2</v>
      </c>
      <c r="KV47" s="502">
        <f t="shared" si="8"/>
        <v>1</v>
      </c>
      <c r="KW47" s="502">
        <f t="shared" si="8"/>
        <v>1</v>
      </c>
      <c r="KX47" s="502">
        <f t="shared" si="8"/>
        <v>1</v>
      </c>
      <c r="KY47" s="502">
        <f t="shared" si="8"/>
        <v>1</v>
      </c>
      <c r="KZ47" s="502">
        <f t="shared" si="8"/>
        <v>1</v>
      </c>
      <c r="LA47" s="502">
        <f t="shared" si="8"/>
        <v>1</v>
      </c>
      <c r="LB47" s="502">
        <f t="shared" si="8"/>
        <v>1</v>
      </c>
      <c r="LC47" s="502">
        <f t="shared" si="8"/>
        <v>1</v>
      </c>
      <c r="LD47" s="502">
        <f t="shared" si="8"/>
        <v>11</v>
      </c>
      <c r="LE47" s="502">
        <f t="shared" si="8"/>
        <v>4</v>
      </c>
      <c r="LF47" s="502">
        <f t="shared" si="8"/>
        <v>5</v>
      </c>
      <c r="LG47" s="502">
        <f t="shared" si="8"/>
        <v>5</v>
      </c>
      <c r="LH47" s="502">
        <f t="shared" si="8"/>
        <v>9</v>
      </c>
      <c r="LI47" s="502">
        <f t="shared" si="8"/>
        <v>2</v>
      </c>
    </row>
    <row r="48" spans="1:322" ht="23.25" customHeight="1" x14ac:dyDescent="0.25">
      <c r="A48" s="477">
        <f>'Pielęgniarstwo II st.'!A48</f>
        <v>28</v>
      </c>
      <c r="B48" s="477" t="str">
        <f>'Pielęgniarstwo II st.'!B48</f>
        <v>A</v>
      </c>
      <c r="C48" s="504" t="str">
        <f>'Pielęgniarstwo II st.'!C48</f>
        <v>2026/2027</v>
      </c>
      <c r="D48" s="477">
        <f>'Pielęgniarstwo II st.'!D48</f>
        <v>0</v>
      </c>
      <c r="E48" s="477">
        <f>'Pielęgniarstwo II st.'!E48</f>
        <v>2</v>
      </c>
      <c r="F48" s="477" t="str">
        <f>'Pielęgniarstwo II st.'!F48</f>
        <v>2027/2028</v>
      </c>
      <c r="G48" s="505" t="str">
        <f>'Pielęgniarstwo II st.'!G48</f>
        <v>RPS</v>
      </c>
      <c r="H48" s="506" t="str">
        <f>'Pielęgniarstwo II st.'!H48</f>
        <v>ze standardu</v>
      </c>
      <c r="I48" s="507" t="str">
        <f>'Pielęgniarstwo II st.'!I48</f>
        <v>Dydaktyka medyczna</v>
      </c>
      <c r="J48" s="483">
        <f>'Pielęgniarstwo II st.'!M48</f>
        <v>75</v>
      </c>
      <c r="K48" s="484">
        <f>'Pielęgniarstwo II st.'!N48</f>
        <v>40</v>
      </c>
      <c r="L48" s="485">
        <f>'Pielęgniarstwo II st.'!O48</f>
        <v>35</v>
      </c>
      <c r="M48" s="486">
        <f>SUM('Pielęgniarstwo II st.'!AB48,'Pielęgniarstwo II st.'!AD48,'Pielęgniarstwo II st.'!AY48,'Pielęgniarstwo II st.'!BA48)</f>
        <v>20</v>
      </c>
      <c r="N48" s="487">
        <f>'Pielęgniarstwo II st.'!P48</f>
        <v>35</v>
      </c>
      <c r="O48" s="488">
        <f>'Pielęgniarstwo II st.'!Q48</f>
        <v>3</v>
      </c>
      <c r="P48" s="489" t="str">
        <f>'Pielęgniarstwo II st.'!V48</f>
        <v>zal</v>
      </c>
      <c r="Q48" s="508">
        <f t="shared" ref="Q48:Q74" si="9">SUM(T48:FN48)</f>
        <v>3</v>
      </c>
      <c r="R48" s="491">
        <f t="shared" ref="R48:R74" si="10">SUM(FO48:LC48)</f>
        <v>3</v>
      </c>
      <c r="S48" s="492">
        <f t="shared" ref="S48:S74" si="11">SUM(LD48:LI48)</f>
        <v>1</v>
      </c>
      <c r="T48" s="413"/>
      <c r="U48" s="420"/>
      <c r="V48" s="420"/>
      <c r="W48" s="420"/>
      <c r="X48" s="420"/>
      <c r="Y48" s="420"/>
      <c r="Z48" s="420"/>
      <c r="AA48" s="420"/>
      <c r="AB48" s="420"/>
      <c r="AC48" s="420"/>
      <c r="AD48" s="420"/>
      <c r="AE48" s="420"/>
      <c r="AF48" s="420"/>
      <c r="AG48" s="420"/>
      <c r="AH48" s="420"/>
      <c r="AI48" s="420"/>
      <c r="AJ48" s="420"/>
      <c r="AK48" s="420"/>
      <c r="AL48" s="420"/>
      <c r="AM48" s="420"/>
      <c r="AN48" s="420">
        <v>1</v>
      </c>
      <c r="AO48" s="420">
        <v>1</v>
      </c>
      <c r="AP48" s="420">
        <v>1</v>
      </c>
      <c r="AQ48" s="420"/>
      <c r="AR48" s="420"/>
      <c r="AS48" s="426"/>
      <c r="AT48" s="417"/>
      <c r="AU48" s="418"/>
      <c r="AV48" s="418"/>
      <c r="AW48" s="418"/>
      <c r="AX48" s="418"/>
      <c r="AY48" s="418"/>
      <c r="AZ48" s="418"/>
      <c r="BA48" s="418"/>
      <c r="BB48" s="418"/>
      <c r="BC48" s="418"/>
      <c r="BD48" s="418"/>
      <c r="BE48" s="418"/>
      <c r="BF48" s="418"/>
      <c r="BG48" s="418"/>
      <c r="BH48" s="418"/>
      <c r="BI48" s="418"/>
      <c r="BJ48" s="418"/>
      <c r="BK48" s="418"/>
      <c r="BL48" s="418"/>
      <c r="BM48" s="418"/>
      <c r="BN48" s="418"/>
      <c r="BO48" s="418"/>
      <c r="BP48" s="418"/>
      <c r="BQ48" s="419"/>
      <c r="BR48" s="420"/>
      <c r="BS48" s="418"/>
      <c r="BT48" s="418"/>
      <c r="BU48" s="418"/>
      <c r="BV48" s="418"/>
      <c r="BW48" s="418"/>
      <c r="BX48" s="418"/>
      <c r="BY48" s="418"/>
      <c r="BZ48" s="418"/>
      <c r="CA48" s="418"/>
      <c r="CB48" s="418"/>
      <c r="CC48" s="418"/>
      <c r="CD48" s="418"/>
      <c r="CE48" s="418"/>
      <c r="CF48" s="418"/>
      <c r="CG48" s="418"/>
      <c r="CH48" s="418"/>
      <c r="CI48" s="418"/>
      <c r="CJ48" s="418"/>
      <c r="CK48" s="418"/>
      <c r="CL48" s="418"/>
      <c r="CM48" s="418"/>
      <c r="CN48" s="418"/>
      <c r="CO48" s="418"/>
      <c r="CP48" s="418"/>
      <c r="CQ48" s="418"/>
      <c r="CR48" s="418"/>
      <c r="CS48" s="418"/>
      <c r="CT48" s="418"/>
      <c r="CU48" s="418"/>
      <c r="CV48" s="418"/>
      <c r="CW48" s="418"/>
      <c r="CX48" s="419"/>
      <c r="CY48" s="415"/>
      <c r="CZ48" s="415"/>
      <c r="DA48" s="426"/>
      <c r="DB48" s="426"/>
      <c r="DC48" s="426"/>
      <c r="DD48" s="426"/>
      <c r="DE48" s="426"/>
      <c r="DF48" s="426"/>
      <c r="DG48" s="426"/>
      <c r="DH48" s="426"/>
      <c r="DI48" s="426"/>
      <c r="DJ48" s="426"/>
      <c r="DK48" s="426"/>
      <c r="DL48" s="426"/>
      <c r="DM48" s="426"/>
      <c r="DN48" s="426"/>
      <c r="DO48" s="426"/>
      <c r="DP48" s="426"/>
      <c r="DQ48" s="426"/>
      <c r="DR48" s="426"/>
      <c r="DS48" s="426"/>
      <c r="DT48" s="426"/>
      <c r="DU48" s="426"/>
      <c r="DV48" s="426"/>
      <c r="DW48" s="426"/>
      <c r="DX48" s="426"/>
      <c r="DY48" s="426"/>
      <c r="DZ48" s="426"/>
      <c r="EA48" s="426"/>
      <c r="EB48" s="426"/>
      <c r="EC48" s="426"/>
      <c r="ED48" s="426"/>
      <c r="EE48" s="426"/>
      <c r="EF48" s="426"/>
      <c r="EG48" s="426"/>
      <c r="EH48" s="426"/>
      <c r="EI48" s="426"/>
      <c r="EJ48" s="426"/>
      <c r="EK48" s="426"/>
      <c r="EL48" s="426"/>
      <c r="EM48" s="427"/>
      <c r="EN48" s="417"/>
      <c r="EO48" s="420"/>
      <c r="EP48" s="420"/>
      <c r="EQ48" s="420"/>
      <c r="ER48" s="420"/>
      <c r="ES48" s="420"/>
      <c r="ET48" s="420"/>
      <c r="EU48" s="420"/>
      <c r="EV48" s="420"/>
      <c r="EW48" s="420"/>
      <c r="EX48" s="420"/>
      <c r="EY48" s="420"/>
      <c r="EZ48" s="420"/>
      <c r="FA48" s="420"/>
      <c r="FB48" s="420"/>
      <c r="FC48" s="420"/>
      <c r="FD48" s="420"/>
      <c r="FE48" s="420"/>
      <c r="FF48" s="420"/>
      <c r="FG48" s="420"/>
      <c r="FH48" s="424"/>
      <c r="FI48" s="419"/>
      <c r="FJ48" s="423"/>
      <c r="FK48" s="423"/>
      <c r="FL48" s="423"/>
      <c r="FM48" s="423"/>
      <c r="FN48" s="424"/>
      <c r="FO48" s="417"/>
      <c r="FP48" s="420"/>
      <c r="FQ48" s="420"/>
      <c r="FR48" s="420"/>
      <c r="FS48" s="420"/>
      <c r="FT48" s="420"/>
      <c r="FU48" s="420"/>
      <c r="FV48" s="420"/>
      <c r="FW48" s="420"/>
      <c r="FX48" s="420"/>
      <c r="FY48" s="420"/>
      <c r="FZ48" s="420">
        <v>1</v>
      </c>
      <c r="GA48" s="420">
        <v>1</v>
      </c>
      <c r="GB48" s="420">
        <v>1</v>
      </c>
      <c r="GC48" s="420"/>
      <c r="GD48" s="420"/>
      <c r="GE48" s="420"/>
      <c r="GF48" s="420"/>
      <c r="GG48" s="423"/>
      <c r="GH48" s="417"/>
      <c r="GI48" s="420"/>
      <c r="GJ48" s="420"/>
      <c r="GK48" s="420"/>
      <c r="GL48" s="420"/>
      <c r="GM48" s="420"/>
      <c r="GN48" s="420"/>
      <c r="GO48" s="420"/>
      <c r="GP48" s="420"/>
      <c r="GQ48" s="420"/>
      <c r="GR48" s="420"/>
      <c r="GS48" s="420"/>
      <c r="GT48" s="420"/>
      <c r="GU48" s="420"/>
      <c r="GV48" s="420"/>
      <c r="GW48" s="420"/>
      <c r="GX48" s="420"/>
      <c r="GY48" s="420"/>
      <c r="GZ48" s="420"/>
      <c r="HA48" s="420"/>
      <c r="HB48" s="420"/>
      <c r="HC48" s="420"/>
      <c r="HD48" s="420"/>
      <c r="HE48" s="420"/>
      <c r="HF48" s="420"/>
      <c r="HG48" s="418"/>
      <c r="HH48" s="420"/>
      <c r="HI48" s="420"/>
      <c r="HJ48" s="420"/>
      <c r="HK48" s="420"/>
      <c r="HL48" s="420"/>
      <c r="HM48" s="420"/>
      <c r="HN48" s="420"/>
      <c r="HO48" s="420"/>
      <c r="HP48" s="420"/>
      <c r="HQ48" s="420"/>
      <c r="HR48" s="420"/>
      <c r="HS48" s="420"/>
      <c r="HT48" s="420"/>
      <c r="HU48" s="420"/>
      <c r="HV48" s="420"/>
      <c r="HW48" s="420"/>
      <c r="HX48" s="420"/>
      <c r="HY48" s="420"/>
      <c r="HZ48" s="420"/>
      <c r="IA48" s="423"/>
      <c r="IB48" s="423"/>
      <c r="IC48" s="423"/>
      <c r="ID48" s="423"/>
      <c r="IE48" s="423"/>
      <c r="IF48" s="423"/>
      <c r="IG48" s="423"/>
      <c r="IH48" s="423"/>
      <c r="II48" s="423"/>
      <c r="IJ48" s="423"/>
      <c r="IK48" s="423"/>
      <c r="IL48" s="423"/>
      <c r="IM48" s="423"/>
      <c r="IN48" s="423"/>
      <c r="IO48" s="423"/>
      <c r="IP48" s="423"/>
      <c r="IQ48" s="423"/>
      <c r="IR48" s="423"/>
      <c r="IS48" s="423"/>
      <c r="IT48" s="423"/>
      <c r="IU48" s="423"/>
      <c r="IV48" s="423"/>
      <c r="IW48" s="423"/>
      <c r="IX48" s="423"/>
      <c r="IY48" s="423"/>
      <c r="IZ48" s="423"/>
      <c r="JA48" s="423"/>
      <c r="JB48" s="423"/>
      <c r="JC48" s="423"/>
      <c r="JD48" s="423"/>
      <c r="JE48" s="423"/>
      <c r="JF48" s="423"/>
      <c r="JG48" s="423"/>
      <c r="JH48" s="423"/>
      <c r="JI48" s="423"/>
      <c r="JJ48" s="423"/>
      <c r="JK48" s="423"/>
      <c r="JL48" s="423"/>
      <c r="JM48" s="423"/>
      <c r="JN48" s="423"/>
      <c r="JO48" s="423"/>
      <c r="JP48" s="423"/>
      <c r="JQ48" s="423"/>
      <c r="JR48" s="423"/>
      <c r="JS48" s="423"/>
      <c r="JT48" s="423"/>
      <c r="JU48" s="423"/>
      <c r="JV48" s="423"/>
      <c r="JW48" s="423"/>
      <c r="JX48" s="423"/>
      <c r="JY48" s="423"/>
      <c r="JZ48" s="423"/>
      <c r="KA48" s="423"/>
      <c r="KB48" s="423"/>
      <c r="KC48" s="423"/>
      <c r="KD48" s="423"/>
      <c r="KE48" s="423"/>
      <c r="KF48" s="423"/>
      <c r="KG48" s="423"/>
      <c r="KH48" s="423"/>
      <c r="KI48" s="423"/>
      <c r="KJ48" s="423"/>
      <c r="KK48" s="423"/>
      <c r="KL48" s="423"/>
      <c r="KM48" s="423"/>
      <c r="KN48" s="425"/>
      <c r="KO48" s="423"/>
      <c r="KP48" s="423"/>
      <c r="KQ48" s="423"/>
      <c r="KR48" s="423"/>
      <c r="KS48" s="423"/>
      <c r="KT48" s="423"/>
      <c r="KU48" s="423"/>
      <c r="KV48" s="423"/>
      <c r="KW48" s="423"/>
      <c r="KX48" s="423"/>
      <c r="KY48" s="423"/>
      <c r="KZ48" s="423"/>
      <c r="LA48" s="423"/>
      <c r="LB48" s="423"/>
      <c r="LC48" s="424"/>
      <c r="LD48" s="414">
        <v>1</v>
      </c>
      <c r="LE48" s="415"/>
      <c r="LF48" s="415"/>
      <c r="LG48" s="415"/>
      <c r="LH48" s="415"/>
      <c r="LI48" s="415"/>
    </row>
    <row r="49" spans="1:321" ht="15.75" x14ac:dyDescent="0.25">
      <c r="A49" s="477">
        <f>'Pielęgniarstwo II st.'!A49</f>
        <v>29</v>
      </c>
      <c r="B49" s="477" t="str">
        <f>'Pielęgniarstwo II st.'!B49</f>
        <v>A</v>
      </c>
      <c r="C49" s="504" t="str">
        <f>'Pielęgniarstwo II st.'!C49</f>
        <v>2026/2027</v>
      </c>
      <c r="D49" s="477">
        <f>'Pielęgniarstwo II st.'!D49</f>
        <v>0</v>
      </c>
      <c r="E49" s="477">
        <f>'Pielęgniarstwo II st.'!E49</f>
        <v>2</v>
      </c>
      <c r="F49" s="477" t="str">
        <f>'Pielęgniarstwo II st.'!F49</f>
        <v>2027/2028</v>
      </c>
      <c r="G49" s="505" t="str">
        <f>'Pielęgniarstwo II st.'!G49</f>
        <v>RPS</v>
      </c>
      <c r="H49" s="506" t="str">
        <f>'Pielęgniarstwo II st.'!H49</f>
        <v>ze standardu</v>
      </c>
      <c r="I49" s="507" t="str">
        <f>'Pielęgniarstwo II st.'!I49</f>
        <v>Język angielski</v>
      </c>
      <c r="J49" s="493">
        <f>'Pielęgniarstwo II st.'!M49</f>
        <v>100</v>
      </c>
      <c r="K49" s="509">
        <f>'Pielęgniarstwo II st.'!N49</f>
        <v>40</v>
      </c>
      <c r="L49" s="510">
        <f>'Pielęgniarstwo II st.'!O49</f>
        <v>60</v>
      </c>
      <c r="M49" s="511">
        <f>SUM('Pielęgniarstwo II st.'!AB49,'Pielęgniarstwo II st.'!AD49,'Pielęgniarstwo II st.'!AY49,'Pielęgniarstwo II st.'!BA49)</f>
        <v>0</v>
      </c>
      <c r="N49" s="512">
        <f>'Pielęgniarstwo II st.'!P49</f>
        <v>60</v>
      </c>
      <c r="O49" s="513">
        <f>'Pielęgniarstwo II st.'!Q49</f>
        <v>4</v>
      </c>
      <c r="P49" s="514" t="str">
        <f>'Pielęgniarstwo II st.'!V49</f>
        <v>egz</v>
      </c>
      <c r="Q49" s="494">
        <f t="shared" si="9"/>
        <v>0</v>
      </c>
      <c r="R49" s="495">
        <f t="shared" si="10"/>
        <v>1</v>
      </c>
      <c r="S49" s="496">
        <f t="shared" si="11"/>
        <v>1</v>
      </c>
      <c r="T49" s="428"/>
      <c r="U49" s="426"/>
      <c r="V49" s="426"/>
      <c r="W49" s="426"/>
      <c r="X49" s="426"/>
      <c r="Y49" s="426"/>
      <c r="Z49" s="426"/>
      <c r="AA49" s="426"/>
      <c r="AB49" s="426"/>
      <c r="AC49" s="426"/>
      <c r="AD49" s="426"/>
      <c r="AE49" s="426"/>
      <c r="AF49" s="426"/>
      <c r="AG49" s="426"/>
      <c r="AH49" s="426"/>
      <c r="AI49" s="426"/>
      <c r="AJ49" s="426"/>
      <c r="AK49" s="426"/>
      <c r="AL49" s="426"/>
      <c r="AM49" s="426"/>
      <c r="AN49" s="426"/>
      <c r="AO49" s="426"/>
      <c r="AP49" s="426"/>
      <c r="AQ49" s="426"/>
      <c r="AR49" s="426"/>
      <c r="AS49" s="426"/>
      <c r="AT49" s="413"/>
      <c r="AU49" s="414"/>
      <c r="AV49" s="414"/>
      <c r="AW49" s="414"/>
      <c r="AX49" s="414"/>
      <c r="AY49" s="414"/>
      <c r="AZ49" s="414"/>
      <c r="BA49" s="414"/>
      <c r="BB49" s="414"/>
      <c r="BC49" s="414"/>
      <c r="BD49" s="414"/>
      <c r="BE49" s="414"/>
      <c r="BF49" s="414"/>
      <c r="BG49" s="414"/>
      <c r="BH49" s="414"/>
      <c r="BI49" s="414"/>
      <c r="BJ49" s="414"/>
      <c r="BK49" s="414"/>
      <c r="BL49" s="414"/>
      <c r="BM49" s="414"/>
      <c r="BN49" s="414"/>
      <c r="BO49" s="414"/>
      <c r="BP49" s="414"/>
      <c r="BQ49" s="422"/>
      <c r="BR49" s="415"/>
      <c r="BS49" s="414"/>
      <c r="BT49" s="414"/>
      <c r="BU49" s="414"/>
      <c r="BV49" s="414"/>
      <c r="BW49" s="414"/>
      <c r="BX49" s="414"/>
      <c r="BY49" s="414"/>
      <c r="BZ49" s="414"/>
      <c r="CA49" s="414"/>
      <c r="CB49" s="414"/>
      <c r="CC49" s="414"/>
      <c r="CD49" s="414"/>
      <c r="CE49" s="414"/>
      <c r="CF49" s="414"/>
      <c r="CG49" s="414"/>
      <c r="CH49" s="414"/>
      <c r="CI49" s="414"/>
      <c r="CJ49" s="414"/>
      <c r="CK49" s="414"/>
      <c r="CL49" s="414"/>
      <c r="CM49" s="414"/>
      <c r="CN49" s="414"/>
      <c r="CO49" s="414"/>
      <c r="CP49" s="414"/>
      <c r="CQ49" s="414"/>
      <c r="CR49" s="414"/>
      <c r="CS49" s="414"/>
      <c r="CT49" s="414"/>
      <c r="CU49" s="414"/>
      <c r="CV49" s="414"/>
      <c r="CW49" s="414"/>
      <c r="CX49" s="422"/>
      <c r="CY49" s="426"/>
      <c r="CZ49" s="426"/>
      <c r="DA49" s="426"/>
      <c r="DB49" s="426"/>
      <c r="DC49" s="426"/>
      <c r="DD49" s="426"/>
      <c r="DE49" s="426"/>
      <c r="DF49" s="426"/>
      <c r="DG49" s="426"/>
      <c r="DH49" s="426"/>
      <c r="DI49" s="426"/>
      <c r="DJ49" s="426"/>
      <c r="DK49" s="426"/>
      <c r="DL49" s="426"/>
      <c r="DM49" s="426"/>
      <c r="DN49" s="426"/>
      <c r="DO49" s="426"/>
      <c r="DP49" s="426"/>
      <c r="DQ49" s="426"/>
      <c r="DR49" s="426"/>
      <c r="DS49" s="426"/>
      <c r="DT49" s="426"/>
      <c r="DU49" s="426"/>
      <c r="DV49" s="426"/>
      <c r="DW49" s="426"/>
      <c r="DX49" s="426"/>
      <c r="DY49" s="426"/>
      <c r="DZ49" s="426"/>
      <c r="EA49" s="426"/>
      <c r="EB49" s="426"/>
      <c r="EC49" s="426"/>
      <c r="ED49" s="426"/>
      <c r="EE49" s="426"/>
      <c r="EF49" s="426"/>
      <c r="EG49" s="426"/>
      <c r="EH49" s="426"/>
      <c r="EI49" s="426"/>
      <c r="EJ49" s="426"/>
      <c r="EK49" s="426"/>
      <c r="EL49" s="426"/>
      <c r="EM49" s="427"/>
      <c r="EN49" s="428"/>
      <c r="EO49" s="426"/>
      <c r="EP49" s="426"/>
      <c r="EQ49" s="426"/>
      <c r="ER49" s="426"/>
      <c r="ES49" s="426"/>
      <c r="ET49" s="426"/>
      <c r="EU49" s="426"/>
      <c r="EV49" s="426"/>
      <c r="EW49" s="426"/>
      <c r="EX49" s="426"/>
      <c r="EY49" s="426"/>
      <c r="EZ49" s="426"/>
      <c r="FA49" s="426"/>
      <c r="FB49" s="426"/>
      <c r="FC49" s="426"/>
      <c r="FD49" s="426"/>
      <c r="FE49" s="426"/>
      <c r="FF49" s="426"/>
      <c r="FG49" s="426"/>
      <c r="FH49" s="429"/>
      <c r="FI49" s="430"/>
      <c r="FJ49" s="427"/>
      <c r="FK49" s="427"/>
      <c r="FL49" s="427"/>
      <c r="FM49" s="427"/>
      <c r="FN49" s="429"/>
      <c r="FO49" s="428"/>
      <c r="FP49" s="426"/>
      <c r="FQ49" s="426"/>
      <c r="FR49" s="426"/>
      <c r="FS49" s="426"/>
      <c r="FT49" s="426"/>
      <c r="FU49" s="426"/>
      <c r="FV49" s="426"/>
      <c r="FW49" s="426"/>
      <c r="FX49" s="426"/>
      <c r="FY49" s="426"/>
      <c r="FZ49" s="426"/>
      <c r="GA49" s="426"/>
      <c r="GB49" s="426"/>
      <c r="GC49" s="426"/>
      <c r="GD49" s="426"/>
      <c r="GE49" s="426"/>
      <c r="GF49" s="426"/>
      <c r="GG49" s="427">
        <v>1</v>
      </c>
      <c r="GH49" s="428"/>
      <c r="GI49" s="426"/>
      <c r="GJ49" s="426"/>
      <c r="GK49" s="426"/>
      <c r="GL49" s="426"/>
      <c r="GM49" s="426"/>
      <c r="GN49" s="426"/>
      <c r="GO49" s="426"/>
      <c r="GP49" s="426"/>
      <c r="GQ49" s="426"/>
      <c r="GR49" s="426"/>
      <c r="GS49" s="426"/>
      <c r="GT49" s="426"/>
      <c r="GU49" s="426"/>
      <c r="GV49" s="426"/>
      <c r="GW49" s="426"/>
      <c r="GX49" s="426"/>
      <c r="GY49" s="426"/>
      <c r="GZ49" s="426"/>
      <c r="HA49" s="426"/>
      <c r="HB49" s="426"/>
      <c r="HC49" s="426"/>
      <c r="HD49" s="426"/>
      <c r="HE49" s="426"/>
      <c r="HF49" s="426"/>
      <c r="HG49" s="432"/>
      <c r="HH49" s="426"/>
      <c r="HI49" s="426"/>
      <c r="HJ49" s="426"/>
      <c r="HK49" s="426"/>
      <c r="HL49" s="426"/>
      <c r="HM49" s="426"/>
      <c r="HN49" s="426"/>
      <c r="HO49" s="426"/>
      <c r="HP49" s="426"/>
      <c r="HQ49" s="426"/>
      <c r="HR49" s="426"/>
      <c r="HS49" s="426"/>
      <c r="HT49" s="426"/>
      <c r="HU49" s="426"/>
      <c r="HV49" s="426"/>
      <c r="HW49" s="426"/>
      <c r="HX49" s="426"/>
      <c r="HY49" s="426"/>
      <c r="HZ49" s="426"/>
      <c r="IA49" s="427"/>
      <c r="IB49" s="427"/>
      <c r="IC49" s="427"/>
      <c r="ID49" s="427"/>
      <c r="IE49" s="427"/>
      <c r="IF49" s="427"/>
      <c r="IG49" s="427"/>
      <c r="IH49" s="427"/>
      <c r="II49" s="427"/>
      <c r="IJ49" s="427"/>
      <c r="IK49" s="427"/>
      <c r="IL49" s="427"/>
      <c r="IM49" s="427"/>
      <c r="IN49" s="427"/>
      <c r="IO49" s="427"/>
      <c r="IP49" s="427"/>
      <c r="IQ49" s="427"/>
      <c r="IR49" s="427"/>
      <c r="IS49" s="427"/>
      <c r="IT49" s="427"/>
      <c r="IU49" s="427"/>
      <c r="IV49" s="427"/>
      <c r="IW49" s="427"/>
      <c r="IX49" s="427"/>
      <c r="IY49" s="427"/>
      <c r="IZ49" s="427"/>
      <c r="JA49" s="427"/>
      <c r="JB49" s="427"/>
      <c r="JC49" s="427"/>
      <c r="JD49" s="427"/>
      <c r="JE49" s="427"/>
      <c r="JF49" s="427"/>
      <c r="JG49" s="427"/>
      <c r="JH49" s="427"/>
      <c r="JI49" s="427"/>
      <c r="JJ49" s="427"/>
      <c r="JK49" s="427"/>
      <c r="JL49" s="427"/>
      <c r="JM49" s="427"/>
      <c r="JN49" s="427"/>
      <c r="JO49" s="427"/>
      <c r="JP49" s="427"/>
      <c r="JQ49" s="427"/>
      <c r="JR49" s="427"/>
      <c r="JS49" s="427"/>
      <c r="JT49" s="427"/>
      <c r="JU49" s="427"/>
      <c r="JV49" s="427"/>
      <c r="JW49" s="427"/>
      <c r="JX49" s="427"/>
      <c r="JY49" s="427"/>
      <c r="JZ49" s="427"/>
      <c r="KA49" s="427"/>
      <c r="KB49" s="427"/>
      <c r="KC49" s="427"/>
      <c r="KD49" s="427"/>
      <c r="KE49" s="427"/>
      <c r="KF49" s="427"/>
      <c r="KG49" s="427"/>
      <c r="KH49" s="427"/>
      <c r="KI49" s="427"/>
      <c r="KJ49" s="427"/>
      <c r="KK49" s="427"/>
      <c r="KL49" s="427"/>
      <c r="KM49" s="427"/>
      <c r="KN49" s="431"/>
      <c r="KO49" s="427"/>
      <c r="KP49" s="427"/>
      <c r="KQ49" s="427"/>
      <c r="KR49" s="427"/>
      <c r="KS49" s="427"/>
      <c r="KT49" s="427"/>
      <c r="KU49" s="427"/>
      <c r="KV49" s="427"/>
      <c r="KW49" s="427"/>
      <c r="KX49" s="427"/>
      <c r="KY49" s="427"/>
      <c r="KZ49" s="427"/>
      <c r="LA49" s="427"/>
      <c r="LB49" s="427"/>
      <c r="LC49" s="429"/>
      <c r="LD49" s="432">
        <v>1</v>
      </c>
      <c r="LE49" s="426"/>
      <c r="LF49" s="426"/>
      <c r="LG49" s="426"/>
      <c r="LH49" s="426"/>
      <c r="LI49" s="426"/>
    </row>
    <row r="50" spans="1:321" ht="87" customHeight="1" x14ac:dyDescent="0.25">
      <c r="A50" s="477">
        <f>'Pielęgniarstwo II st.'!A50</f>
        <v>30</v>
      </c>
      <c r="B50" s="477" t="str">
        <f>'Pielęgniarstwo II st.'!B50</f>
        <v>B</v>
      </c>
      <c r="C50" s="504" t="str">
        <f>'Pielęgniarstwo II st.'!C50</f>
        <v>2026/2027</v>
      </c>
      <c r="D50" s="477">
        <f>'Pielęgniarstwo II st.'!D50</f>
        <v>0</v>
      </c>
      <c r="E50" s="477">
        <f>'Pielęgniarstwo II st.'!E50</f>
        <v>2</v>
      </c>
      <c r="F50" s="477" t="str">
        <f>'Pielęgniarstwo II st.'!F50</f>
        <v>2027/2028</v>
      </c>
      <c r="G50" s="505" t="str">
        <f>'Pielęgniarstwo II st.'!G50</f>
        <v>RPS</v>
      </c>
      <c r="H50" s="506" t="str">
        <f>'Pielęgniarstwo II st.'!H50</f>
        <v>ze standardu</v>
      </c>
      <c r="I50" s="507" t="str">
        <f>'Pielęgniarstwo II st.'!I50</f>
        <v>Tlenoterapia ciągła i wentylacja mechaniczna oraz pielęgnowanie dorosłego wentylowanego mechanicznie w chorobach przewlekłych</v>
      </c>
      <c r="J50" s="493">
        <f>'Pielęgniarstwo II st.'!M50</f>
        <v>50</v>
      </c>
      <c r="K50" s="509">
        <f>'Pielęgniarstwo II st.'!N50</f>
        <v>25</v>
      </c>
      <c r="L50" s="510">
        <f>'Pielęgniarstwo II st.'!O50</f>
        <v>25</v>
      </c>
      <c r="M50" s="511">
        <f>SUM('Pielęgniarstwo II st.'!AB50,'Pielęgniarstwo II st.'!AD50,'Pielęgniarstwo II st.'!AY50,'Pielęgniarstwo II st.'!BA50)</f>
        <v>10</v>
      </c>
      <c r="N50" s="512">
        <f>'Pielęgniarstwo II st.'!P50</f>
        <v>25</v>
      </c>
      <c r="O50" s="513">
        <f>'Pielęgniarstwo II st.'!Q50</f>
        <v>2</v>
      </c>
      <c r="P50" s="514" t="str">
        <f>'Pielęgniarstwo II st.'!V50</f>
        <v>zal</v>
      </c>
      <c r="Q50" s="494">
        <f t="shared" si="9"/>
        <v>7</v>
      </c>
      <c r="R50" s="495">
        <f t="shared" si="10"/>
        <v>6</v>
      </c>
      <c r="S50" s="496">
        <f t="shared" si="11"/>
        <v>1</v>
      </c>
      <c r="T50" s="428"/>
      <c r="U50" s="426"/>
      <c r="V50" s="426"/>
      <c r="W50" s="426"/>
      <c r="X50" s="426"/>
      <c r="Y50" s="426"/>
      <c r="Z50" s="426"/>
      <c r="AA50" s="426"/>
      <c r="AB50" s="426"/>
      <c r="AC50" s="426"/>
      <c r="AD50" s="426"/>
      <c r="AE50" s="426"/>
      <c r="AF50" s="426"/>
      <c r="AG50" s="426"/>
      <c r="AH50" s="426"/>
      <c r="AI50" s="426"/>
      <c r="AJ50" s="426"/>
      <c r="AK50" s="426"/>
      <c r="AL50" s="426"/>
      <c r="AM50" s="426"/>
      <c r="AN50" s="426"/>
      <c r="AO50" s="426"/>
      <c r="AP50" s="426"/>
      <c r="AQ50" s="426"/>
      <c r="AR50" s="426"/>
      <c r="AS50" s="426"/>
      <c r="AT50" s="413"/>
      <c r="AU50" s="414"/>
      <c r="AV50" s="414"/>
      <c r="AW50" s="414"/>
      <c r="AX50" s="414"/>
      <c r="AY50" s="414"/>
      <c r="AZ50" s="414"/>
      <c r="BA50" s="414"/>
      <c r="BB50" s="414"/>
      <c r="BC50" s="414"/>
      <c r="BD50" s="414"/>
      <c r="BE50" s="414"/>
      <c r="BF50" s="414"/>
      <c r="BG50" s="414"/>
      <c r="BH50" s="414"/>
      <c r="BI50" s="414"/>
      <c r="BJ50" s="414"/>
      <c r="BK50" s="414"/>
      <c r="BL50" s="414"/>
      <c r="BM50" s="414"/>
      <c r="BN50" s="414"/>
      <c r="BO50" s="414"/>
      <c r="BP50" s="414"/>
      <c r="BQ50" s="422"/>
      <c r="BR50" s="415"/>
      <c r="BS50" s="414">
        <v>1</v>
      </c>
      <c r="BT50" s="414">
        <v>1</v>
      </c>
      <c r="BU50" s="414">
        <v>1</v>
      </c>
      <c r="BV50" s="414"/>
      <c r="BW50" s="414"/>
      <c r="BX50" s="414"/>
      <c r="BY50" s="414"/>
      <c r="BZ50" s="414"/>
      <c r="CA50" s="414"/>
      <c r="CB50" s="414"/>
      <c r="CC50" s="414"/>
      <c r="CD50" s="414"/>
      <c r="CE50" s="414"/>
      <c r="CF50" s="414"/>
      <c r="CG50" s="414"/>
      <c r="CH50" s="414"/>
      <c r="CI50" s="414"/>
      <c r="CJ50" s="414"/>
      <c r="CK50" s="414"/>
      <c r="CL50" s="414"/>
      <c r="CM50" s="414"/>
      <c r="CN50" s="414"/>
      <c r="CO50" s="414"/>
      <c r="CP50" s="414">
        <v>1</v>
      </c>
      <c r="CQ50" s="414">
        <v>1</v>
      </c>
      <c r="CR50" s="414">
        <v>1</v>
      </c>
      <c r="CS50" s="414"/>
      <c r="CT50" s="414"/>
      <c r="CU50" s="414"/>
      <c r="CV50" s="414"/>
      <c r="CW50" s="414">
        <v>1</v>
      </c>
      <c r="CX50" s="422"/>
      <c r="CY50" s="426"/>
      <c r="CZ50" s="426"/>
      <c r="DA50" s="426"/>
      <c r="DB50" s="426"/>
      <c r="DC50" s="426"/>
      <c r="DD50" s="426"/>
      <c r="DE50" s="426"/>
      <c r="DF50" s="426"/>
      <c r="DG50" s="426"/>
      <c r="DH50" s="426"/>
      <c r="DI50" s="426"/>
      <c r="DJ50" s="426"/>
      <c r="DK50" s="426"/>
      <c r="DL50" s="426"/>
      <c r="DM50" s="426"/>
      <c r="DN50" s="426"/>
      <c r="DO50" s="426"/>
      <c r="DP50" s="426"/>
      <c r="DQ50" s="426"/>
      <c r="DR50" s="426"/>
      <c r="DS50" s="426"/>
      <c r="DT50" s="426"/>
      <c r="DU50" s="426"/>
      <c r="DV50" s="426"/>
      <c r="DW50" s="426"/>
      <c r="DX50" s="426"/>
      <c r="DY50" s="426"/>
      <c r="DZ50" s="426"/>
      <c r="EA50" s="426"/>
      <c r="EB50" s="426"/>
      <c r="EC50" s="426"/>
      <c r="ED50" s="426"/>
      <c r="EE50" s="426"/>
      <c r="EF50" s="426"/>
      <c r="EG50" s="426"/>
      <c r="EH50" s="426"/>
      <c r="EI50" s="426"/>
      <c r="EJ50" s="426"/>
      <c r="EK50" s="426"/>
      <c r="EL50" s="426"/>
      <c r="EM50" s="427"/>
      <c r="EN50" s="428"/>
      <c r="EO50" s="426"/>
      <c r="EP50" s="426"/>
      <c r="EQ50" s="426"/>
      <c r="ER50" s="426"/>
      <c r="ES50" s="426"/>
      <c r="ET50" s="426"/>
      <c r="EU50" s="426"/>
      <c r="EV50" s="426"/>
      <c r="EW50" s="426"/>
      <c r="EX50" s="426"/>
      <c r="EY50" s="426"/>
      <c r="EZ50" s="426"/>
      <c r="FA50" s="426"/>
      <c r="FB50" s="426"/>
      <c r="FC50" s="426"/>
      <c r="FD50" s="426"/>
      <c r="FE50" s="426"/>
      <c r="FF50" s="426"/>
      <c r="FG50" s="426"/>
      <c r="FH50" s="429"/>
      <c r="FI50" s="430"/>
      <c r="FJ50" s="427"/>
      <c r="FK50" s="427"/>
      <c r="FL50" s="427"/>
      <c r="FM50" s="427"/>
      <c r="FN50" s="429"/>
      <c r="FO50" s="428"/>
      <c r="FP50" s="426"/>
      <c r="FQ50" s="426"/>
      <c r="FR50" s="426"/>
      <c r="FS50" s="426"/>
      <c r="FT50" s="426"/>
      <c r="FU50" s="426"/>
      <c r="FV50" s="426"/>
      <c r="FW50" s="426"/>
      <c r="FX50" s="426"/>
      <c r="FY50" s="426"/>
      <c r="FZ50" s="426"/>
      <c r="GA50" s="426"/>
      <c r="GB50" s="426"/>
      <c r="GC50" s="426"/>
      <c r="GD50" s="426"/>
      <c r="GE50" s="426"/>
      <c r="GF50" s="426"/>
      <c r="GG50" s="427"/>
      <c r="GH50" s="428"/>
      <c r="GI50" s="426"/>
      <c r="GJ50" s="426"/>
      <c r="GK50" s="426"/>
      <c r="GL50" s="426"/>
      <c r="GM50" s="426"/>
      <c r="GN50" s="426"/>
      <c r="GO50" s="426"/>
      <c r="GP50" s="426"/>
      <c r="GQ50" s="426"/>
      <c r="GR50" s="426"/>
      <c r="GS50" s="426"/>
      <c r="GT50" s="426"/>
      <c r="GU50" s="426"/>
      <c r="GV50" s="426"/>
      <c r="GW50" s="426"/>
      <c r="GX50" s="426"/>
      <c r="GY50" s="426"/>
      <c r="GZ50" s="426"/>
      <c r="HA50" s="426"/>
      <c r="HB50" s="426"/>
      <c r="HC50" s="426"/>
      <c r="HD50" s="426"/>
      <c r="HE50" s="426"/>
      <c r="HF50" s="426"/>
      <c r="HG50" s="432"/>
      <c r="HH50" s="426"/>
      <c r="HI50" s="426"/>
      <c r="HJ50" s="426"/>
      <c r="HK50" s="426"/>
      <c r="HL50" s="426"/>
      <c r="HM50" s="426"/>
      <c r="HN50" s="426"/>
      <c r="HO50" s="426"/>
      <c r="HP50" s="426"/>
      <c r="HQ50" s="426"/>
      <c r="HR50" s="426"/>
      <c r="HS50" s="426"/>
      <c r="HT50" s="426"/>
      <c r="HU50" s="426"/>
      <c r="HV50" s="426"/>
      <c r="HW50" s="426"/>
      <c r="HX50" s="426"/>
      <c r="HY50" s="426"/>
      <c r="HZ50" s="426"/>
      <c r="IA50" s="427"/>
      <c r="IB50" s="427"/>
      <c r="IC50" s="427"/>
      <c r="ID50" s="427"/>
      <c r="IE50" s="427"/>
      <c r="IF50" s="427"/>
      <c r="IG50" s="427"/>
      <c r="IH50" s="427"/>
      <c r="II50" s="427"/>
      <c r="IJ50" s="427"/>
      <c r="IK50" s="427"/>
      <c r="IL50" s="427"/>
      <c r="IM50" s="427"/>
      <c r="IN50" s="427"/>
      <c r="IO50" s="427"/>
      <c r="IP50" s="427"/>
      <c r="IQ50" s="427"/>
      <c r="IR50" s="427"/>
      <c r="IS50" s="427"/>
      <c r="IT50" s="427"/>
      <c r="IU50" s="427"/>
      <c r="IV50" s="427"/>
      <c r="IW50" s="427">
        <v>1</v>
      </c>
      <c r="IX50" s="427">
        <v>1</v>
      </c>
      <c r="IY50" s="427">
        <v>1</v>
      </c>
      <c r="IZ50" s="427">
        <v>1</v>
      </c>
      <c r="JA50" s="427">
        <v>1</v>
      </c>
      <c r="JB50" s="427"/>
      <c r="JC50" s="427"/>
      <c r="JD50" s="427"/>
      <c r="JE50" s="427"/>
      <c r="JF50" s="427"/>
      <c r="JG50" s="427"/>
      <c r="JH50" s="427">
        <v>1</v>
      </c>
      <c r="JI50" s="427"/>
      <c r="JJ50" s="427"/>
      <c r="JK50" s="427"/>
      <c r="JL50" s="427"/>
      <c r="JM50" s="427"/>
      <c r="JN50" s="427"/>
      <c r="JO50" s="427"/>
      <c r="JP50" s="427"/>
      <c r="JQ50" s="427"/>
      <c r="JR50" s="427"/>
      <c r="JS50" s="427"/>
      <c r="JT50" s="427"/>
      <c r="JU50" s="427"/>
      <c r="JV50" s="427"/>
      <c r="JW50" s="427"/>
      <c r="JX50" s="427"/>
      <c r="JY50" s="427"/>
      <c r="JZ50" s="427"/>
      <c r="KA50" s="427"/>
      <c r="KB50" s="427"/>
      <c r="KC50" s="427"/>
      <c r="KD50" s="427"/>
      <c r="KE50" s="427"/>
      <c r="KF50" s="427"/>
      <c r="KG50" s="427"/>
      <c r="KH50" s="427"/>
      <c r="KI50" s="427"/>
      <c r="KJ50" s="427"/>
      <c r="KK50" s="427"/>
      <c r="KL50" s="427"/>
      <c r="KM50" s="427"/>
      <c r="KN50" s="431"/>
      <c r="KO50" s="427"/>
      <c r="KP50" s="427"/>
      <c r="KQ50" s="427"/>
      <c r="KR50" s="427"/>
      <c r="KS50" s="427"/>
      <c r="KT50" s="427"/>
      <c r="KU50" s="427"/>
      <c r="KV50" s="427"/>
      <c r="KW50" s="427"/>
      <c r="KX50" s="427"/>
      <c r="KY50" s="427"/>
      <c r="KZ50" s="427"/>
      <c r="LA50" s="427"/>
      <c r="LB50" s="427"/>
      <c r="LC50" s="429"/>
      <c r="LD50" s="432">
        <v>1</v>
      </c>
      <c r="LE50" s="426"/>
      <c r="LF50" s="426"/>
      <c r="LG50" s="426"/>
      <c r="LH50" s="426"/>
      <c r="LI50" s="426"/>
    </row>
    <row r="51" spans="1:321" ht="15.75" x14ac:dyDescent="0.25">
      <c r="A51" s="477">
        <f>'Pielęgniarstwo II st.'!A51</f>
        <v>31</v>
      </c>
      <c r="B51" s="477" t="str">
        <f>'Pielęgniarstwo II st.'!B51</f>
        <v>B</v>
      </c>
      <c r="C51" s="504" t="str">
        <f>'Pielęgniarstwo II st.'!C51</f>
        <v>2026/2027</v>
      </c>
      <c r="D51" s="477">
        <f>'Pielęgniarstwo II st.'!D51</f>
        <v>0</v>
      </c>
      <c r="E51" s="477">
        <f>'Pielęgniarstwo II st.'!E51</f>
        <v>2</v>
      </c>
      <c r="F51" s="477" t="str">
        <f>'Pielęgniarstwo II st.'!F51</f>
        <v>2027/2028</v>
      </c>
      <c r="G51" s="505" t="str">
        <f>'Pielęgniarstwo II st.'!G51</f>
        <v>RPS</v>
      </c>
      <c r="H51" s="506" t="str">
        <f>'Pielęgniarstwo II st.'!H51</f>
        <v>ze standardu</v>
      </c>
      <c r="I51" s="507" t="str">
        <f>'Pielęgniarstwo II st.'!I51</f>
        <v>Poradnictwo w pielęgniarstwie</v>
      </c>
      <c r="J51" s="493">
        <f>'Pielęgniarstwo II st.'!M51</f>
        <v>50</v>
      </c>
      <c r="K51" s="509">
        <f>'Pielęgniarstwo II st.'!N51</f>
        <v>20</v>
      </c>
      <c r="L51" s="510">
        <f>'Pielęgniarstwo II st.'!O51</f>
        <v>30</v>
      </c>
      <c r="M51" s="511">
        <f>SUM('Pielęgniarstwo II st.'!AB51,'Pielęgniarstwo II st.'!AD51,'Pielęgniarstwo II st.'!AY51,'Pielęgniarstwo II st.'!BA51)</f>
        <v>10</v>
      </c>
      <c r="N51" s="512">
        <f>'Pielęgniarstwo II st.'!P51</f>
        <v>30</v>
      </c>
      <c r="O51" s="513">
        <f>'Pielęgniarstwo II st.'!Q51</f>
        <v>2</v>
      </c>
      <c r="P51" s="514" t="str">
        <f>'Pielęgniarstwo II st.'!V51</f>
        <v>egz</v>
      </c>
      <c r="Q51" s="494">
        <f t="shared" si="9"/>
        <v>6</v>
      </c>
      <c r="R51" s="495">
        <f t="shared" si="10"/>
        <v>13</v>
      </c>
      <c r="S51" s="496">
        <f t="shared" si="11"/>
        <v>1</v>
      </c>
      <c r="T51" s="428"/>
      <c r="U51" s="426"/>
      <c r="V51" s="426"/>
      <c r="W51" s="426"/>
      <c r="X51" s="426"/>
      <c r="Y51" s="426"/>
      <c r="Z51" s="426"/>
      <c r="AA51" s="426"/>
      <c r="AB51" s="426"/>
      <c r="AC51" s="426"/>
      <c r="AD51" s="426"/>
      <c r="AE51" s="426"/>
      <c r="AF51" s="426"/>
      <c r="AG51" s="426"/>
      <c r="AH51" s="426"/>
      <c r="AI51" s="426"/>
      <c r="AJ51" s="426"/>
      <c r="AK51" s="426"/>
      <c r="AL51" s="426"/>
      <c r="AM51" s="426"/>
      <c r="AN51" s="426"/>
      <c r="AO51" s="426"/>
      <c r="AP51" s="426"/>
      <c r="AQ51" s="426"/>
      <c r="AR51" s="426"/>
      <c r="AS51" s="426"/>
      <c r="AT51" s="413"/>
      <c r="AU51" s="414"/>
      <c r="AV51" s="414"/>
      <c r="AW51" s="414"/>
      <c r="AX51" s="414"/>
      <c r="AY51" s="414"/>
      <c r="AZ51" s="414"/>
      <c r="BA51" s="414">
        <v>1</v>
      </c>
      <c r="BB51" s="414">
        <v>1</v>
      </c>
      <c r="BC51" s="414">
        <v>1</v>
      </c>
      <c r="BD51" s="414">
        <v>1</v>
      </c>
      <c r="BE51" s="414">
        <v>1</v>
      </c>
      <c r="BF51" s="414">
        <v>1</v>
      </c>
      <c r="BG51" s="414"/>
      <c r="BH51" s="414"/>
      <c r="BI51" s="414"/>
      <c r="BJ51" s="414"/>
      <c r="BK51" s="414"/>
      <c r="BL51" s="414"/>
      <c r="BM51" s="414"/>
      <c r="BN51" s="414"/>
      <c r="BO51" s="414"/>
      <c r="BP51" s="414"/>
      <c r="BQ51" s="422"/>
      <c r="BR51" s="415"/>
      <c r="BS51" s="414"/>
      <c r="BT51" s="414"/>
      <c r="BU51" s="414"/>
      <c r="BV51" s="414"/>
      <c r="BW51" s="414"/>
      <c r="BX51" s="414"/>
      <c r="BY51" s="414"/>
      <c r="BZ51" s="414"/>
      <c r="CA51" s="414"/>
      <c r="CB51" s="414"/>
      <c r="CC51" s="414"/>
      <c r="CD51" s="414"/>
      <c r="CE51" s="414"/>
      <c r="CF51" s="414"/>
      <c r="CG51" s="414"/>
      <c r="CH51" s="414"/>
      <c r="CI51" s="414"/>
      <c r="CJ51" s="414"/>
      <c r="CK51" s="414"/>
      <c r="CL51" s="414"/>
      <c r="CM51" s="414"/>
      <c r="CN51" s="414"/>
      <c r="CO51" s="414"/>
      <c r="CP51" s="414"/>
      <c r="CQ51" s="414"/>
      <c r="CR51" s="414"/>
      <c r="CS51" s="414"/>
      <c r="CT51" s="414"/>
      <c r="CU51" s="414"/>
      <c r="CV51" s="414"/>
      <c r="CW51" s="414"/>
      <c r="CX51" s="422"/>
      <c r="CY51" s="426"/>
      <c r="CZ51" s="426"/>
      <c r="DA51" s="426"/>
      <c r="DB51" s="426"/>
      <c r="DC51" s="426"/>
      <c r="DD51" s="426"/>
      <c r="DE51" s="426"/>
      <c r="DF51" s="426"/>
      <c r="DG51" s="426"/>
      <c r="DH51" s="426"/>
      <c r="DI51" s="426"/>
      <c r="DJ51" s="426"/>
      <c r="DK51" s="426"/>
      <c r="DL51" s="426"/>
      <c r="DM51" s="426"/>
      <c r="DN51" s="426"/>
      <c r="DO51" s="426"/>
      <c r="DP51" s="426"/>
      <c r="DQ51" s="426"/>
      <c r="DR51" s="426"/>
      <c r="DS51" s="426"/>
      <c r="DT51" s="426"/>
      <c r="DU51" s="426"/>
      <c r="DV51" s="426"/>
      <c r="DW51" s="426"/>
      <c r="DX51" s="426"/>
      <c r="DY51" s="426"/>
      <c r="DZ51" s="426"/>
      <c r="EA51" s="426"/>
      <c r="EB51" s="426"/>
      <c r="EC51" s="426"/>
      <c r="ED51" s="426"/>
      <c r="EE51" s="426"/>
      <c r="EF51" s="426"/>
      <c r="EG51" s="426"/>
      <c r="EH51" s="426"/>
      <c r="EI51" s="426"/>
      <c r="EJ51" s="426"/>
      <c r="EK51" s="426"/>
      <c r="EL51" s="426"/>
      <c r="EM51" s="427"/>
      <c r="EN51" s="428"/>
      <c r="EO51" s="426"/>
      <c r="EP51" s="426"/>
      <c r="EQ51" s="426"/>
      <c r="ER51" s="426"/>
      <c r="ES51" s="426"/>
      <c r="ET51" s="426"/>
      <c r="EU51" s="426"/>
      <c r="EV51" s="426"/>
      <c r="EW51" s="426"/>
      <c r="EX51" s="426"/>
      <c r="EY51" s="426"/>
      <c r="EZ51" s="426"/>
      <c r="FA51" s="426"/>
      <c r="FB51" s="426"/>
      <c r="FC51" s="426"/>
      <c r="FD51" s="426"/>
      <c r="FE51" s="426"/>
      <c r="FF51" s="426"/>
      <c r="FG51" s="426"/>
      <c r="FH51" s="429"/>
      <c r="FI51" s="430"/>
      <c r="FJ51" s="427"/>
      <c r="FK51" s="427"/>
      <c r="FL51" s="427"/>
      <c r="FM51" s="427"/>
      <c r="FN51" s="429"/>
      <c r="FO51" s="428"/>
      <c r="FP51" s="426"/>
      <c r="FQ51" s="426"/>
      <c r="FR51" s="426"/>
      <c r="FS51" s="426"/>
      <c r="FT51" s="426"/>
      <c r="FU51" s="426"/>
      <c r="FV51" s="426"/>
      <c r="FW51" s="426"/>
      <c r="FX51" s="426"/>
      <c r="FY51" s="426"/>
      <c r="FZ51" s="426"/>
      <c r="GA51" s="426"/>
      <c r="GB51" s="426"/>
      <c r="GC51" s="426"/>
      <c r="GD51" s="426"/>
      <c r="GE51" s="426"/>
      <c r="GF51" s="426"/>
      <c r="GG51" s="427"/>
      <c r="GH51" s="428"/>
      <c r="GI51" s="426"/>
      <c r="GJ51" s="426"/>
      <c r="GK51" s="426"/>
      <c r="GL51" s="426"/>
      <c r="GM51" s="426"/>
      <c r="GN51" s="426"/>
      <c r="GO51" s="426"/>
      <c r="GP51" s="426">
        <v>1</v>
      </c>
      <c r="GQ51" s="426">
        <v>1</v>
      </c>
      <c r="GR51" s="426">
        <v>1</v>
      </c>
      <c r="GS51" s="426">
        <v>1</v>
      </c>
      <c r="GT51" s="426">
        <v>1</v>
      </c>
      <c r="GU51" s="426">
        <v>1</v>
      </c>
      <c r="GV51" s="426">
        <v>1</v>
      </c>
      <c r="GW51" s="426">
        <v>1</v>
      </c>
      <c r="GX51" s="426">
        <v>1</v>
      </c>
      <c r="GY51" s="426">
        <v>1</v>
      </c>
      <c r="GZ51" s="426">
        <v>1</v>
      </c>
      <c r="HA51" s="426">
        <v>1</v>
      </c>
      <c r="HB51" s="426"/>
      <c r="HC51" s="426"/>
      <c r="HD51" s="426"/>
      <c r="HE51" s="426"/>
      <c r="HF51" s="426"/>
      <c r="HG51" s="432"/>
      <c r="HH51" s="426"/>
      <c r="HI51" s="426"/>
      <c r="HJ51" s="426"/>
      <c r="HK51" s="426"/>
      <c r="HL51" s="426"/>
      <c r="HM51" s="426"/>
      <c r="HN51" s="426"/>
      <c r="HO51" s="426"/>
      <c r="HP51" s="426"/>
      <c r="HQ51" s="426"/>
      <c r="HR51" s="426"/>
      <c r="HS51" s="426"/>
      <c r="HT51" s="426"/>
      <c r="HU51" s="426"/>
      <c r="HV51" s="426"/>
      <c r="HW51" s="426"/>
      <c r="HX51" s="426"/>
      <c r="HY51" s="426"/>
      <c r="HZ51" s="426"/>
      <c r="IA51" s="427"/>
      <c r="IB51" s="427"/>
      <c r="IC51" s="427"/>
      <c r="ID51" s="427"/>
      <c r="IE51" s="427"/>
      <c r="IF51" s="427"/>
      <c r="IG51" s="427"/>
      <c r="IH51" s="427"/>
      <c r="II51" s="427"/>
      <c r="IJ51" s="427"/>
      <c r="IK51" s="427"/>
      <c r="IL51" s="427"/>
      <c r="IM51" s="427"/>
      <c r="IN51" s="427"/>
      <c r="IO51" s="427"/>
      <c r="IP51" s="427"/>
      <c r="IQ51" s="427"/>
      <c r="IR51" s="427"/>
      <c r="IS51" s="427"/>
      <c r="IT51" s="427"/>
      <c r="IU51" s="427"/>
      <c r="IV51" s="427"/>
      <c r="IW51" s="427"/>
      <c r="IX51" s="427"/>
      <c r="IY51" s="427"/>
      <c r="IZ51" s="427"/>
      <c r="JA51" s="427"/>
      <c r="JB51" s="427"/>
      <c r="JC51" s="427"/>
      <c r="JD51" s="427"/>
      <c r="JE51" s="427"/>
      <c r="JF51" s="427"/>
      <c r="JG51" s="427"/>
      <c r="JH51" s="427"/>
      <c r="JI51" s="427">
        <v>1</v>
      </c>
      <c r="JJ51" s="427"/>
      <c r="JK51" s="427"/>
      <c r="JL51" s="427"/>
      <c r="JM51" s="427"/>
      <c r="JN51" s="427"/>
      <c r="JO51" s="427"/>
      <c r="JP51" s="427"/>
      <c r="JQ51" s="427"/>
      <c r="JR51" s="427"/>
      <c r="JS51" s="427"/>
      <c r="JT51" s="427"/>
      <c r="JU51" s="427"/>
      <c r="JV51" s="427"/>
      <c r="JW51" s="427"/>
      <c r="JX51" s="427"/>
      <c r="JY51" s="427"/>
      <c r="JZ51" s="427"/>
      <c r="KA51" s="427"/>
      <c r="KB51" s="427"/>
      <c r="KC51" s="427"/>
      <c r="KD51" s="427"/>
      <c r="KE51" s="427"/>
      <c r="KF51" s="427"/>
      <c r="KG51" s="427"/>
      <c r="KH51" s="427"/>
      <c r="KI51" s="427"/>
      <c r="KJ51" s="427"/>
      <c r="KK51" s="427"/>
      <c r="KL51" s="427"/>
      <c r="KM51" s="427"/>
      <c r="KN51" s="431"/>
      <c r="KO51" s="427"/>
      <c r="KP51" s="427"/>
      <c r="KQ51" s="427"/>
      <c r="KR51" s="427"/>
      <c r="KS51" s="427"/>
      <c r="KT51" s="427"/>
      <c r="KU51" s="427"/>
      <c r="KV51" s="427"/>
      <c r="KW51" s="427"/>
      <c r="KX51" s="427"/>
      <c r="KY51" s="427"/>
      <c r="KZ51" s="427"/>
      <c r="LA51" s="427"/>
      <c r="LB51" s="427"/>
      <c r="LC51" s="429"/>
      <c r="LD51" s="432">
        <v>1</v>
      </c>
      <c r="LE51" s="426"/>
      <c r="LF51" s="426"/>
      <c r="LG51" s="426"/>
      <c r="LH51" s="426"/>
      <c r="LI51" s="426"/>
    </row>
    <row r="52" spans="1:321" ht="15.75" x14ac:dyDescent="0.25">
      <c r="A52" s="477">
        <f>'Pielęgniarstwo II st.'!A52</f>
        <v>32</v>
      </c>
      <c r="B52" s="477" t="str">
        <f>'Pielęgniarstwo II st.'!B52</f>
        <v>B</v>
      </c>
      <c r="C52" s="504" t="str">
        <f>'Pielęgniarstwo II st.'!C52</f>
        <v>2026/2027</v>
      </c>
      <c r="D52" s="477">
        <f>'Pielęgniarstwo II st.'!D52</f>
        <v>0</v>
      </c>
      <c r="E52" s="477">
        <f>'Pielęgniarstwo II st.'!E52</f>
        <v>2</v>
      </c>
      <c r="F52" s="477" t="str">
        <f>'Pielęgniarstwo II st.'!F52</f>
        <v>2027/2028</v>
      </c>
      <c r="G52" s="505" t="str">
        <f>'Pielęgniarstwo II st.'!G52</f>
        <v>RPS</v>
      </c>
      <c r="H52" s="506" t="str">
        <f>'Pielęgniarstwo II st.'!H52</f>
        <v>ze standardu</v>
      </c>
      <c r="I52" s="507" t="str">
        <f>'Pielęgniarstwo II st.'!I52</f>
        <v>Koordynowana opieka zdrowotna</v>
      </c>
      <c r="J52" s="493">
        <f>'Pielęgniarstwo II st.'!M52</f>
        <v>75</v>
      </c>
      <c r="K52" s="509">
        <f>'Pielęgniarstwo II st.'!N52</f>
        <v>45</v>
      </c>
      <c r="L52" s="510">
        <f>'Pielęgniarstwo II st.'!O52</f>
        <v>30</v>
      </c>
      <c r="M52" s="511">
        <f>SUM('Pielęgniarstwo II st.'!AB52,'Pielęgniarstwo II st.'!AD52,'Pielęgniarstwo II st.'!AY52,'Pielęgniarstwo II st.'!BA52)</f>
        <v>15</v>
      </c>
      <c r="N52" s="512">
        <f>'Pielęgniarstwo II st.'!P52</f>
        <v>30</v>
      </c>
      <c r="O52" s="513">
        <f>'Pielęgniarstwo II st.'!Q52</f>
        <v>3</v>
      </c>
      <c r="P52" s="514" t="str">
        <f>'Pielęgniarstwo II st.'!V52</f>
        <v>zal</v>
      </c>
      <c r="Q52" s="494">
        <f t="shared" si="9"/>
        <v>3</v>
      </c>
      <c r="R52" s="495">
        <f t="shared" si="10"/>
        <v>3</v>
      </c>
      <c r="S52" s="496">
        <f t="shared" si="11"/>
        <v>2</v>
      </c>
      <c r="T52" s="428"/>
      <c r="U52" s="426"/>
      <c r="V52" s="426"/>
      <c r="W52" s="426"/>
      <c r="X52" s="426"/>
      <c r="Y52" s="426"/>
      <c r="Z52" s="426"/>
      <c r="AA52" s="426"/>
      <c r="AB52" s="426"/>
      <c r="AC52" s="426"/>
      <c r="AD52" s="426"/>
      <c r="AE52" s="426"/>
      <c r="AF52" s="426"/>
      <c r="AG52" s="426"/>
      <c r="AH52" s="426"/>
      <c r="AI52" s="426"/>
      <c r="AJ52" s="426"/>
      <c r="AK52" s="426"/>
      <c r="AL52" s="426"/>
      <c r="AM52" s="426"/>
      <c r="AN52" s="426"/>
      <c r="AO52" s="426"/>
      <c r="AP52" s="426"/>
      <c r="AQ52" s="426"/>
      <c r="AR52" s="426"/>
      <c r="AS52" s="426"/>
      <c r="AT52" s="413"/>
      <c r="AU52" s="414"/>
      <c r="AV52" s="414"/>
      <c r="AW52" s="414"/>
      <c r="AX52" s="414"/>
      <c r="AY52" s="414"/>
      <c r="AZ52" s="414"/>
      <c r="BA52" s="414"/>
      <c r="BB52" s="414"/>
      <c r="BC52" s="414"/>
      <c r="BD52" s="414"/>
      <c r="BE52" s="414"/>
      <c r="BF52" s="414"/>
      <c r="BG52" s="414">
        <v>1</v>
      </c>
      <c r="BH52" s="414">
        <v>1</v>
      </c>
      <c r="BI52" s="414">
        <v>1</v>
      </c>
      <c r="BJ52" s="414"/>
      <c r="BK52" s="414"/>
      <c r="BL52" s="414"/>
      <c r="BM52" s="414"/>
      <c r="BN52" s="414"/>
      <c r="BO52" s="414"/>
      <c r="BP52" s="414"/>
      <c r="BQ52" s="422"/>
      <c r="BR52" s="415"/>
      <c r="BS52" s="414"/>
      <c r="BT52" s="414"/>
      <c r="BU52" s="414"/>
      <c r="BV52" s="414"/>
      <c r="BW52" s="414"/>
      <c r="BX52" s="414"/>
      <c r="BY52" s="414"/>
      <c r="BZ52" s="414"/>
      <c r="CA52" s="414"/>
      <c r="CB52" s="414"/>
      <c r="CC52" s="414"/>
      <c r="CD52" s="414"/>
      <c r="CE52" s="414"/>
      <c r="CF52" s="414"/>
      <c r="CG52" s="414"/>
      <c r="CH52" s="414"/>
      <c r="CI52" s="414"/>
      <c r="CJ52" s="414"/>
      <c r="CK52" s="414"/>
      <c r="CL52" s="414"/>
      <c r="CM52" s="414"/>
      <c r="CN52" s="414"/>
      <c r="CO52" s="414"/>
      <c r="CP52" s="414"/>
      <c r="CQ52" s="414"/>
      <c r="CR52" s="414"/>
      <c r="CS52" s="414"/>
      <c r="CT52" s="414"/>
      <c r="CU52" s="414"/>
      <c r="CV52" s="414"/>
      <c r="CW52" s="414"/>
      <c r="CX52" s="422"/>
      <c r="CY52" s="426"/>
      <c r="CZ52" s="426"/>
      <c r="DA52" s="426"/>
      <c r="DB52" s="426"/>
      <c r="DC52" s="426"/>
      <c r="DD52" s="426"/>
      <c r="DE52" s="426"/>
      <c r="DF52" s="426"/>
      <c r="DG52" s="426"/>
      <c r="DH52" s="426"/>
      <c r="DI52" s="426"/>
      <c r="DJ52" s="426"/>
      <c r="DK52" s="426"/>
      <c r="DL52" s="426"/>
      <c r="DM52" s="426"/>
      <c r="DN52" s="426"/>
      <c r="DO52" s="426"/>
      <c r="DP52" s="426"/>
      <c r="DQ52" s="426"/>
      <c r="DR52" s="426"/>
      <c r="DS52" s="426"/>
      <c r="DT52" s="426"/>
      <c r="DU52" s="426"/>
      <c r="DV52" s="426"/>
      <c r="DW52" s="426"/>
      <c r="DX52" s="426"/>
      <c r="DY52" s="426"/>
      <c r="DZ52" s="426"/>
      <c r="EA52" s="426"/>
      <c r="EB52" s="426"/>
      <c r="EC52" s="426"/>
      <c r="ED52" s="426"/>
      <c r="EE52" s="426"/>
      <c r="EF52" s="426"/>
      <c r="EG52" s="426"/>
      <c r="EH52" s="426"/>
      <c r="EI52" s="426"/>
      <c r="EJ52" s="426"/>
      <c r="EK52" s="426"/>
      <c r="EL52" s="426"/>
      <c r="EM52" s="427"/>
      <c r="EN52" s="428"/>
      <c r="EO52" s="426"/>
      <c r="EP52" s="426"/>
      <c r="EQ52" s="426"/>
      <c r="ER52" s="426"/>
      <c r="ES52" s="426"/>
      <c r="ET52" s="426"/>
      <c r="EU52" s="426"/>
      <c r="EV52" s="426"/>
      <c r="EW52" s="426"/>
      <c r="EX52" s="426"/>
      <c r="EY52" s="426"/>
      <c r="EZ52" s="426"/>
      <c r="FA52" s="426"/>
      <c r="FB52" s="426"/>
      <c r="FC52" s="426"/>
      <c r="FD52" s="426"/>
      <c r="FE52" s="426"/>
      <c r="FF52" s="426"/>
      <c r="FG52" s="426"/>
      <c r="FH52" s="429"/>
      <c r="FI52" s="430"/>
      <c r="FJ52" s="427"/>
      <c r="FK52" s="427"/>
      <c r="FL52" s="427"/>
      <c r="FM52" s="427"/>
      <c r="FN52" s="429"/>
      <c r="FO52" s="428"/>
      <c r="FP52" s="426"/>
      <c r="FQ52" s="426"/>
      <c r="FR52" s="426"/>
      <c r="FS52" s="426"/>
      <c r="FT52" s="426"/>
      <c r="FU52" s="426"/>
      <c r="FV52" s="426"/>
      <c r="FW52" s="426"/>
      <c r="FX52" s="426"/>
      <c r="FY52" s="426"/>
      <c r="FZ52" s="426"/>
      <c r="GA52" s="426"/>
      <c r="GB52" s="426"/>
      <c r="GC52" s="426"/>
      <c r="GD52" s="426"/>
      <c r="GE52" s="426"/>
      <c r="GF52" s="426"/>
      <c r="GG52" s="427"/>
      <c r="GH52" s="428"/>
      <c r="GI52" s="426"/>
      <c r="GJ52" s="426"/>
      <c r="GK52" s="426"/>
      <c r="GL52" s="426"/>
      <c r="GM52" s="426"/>
      <c r="GN52" s="426"/>
      <c r="GO52" s="426"/>
      <c r="GP52" s="426"/>
      <c r="GQ52" s="426"/>
      <c r="GR52" s="426"/>
      <c r="GS52" s="426"/>
      <c r="GT52" s="426"/>
      <c r="GU52" s="426"/>
      <c r="GV52" s="426"/>
      <c r="GW52" s="426"/>
      <c r="GX52" s="426"/>
      <c r="GY52" s="426"/>
      <c r="GZ52" s="426"/>
      <c r="HA52" s="426"/>
      <c r="HB52" s="426">
        <v>1</v>
      </c>
      <c r="HC52" s="426">
        <v>1</v>
      </c>
      <c r="HD52" s="426">
        <v>1</v>
      </c>
      <c r="HE52" s="426"/>
      <c r="HF52" s="426"/>
      <c r="HG52" s="432"/>
      <c r="HH52" s="426"/>
      <c r="HI52" s="426"/>
      <c r="HJ52" s="426"/>
      <c r="HK52" s="426"/>
      <c r="HL52" s="426"/>
      <c r="HM52" s="426"/>
      <c r="HN52" s="426"/>
      <c r="HO52" s="426"/>
      <c r="HP52" s="426"/>
      <c r="HQ52" s="426"/>
      <c r="HR52" s="426"/>
      <c r="HS52" s="426"/>
      <c r="HT52" s="426"/>
      <c r="HU52" s="426"/>
      <c r="HV52" s="426"/>
      <c r="HW52" s="426"/>
      <c r="HX52" s="426"/>
      <c r="HY52" s="426"/>
      <c r="HZ52" s="426"/>
      <c r="IA52" s="427"/>
      <c r="IB52" s="427"/>
      <c r="IC52" s="427"/>
      <c r="ID52" s="427"/>
      <c r="IE52" s="427"/>
      <c r="IF52" s="427"/>
      <c r="IG52" s="427"/>
      <c r="IH52" s="427"/>
      <c r="II52" s="427"/>
      <c r="IJ52" s="427"/>
      <c r="IK52" s="427"/>
      <c r="IL52" s="427"/>
      <c r="IM52" s="427"/>
      <c r="IN52" s="427"/>
      <c r="IO52" s="427"/>
      <c r="IP52" s="427"/>
      <c r="IQ52" s="427"/>
      <c r="IR52" s="427"/>
      <c r="IS52" s="427"/>
      <c r="IT52" s="427"/>
      <c r="IU52" s="427"/>
      <c r="IV52" s="427"/>
      <c r="IW52" s="427"/>
      <c r="IX52" s="427"/>
      <c r="IY52" s="427"/>
      <c r="IZ52" s="427"/>
      <c r="JA52" s="427"/>
      <c r="JB52" s="427"/>
      <c r="JC52" s="427"/>
      <c r="JD52" s="427"/>
      <c r="JE52" s="427"/>
      <c r="JF52" s="427"/>
      <c r="JG52" s="427"/>
      <c r="JH52" s="427"/>
      <c r="JI52" s="427"/>
      <c r="JJ52" s="427"/>
      <c r="JK52" s="427"/>
      <c r="JL52" s="427"/>
      <c r="JM52" s="427"/>
      <c r="JN52" s="427"/>
      <c r="JO52" s="427"/>
      <c r="JP52" s="427"/>
      <c r="JQ52" s="427"/>
      <c r="JR52" s="427"/>
      <c r="JS52" s="427"/>
      <c r="JT52" s="427"/>
      <c r="JU52" s="427"/>
      <c r="JV52" s="427"/>
      <c r="JW52" s="427"/>
      <c r="JX52" s="427"/>
      <c r="JY52" s="427"/>
      <c r="JZ52" s="427"/>
      <c r="KA52" s="427"/>
      <c r="KB52" s="427"/>
      <c r="KC52" s="427"/>
      <c r="KD52" s="427"/>
      <c r="KE52" s="427"/>
      <c r="KF52" s="427"/>
      <c r="KG52" s="427"/>
      <c r="KH52" s="427"/>
      <c r="KI52" s="427"/>
      <c r="KJ52" s="427"/>
      <c r="KK52" s="427"/>
      <c r="KL52" s="427"/>
      <c r="KM52" s="427"/>
      <c r="KN52" s="431"/>
      <c r="KO52" s="427"/>
      <c r="KP52" s="427"/>
      <c r="KQ52" s="427"/>
      <c r="KR52" s="427"/>
      <c r="KS52" s="427"/>
      <c r="KT52" s="427"/>
      <c r="KU52" s="427"/>
      <c r="KV52" s="427"/>
      <c r="KW52" s="427"/>
      <c r="KX52" s="427"/>
      <c r="KY52" s="427"/>
      <c r="KZ52" s="427"/>
      <c r="LA52" s="427"/>
      <c r="LB52" s="427"/>
      <c r="LC52" s="429"/>
      <c r="LD52" s="432">
        <v>1</v>
      </c>
      <c r="LE52" s="426">
        <v>1</v>
      </c>
      <c r="LF52" s="426"/>
      <c r="LG52" s="426"/>
      <c r="LH52" s="426"/>
      <c r="LI52" s="426"/>
    </row>
    <row r="53" spans="1:321" ht="36.75" customHeight="1" x14ac:dyDescent="0.25">
      <c r="A53" s="477">
        <f>'Pielęgniarstwo II st.'!A53</f>
        <v>33</v>
      </c>
      <c r="B53" s="477" t="str">
        <f>'Pielęgniarstwo II st.'!B53</f>
        <v>B</v>
      </c>
      <c r="C53" s="504" t="str">
        <f>'Pielęgniarstwo II st.'!C53</f>
        <v>2026/2027</v>
      </c>
      <c r="D53" s="477">
        <f>'Pielęgniarstwo II st.'!D53</f>
        <v>0</v>
      </c>
      <c r="E53" s="477">
        <f>'Pielęgniarstwo II st.'!E53</f>
        <v>2</v>
      </c>
      <c r="F53" s="477" t="str">
        <f>'Pielęgniarstwo II st.'!F53</f>
        <v>2027/2028</v>
      </c>
      <c r="G53" s="505" t="str">
        <f>'Pielęgniarstwo II st.'!G53</f>
        <v>RPS</v>
      </c>
      <c r="H53" s="506" t="str">
        <f>'Pielęgniarstwo II st.'!H53</f>
        <v>ze standardu</v>
      </c>
      <c r="I53" s="507" t="str">
        <f>'Pielęgniarstwo II st.'!I53</f>
        <v>Leczenie żywieniowe dojelitowe i pozajelitowe</v>
      </c>
      <c r="J53" s="493">
        <f>'Pielęgniarstwo II st.'!M53</f>
        <v>50</v>
      </c>
      <c r="K53" s="509">
        <f>'Pielęgniarstwo II st.'!N53</f>
        <v>25</v>
      </c>
      <c r="L53" s="510">
        <f>'Pielęgniarstwo II st.'!O53</f>
        <v>25</v>
      </c>
      <c r="M53" s="511">
        <f>SUM('Pielęgniarstwo II st.'!AB53,'Pielęgniarstwo II st.'!AD53,'Pielęgniarstwo II st.'!AY53,'Pielęgniarstwo II st.'!BA53)</f>
        <v>10</v>
      </c>
      <c r="N53" s="512">
        <f>'Pielęgniarstwo II st.'!P53</f>
        <v>25</v>
      </c>
      <c r="O53" s="513">
        <f>'Pielęgniarstwo II st.'!Q53</f>
        <v>2</v>
      </c>
      <c r="P53" s="514" t="str">
        <f>'Pielęgniarstwo II st.'!V53</f>
        <v>zal</v>
      </c>
      <c r="Q53" s="494">
        <f t="shared" si="9"/>
        <v>2</v>
      </c>
      <c r="R53" s="495">
        <f t="shared" si="10"/>
        <v>7</v>
      </c>
      <c r="S53" s="496">
        <f t="shared" si="11"/>
        <v>1</v>
      </c>
      <c r="T53" s="428"/>
      <c r="U53" s="426"/>
      <c r="V53" s="426"/>
      <c r="W53" s="426"/>
      <c r="X53" s="426"/>
      <c r="Y53" s="426"/>
      <c r="Z53" s="426"/>
      <c r="AA53" s="426"/>
      <c r="AB53" s="426"/>
      <c r="AC53" s="426"/>
      <c r="AD53" s="426"/>
      <c r="AE53" s="426"/>
      <c r="AF53" s="426"/>
      <c r="AG53" s="426"/>
      <c r="AH53" s="426"/>
      <c r="AI53" s="426"/>
      <c r="AJ53" s="426"/>
      <c r="AK53" s="426"/>
      <c r="AL53" s="426"/>
      <c r="AM53" s="426"/>
      <c r="AN53" s="426"/>
      <c r="AO53" s="426"/>
      <c r="AP53" s="426"/>
      <c r="AQ53" s="426"/>
      <c r="AR53" s="426"/>
      <c r="AS53" s="426"/>
      <c r="AT53" s="413"/>
      <c r="AU53" s="414"/>
      <c r="AV53" s="414"/>
      <c r="AW53" s="414"/>
      <c r="AX53" s="414"/>
      <c r="AY53" s="414"/>
      <c r="AZ53" s="414"/>
      <c r="BA53" s="414"/>
      <c r="BB53" s="414"/>
      <c r="BC53" s="414"/>
      <c r="BD53" s="414"/>
      <c r="BE53" s="414"/>
      <c r="BF53" s="414"/>
      <c r="BG53" s="414"/>
      <c r="BH53" s="414"/>
      <c r="BI53" s="414"/>
      <c r="BJ53" s="414"/>
      <c r="BK53" s="414"/>
      <c r="BL53" s="414"/>
      <c r="BM53" s="414"/>
      <c r="BN53" s="414"/>
      <c r="BO53" s="414"/>
      <c r="BP53" s="414"/>
      <c r="BQ53" s="422"/>
      <c r="BR53" s="415"/>
      <c r="BS53" s="414"/>
      <c r="BT53" s="414"/>
      <c r="BU53" s="414"/>
      <c r="BV53" s="414"/>
      <c r="BW53" s="414"/>
      <c r="BX53" s="414"/>
      <c r="BY53" s="414"/>
      <c r="BZ53" s="414"/>
      <c r="CA53" s="414"/>
      <c r="CB53" s="414"/>
      <c r="CC53" s="414"/>
      <c r="CD53" s="414"/>
      <c r="CE53" s="414"/>
      <c r="CF53" s="414"/>
      <c r="CG53" s="414"/>
      <c r="CH53" s="414"/>
      <c r="CI53" s="414"/>
      <c r="CJ53" s="414"/>
      <c r="CK53" s="414"/>
      <c r="CL53" s="414"/>
      <c r="CM53" s="414"/>
      <c r="CN53" s="414"/>
      <c r="CO53" s="414">
        <v>1</v>
      </c>
      <c r="CP53" s="414"/>
      <c r="CQ53" s="414"/>
      <c r="CR53" s="414"/>
      <c r="CS53" s="414"/>
      <c r="CT53" s="414"/>
      <c r="CU53" s="414"/>
      <c r="CV53" s="414"/>
      <c r="CW53" s="414">
        <v>1</v>
      </c>
      <c r="CX53" s="422"/>
      <c r="CY53" s="426"/>
      <c r="CZ53" s="426"/>
      <c r="DA53" s="426"/>
      <c r="DB53" s="426"/>
      <c r="DC53" s="426"/>
      <c r="DD53" s="426"/>
      <c r="DE53" s="426"/>
      <c r="DF53" s="426"/>
      <c r="DG53" s="426"/>
      <c r="DH53" s="426"/>
      <c r="DI53" s="426"/>
      <c r="DJ53" s="426"/>
      <c r="DK53" s="426"/>
      <c r="DL53" s="426"/>
      <c r="DM53" s="426"/>
      <c r="DN53" s="426"/>
      <c r="DO53" s="426"/>
      <c r="DP53" s="426"/>
      <c r="DQ53" s="426"/>
      <c r="DR53" s="426"/>
      <c r="DS53" s="426"/>
      <c r="DT53" s="426"/>
      <c r="DU53" s="426"/>
      <c r="DV53" s="426"/>
      <c r="DW53" s="426"/>
      <c r="DX53" s="426"/>
      <c r="DY53" s="426"/>
      <c r="DZ53" s="426"/>
      <c r="EA53" s="426"/>
      <c r="EB53" s="426"/>
      <c r="EC53" s="426"/>
      <c r="ED53" s="426"/>
      <c r="EE53" s="426"/>
      <c r="EF53" s="426"/>
      <c r="EG53" s="426"/>
      <c r="EH53" s="426"/>
      <c r="EI53" s="426"/>
      <c r="EJ53" s="426"/>
      <c r="EK53" s="426"/>
      <c r="EL53" s="426"/>
      <c r="EM53" s="427"/>
      <c r="EN53" s="428"/>
      <c r="EO53" s="426"/>
      <c r="EP53" s="426"/>
      <c r="EQ53" s="426"/>
      <c r="ER53" s="426"/>
      <c r="ES53" s="426"/>
      <c r="ET53" s="426"/>
      <c r="EU53" s="426"/>
      <c r="EV53" s="426"/>
      <c r="EW53" s="426"/>
      <c r="EX53" s="426"/>
      <c r="EY53" s="426"/>
      <c r="EZ53" s="426"/>
      <c r="FA53" s="426"/>
      <c r="FB53" s="426"/>
      <c r="FC53" s="426"/>
      <c r="FD53" s="426"/>
      <c r="FE53" s="426"/>
      <c r="FF53" s="426"/>
      <c r="FG53" s="426"/>
      <c r="FH53" s="429"/>
      <c r="FI53" s="430"/>
      <c r="FJ53" s="427"/>
      <c r="FK53" s="427"/>
      <c r="FL53" s="427"/>
      <c r="FM53" s="427"/>
      <c r="FN53" s="429"/>
      <c r="FO53" s="428"/>
      <c r="FP53" s="426"/>
      <c r="FQ53" s="426"/>
      <c r="FR53" s="426"/>
      <c r="FS53" s="426"/>
      <c r="FT53" s="426"/>
      <c r="FU53" s="426"/>
      <c r="FV53" s="426"/>
      <c r="FW53" s="426"/>
      <c r="FX53" s="426"/>
      <c r="FY53" s="426"/>
      <c r="FZ53" s="426"/>
      <c r="GA53" s="426"/>
      <c r="GB53" s="426"/>
      <c r="GC53" s="426"/>
      <c r="GD53" s="426"/>
      <c r="GE53" s="426"/>
      <c r="GF53" s="426"/>
      <c r="GG53" s="427"/>
      <c r="GH53" s="428"/>
      <c r="GI53" s="426"/>
      <c r="GJ53" s="426"/>
      <c r="GK53" s="426"/>
      <c r="GL53" s="426"/>
      <c r="GM53" s="426"/>
      <c r="GN53" s="426"/>
      <c r="GO53" s="426"/>
      <c r="GP53" s="426"/>
      <c r="GQ53" s="426"/>
      <c r="GR53" s="426"/>
      <c r="GS53" s="426"/>
      <c r="GT53" s="426"/>
      <c r="GU53" s="426"/>
      <c r="GV53" s="426"/>
      <c r="GW53" s="426"/>
      <c r="GX53" s="426"/>
      <c r="GY53" s="426"/>
      <c r="GZ53" s="426"/>
      <c r="HA53" s="426"/>
      <c r="HB53" s="426"/>
      <c r="HC53" s="426"/>
      <c r="HD53" s="426"/>
      <c r="HE53" s="426"/>
      <c r="HF53" s="426"/>
      <c r="HG53" s="432"/>
      <c r="HH53" s="426"/>
      <c r="HI53" s="426"/>
      <c r="HJ53" s="426"/>
      <c r="HK53" s="426"/>
      <c r="HL53" s="426"/>
      <c r="HM53" s="426"/>
      <c r="HN53" s="426"/>
      <c r="HO53" s="426"/>
      <c r="HP53" s="426"/>
      <c r="HQ53" s="426"/>
      <c r="HR53" s="426"/>
      <c r="HS53" s="426"/>
      <c r="HT53" s="426"/>
      <c r="HU53" s="426"/>
      <c r="HV53" s="426"/>
      <c r="HW53" s="426"/>
      <c r="HX53" s="426"/>
      <c r="HY53" s="426"/>
      <c r="HZ53" s="426"/>
      <c r="IA53" s="427"/>
      <c r="IB53" s="427"/>
      <c r="IC53" s="427"/>
      <c r="ID53" s="427"/>
      <c r="IE53" s="427"/>
      <c r="IF53" s="427"/>
      <c r="IG53" s="427"/>
      <c r="IH53" s="427"/>
      <c r="II53" s="427"/>
      <c r="IJ53" s="427"/>
      <c r="IK53" s="427"/>
      <c r="IL53" s="427"/>
      <c r="IM53" s="427"/>
      <c r="IN53" s="427"/>
      <c r="IO53" s="427"/>
      <c r="IP53" s="427"/>
      <c r="IQ53" s="427">
        <v>1</v>
      </c>
      <c r="IR53" s="427">
        <v>1</v>
      </c>
      <c r="IS53" s="427">
        <v>1</v>
      </c>
      <c r="IT53" s="427">
        <v>1</v>
      </c>
      <c r="IU53" s="427">
        <v>1</v>
      </c>
      <c r="IV53" s="427">
        <v>1</v>
      </c>
      <c r="IW53" s="427"/>
      <c r="IX53" s="427"/>
      <c r="IY53" s="427"/>
      <c r="IZ53" s="427"/>
      <c r="JA53" s="427"/>
      <c r="JB53" s="427"/>
      <c r="JC53" s="427"/>
      <c r="JD53" s="427"/>
      <c r="JE53" s="427"/>
      <c r="JF53" s="427"/>
      <c r="JG53" s="427"/>
      <c r="JH53" s="427">
        <v>1</v>
      </c>
      <c r="JI53" s="427"/>
      <c r="JJ53" s="427"/>
      <c r="JK53" s="427"/>
      <c r="JL53" s="427"/>
      <c r="JM53" s="427"/>
      <c r="JN53" s="427"/>
      <c r="JO53" s="427"/>
      <c r="JP53" s="427"/>
      <c r="JQ53" s="427"/>
      <c r="JR53" s="427"/>
      <c r="JS53" s="427"/>
      <c r="JT53" s="427"/>
      <c r="JU53" s="427"/>
      <c r="JV53" s="427"/>
      <c r="JW53" s="427"/>
      <c r="JX53" s="427"/>
      <c r="JY53" s="427"/>
      <c r="JZ53" s="427"/>
      <c r="KA53" s="427"/>
      <c r="KB53" s="427"/>
      <c r="KC53" s="427"/>
      <c r="KD53" s="427"/>
      <c r="KE53" s="427"/>
      <c r="KF53" s="427"/>
      <c r="KG53" s="427"/>
      <c r="KH53" s="427"/>
      <c r="KI53" s="427"/>
      <c r="KJ53" s="427"/>
      <c r="KK53" s="427"/>
      <c r="KL53" s="427"/>
      <c r="KM53" s="427"/>
      <c r="KN53" s="431"/>
      <c r="KO53" s="427"/>
      <c r="KP53" s="427"/>
      <c r="KQ53" s="427"/>
      <c r="KR53" s="427"/>
      <c r="KS53" s="427"/>
      <c r="KT53" s="427"/>
      <c r="KU53" s="427"/>
      <c r="KV53" s="427"/>
      <c r="KW53" s="427"/>
      <c r="KX53" s="427"/>
      <c r="KY53" s="427"/>
      <c r="KZ53" s="427"/>
      <c r="LA53" s="427"/>
      <c r="LB53" s="427"/>
      <c r="LC53" s="429"/>
      <c r="LD53" s="432"/>
      <c r="LE53" s="426">
        <v>1</v>
      </c>
      <c r="LF53" s="426"/>
      <c r="LG53" s="426"/>
      <c r="LH53" s="426"/>
      <c r="LI53" s="426"/>
    </row>
    <row r="54" spans="1:321" ht="49.5" customHeight="1" x14ac:dyDescent="0.25">
      <c r="A54" s="477">
        <f>'Pielęgniarstwo II st.'!A54</f>
        <v>34</v>
      </c>
      <c r="B54" s="477" t="str">
        <f>'Pielęgniarstwo II st.'!B54</f>
        <v>B</v>
      </c>
      <c r="C54" s="504" t="str">
        <f>'Pielęgniarstwo II st.'!C54</f>
        <v>2026/2027</v>
      </c>
      <c r="D54" s="477">
        <f>'Pielęgniarstwo II st.'!D54</f>
        <v>0</v>
      </c>
      <c r="E54" s="477">
        <f>'Pielęgniarstwo II st.'!E54</f>
        <v>2</v>
      </c>
      <c r="F54" s="477" t="str">
        <f>'Pielęgniarstwo II st.'!F54</f>
        <v>2027/2028</v>
      </c>
      <c r="G54" s="505" t="str">
        <f>'Pielęgniarstwo II st.'!G54</f>
        <v>RPS</v>
      </c>
      <c r="H54" s="506" t="str">
        <f>'Pielęgniarstwo II st.'!H54</f>
        <v>ze standardu</v>
      </c>
      <c r="I54" s="507" t="str">
        <f>'Pielęgniarstwo II st.'!I54</f>
        <v>Opieka i edukacja terapeutyczna w chorobach przewlekłych (leczenie przeciwbólowe)</v>
      </c>
      <c r="J54" s="493">
        <f>'Pielęgniarstwo II st.'!M54</f>
        <v>50</v>
      </c>
      <c r="K54" s="509">
        <f>'Pielęgniarstwo II st.'!N54</f>
        <v>25</v>
      </c>
      <c r="L54" s="510">
        <f>'Pielęgniarstwo II st.'!O54</f>
        <v>25</v>
      </c>
      <c r="M54" s="511">
        <f>SUM('Pielęgniarstwo II st.'!AB54,'Pielęgniarstwo II st.'!AD54,'Pielęgniarstwo II st.'!AY54,'Pielęgniarstwo II st.'!BA54)</f>
        <v>10</v>
      </c>
      <c r="N54" s="512">
        <f>'Pielęgniarstwo II st.'!P54</f>
        <v>25</v>
      </c>
      <c r="O54" s="513">
        <f>'Pielęgniarstwo II st.'!Q54</f>
        <v>2</v>
      </c>
      <c r="P54" s="514" t="str">
        <f>'Pielęgniarstwo II st.'!V54</f>
        <v>zal</v>
      </c>
      <c r="Q54" s="494">
        <f t="shared" si="9"/>
        <v>4</v>
      </c>
      <c r="R54" s="495">
        <f t="shared" si="10"/>
        <v>5</v>
      </c>
      <c r="S54" s="496">
        <f t="shared" si="11"/>
        <v>1</v>
      </c>
      <c r="T54" s="428"/>
      <c r="U54" s="426"/>
      <c r="V54" s="426"/>
      <c r="W54" s="426"/>
      <c r="X54" s="426"/>
      <c r="Y54" s="426"/>
      <c r="Z54" s="426"/>
      <c r="AA54" s="426"/>
      <c r="AB54" s="426"/>
      <c r="AC54" s="426"/>
      <c r="AD54" s="426"/>
      <c r="AE54" s="426"/>
      <c r="AF54" s="426"/>
      <c r="AG54" s="426"/>
      <c r="AH54" s="426"/>
      <c r="AI54" s="426"/>
      <c r="AJ54" s="426"/>
      <c r="AK54" s="426"/>
      <c r="AL54" s="426"/>
      <c r="AM54" s="426"/>
      <c r="AN54" s="426"/>
      <c r="AO54" s="426"/>
      <c r="AP54" s="426"/>
      <c r="AQ54" s="426"/>
      <c r="AR54" s="426"/>
      <c r="AS54" s="426"/>
      <c r="AT54" s="413"/>
      <c r="AU54" s="414"/>
      <c r="AV54" s="414"/>
      <c r="AW54" s="414"/>
      <c r="AX54" s="414"/>
      <c r="AY54" s="414"/>
      <c r="AZ54" s="414"/>
      <c r="BA54" s="414"/>
      <c r="BB54" s="414"/>
      <c r="BC54" s="414"/>
      <c r="BD54" s="414"/>
      <c r="BE54" s="414"/>
      <c r="BF54" s="414"/>
      <c r="BG54" s="414"/>
      <c r="BH54" s="414"/>
      <c r="BI54" s="414"/>
      <c r="BJ54" s="414"/>
      <c r="BK54" s="414"/>
      <c r="BL54" s="414"/>
      <c r="BM54" s="414"/>
      <c r="BN54" s="414"/>
      <c r="BO54" s="414"/>
      <c r="BP54" s="414"/>
      <c r="BQ54" s="422"/>
      <c r="BR54" s="415"/>
      <c r="BS54" s="414"/>
      <c r="BT54" s="414"/>
      <c r="BU54" s="414"/>
      <c r="BV54" s="414"/>
      <c r="BW54" s="414"/>
      <c r="BX54" s="414"/>
      <c r="BY54" s="414"/>
      <c r="BZ54" s="414"/>
      <c r="CA54" s="414"/>
      <c r="CB54" s="414"/>
      <c r="CC54" s="414"/>
      <c r="CD54" s="414"/>
      <c r="CE54" s="414"/>
      <c r="CF54" s="414"/>
      <c r="CG54" s="414"/>
      <c r="CH54" s="414"/>
      <c r="CI54" s="414"/>
      <c r="CJ54" s="414"/>
      <c r="CK54" s="414">
        <v>1</v>
      </c>
      <c r="CL54" s="414">
        <v>1</v>
      </c>
      <c r="CM54" s="414">
        <v>1</v>
      </c>
      <c r="CN54" s="414">
        <v>1</v>
      </c>
      <c r="CO54" s="414"/>
      <c r="CP54" s="414"/>
      <c r="CQ54" s="414"/>
      <c r="CR54" s="414"/>
      <c r="CS54" s="414"/>
      <c r="CT54" s="414"/>
      <c r="CU54" s="414"/>
      <c r="CV54" s="414"/>
      <c r="CW54" s="414"/>
      <c r="CX54" s="422"/>
      <c r="CY54" s="426"/>
      <c r="CZ54" s="426"/>
      <c r="DA54" s="426"/>
      <c r="DB54" s="426"/>
      <c r="DC54" s="426"/>
      <c r="DD54" s="426"/>
      <c r="DE54" s="426"/>
      <c r="DF54" s="426"/>
      <c r="DG54" s="426"/>
      <c r="DH54" s="426"/>
      <c r="DI54" s="426"/>
      <c r="DJ54" s="426"/>
      <c r="DK54" s="426"/>
      <c r="DL54" s="426"/>
      <c r="DM54" s="426"/>
      <c r="DN54" s="426"/>
      <c r="DO54" s="426"/>
      <c r="DP54" s="426"/>
      <c r="DQ54" s="426"/>
      <c r="DR54" s="426"/>
      <c r="DS54" s="426"/>
      <c r="DT54" s="426"/>
      <c r="DU54" s="426"/>
      <c r="DV54" s="426"/>
      <c r="DW54" s="426"/>
      <c r="DX54" s="426"/>
      <c r="DY54" s="426"/>
      <c r="DZ54" s="426"/>
      <c r="EA54" s="426"/>
      <c r="EB54" s="426"/>
      <c r="EC54" s="426"/>
      <c r="ED54" s="426"/>
      <c r="EE54" s="426"/>
      <c r="EF54" s="426"/>
      <c r="EG54" s="426"/>
      <c r="EH54" s="426"/>
      <c r="EI54" s="426"/>
      <c r="EJ54" s="426"/>
      <c r="EK54" s="426"/>
      <c r="EL54" s="426"/>
      <c r="EM54" s="427"/>
      <c r="EN54" s="428"/>
      <c r="EO54" s="426"/>
      <c r="EP54" s="426"/>
      <c r="EQ54" s="426"/>
      <c r="ER54" s="426"/>
      <c r="ES54" s="426"/>
      <c r="ET54" s="426"/>
      <c r="EU54" s="426"/>
      <c r="EV54" s="426"/>
      <c r="EW54" s="426"/>
      <c r="EX54" s="426"/>
      <c r="EY54" s="426"/>
      <c r="EZ54" s="426"/>
      <c r="FA54" s="426"/>
      <c r="FB54" s="426"/>
      <c r="FC54" s="426"/>
      <c r="FD54" s="426"/>
      <c r="FE54" s="426"/>
      <c r="FF54" s="426"/>
      <c r="FG54" s="426"/>
      <c r="FH54" s="429"/>
      <c r="FI54" s="430"/>
      <c r="FJ54" s="427"/>
      <c r="FK54" s="427"/>
      <c r="FL54" s="427"/>
      <c r="FM54" s="427"/>
      <c r="FN54" s="429"/>
      <c r="FO54" s="428"/>
      <c r="FP54" s="426"/>
      <c r="FQ54" s="426"/>
      <c r="FR54" s="426"/>
      <c r="FS54" s="426"/>
      <c r="FT54" s="426"/>
      <c r="FU54" s="426"/>
      <c r="FV54" s="426"/>
      <c r="FW54" s="426"/>
      <c r="FX54" s="426"/>
      <c r="FY54" s="426"/>
      <c r="FZ54" s="426"/>
      <c r="GA54" s="426"/>
      <c r="GB54" s="426"/>
      <c r="GC54" s="426"/>
      <c r="GD54" s="426"/>
      <c r="GE54" s="426"/>
      <c r="GF54" s="426"/>
      <c r="GG54" s="427"/>
      <c r="GH54" s="428"/>
      <c r="GI54" s="426"/>
      <c r="GJ54" s="426"/>
      <c r="GK54" s="426"/>
      <c r="GL54" s="426"/>
      <c r="GM54" s="426"/>
      <c r="GN54" s="426"/>
      <c r="GO54" s="426"/>
      <c r="GP54" s="426"/>
      <c r="GQ54" s="426"/>
      <c r="GR54" s="426"/>
      <c r="GS54" s="426"/>
      <c r="GT54" s="426"/>
      <c r="GU54" s="426"/>
      <c r="GV54" s="426"/>
      <c r="GW54" s="426"/>
      <c r="GX54" s="426"/>
      <c r="GY54" s="426"/>
      <c r="GZ54" s="426"/>
      <c r="HA54" s="426"/>
      <c r="HB54" s="426"/>
      <c r="HC54" s="426"/>
      <c r="HD54" s="426"/>
      <c r="HE54" s="426"/>
      <c r="HF54" s="426"/>
      <c r="HG54" s="432"/>
      <c r="HH54" s="426"/>
      <c r="HI54" s="426"/>
      <c r="HJ54" s="426"/>
      <c r="HK54" s="426"/>
      <c r="HL54" s="426"/>
      <c r="HM54" s="426"/>
      <c r="HN54" s="426"/>
      <c r="HO54" s="426"/>
      <c r="HP54" s="426"/>
      <c r="HQ54" s="426"/>
      <c r="HR54" s="426"/>
      <c r="HS54" s="426"/>
      <c r="HT54" s="426"/>
      <c r="HU54" s="426"/>
      <c r="HV54" s="426"/>
      <c r="HW54" s="426"/>
      <c r="HX54" s="426"/>
      <c r="HY54" s="426"/>
      <c r="HZ54" s="426"/>
      <c r="IA54" s="427"/>
      <c r="IB54" s="427"/>
      <c r="IC54" s="427"/>
      <c r="ID54" s="427"/>
      <c r="IE54" s="427"/>
      <c r="IF54" s="427"/>
      <c r="IG54" s="427"/>
      <c r="IH54" s="427"/>
      <c r="II54" s="427"/>
      <c r="IJ54" s="427"/>
      <c r="IK54" s="427"/>
      <c r="IL54" s="427"/>
      <c r="IM54" s="427">
        <v>1</v>
      </c>
      <c r="IN54" s="427">
        <v>1</v>
      </c>
      <c r="IO54" s="427">
        <v>1</v>
      </c>
      <c r="IP54" s="427">
        <v>1</v>
      </c>
      <c r="IQ54" s="427"/>
      <c r="IR54" s="427"/>
      <c r="IS54" s="427"/>
      <c r="IT54" s="427"/>
      <c r="IU54" s="427"/>
      <c r="IV54" s="427"/>
      <c r="IW54" s="427"/>
      <c r="IX54" s="427"/>
      <c r="IY54" s="427"/>
      <c r="IZ54" s="427"/>
      <c r="JA54" s="427"/>
      <c r="JB54" s="427"/>
      <c r="JC54" s="427"/>
      <c r="JD54" s="427"/>
      <c r="JE54" s="427"/>
      <c r="JF54" s="427"/>
      <c r="JG54" s="427"/>
      <c r="JH54" s="427"/>
      <c r="JI54" s="427">
        <v>1</v>
      </c>
      <c r="JJ54" s="427"/>
      <c r="JK54" s="427"/>
      <c r="JL54" s="427"/>
      <c r="JM54" s="427"/>
      <c r="JN54" s="427"/>
      <c r="JO54" s="427"/>
      <c r="JP54" s="427"/>
      <c r="JQ54" s="427"/>
      <c r="JR54" s="427"/>
      <c r="JS54" s="427"/>
      <c r="JT54" s="427"/>
      <c r="JU54" s="427"/>
      <c r="JV54" s="427"/>
      <c r="JW54" s="427"/>
      <c r="JX54" s="427"/>
      <c r="JY54" s="427"/>
      <c r="JZ54" s="427"/>
      <c r="KA54" s="427"/>
      <c r="KB54" s="427"/>
      <c r="KC54" s="427"/>
      <c r="KD54" s="427"/>
      <c r="KE54" s="427"/>
      <c r="KF54" s="427"/>
      <c r="KG54" s="427"/>
      <c r="KH54" s="427"/>
      <c r="KI54" s="427"/>
      <c r="KJ54" s="427"/>
      <c r="KK54" s="427"/>
      <c r="KL54" s="427"/>
      <c r="KM54" s="427"/>
      <c r="KN54" s="431"/>
      <c r="KO54" s="427"/>
      <c r="KP54" s="427"/>
      <c r="KQ54" s="427"/>
      <c r="KR54" s="427"/>
      <c r="KS54" s="427"/>
      <c r="KT54" s="427"/>
      <c r="KU54" s="427"/>
      <c r="KV54" s="427"/>
      <c r="KW54" s="427"/>
      <c r="KX54" s="427"/>
      <c r="KY54" s="427"/>
      <c r="KZ54" s="427"/>
      <c r="LA54" s="427"/>
      <c r="LB54" s="427"/>
      <c r="LC54" s="429"/>
      <c r="LD54" s="432"/>
      <c r="LE54" s="426">
        <v>1</v>
      </c>
      <c r="LF54" s="426"/>
      <c r="LG54" s="426"/>
      <c r="LH54" s="426"/>
      <c r="LI54" s="426"/>
    </row>
    <row r="55" spans="1:321" ht="49.5" customHeight="1" x14ac:dyDescent="0.25">
      <c r="A55" s="477">
        <f>'Pielęgniarstwo II st.'!A55</f>
        <v>35</v>
      </c>
      <c r="B55" s="477" t="str">
        <f>'Pielęgniarstwo II st.'!B55</f>
        <v>B</v>
      </c>
      <c r="C55" s="504" t="str">
        <f>'Pielęgniarstwo II st.'!C55</f>
        <v>2026/2027</v>
      </c>
      <c r="D55" s="477">
        <f>'Pielęgniarstwo II st.'!D55</f>
        <v>0</v>
      </c>
      <c r="E55" s="477">
        <f>'Pielęgniarstwo II st.'!E55</f>
        <v>2</v>
      </c>
      <c r="F55" s="477" t="str">
        <f>'Pielęgniarstwo II st.'!F55</f>
        <v>2027/2028</v>
      </c>
      <c r="G55" s="505" t="str">
        <f>'Pielęgniarstwo II st.'!G55</f>
        <v>RPS</v>
      </c>
      <c r="H55" s="506" t="str">
        <f>'Pielęgniarstwo II st.'!H55</f>
        <v>ze standardu</v>
      </c>
      <c r="I55" s="507" t="str">
        <f>'Pielęgniarstwo II st.'!I55</f>
        <v>Opieka i edukacja terapeutyczna w zakresie ran przewlekłych i przetok</v>
      </c>
      <c r="J55" s="493">
        <f>'Pielęgniarstwo II st.'!M55</f>
        <v>75</v>
      </c>
      <c r="K55" s="509">
        <f>'Pielęgniarstwo II st.'!N55</f>
        <v>35</v>
      </c>
      <c r="L55" s="510">
        <f>'Pielęgniarstwo II st.'!O55</f>
        <v>40</v>
      </c>
      <c r="M55" s="511">
        <f>SUM('Pielęgniarstwo II st.'!AB55,'Pielęgniarstwo II st.'!AD55,'Pielęgniarstwo II st.'!AY55,'Pielęgniarstwo II st.'!BA55)</f>
        <v>10</v>
      </c>
      <c r="N55" s="512">
        <f>'Pielęgniarstwo II st.'!P55</f>
        <v>40</v>
      </c>
      <c r="O55" s="513">
        <f>'Pielęgniarstwo II st.'!Q55</f>
        <v>3</v>
      </c>
      <c r="P55" s="514" t="str">
        <f>'Pielęgniarstwo II st.'!V55</f>
        <v>egz</v>
      </c>
      <c r="Q55" s="494">
        <f t="shared" si="9"/>
        <v>9</v>
      </c>
      <c r="R55" s="495">
        <f t="shared" si="10"/>
        <v>21</v>
      </c>
      <c r="S55" s="496">
        <f t="shared" si="11"/>
        <v>1</v>
      </c>
      <c r="T55" s="428"/>
      <c r="U55" s="426"/>
      <c r="V55" s="426"/>
      <c r="W55" s="426"/>
      <c r="X55" s="426"/>
      <c r="Y55" s="426"/>
      <c r="Z55" s="426"/>
      <c r="AA55" s="426"/>
      <c r="AB55" s="426"/>
      <c r="AC55" s="426"/>
      <c r="AD55" s="426"/>
      <c r="AE55" s="426"/>
      <c r="AF55" s="426"/>
      <c r="AG55" s="426"/>
      <c r="AH55" s="426"/>
      <c r="AI55" s="426"/>
      <c r="AJ55" s="426"/>
      <c r="AK55" s="426"/>
      <c r="AL55" s="426"/>
      <c r="AM55" s="426"/>
      <c r="AN55" s="426"/>
      <c r="AO55" s="426"/>
      <c r="AP55" s="426"/>
      <c r="AQ55" s="426"/>
      <c r="AR55" s="426"/>
      <c r="AS55" s="426"/>
      <c r="AT55" s="413"/>
      <c r="AU55" s="414"/>
      <c r="AV55" s="414"/>
      <c r="AW55" s="414"/>
      <c r="AX55" s="414"/>
      <c r="AY55" s="414"/>
      <c r="AZ55" s="414"/>
      <c r="BA55" s="414"/>
      <c r="BB55" s="414"/>
      <c r="BC55" s="414"/>
      <c r="BD55" s="414"/>
      <c r="BE55" s="414"/>
      <c r="BF55" s="414"/>
      <c r="BG55" s="414"/>
      <c r="BH55" s="414"/>
      <c r="BI55" s="414"/>
      <c r="BJ55" s="414"/>
      <c r="BK55" s="414"/>
      <c r="BL55" s="414"/>
      <c r="BM55" s="414"/>
      <c r="BN55" s="414"/>
      <c r="BO55" s="414"/>
      <c r="BP55" s="414"/>
      <c r="BQ55" s="422"/>
      <c r="BR55" s="415"/>
      <c r="BS55" s="414"/>
      <c r="BT55" s="414"/>
      <c r="BU55" s="414"/>
      <c r="BV55" s="414"/>
      <c r="BW55" s="414"/>
      <c r="BX55" s="414"/>
      <c r="BY55" s="414"/>
      <c r="BZ55" s="414"/>
      <c r="CA55" s="414"/>
      <c r="CB55" s="414"/>
      <c r="CC55" s="414">
        <v>1</v>
      </c>
      <c r="CD55" s="414">
        <v>1</v>
      </c>
      <c r="CE55" s="414">
        <v>1</v>
      </c>
      <c r="CF55" s="414">
        <v>1</v>
      </c>
      <c r="CG55" s="414">
        <v>1</v>
      </c>
      <c r="CH55" s="414">
        <v>1</v>
      </c>
      <c r="CI55" s="414">
        <v>1</v>
      </c>
      <c r="CJ55" s="414">
        <v>1</v>
      </c>
      <c r="CK55" s="414"/>
      <c r="CL55" s="414"/>
      <c r="CM55" s="414"/>
      <c r="CN55" s="414"/>
      <c r="CO55" s="414"/>
      <c r="CP55" s="414"/>
      <c r="CQ55" s="414"/>
      <c r="CR55" s="414"/>
      <c r="CS55" s="414"/>
      <c r="CT55" s="414"/>
      <c r="CU55" s="414"/>
      <c r="CV55" s="414"/>
      <c r="CW55" s="414">
        <v>1</v>
      </c>
      <c r="CX55" s="422"/>
      <c r="CY55" s="426"/>
      <c r="CZ55" s="426"/>
      <c r="DA55" s="426"/>
      <c r="DB55" s="426"/>
      <c r="DC55" s="426"/>
      <c r="DD55" s="426"/>
      <c r="DE55" s="426"/>
      <c r="DF55" s="426"/>
      <c r="DG55" s="426"/>
      <c r="DH55" s="426"/>
      <c r="DI55" s="426"/>
      <c r="DJ55" s="426"/>
      <c r="DK55" s="426"/>
      <c r="DL55" s="426"/>
      <c r="DM55" s="426"/>
      <c r="DN55" s="426"/>
      <c r="DO55" s="426"/>
      <c r="DP55" s="426"/>
      <c r="DQ55" s="426"/>
      <c r="DR55" s="426"/>
      <c r="DS55" s="426"/>
      <c r="DT55" s="426"/>
      <c r="DU55" s="426"/>
      <c r="DV55" s="426"/>
      <c r="DW55" s="426"/>
      <c r="DX55" s="426"/>
      <c r="DY55" s="426"/>
      <c r="DZ55" s="426"/>
      <c r="EA55" s="426"/>
      <c r="EB55" s="426"/>
      <c r="EC55" s="426"/>
      <c r="ED55" s="426"/>
      <c r="EE55" s="426"/>
      <c r="EF55" s="426"/>
      <c r="EG55" s="426"/>
      <c r="EH55" s="426"/>
      <c r="EI55" s="426"/>
      <c r="EJ55" s="426"/>
      <c r="EK55" s="426"/>
      <c r="EL55" s="426"/>
      <c r="EM55" s="427"/>
      <c r="EN55" s="428"/>
      <c r="EO55" s="426"/>
      <c r="EP55" s="426"/>
      <c r="EQ55" s="426"/>
      <c r="ER55" s="426"/>
      <c r="ES55" s="426"/>
      <c r="ET55" s="426"/>
      <c r="EU55" s="426"/>
      <c r="EV55" s="426"/>
      <c r="EW55" s="426"/>
      <c r="EX55" s="426"/>
      <c r="EY55" s="426"/>
      <c r="EZ55" s="426"/>
      <c r="FA55" s="426"/>
      <c r="FB55" s="426"/>
      <c r="FC55" s="426"/>
      <c r="FD55" s="426"/>
      <c r="FE55" s="426"/>
      <c r="FF55" s="426"/>
      <c r="FG55" s="426"/>
      <c r="FH55" s="429"/>
      <c r="FI55" s="430"/>
      <c r="FJ55" s="427"/>
      <c r="FK55" s="427"/>
      <c r="FL55" s="427"/>
      <c r="FM55" s="427"/>
      <c r="FN55" s="429"/>
      <c r="FO55" s="428"/>
      <c r="FP55" s="426"/>
      <c r="FQ55" s="426"/>
      <c r="FR55" s="426"/>
      <c r="FS55" s="426"/>
      <c r="FT55" s="426"/>
      <c r="FU55" s="426"/>
      <c r="FV55" s="426"/>
      <c r="FW55" s="426"/>
      <c r="FX55" s="426"/>
      <c r="FY55" s="426"/>
      <c r="FZ55" s="426"/>
      <c r="GA55" s="426"/>
      <c r="GB55" s="426"/>
      <c r="GC55" s="426"/>
      <c r="GD55" s="426"/>
      <c r="GE55" s="426"/>
      <c r="GF55" s="426"/>
      <c r="GG55" s="427"/>
      <c r="GH55" s="428"/>
      <c r="GI55" s="426"/>
      <c r="GJ55" s="426"/>
      <c r="GK55" s="426"/>
      <c r="GL55" s="426"/>
      <c r="GM55" s="426"/>
      <c r="GN55" s="426"/>
      <c r="GO55" s="426"/>
      <c r="GP55" s="426"/>
      <c r="GQ55" s="426"/>
      <c r="GR55" s="426"/>
      <c r="GS55" s="426"/>
      <c r="GT55" s="426"/>
      <c r="GU55" s="426"/>
      <c r="GV55" s="426"/>
      <c r="GW55" s="426"/>
      <c r="GX55" s="426"/>
      <c r="GY55" s="426"/>
      <c r="GZ55" s="426"/>
      <c r="HA55" s="426"/>
      <c r="HB55" s="426"/>
      <c r="HC55" s="426"/>
      <c r="HD55" s="426"/>
      <c r="HE55" s="426"/>
      <c r="HF55" s="426"/>
      <c r="HG55" s="432"/>
      <c r="HH55" s="426"/>
      <c r="HI55" s="426"/>
      <c r="HJ55" s="426"/>
      <c r="HK55" s="426"/>
      <c r="HL55" s="426"/>
      <c r="HM55" s="426"/>
      <c r="HN55" s="426"/>
      <c r="HO55" s="426"/>
      <c r="HP55" s="426"/>
      <c r="HQ55" s="426"/>
      <c r="HR55" s="426"/>
      <c r="HS55" s="426"/>
      <c r="HT55" s="426">
        <v>1</v>
      </c>
      <c r="HU55" s="426">
        <v>1</v>
      </c>
      <c r="HV55" s="426">
        <v>1</v>
      </c>
      <c r="HW55" s="426">
        <v>1</v>
      </c>
      <c r="HX55" s="426">
        <v>1</v>
      </c>
      <c r="HY55" s="426">
        <v>1</v>
      </c>
      <c r="HZ55" s="426">
        <v>1</v>
      </c>
      <c r="IA55" s="427">
        <v>1</v>
      </c>
      <c r="IB55" s="427">
        <v>1</v>
      </c>
      <c r="IC55" s="427">
        <v>1</v>
      </c>
      <c r="ID55" s="427">
        <v>1</v>
      </c>
      <c r="IE55" s="427">
        <v>1</v>
      </c>
      <c r="IF55" s="427">
        <v>1</v>
      </c>
      <c r="IG55" s="427">
        <v>1</v>
      </c>
      <c r="IH55" s="427">
        <v>1</v>
      </c>
      <c r="II55" s="427">
        <v>1</v>
      </c>
      <c r="IJ55" s="427">
        <v>1</v>
      </c>
      <c r="IK55" s="427">
        <v>1</v>
      </c>
      <c r="IL55" s="427">
        <v>1</v>
      </c>
      <c r="IM55" s="427"/>
      <c r="IN55" s="427"/>
      <c r="IO55" s="427"/>
      <c r="IP55" s="427"/>
      <c r="IQ55" s="427"/>
      <c r="IR55" s="427"/>
      <c r="IS55" s="427"/>
      <c r="IT55" s="427"/>
      <c r="IU55" s="427"/>
      <c r="IV55" s="427"/>
      <c r="IW55" s="427"/>
      <c r="IX55" s="427"/>
      <c r="IY55" s="427"/>
      <c r="IZ55" s="427"/>
      <c r="JA55" s="427"/>
      <c r="JB55" s="427"/>
      <c r="JC55" s="427"/>
      <c r="JD55" s="427"/>
      <c r="JE55" s="427"/>
      <c r="JF55" s="427"/>
      <c r="JG55" s="427"/>
      <c r="JH55" s="427">
        <v>1</v>
      </c>
      <c r="JI55" s="427">
        <v>1</v>
      </c>
      <c r="JJ55" s="427"/>
      <c r="JK55" s="427"/>
      <c r="JL55" s="427"/>
      <c r="JM55" s="427"/>
      <c r="JN55" s="427"/>
      <c r="JO55" s="427"/>
      <c r="JP55" s="427"/>
      <c r="JQ55" s="427"/>
      <c r="JR55" s="427"/>
      <c r="JS55" s="427"/>
      <c r="JT55" s="427"/>
      <c r="JU55" s="427"/>
      <c r="JV55" s="427"/>
      <c r="JW55" s="427"/>
      <c r="JX55" s="427"/>
      <c r="JY55" s="427"/>
      <c r="JZ55" s="427"/>
      <c r="KA55" s="427"/>
      <c r="KB55" s="427"/>
      <c r="KC55" s="427"/>
      <c r="KD55" s="427"/>
      <c r="KE55" s="427"/>
      <c r="KF55" s="427"/>
      <c r="KG55" s="427"/>
      <c r="KH55" s="427"/>
      <c r="KI55" s="427"/>
      <c r="KJ55" s="427"/>
      <c r="KK55" s="427"/>
      <c r="KL55" s="427"/>
      <c r="KM55" s="427"/>
      <c r="KN55" s="431"/>
      <c r="KO55" s="427"/>
      <c r="KP55" s="427"/>
      <c r="KQ55" s="427"/>
      <c r="KR55" s="427"/>
      <c r="KS55" s="427"/>
      <c r="KT55" s="427"/>
      <c r="KU55" s="427"/>
      <c r="KV55" s="427"/>
      <c r="KW55" s="427"/>
      <c r="KX55" s="427"/>
      <c r="KY55" s="427"/>
      <c r="KZ55" s="427"/>
      <c r="LA55" s="427"/>
      <c r="LB55" s="427"/>
      <c r="LC55" s="429"/>
      <c r="LD55" s="432"/>
      <c r="LE55" s="426"/>
      <c r="LF55" s="426"/>
      <c r="LG55" s="426"/>
      <c r="LH55" s="426">
        <v>1</v>
      </c>
      <c r="LI55" s="426"/>
    </row>
    <row r="56" spans="1:321" ht="51.75" customHeight="1" x14ac:dyDescent="0.25">
      <c r="A56" s="477">
        <f>'Pielęgniarstwo II st.'!A56</f>
        <v>36</v>
      </c>
      <c r="B56" s="477" t="str">
        <f>'Pielęgniarstwo II st.'!B56</f>
        <v>B</v>
      </c>
      <c r="C56" s="504" t="str">
        <f>'Pielęgniarstwo II st.'!C56</f>
        <v>2026/2027</v>
      </c>
      <c r="D56" s="477">
        <f>'Pielęgniarstwo II st.'!D56</f>
        <v>0</v>
      </c>
      <c r="E56" s="477">
        <f>'Pielęgniarstwo II st.'!E56</f>
        <v>2</v>
      </c>
      <c r="F56" s="477" t="str">
        <f>'Pielęgniarstwo II st.'!F56</f>
        <v>2027/2028</v>
      </c>
      <c r="G56" s="505" t="str">
        <f>'Pielęgniarstwo II st.'!G56</f>
        <v>RPS</v>
      </c>
      <c r="H56" s="506" t="str">
        <f>'Pielęgniarstwo II st.'!H56</f>
        <v>ze standardu</v>
      </c>
      <c r="I56" s="507" t="str">
        <f>'Pielęgniarstwo II st.'!I56</f>
        <v>Opieka  i edukacja terapeutyczna w chorobach przewlekłych (w chorobach o podłożu alergicznym)</v>
      </c>
      <c r="J56" s="493">
        <f>'Pielęgniarstwo II st.'!M56</f>
        <v>25</v>
      </c>
      <c r="K56" s="509">
        <f>'Pielęgniarstwo II st.'!N56</f>
        <v>5</v>
      </c>
      <c r="L56" s="510">
        <f>'Pielęgniarstwo II st.'!O56</f>
        <v>20</v>
      </c>
      <c r="M56" s="511">
        <f>SUM('Pielęgniarstwo II st.'!AB56,'Pielęgniarstwo II st.'!AD56,'Pielęgniarstwo II st.'!AY56,'Pielęgniarstwo II st.'!BA56)</f>
        <v>10</v>
      </c>
      <c r="N56" s="512">
        <f>'Pielęgniarstwo II st.'!P56</f>
        <v>20</v>
      </c>
      <c r="O56" s="513">
        <f>'Pielęgniarstwo II st.'!Q56</f>
        <v>1</v>
      </c>
      <c r="P56" s="514" t="str">
        <f>'Pielęgniarstwo II st.'!V56</f>
        <v>zal</v>
      </c>
      <c r="Q56" s="494">
        <f t="shared" si="9"/>
        <v>5</v>
      </c>
      <c r="R56" s="495">
        <f t="shared" si="10"/>
        <v>3</v>
      </c>
      <c r="S56" s="496">
        <f t="shared" si="11"/>
        <v>2</v>
      </c>
      <c r="T56" s="428"/>
      <c r="U56" s="426"/>
      <c r="V56" s="426"/>
      <c r="W56" s="426"/>
      <c r="X56" s="426"/>
      <c r="Y56" s="426"/>
      <c r="Z56" s="426"/>
      <c r="AA56" s="426"/>
      <c r="AB56" s="426"/>
      <c r="AC56" s="426"/>
      <c r="AD56" s="426"/>
      <c r="AE56" s="426"/>
      <c r="AF56" s="426"/>
      <c r="AG56" s="426"/>
      <c r="AH56" s="426"/>
      <c r="AI56" s="426"/>
      <c r="AJ56" s="426"/>
      <c r="AK56" s="426"/>
      <c r="AL56" s="426"/>
      <c r="AM56" s="426"/>
      <c r="AN56" s="426"/>
      <c r="AO56" s="426"/>
      <c r="AP56" s="426"/>
      <c r="AQ56" s="426"/>
      <c r="AR56" s="426"/>
      <c r="AS56" s="426"/>
      <c r="AT56" s="413"/>
      <c r="AU56" s="414"/>
      <c r="AV56" s="414"/>
      <c r="AW56" s="414"/>
      <c r="AX56" s="414"/>
      <c r="AY56" s="414"/>
      <c r="AZ56" s="414"/>
      <c r="BA56" s="414"/>
      <c r="BB56" s="414"/>
      <c r="BC56" s="414"/>
      <c r="BD56" s="414"/>
      <c r="BE56" s="414"/>
      <c r="BF56" s="414"/>
      <c r="BG56" s="414"/>
      <c r="BH56" s="414"/>
      <c r="BI56" s="414"/>
      <c r="BJ56" s="414">
        <v>1</v>
      </c>
      <c r="BK56" s="414"/>
      <c r="BL56" s="414">
        <v>1</v>
      </c>
      <c r="BM56" s="414">
        <v>1</v>
      </c>
      <c r="BN56" s="414">
        <v>1</v>
      </c>
      <c r="BO56" s="414"/>
      <c r="BP56" s="414"/>
      <c r="BQ56" s="422"/>
      <c r="BR56" s="415"/>
      <c r="BS56" s="414"/>
      <c r="BT56" s="414"/>
      <c r="BU56" s="414"/>
      <c r="BV56" s="414"/>
      <c r="BW56" s="414"/>
      <c r="BX56" s="414">
        <v>1</v>
      </c>
      <c r="BY56" s="414"/>
      <c r="BZ56" s="414"/>
      <c r="CA56" s="414"/>
      <c r="CB56" s="414"/>
      <c r="CC56" s="414"/>
      <c r="CD56" s="414"/>
      <c r="CE56" s="414"/>
      <c r="CF56" s="414"/>
      <c r="CG56" s="414"/>
      <c r="CH56" s="414"/>
      <c r="CI56" s="414"/>
      <c r="CJ56" s="414"/>
      <c r="CK56" s="414"/>
      <c r="CL56" s="414"/>
      <c r="CM56" s="414"/>
      <c r="CN56" s="414"/>
      <c r="CO56" s="414"/>
      <c r="CP56" s="414"/>
      <c r="CQ56" s="414"/>
      <c r="CR56" s="414"/>
      <c r="CS56" s="414"/>
      <c r="CT56" s="414"/>
      <c r="CU56" s="414"/>
      <c r="CV56" s="414"/>
      <c r="CW56" s="414"/>
      <c r="CX56" s="422"/>
      <c r="CY56" s="426"/>
      <c r="CZ56" s="426"/>
      <c r="DA56" s="426"/>
      <c r="DB56" s="426"/>
      <c r="DC56" s="426"/>
      <c r="DD56" s="426"/>
      <c r="DE56" s="426"/>
      <c r="DF56" s="426"/>
      <c r="DG56" s="426"/>
      <c r="DH56" s="426"/>
      <c r="DI56" s="426"/>
      <c r="DJ56" s="426"/>
      <c r="DK56" s="426"/>
      <c r="DL56" s="426"/>
      <c r="DM56" s="426"/>
      <c r="DN56" s="426"/>
      <c r="DO56" s="426"/>
      <c r="DP56" s="426"/>
      <c r="DQ56" s="426"/>
      <c r="DR56" s="426"/>
      <c r="DS56" s="426"/>
      <c r="DT56" s="426"/>
      <c r="DU56" s="426"/>
      <c r="DV56" s="426"/>
      <c r="DW56" s="426"/>
      <c r="DX56" s="426"/>
      <c r="DY56" s="426"/>
      <c r="DZ56" s="426"/>
      <c r="EA56" s="426"/>
      <c r="EB56" s="426"/>
      <c r="EC56" s="426"/>
      <c r="ED56" s="426"/>
      <c r="EE56" s="426"/>
      <c r="EF56" s="426"/>
      <c r="EG56" s="426"/>
      <c r="EH56" s="426"/>
      <c r="EI56" s="426"/>
      <c r="EJ56" s="426"/>
      <c r="EK56" s="426"/>
      <c r="EL56" s="426"/>
      <c r="EM56" s="427"/>
      <c r="EN56" s="428"/>
      <c r="EO56" s="426"/>
      <c r="EP56" s="426"/>
      <c r="EQ56" s="426"/>
      <c r="ER56" s="426"/>
      <c r="ES56" s="426"/>
      <c r="ET56" s="426"/>
      <c r="EU56" s="426"/>
      <c r="EV56" s="426"/>
      <c r="EW56" s="426"/>
      <c r="EX56" s="426"/>
      <c r="EY56" s="426"/>
      <c r="EZ56" s="426"/>
      <c r="FA56" s="426"/>
      <c r="FB56" s="426"/>
      <c r="FC56" s="426"/>
      <c r="FD56" s="426"/>
      <c r="FE56" s="426"/>
      <c r="FF56" s="426"/>
      <c r="FG56" s="426"/>
      <c r="FH56" s="429"/>
      <c r="FI56" s="430"/>
      <c r="FJ56" s="427"/>
      <c r="FK56" s="427"/>
      <c r="FL56" s="427"/>
      <c r="FM56" s="427"/>
      <c r="FN56" s="429"/>
      <c r="FO56" s="428"/>
      <c r="FP56" s="426"/>
      <c r="FQ56" s="426"/>
      <c r="FR56" s="426"/>
      <c r="FS56" s="426"/>
      <c r="FT56" s="426"/>
      <c r="FU56" s="426"/>
      <c r="FV56" s="426"/>
      <c r="FW56" s="426"/>
      <c r="FX56" s="426"/>
      <c r="FY56" s="426"/>
      <c r="FZ56" s="426"/>
      <c r="GA56" s="426"/>
      <c r="GB56" s="426"/>
      <c r="GC56" s="426"/>
      <c r="GD56" s="426"/>
      <c r="GE56" s="426"/>
      <c r="GF56" s="426"/>
      <c r="GG56" s="427"/>
      <c r="GH56" s="428"/>
      <c r="GI56" s="426"/>
      <c r="GJ56" s="426"/>
      <c r="GK56" s="426"/>
      <c r="GL56" s="426"/>
      <c r="GM56" s="426"/>
      <c r="GN56" s="426"/>
      <c r="GO56" s="426"/>
      <c r="GP56" s="426"/>
      <c r="GQ56" s="426"/>
      <c r="GR56" s="426"/>
      <c r="GS56" s="426"/>
      <c r="GT56" s="426"/>
      <c r="GU56" s="426"/>
      <c r="GV56" s="426"/>
      <c r="GW56" s="426"/>
      <c r="GX56" s="426"/>
      <c r="GY56" s="426"/>
      <c r="GZ56" s="426"/>
      <c r="HA56" s="426"/>
      <c r="HB56" s="426"/>
      <c r="HC56" s="426"/>
      <c r="HD56" s="426"/>
      <c r="HE56" s="426"/>
      <c r="HF56" s="426">
        <v>1</v>
      </c>
      <c r="HG56" s="432">
        <v>1</v>
      </c>
      <c r="HH56" s="426"/>
      <c r="HI56" s="426"/>
      <c r="HJ56" s="426"/>
      <c r="HK56" s="426"/>
      <c r="HL56" s="426"/>
      <c r="HM56" s="426"/>
      <c r="HN56" s="426"/>
      <c r="HO56" s="426"/>
      <c r="HP56" s="426"/>
      <c r="HQ56" s="426"/>
      <c r="HR56" s="426"/>
      <c r="HS56" s="426"/>
      <c r="HT56" s="426"/>
      <c r="HU56" s="426"/>
      <c r="HV56" s="426"/>
      <c r="HW56" s="426"/>
      <c r="HX56" s="426"/>
      <c r="HY56" s="426"/>
      <c r="HZ56" s="426"/>
      <c r="IA56" s="427"/>
      <c r="IB56" s="427"/>
      <c r="IC56" s="427"/>
      <c r="ID56" s="427"/>
      <c r="IE56" s="427"/>
      <c r="IF56" s="427"/>
      <c r="IG56" s="427"/>
      <c r="IH56" s="427"/>
      <c r="II56" s="427"/>
      <c r="IJ56" s="427"/>
      <c r="IK56" s="427"/>
      <c r="IL56" s="427"/>
      <c r="IM56" s="427"/>
      <c r="IN56" s="427"/>
      <c r="IO56" s="427"/>
      <c r="IP56" s="427"/>
      <c r="IQ56" s="427"/>
      <c r="IR56" s="427"/>
      <c r="IS56" s="427"/>
      <c r="IT56" s="427"/>
      <c r="IU56" s="427"/>
      <c r="IV56" s="427"/>
      <c r="IW56" s="427"/>
      <c r="IX56" s="427"/>
      <c r="IY56" s="427"/>
      <c r="IZ56" s="427"/>
      <c r="JA56" s="427"/>
      <c r="JB56" s="427"/>
      <c r="JC56" s="427"/>
      <c r="JD56" s="427"/>
      <c r="JE56" s="427"/>
      <c r="JF56" s="427"/>
      <c r="JG56" s="427"/>
      <c r="JH56" s="427"/>
      <c r="JI56" s="427">
        <v>1</v>
      </c>
      <c r="JJ56" s="427"/>
      <c r="JK56" s="427"/>
      <c r="JL56" s="427"/>
      <c r="JM56" s="427"/>
      <c r="JN56" s="427"/>
      <c r="JO56" s="427"/>
      <c r="JP56" s="427"/>
      <c r="JQ56" s="427"/>
      <c r="JR56" s="427"/>
      <c r="JS56" s="427"/>
      <c r="JT56" s="427"/>
      <c r="JU56" s="427"/>
      <c r="JV56" s="427"/>
      <c r="JW56" s="427"/>
      <c r="JX56" s="427"/>
      <c r="JY56" s="427"/>
      <c r="JZ56" s="427"/>
      <c r="KA56" s="427"/>
      <c r="KB56" s="427"/>
      <c r="KC56" s="427"/>
      <c r="KD56" s="427"/>
      <c r="KE56" s="427"/>
      <c r="KF56" s="427"/>
      <c r="KG56" s="427"/>
      <c r="KH56" s="427"/>
      <c r="KI56" s="427"/>
      <c r="KJ56" s="427"/>
      <c r="KK56" s="427"/>
      <c r="KL56" s="427"/>
      <c r="KM56" s="427"/>
      <c r="KN56" s="431"/>
      <c r="KO56" s="427"/>
      <c r="KP56" s="427"/>
      <c r="KQ56" s="427"/>
      <c r="KR56" s="427"/>
      <c r="KS56" s="427"/>
      <c r="KT56" s="427"/>
      <c r="KU56" s="427"/>
      <c r="KV56" s="427"/>
      <c r="KW56" s="427"/>
      <c r="KX56" s="427"/>
      <c r="KY56" s="427"/>
      <c r="KZ56" s="427"/>
      <c r="LA56" s="427"/>
      <c r="LB56" s="427"/>
      <c r="LC56" s="429"/>
      <c r="LD56" s="432">
        <v>1</v>
      </c>
      <c r="LE56" s="426"/>
      <c r="LF56" s="426"/>
      <c r="LG56" s="426"/>
      <c r="LH56" s="426">
        <v>1</v>
      </c>
      <c r="LI56" s="426"/>
    </row>
    <row r="57" spans="1:321" ht="15.75" x14ac:dyDescent="0.25">
      <c r="A57" s="477">
        <f>'Pielęgniarstwo II st.'!A57</f>
        <v>37</v>
      </c>
      <c r="B57" s="477" t="str">
        <f>'Pielęgniarstwo II st.'!B57</f>
        <v>C</v>
      </c>
      <c r="C57" s="504" t="str">
        <f>'Pielęgniarstwo II st.'!C57</f>
        <v>2026/2027</v>
      </c>
      <c r="D57" s="477">
        <f>'Pielęgniarstwo II st.'!D57</f>
        <v>0</v>
      </c>
      <c r="E57" s="477">
        <f>'Pielęgniarstwo II st.'!E57</f>
        <v>2</v>
      </c>
      <c r="F57" s="477" t="str">
        <f>'Pielęgniarstwo II st.'!F57</f>
        <v>2027/2028</v>
      </c>
      <c r="G57" s="505" t="str">
        <f>'Pielęgniarstwo II st.'!G57</f>
        <v>RPS</v>
      </c>
      <c r="H57" s="506" t="str">
        <f>'Pielęgniarstwo II st.'!H57</f>
        <v>ze standardu</v>
      </c>
      <c r="I57" s="515" t="str">
        <f>'Pielęgniarstwo II st.'!I57</f>
        <v>Seminarium dyplomowe</v>
      </c>
      <c r="J57" s="493">
        <f>'Pielęgniarstwo II st.'!M57</f>
        <v>30</v>
      </c>
      <c r="K57" s="509">
        <f>'Pielęgniarstwo II st.'!N57</f>
        <v>20</v>
      </c>
      <c r="L57" s="510">
        <f>'Pielęgniarstwo II st.'!O57</f>
        <v>10</v>
      </c>
      <c r="M57" s="511">
        <f>SUM('Pielęgniarstwo II st.'!AB57,'Pielęgniarstwo II st.'!AD57,'Pielęgniarstwo II st.'!AY57,'Pielęgniarstwo II st.'!BA57)</f>
        <v>10</v>
      </c>
      <c r="N57" s="512">
        <f>'Pielęgniarstwo II st.'!P57</f>
        <v>10</v>
      </c>
      <c r="O57" s="513">
        <f>'Pielęgniarstwo II st.'!Q57</f>
        <v>1</v>
      </c>
      <c r="P57" s="514" t="str">
        <f>'Pielęgniarstwo II st.'!V57</f>
        <v>zal</v>
      </c>
      <c r="Q57" s="494">
        <f t="shared" si="9"/>
        <v>4</v>
      </c>
      <c r="R57" s="495">
        <f t="shared" si="10"/>
        <v>3</v>
      </c>
      <c r="S57" s="496">
        <f t="shared" si="11"/>
        <v>2</v>
      </c>
      <c r="T57" s="428"/>
      <c r="U57" s="426"/>
      <c r="V57" s="426"/>
      <c r="W57" s="426"/>
      <c r="X57" s="426"/>
      <c r="Y57" s="426"/>
      <c r="Z57" s="426"/>
      <c r="AA57" s="426"/>
      <c r="AB57" s="426"/>
      <c r="AC57" s="426"/>
      <c r="AD57" s="426"/>
      <c r="AE57" s="426"/>
      <c r="AF57" s="426"/>
      <c r="AG57" s="426"/>
      <c r="AH57" s="426"/>
      <c r="AI57" s="426"/>
      <c r="AJ57" s="426"/>
      <c r="AK57" s="426"/>
      <c r="AL57" s="426"/>
      <c r="AM57" s="426"/>
      <c r="AN57" s="426"/>
      <c r="AO57" s="426"/>
      <c r="AP57" s="426"/>
      <c r="AQ57" s="426"/>
      <c r="AR57" s="426"/>
      <c r="AS57" s="426"/>
      <c r="AT57" s="413"/>
      <c r="AU57" s="414"/>
      <c r="AV57" s="414"/>
      <c r="AW57" s="414"/>
      <c r="AX57" s="414"/>
      <c r="AY57" s="414"/>
      <c r="AZ57" s="414"/>
      <c r="BA57" s="414"/>
      <c r="BB57" s="414"/>
      <c r="BC57" s="414"/>
      <c r="BD57" s="414"/>
      <c r="BE57" s="414"/>
      <c r="BF57" s="414"/>
      <c r="BG57" s="414"/>
      <c r="BH57" s="414"/>
      <c r="BI57" s="414"/>
      <c r="BJ57" s="414"/>
      <c r="BK57" s="414"/>
      <c r="BL57" s="414"/>
      <c r="BM57" s="414"/>
      <c r="BN57" s="414"/>
      <c r="BO57" s="414"/>
      <c r="BP57" s="414"/>
      <c r="BQ57" s="422"/>
      <c r="BR57" s="415"/>
      <c r="BS57" s="414"/>
      <c r="BT57" s="414"/>
      <c r="BU57" s="414"/>
      <c r="BV57" s="414"/>
      <c r="BW57" s="414"/>
      <c r="BX57" s="414"/>
      <c r="BY57" s="414"/>
      <c r="BZ57" s="414"/>
      <c r="CA57" s="414"/>
      <c r="CB57" s="414"/>
      <c r="CC57" s="414"/>
      <c r="CD57" s="414"/>
      <c r="CE57" s="414"/>
      <c r="CF57" s="414"/>
      <c r="CG57" s="414"/>
      <c r="CH57" s="414"/>
      <c r="CI57" s="414"/>
      <c r="CJ57" s="414"/>
      <c r="CK57" s="414"/>
      <c r="CL57" s="414"/>
      <c r="CM57" s="414"/>
      <c r="CN57" s="414"/>
      <c r="CO57" s="414"/>
      <c r="CP57" s="414"/>
      <c r="CQ57" s="414"/>
      <c r="CR57" s="414"/>
      <c r="CS57" s="414"/>
      <c r="CT57" s="414"/>
      <c r="CU57" s="414"/>
      <c r="CV57" s="414"/>
      <c r="CW57" s="414"/>
      <c r="CX57" s="422"/>
      <c r="CY57" s="426"/>
      <c r="CZ57" s="426"/>
      <c r="DA57" s="426"/>
      <c r="DB57" s="426"/>
      <c r="DC57" s="426"/>
      <c r="DD57" s="426"/>
      <c r="DE57" s="426"/>
      <c r="DF57" s="426"/>
      <c r="DG57" s="426"/>
      <c r="DH57" s="426"/>
      <c r="DI57" s="426"/>
      <c r="DJ57" s="426"/>
      <c r="DK57" s="426"/>
      <c r="DL57" s="426"/>
      <c r="DM57" s="426"/>
      <c r="DN57" s="426"/>
      <c r="DO57" s="426"/>
      <c r="DP57" s="426"/>
      <c r="DQ57" s="426"/>
      <c r="DR57" s="426"/>
      <c r="DS57" s="426"/>
      <c r="DT57" s="426"/>
      <c r="DU57" s="426"/>
      <c r="DV57" s="426"/>
      <c r="DW57" s="426"/>
      <c r="DX57" s="426"/>
      <c r="DY57" s="426"/>
      <c r="DZ57" s="426"/>
      <c r="EA57" s="426"/>
      <c r="EB57" s="426"/>
      <c r="EC57" s="426"/>
      <c r="ED57" s="426"/>
      <c r="EE57" s="426"/>
      <c r="EF57" s="426"/>
      <c r="EG57" s="426"/>
      <c r="EH57" s="426"/>
      <c r="EI57" s="426"/>
      <c r="EJ57" s="426"/>
      <c r="EK57" s="426"/>
      <c r="EL57" s="426"/>
      <c r="EM57" s="427"/>
      <c r="EN57" s="428"/>
      <c r="EO57" s="426"/>
      <c r="EP57" s="426"/>
      <c r="EQ57" s="426"/>
      <c r="ER57" s="426">
        <v>1</v>
      </c>
      <c r="ES57" s="426"/>
      <c r="ET57" s="426">
        <v>1</v>
      </c>
      <c r="EU57" s="426">
        <v>1</v>
      </c>
      <c r="EV57" s="426"/>
      <c r="EW57" s="426">
        <v>1</v>
      </c>
      <c r="EX57" s="426"/>
      <c r="EY57" s="426"/>
      <c r="EZ57" s="426"/>
      <c r="FA57" s="426"/>
      <c r="FB57" s="426"/>
      <c r="FC57" s="426"/>
      <c r="FD57" s="426"/>
      <c r="FE57" s="426"/>
      <c r="FF57" s="426"/>
      <c r="FG57" s="426"/>
      <c r="FH57" s="429"/>
      <c r="FI57" s="430"/>
      <c r="FJ57" s="427"/>
      <c r="FK57" s="427"/>
      <c r="FL57" s="427"/>
      <c r="FM57" s="427"/>
      <c r="FN57" s="429"/>
      <c r="FO57" s="428"/>
      <c r="FP57" s="426"/>
      <c r="FQ57" s="426"/>
      <c r="FR57" s="426"/>
      <c r="FS57" s="426"/>
      <c r="FT57" s="426"/>
      <c r="FU57" s="426"/>
      <c r="FV57" s="426"/>
      <c r="FW57" s="426"/>
      <c r="FX57" s="426"/>
      <c r="FY57" s="426"/>
      <c r="FZ57" s="426"/>
      <c r="GA57" s="426"/>
      <c r="GB57" s="426"/>
      <c r="GC57" s="426"/>
      <c r="GD57" s="426"/>
      <c r="GE57" s="426"/>
      <c r="GF57" s="426"/>
      <c r="GG57" s="427"/>
      <c r="GH57" s="428"/>
      <c r="GI57" s="426"/>
      <c r="GJ57" s="426"/>
      <c r="GK57" s="426"/>
      <c r="GL57" s="426"/>
      <c r="GM57" s="426"/>
      <c r="GN57" s="426"/>
      <c r="GO57" s="426"/>
      <c r="GP57" s="426"/>
      <c r="GQ57" s="426"/>
      <c r="GR57" s="426"/>
      <c r="GS57" s="426"/>
      <c r="GT57" s="426"/>
      <c r="GU57" s="426"/>
      <c r="GV57" s="426"/>
      <c r="GW57" s="426"/>
      <c r="GX57" s="426"/>
      <c r="GY57" s="426"/>
      <c r="GZ57" s="426"/>
      <c r="HA57" s="426"/>
      <c r="HB57" s="426"/>
      <c r="HC57" s="426"/>
      <c r="HD57" s="426"/>
      <c r="HE57" s="426"/>
      <c r="HF57" s="426"/>
      <c r="HG57" s="432"/>
      <c r="HH57" s="426"/>
      <c r="HI57" s="426"/>
      <c r="HJ57" s="426"/>
      <c r="HK57" s="426"/>
      <c r="HL57" s="426"/>
      <c r="HM57" s="426"/>
      <c r="HN57" s="426"/>
      <c r="HO57" s="426"/>
      <c r="HP57" s="426"/>
      <c r="HQ57" s="426"/>
      <c r="HR57" s="426"/>
      <c r="HS57" s="426"/>
      <c r="HT57" s="426"/>
      <c r="HU57" s="426"/>
      <c r="HV57" s="426"/>
      <c r="HW57" s="426"/>
      <c r="HX57" s="426"/>
      <c r="HY57" s="426"/>
      <c r="HZ57" s="426"/>
      <c r="IA57" s="427"/>
      <c r="IB57" s="427"/>
      <c r="IC57" s="427"/>
      <c r="ID57" s="427"/>
      <c r="IE57" s="427"/>
      <c r="IF57" s="427"/>
      <c r="IG57" s="427"/>
      <c r="IH57" s="427"/>
      <c r="II57" s="427"/>
      <c r="IJ57" s="427"/>
      <c r="IK57" s="427"/>
      <c r="IL57" s="427"/>
      <c r="IM57" s="427"/>
      <c r="IN57" s="427"/>
      <c r="IO57" s="427"/>
      <c r="IP57" s="427"/>
      <c r="IQ57" s="427"/>
      <c r="IR57" s="427"/>
      <c r="IS57" s="427"/>
      <c r="IT57" s="427"/>
      <c r="IU57" s="427"/>
      <c r="IV57" s="427"/>
      <c r="IW57" s="427"/>
      <c r="IX57" s="427"/>
      <c r="IY57" s="427"/>
      <c r="IZ57" s="427"/>
      <c r="JA57" s="427"/>
      <c r="JB57" s="427"/>
      <c r="JC57" s="427"/>
      <c r="JD57" s="427"/>
      <c r="JE57" s="427"/>
      <c r="JF57" s="427"/>
      <c r="JG57" s="427"/>
      <c r="JH57" s="427"/>
      <c r="JI57" s="427"/>
      <c r="JJ57" s="427"/>
      <c r="JK57" s="427"/>
      <c r="JL57" s="427"/>
      <c r="JM57" s="427"/>
      <c r="JN57" s="427"/>
      <c r="JO57" s="427"/>
      <c r="JP57" s="427"/>
      <c r="JQ57" s="427"/>
      <c r="JR57" s="427"/>
      <c r="JS57" s="427"/>
      <c r="JT57" s="427"/>
      <c r="JU57" s="427"/>
      <c r="JV57" s="427"/>
      <c r="JW57" s="427"/>
      <c r="JX57" s="427"/>
      <c r="JY57" s="427"/>
      <c r="JZ57" s="427"/>
      <c r="KA57" s="427"/>
      <c r="KB57" s="427"/>
      <c r="KC57" s="427"/>
      <c r="KD57" s="427"/>
      <c r="KE57" s="427"/>
      <c r="KF57" s="427"/>
      <c r="KG57" s="427"/>
      <c r="KH57" s="427"/>
      <c r="KI57" s="427"/>
      <c r="KJ57" s="427"/>
      <c r="KK57" s="427"/>
      <c r="KL57" s="427"/>
      <c r="KM57" s="427"/>
      <c r="KN57" s="431"/>
      <c r="KO57" s="427"/>
      <c r="KP57" s="427"/>
      <c r="KQ57" s="427">
        <v>1</v>
      </c>
      <c r="KR57" s="427"/>
      <c r="KS57" s="427">
        <v>1</v>
      </c>
      <c r="KT57" s="427"/>
      <c r="KU57" s="427">
        <v>1</v>
      </c>
      <c r="KV57" s="427"/>
      <c r="KW57" s="427"/>
      <c r="KX57" s="427"/>
      <c r="KY57" s="427"/>
      <c r="KZ57" s="427"/>
      <c r="LA57" s="427"/>
      <c r="LB57" s="427"/>
      <c r="LC57" s="429"/>
      <c r="LD57" s="432"/>
      <c r="LE57" s="426">
        <v>1</v>
      </c>
      <c r="LF57" s="426"/>
      <c r="LG57" s="426">
        <v>1</v>
      </c>
      <c r="LH57" s="426"/>
      <c r="LI57" s="426"/>
    </row>
    <row r="58" spans="1:321" ht="33.950000000000003" customHeight="1" x14ac:dyDescent="0.25">
      <c r="A58" s="477">
        <f>'Pielęgniarstwo II st.'!A58</f>
        <v>38</v>
      </c>
      <c r="B58" s="477" t="str">
        <f>'Pielęgniarstwo II st.'!B58</f>
        <v>C</v>
      </c>
      <c r="C58" s="504" t="str">
        <f>'Pielęgniarstwo II st.'!C58</f>
        <v>2026/2027</v>
      </c>
      <c r="D58" s="477">
        <f>'Pielęgniarstwo II st.'!D58</f>
        <v>0</v>
      </c>
      <c r="E58" s="477">
        <f>'Pielęgniarstwo II st.'!E58</f>
        <v>2</v>
      </c>
      <c r="F58" s="477" t="str">
        <f>'Pielęgniarstwo II st.'!F58</f>
        <v>2027/2028</v>
      </c>
      <c r="G58" s="505" t="str">
        <f>'Pielęgniarstwo II st.'!G58</f>
        <v>RPS</v>
      </c>
      <c r="H58" s="506" t="str">
        <f>'Pielęgniarstwo II st.'!H58</f>
        <v>ze standardu</v>
      </c>
      <c r="I58" s="368" t="str">
        <f>'Pielęgniarstwo II st.'!I58</f>
        <v>Badania naukowe w praktyce zawodowej pielęgniarki</v>
      </c>
      <c r="J58" s="493">
        <f>'Pielęgniarstwo II st.'!M58</f>
        <v>50</v>
      </c>
      <c r="K58" s="509">
        <f>'Pielęgniarstwo II st.'!N58</f>
        <v>30</v>
      </c>
      <c r="L58" s="510">
        <f>'Pielęgniarstwo II st.'!O58</f>
        <v>20</v>
      </c>
      <c r="M58" s="511">
        <f>SUM('Pielęgniarstwo II st.'!AB58,'Pielęgniarstwo II st.'!AD58,'Pielęgniarstwo II st.'!AY58,'Pielęgniarstwo II st.'!BA58)</f>
        <v>0</v>
      </c>
      <c r="N58" s="512">
        <f>'Pielęgniarstwo II st.'!P58</f>
        <v>20</v>
      </c>
      <c r="O58" s="513">
        <f>'Pielęgniarstwo II st.'!Q58</f>
        <v>2</v>
      </c>
      <c r="P58" s="514" t="str">
        <f>'Pielęgniarstwo II st.'!V58</f>
        <v>zal</v>
      </c>
      <c r="Q58" s="494">
        <f t="shared" si="9"/>
        <v>6</v>
      </c>
      <c r="R58" s="495">
        <f t="shared" si="10"/>
        <v>5</v>
      </c>
      <c r="S58" s="496">
        <f t="shared" si="11"/>
        <v>1</v>
      </c>
      <c r="T58" s="428"/>
      <c r="U58" s="426"/>
      <c r="V58" s="426"/>
      <c r="W58" s="426"/>
      <c r="X58" s="426"/>
      <c r="Y58" s="426"/>
      <c r="Z58" s="426"/>
      <c r="AA58" s="426"/>
      <c r="AB58" s="426"/>
      <c r="AC58" s="426"/>
      <c r="AD58" s="426"/>
      <c r="AE58" s="426"/>
      <c r="AF58" s="426"/>
      <c r="AG58" s="426"/>
      <c r="AH58" s="426"/>
      <c r="AI58" s="426"/>
      <c r="AJ58" s="426"/>
      <c r="AK58" s="426"/>
      <c r="AL58" s="426"/>
      <c r="AM58" s="426"/>
      <c r="AN58" s="426"/>
      <c r="AO58" s="426"/>
      <c r="AP58" s="426"/>
      <c r="AQ58" s="426"/>
      <c r="AR58" s="426"/>
      <c r="AS58" s="426"/>
      <c r="AT58" s="413"/>
      <c r="AU58" s="414"/>
      <c r="AV58" s="414"/>
      <c r="AW58" s="414"/>
      <c r="AX58" s="414"/>
      <c r="AY58" s="414"/>
      <c r="AZ58" s="414"/>
      <c r="BA58" s="414"/>
      <c r="BB58" s="414"/>
      <c r="BC58" s="414"/>
      <c r="BD58" s="414"/>
      <c r="BE58" s="414"/>
      <c r="BF58" s="414"/>
      <c r="BG58" s="414"/>
      <c r="BH58" s="414"/>
      <c r="BI58" s="414"/>
      <c r="BJ58" s="414"/>
      <c r="BK58" s="414"/>
      <c r="BL58" s="414"/>
      <c r="BM58" s="414"/>
      <c r="BN58" s="414"/>
      <c r="BO58" s="414"/>
      <c r="BP58" s="414"/>
      <c r="BQ58" s="422"/>
      <c r="BR58" s="415"/>
      <c r="BS58" s="414"/>
      <c r="BT58" s="414"/>
      <c r="BU58" s="414"/>
      <c r="BV58" s="414"/>
      <c r="BW58" s="414"/>
      <c r="BX58" s="414"/>
      <c r="BY58" s="414"/>
      <c r="BZ58" s="414"/>
      <c r="CA58" s="414"/>
      <c r="CB58" s="414"/>
      <c r="CC58" s="414"/>
      <c r="CD58" s="414"/>
      <c r="CE58" s="414"/>
      <c r="CF58" s="414"/>
      <c r="CG58" s="414"/>
      <c r="CH58" s="414"/>
      <c r="CI58" s="414"/>
      <c r="CJ58" s="414"/>
      <c r="CK58" s="414"/>
      <c r="CL58" s="414"/>
      <c r="CM58" s="414"/>
      <c r="CN58" s="414"/>
      <c r="CO58" s="414"/>
      <c r="CP58" s="414"/>
      <c r="CQ58" s="414"/>
      <c r="CR58" s="414"/>
      <c r="CS58" s="414"/>
      <c r="CT58" s="414"/>
      <c r="CU58" s="414"/>
      <c r="CV58" s="414"/>
      <c r="CW58" s="414"/>
      <c r="CX58" s="422"/>
      <c r="CY58" s="426"/>
      <c r="CZ58" s="426"/>
      <c r="DA58" s="426"/>
      <c r="DB58" s="426"/>
      <c r="DC58" s="426"/>
      <c r="DD58" s="426"/>
      <c r="DE58" s="426"/>
      <c r="DF58" s="426"/>
      <c r="DG58" s="426"/>
      <c r="DH58" s="426"/>
      <c r="DI58" s="426"/>
      <c r="DJ58" s="426"/>
      <c r="DK58" s="426"/>
      <c r="DL58" s="426"/>
      <c r="DM58" s="426"/>
      <c r="DN58" s="426"/>
      <c r="DO58" s="426"/>
      <c r="DP58" s="426"/>
      <c r="DQ58" s="426"/>
      <c r="DR58" s="426"/>
      <c r="DS58" s="426"/>
      <c r="DT58" s="426"/>
      <c r="DU58" s="426"/>
      <c r="DV58" s="426"/>
      <c r="DW58" s="426"/>
      <c r="DX58" s="426"/>
      <c r="DY58" s="426"/>
      <c r="DZ58" s="426"/>
      <c r="EA58" s="426"/>
      <c r="EB58" s="426"/>
      <c r="EC58" s="426"/>
      <c r="ED58" s="426"/>
      <c r="EE58" s="426"/>
      <c r="EF58" s="426"/>
      <c r="EG58" s="426"/>
      <c r="EH58" s="426"/>
      <c r="EI58" s="426"/>
      <c r="EJ58" s="426"/>
      <c r="EK58" s="426"/>
      <c r="EL58" s="426"/>
      <c r="EM58" s="427"/>
      <c r="EN58" s="428">
        <v>1</v>
      </c>
      <c r="EO58" s="426">
        <v>1</v>
      </c>
      <c r="EP58" s="426">
        <v>1</v>
      </c>
      <c r="EQ58" s="426">
        <v>1</v>
      </c>
      <c r="ER58" s="426">
        <v>1</v>
      </c>
      <c r="ES58" s="426">
        <v>1</v>
      </c>
      <c r="ET58" s="426"/>
      <c r="EU58" s="426"/>
      <c r="EV58" s="426"/>
      <c r="EW58" s="426"/>
      <c r="EX58" s="426"/>
      <c r="EY58" s="426"/>
      <c r="EZ58" s="426"/>
      <c r="FA58" s="426"/>
      <c r="FB58" s="426"/>
      <c r="FC58" s="426"/>
      <c r="FD58" s="426"/>
      <c r="FE58" s="426"/>
      <c r="FF58" s="426"/>
      <c r="FG58" s="426"/>
      <c r="FH58" s="429"/>
      <c r="FI58" s="430"/>
      <c r="FJ58" s="427"/>
      <c r="FK58" s="427"/>
      <c r="FL58" s="427"/>
      <c r="FM58" s="427"/>
      <c r="FN58" s="429"/>
      <c r="FO58" s="428"/>
      <c r="FP58" s="426"/>
      <c r="FQ58" s="426"/>
      <c r="FR58" s="426"/>
      <c r="FS58" s="426"/>
      <c r="FT58" s="426"/>
      <c r="FU58" s="426"/>
      <c r="FV58" s="426"/>
      <c r="FW58" s="426"/>
      <c r="FX58" s="426"/>
      <c r="FY58" s="426"/>
      <c r="FZ58" s="426"/>
      <c r="GA58" s="426"/>
      <c r="GB58" s="426"/>
      <c r="GC58" s="426"/>
      <c r="GD58" s="426"/>
      <c r="GE58" s="426"/>
      <c r="GF58" s="426"/>
      <c r="GG58" s="427"/>
      <c r="GH58" s="428"/>
      <c r="GI58" s="426"/>
      <c r="GJ58" s="426"/>
      <c r="GK58" s="426"/>
      <c r="GL58" s="426"/>
      <c r="GM58" s="426"/>
      <c r="GN58" s="426"/>
      <c r="GO58" s="426"/>
      <c r="GP58" s="426"/>
      <c r="GQ58" s="426"/>
      <c r="GR58" s="426"/>
      <c r="GS58" s="426"/>
      <c r="GT58" s="426"/>
      <c r="GU58" s="426"/>
      <c r="GV58" s="426"/>
      <c r="GW58" s="426"/>
      <c r="GX58" s="426"/>
      <c r="GY58" s="426"/>
      <c r="GZ58" s="426"/>
      <c r="HA58" s="426"/>
      <c r="HB58" s="426"/>
      <c r="HC58" s="426"/>
      <c r="HD58" s="426"/>
      <c r="HE58" s="426"/>
      <c r="HF58" s="426"/>
      <c r="HG58" s="432"/>
      <c r="HH58" s="426"/>
      <c r="HI58" s="426"/>
      <c r="HJ58" s="426"/>
      <c r="HK58" s="426"/>
      <c r="HL58" s="426"/>
      <c r="HM58" s="426"/>
      <c r="HN58" s="426"/>
      <c r="HO58" s="426"/>
      <c r="HP58" s="426"/>
      <c r="HQ58" s="426"/>
      <c r="HR58" s="426"/>
      <c r="HS58" s="426"/>
      <c r="HT58" s="426"/>
      <c r="HU58" s="426"/>
      <c r="HV58" s="426"/>
      <c r="HW58" s="426"/>
      <c r="HX58" s="426"/>
      <c r="HY58" s="426"/>
      <c r="HZ58" s="426"/>
      <c r="IA58" s="427"/>
      <c r="IB58" s="427"/>
      <c r="IC58" s="427"/>
      <c r="ID58" s="427"/>
      <c r="IE58" s="427"/>
      <c r="IF58" s="427"/>
      <c r="IG58" s="427"/>
      <c r="IH58" s="427"/>
      <c r="II58" s="427"/>
      <c r="IJ58" s="427"/>
      <c r="IK58" s="427"/>
      <c r="IL58" s="427"/>
      <c r="IM58" s="427"/>
      <c r="IN58" s="427"/>
      <c r="IO58" s="427"/>
      <c r="IP58" s="427"/>
      <c r="IQ58" s="427"/>
      <c r="IR58" s="427"/>
      <c r="IS58" s="427"/>
      <c r="IT58" s="427"/>
      <c r="IU58" s="427"/>
      <c r="IV58" s="427"/>
      <c r="IW58" s="427"/>
      <c r="IX58" s="427"/>
      <c r="IY58" s="427"/>
      <c r="IZ58" s="427"/>
      <c r="JA58" s="427"/>
      <c r="JB58" s="427"/>
      <c r="JC58" s="427"/>
      <c r="JD58" s="427"/>
      <c r="JE58" s="427"/>
      <c r="JF58" s="427"/>
      <c r="JG58" s="427"/>
      <c r="JH58" s="427"/>
      <c r="JI58" s="427"/>
      <c r="JJ58" s="427"/>
      <c r="JK58" s="427"/>
      <c r="JL58" s="427"/>
      <c r="JM58" s="427"/>
      <c r="JN58" s="427"/>
      <c r="JO58" s="427"/>
      <c r="JP58" s="427"/>
      <c r="JQ58" s="427"/>
      <c r="JR58" s="427"/>
      <c r="JS58" s="427"/>
      <c r="JT58" s="427"/>
      <c r="JU58" s="427"/>
      <c r="JV58" s="427"/>
      <c r="JW58" s="427"/>
      <c r="JX58" s="427"/>
      <c r="JY58" s="427"/>
      <c r="JZ58" s="427"/>
      <c r="KA58" s="427"/>
      <c r="KB58" s="427"/>
      <c r="KC58" s="427"/>
      <c r="KD58" s="427"/>
      <c r="KE58" s="427"/>
      <c r="KF58" s="427"/>
      <c r="KG58" s="427"/>
      <c r="KH58" s="427"/>
      <c r="KI58" s="427"/>
      <c r="KJ58" s="427"/>
      <c r="KK58" s="427"/>
      <c r="KL58" s="427"/>
      <c r="KM58" s="427"/>
      <c r="KN58" s="431">
        <v>1</v>
      </c>
      <c r="KO58" s="427">
        <v>1</v>
      </c>
      <c r="KP58" s="427">
        <v>1</v>
      </c>
      <c r="KQ58" s="427">
        <v>1</v>
      </c>
      <c r="KR58" s="427">
        <v>1</v>
      </c>
      <c r="KS58" s="427"/>
      <c r="KT58" s="427"/>
      <c r="KU58" s="427"/>
      <c r="KV58" s="427"/>
      <c r="KW58" s="427"/>
      <c r="KX58" s="427"/>
      <c r="KY58" s="427"/>
      <c r="KZ58" s="427"/>
      <c r="LA58" s="427"/>
      <c r="LB58" s="427"/>
      <c r="LC58" s="429"/>
      <c r="LD58" s="432"/>
      <c r="LE58" s="426"/>
      <c r="LF58" s="426">
        <v>1</v>
      </c>
      <c r="LG58" s="426"/>
      <c r="LH58" s="426"/>
      <c r="LI58" s="426"/>
    </row>
    <row r="59" spans="1:321" ht="51" customHeight="1" x14ac:dyDescent="0.25">
      <c r="A59" s="477">
        <f>'Pielęgniarstwo II st.'!A59</f>
        <v>39</v>
      </c>
      <c r="B59" s="477" t="str">
        <f>'Pielęgniarstwo II st.'!B59</f>
        <v>A</v>
      </c>
      <c r="C59" s="504" t="str">
        <f>'Pielęgniarstwo II st.'!C59</f>
        <v>2026/2027</v>
      </c>
      <c r="D59" s="477" t="str">
        <f>'Pielęgniarstwo II st.'!D59</f>
        <v>Tok A</v>
      </c>
      <c r="E59" s="477">
        <f>'Pielęgniarstwo II st.'!E59</f>
        <v>2</v>
      </c>
      <c r="F59" s="477" t="str">
        <f>'Pielęgniarstwo II st.'!F59</f>
        <v>2027/2028</v>
      </c>
      <c r="G59" s="505" t="str">
        <f>'Pielęgniarstwo II st.'!G59</f>
        <v>POW</v>
      </c>
      <c r="H59" s="515" t="str">
        <f>'Pielęgniarstwo II st.'!H59</f>
        <v>do dyspozycji uczelni (Autorska oferta uczelni)</v>
      </c>
      <c r="I59" s="368" t="str">
        <f>'Pielęgniarstwo II st.'!I59</f>
        <v>Medycyna podróży</v>
      </c>
      <c r="J59" s="493">
        <f>'Pielęgniarstwo II st.'!M59</f>
        <v>75</v>
      </c>
      <c r="K59" s="509">
        <f>'Pielęgniarstwo II st.'!N59</f>
        <v>45</v>
      </c>
      <c r="L59" s="510">
        <f>'Pielęgniarstwo II st.'!O59</f>
        <v>30</v>
      </c>
      <c r="M59" s="511">
        <f>SUM('Pielęgniarstwo II st.'!AB59,'Pielęgniarstwo II st.'!AD59,'Pielęgniarstwo II st.'!AY59,'Pielęgniarstwo II st.'!BA59)</f>
        <v>10</v>
      </c>
      <c r="N59" s="512">
        <f>'Pielęgniarstwo II st.'!P59</f>
        <v>30</v>
      </c>
      <c r="O59" s="513">
        <f>'Pielęgniarstwo II st.'!Q59</f>
        <v>3</v>
      </c>
      <c r="P59" s="514" t="str">
        <f>'Pielęgniarstwo II st.'!V59</f>
        <v>zal</v>
      </c>
      <c r="Q59" s="494">
        <f t="shared" si="9"/>
        <v>3</v>
      </c>
      <c r="R59" s="495">
        <f t="shared" si="10"/>
        <v>3</v>
      </c>
      <c r="S59" s="496">
        <f t="shared" si="11"/>
        <v>0</v>
      </c>
      <c r="T59" s="428"/>
      <c r="U59" s="426"/>
      <c r="V59" s="426"/>
      <c r="W59" s="426"/>
      <c r="X59" s="426"/>
      <c r="Y59" s="426"/>
      <c r="Z59" s="426"/>
      <c r="AA59" s="426"/>
      <c r="AB59" s="426"/>
      <c r="AC59" s="426"/>
      <c r="AD59" s="426"/>
      <c r="AE59" s="426"/>
      <c r="AF59" s="426"/>
      <c r="AG59" s="426"/>
      <c r="AH59" s="426"/>
      <c r="AI59" s="426"/>
      <c r="AJ59" s="426"/>
      <c r="AK59" s="426"/>
      <c r="AL59" s="426"/>
      <c r="AM59" s="426"/>
      <c r="AN59" s="426"/>
      <c r="AO59" s="426"/>
      <c r="AP59" s="426"/>
      <c r="AQ59" s="426"/>
      <c r="AR59" s="426"/>
      <c r="AS59" s="426"/>
      <c r="AT59" s="413"/>
      <c r="AU59" s="414"/>
      <c r="AV59" s="414"/>
      <c r="AW59" s="414"/>
      <c r="AX59" s="414"/>
      <c r="AY59" s="414"/>
      <c r="AZ59" s="414"/>
      <c r="BA59" s="414"/>
      <c r="BB59" s="414"/>
      <c r="BC59" s="414"/>
      <c r="BD59" s="414"/>
      <c r="BE59" s="414"/>
      <c r="BF59" s="414"/>
      <c r="BG59" s="414"/>
      <c r="BH59" s="414"/>
      <c r="BI59" s="414"/>
      <c r="BJ59" s="414"/>
      <c r="BK59" s="414"/>
      <c r="BL59" s="414"/>
      <c r="BM59" s="414"/>
      <c r="BN59" s="414"/>
      <c r="BO59" s="414"/>
      <c r="BP59" s="414"/>
      <c r="BQ59" s="422"/>
      <c r="BR59" s="415"/>
      <c r="BS59" s="414"/>
      <c r="BT59" s="414"/>
      <c r="BU59" s="414"/>
      <c r="BV59" s="414"/>
      <c r="BW59" s="414"/>
      <c r="BX59" s="414"/>
      <c r="BY59" s="414"/>
      <c r="BZ59" s="414"/>
      <c r="CA59" s="414"/>
      <c r="CB59" s="414"/>
      <c r="CC59" s="414"/>
      <c r="CD59" s="414"/>
      <c r="CE59" s="414"/>
      <c r="CF59" s="414"/>
      <c r="CG59" s="414"/>
      <c r="CH59" s="414"/>
      <c r="CI59" s="414"/>
      <c r="CJ59" s="414"/>
      <c r="CK59" s="414"/>
      <c r="CL59" s="414"/>
      <c r="CM59" s="414"/>
      <c r="CN59" s="414"/>
      <c r="CO59" s="414"/>
      <c r="CP59" s="414"/>
      <c r="CQ59" s="414"/>
      <c r="CR59" s="414"/>
      <c r="CS59" s="414"/>
      <c r="CT59" s="414"/>
      <c r="CU59" s="414"/>
      <c r="CV59" s="414"/>
      <c r="CW59" s="414"/>
      <c r="CX59" s="422"/>
      <c r="CY59" s="426"/>
      <c r="CZ59" s="426"/>
      <c r="DA59" s="426"/>
      <c r="DB59" s="426"/>
      <c r="DC59" s="426"/>
      <c r="DD59" s="426"/>
      <c r="DE59" s="426"/>
      <c r="DF59" s="426"/>
      <c r="DG59" s="426"/>
      <c r="DH59" s="426"/>
      <c r="DI59" s="426"/>
      <c r="DJ59" s="426"/>
      <c r="DK59" s="426"/>
      <c r="DL59" s="426"/>
      <c r="DM59" s="426"/>
      <c r="DN59" s="426"/>
      <c r="DO59" s="426"/>
      <c r="DP59" s="426"/>
      <c r="DQ59" s="426"/>
      <c r="DR59" s="426"/>
      <c r="DS59" s="426"/>
      <c r="DT59" s="426"/>
      <c r="DU59" s="426"/>
      <c r="DV59" s="426"/>
      <c r="DW59" s="426"/>
      <c r="DX59" s="426"/>
      <c r="DY59" s="426"/>
      <c r="DZ59" s="426"/>
      <c r="EA59" s="426"/>
      <c r="EB59" s="426"/>
      <c r="EC59" s="426"/>
      <c r="ED59" s="426">
        <v>1</v>
      </c>
      <c r="EE59" s="426">
        <v>1</v>
      </c>
      <c r="EF59" s="426">
        <v>1</v>
      </c>
      <c r="EG59" s="426"/>
      <c r="EH59" s="426"/>
      <c r="EI59" s="426"/>
      <c r="EJ59" s="426"/>
      <c r="EK59" s="426"/>
      <c r="EL59" s="426"/>
      <c r="EM59" s="427"/>
      <c r="EN59" s="428"/>
      <c r="EO59" s="426"/>
      <c r="EP59" s="426"/>
      <c r="EQ59" s="426"/>
      <c r="ER59" s="426"/>
      <c r="ES59" s="426"/>
      <c r="ET59" s="426"/>
      <c r="EU59" s="426"/>
      <c r="EV59" s="426"/>
      <c r="EW59" s="426"/>
      <c r="EX59" s="426"/>
      <c r="EY59" s="426"/>
      <c r="EZ59" s="426"/>
      <c r="FA59" s="426"/>
      <c r="FB59" s="426"/>
      <c r="FC59" s="426"/>
      <c r="FD59" s="426"/>
      <c r="FE59" s="426"/>
      <c r="FF59" s="426"/>
      <c r="FG59" s="426"/>
      <c r="FH59" s="429"/>
      <c r="FI59" s="430"/>
      <c r="FJ59" s="427"/>
      <c r="FK59" s="427"/>
      <c r="FL59" s="427"/>
      <c r="FM59" s="427"/>
      <c r="FN59" s="429"/>
      <c r="FO59" s="428"/>
      <c r="FP59" s="426"/>
      <c r="FQ59" s="426"/>
      <c r="FR59" s="426"/>
      <c r="FS59" s="426"/>
      <c r="FT59" s="426"/>
      <c r="FU59" s="426"/>
      <c r="FV59" s="426"/>
      <c r="FW59" s="426"/>
      <c r="FX59" s="426"/>
      <c r="FY59" s="426"/>
      <c r="FZ59" s="426"/>
      <c r="GA59" s="426"/>
      <c r="GB59" s="426"/>
      <c r="GC59" s="426"/>
      <c r="GD59" s="426"/>
      <c r="GE59" s="426"/>
      <c r="GF59" s="426"/>
      <c r="GG59" s="427"/>
      <c r="GH59" s="428"/>
      <c r="GI59" s="426"/>
      <c r="GJ59" s="426"/>
      <c r="GK59" s="426"/>
      <c r="GL59" s="426"/>
      <c r="GM59" s="426"/>
      <c r="GN59" s="426"/>
      <c r="GO59" s="426"/>
      <c r="GP59" s="426"/>
      <c r="GQ59" s="426"/>
      <c r="GR59" s="426"/>
      <c r="GS59" s="426"/>
      <c r="GT59" s="426"/>
      <c r="GU59" s="426"/>
      <c r="GV59" s="426"/>
      <c r="GW59" s="426"/>
      <c r="GX59" s="426"/>
      <c r="GY59" s="426"/>
      <c r="GZ59" s="426"/>
      <c r="HA59" s="426"/>
      <c r="HB59" s="426"/>
      <c r="HC59" s="426"/>
      <c r="HD59" s="426"/>
      <c r="HE59" s="426"/>
      <c r="HF59" s="426"/>
      <c r="HG59" s="432"/>
      <c r="HH59" s="426"/>
      <c r="HI59" s="426"/>
      <c r="HJ59" s="426"/>
      <c r="HK59" s="426"/>
      <c r="HL59" s="426"/>
      <c r="HM59" s="426"/>
      <c r="HN59" s="426"/>
      <c r="HO59" s="426"/>
      <c r="HP59" s="426"/>
      <c r="HQ59" s="426"/>
      <c r="HR59" s="426"/>
      <c r="HS59" s="426"/>
      <c r="HT59" s="426"/>
      <c r="HU59" s="426"/>
      <c r="HV59" s="426"/>
      <c r="HW59" s="426"/>
      <c r="HX59" s="426"/>
      <c r="HY59" s="426"/>
      <c r="HZ59" s="426"/>
      <c r="IA59" s="427"/>
      <c r="IB59" s="427"/>
      <c r="IC59" s="427"/>
      <c r="ID59" s="427"/>
      <c r="IE59" s="427"/>
      <c r="IF59" s="427"/>
      <c r="IG59" s="427"/>
      <c r="IH59" s="427"/>
      <c r="II59" s="427"/>
      <c r="IJ59" s="427"/>
      <c r="IK59" s="427"/>
      <c r="IL59" s="427"/>
      <c r="IM59" s="427"/>
      <c r="IN59" s="427"/>
      <c r="IO59" s="427"/>
      <c r="IP59" s="427"/>
      <c r="IQ59" s="427"/>
      <c r="IR59" s="427"/>
      <c r="IS59" s="427"/>
      <c r="IT59" s="427"/>
      <c r="IU59" s="427"/>
      <c r="IV59" s="427"/>
      <c r="IW59" s="427"/>
      <c r="IX59" s="427"/>
      <c r="IY59" s="427"/>
      <c r="IZ59" s="427"/>
      <c r="JA59" s="427"/>
      <c r="JB59" s="427"/>
      <c r="JC59" s="427"/>
      <c r="JD59" s="427"/>
      <c r="JE59" s="427"/>
      <c r="JF59" s="427"/>
      <c r="JG59" s="427"/>
      <c r="JH59" s="427"/>
      <c r="JI59" s="427"/>
      <c r="JJ59" s="427"/>
      <c r="JK59" s="427"/>
      <c r="JL59" s="427"/>
      <c r="JM59" s="427"/>
      <c r="JN59" s="427"/>
      <c r="JO59" s="427"/>
      <c r="JP59" s="427"/>
      <c r="JQ59" s="427"/>
      <c r="JR59" s="427"/>
      <c r="JS59" s="427"/>
      <c r="JT59" s="427"/>
      <c r="JU59" s="427"/>
      <c r="JV59" s="427"/>
      <c r="JW59" s="427"/>
      <c r="JX59" s="427"/>
      <c r="JY59" s="427"/>
      <c r="JZ59" s="427"/>
      <c r="KA59" s="427"/>
      <c r="KB59" s="427"/>
      <c r="KC59" s="427"/>
      <c r="KD59" s="427"/>
      <c r="KE59" s="427"/>
      <c r="KF59" s="427"/>
      <c r="KG59" s="427">
        <v>1</v>
      </c>
      <c r="KH59" s="427">
        <v>1</v>
      </c>
      <c r="KI59" s="427">
        <v>1</v>
      </c>
      <c r="KJ59" s="427"/>
      <c r="KK59" s="427"/>
      <c r="KL59" s="427"/>
      <c r="KM59" s="427"/>
      <c r="KN59" s="431"/>
      <c r="KO59" s="427"/>
      <c r="KP59" s="427"/>
      <c r="KQ59" s="427"/>
      <c r="KR59" s="427"/>
      <c r="KS59" s="427"/>
      <c r="KT59" s="427"/>
      <c r="KU59" s="427"/>
      <c r="KV59" s="427"/>
      <c r="KW59" s="427"/>
      <c r="KX59" s="427"/>
      <c r="KY59" s="427"/>
      <c r="KZ59" s="427"/>
      <c r="LA59" s="427"/>
      <c r="LB59" s="427"/>
      <c r="LC59" s="429"/>
      <c r="LD59" s="432"/>
      <c r="LE59" s="426"/>
      <c r="LF59" s="426"/>
      <c r="LG59" s="426"/>
      <c r="LH59" s="426"/>
      <c r="LI59" s="426"/>
    </row>
    <row r="60" spans="1:321" ht="51" customHeight="1" x14ac:dyDescent="0.25">
      <c r="A60" s="477">
        <f>'Pielęgniarstwo II st.'!A60</f>
        <v>40</v>
      </c>
      <c r="B60" s="477" t="str">
        <f>'Pielęgniarstwo II st.'!B60</f>
        <v>B</v>
      </c>
      <c r="C60" s="504" t="str">
        <f>'Pielęgniarstwo II st.'!C60</f>
        <v>2026/2027</v>
      </c>
      <c r="D60" s="477" t="str">
        <f>'Pielęgniarstwo II st.'!D60</f>
        <v>Tok A</v>
      </c>
      <c r="E60" s="477">
        <f>'Pielęgniarstwo II st.'!E60</f>
        <v>2</v>
      </c>
      <c r="F60" s="477" t="str">
        <f>'Pielęgniarstwo II st.'!F60</f>
        <v>2027/2028</v>
      </c>
      <c r="G60" s="505" t="str">
        <f>'Pielęgniarstwo II st.'!G60</f>
        <v>POW</v>
      </c>
      <c r="H60" s="515" t="str">
        <f>'Pielęgniarstwo II st.'!H60</f>
        <v>do dyspozycji uczelni (Autorska oferta uczelni)</v>
      </c>
      <c r="I60" s="368" t="str">
        <f>'Pielęgniarstwo II st.'!I60</f>
        <v>Wybrane zagadnienia opieki pielęgniarskiej w pediatrii</v>
      </c>
      <c r="J60" s="493">
        <f>'Pielęgniarstwo II st.'!M60</f>
        <v>100</v>
      </c>
      <c r="K60" s="509">
        <f>'Pielęgniarstwo II st.'!N60</f>
        <v>50</v>
      </c>
      <c r="L60" s="510">
        <f>'Pielęgniarstwo II st.'!O60</f>
        <v>50</v>
      </c>
      <c r="M60" s="511">
        <f>SUM('Pielęgniarstwo II st.'!AB60,'Pielęgniarstwo II st.'!AD60,'Pielęgniarstwo II st.'!AY60,'Pielęgniarstwo II st.'!BA60)</f>
        <v>30</v>
      </c>
      <c r="N60" s="512">
        <f>'Pielęgniarstwo II st.'!P60</f>
        <v>50</v>
      </c>
      <c r="O60" s="513">
        <f>'Pielęgniarstwo II st.'!Q60</f>
        <v>4</v>
      </c>
      <c r="P60" s="514" t="str">
        <f>'Pielęgniarstwo II st.'!V60</f>
        <v>zal</v>
      </c>
      <c r="Q60" s="494">
        <f t="shared" si="9"/>
        <v>2</v>
      </c>
      <c r="R60" s="495">
        <f t="shared" si="10"/>
        <v>2</v>
      </c>
      <c r="S60" s="496">
        <f t="shared" si="11"/>
        <v>1</v>
      </c>
      <c r="T60" s="428"/>
      <c r="U60" s="426"/>
      <c r="V60" s="426"/>
      <c r="W60" s="426"/>
      <c r="X60" s="426"/>
      <c r="Y60" s="426"/>
      <c r="Z60" s="426"/>
      <c r="AA60" s="426"/>
      <c r="AB60" s="426"/>
      <c r="AC60" s="426"/>
      <c r="AD60" s="426"/>
      <c r="AE60" s="426"/>
      <c r="AF60" s="426"/>
      <c r="AG60" s="426"/>
      <c r="AH60" s="426"/>
      <c r="AI60" s="426"/>
      <c r="AJ60" s="426"/>
      <c r="AK60" s="426"/>
      <c r="AL60" s="426"/>
      <c r="AM60" s="426"/>
      <c r="AN60" s="426"/>
      <c r="AO60" s="426"/>
      <c r="AP60" s="426"/>
      <c r="AQ60" s="426"/>
      <c r="AR60" s="426"/>
      <c r="AS60" s="426"/>
      <c r="AT60" s="413"/>
      <c r="AU60" s="414"/>
      <c r="AV60" s="414"/>
      <c r="AW60" s="414"/>
      <c r="AX60" s="414"/>
      <c r="AY60" s="414"/>
      <c r="AZ60" s="414"/>
      <c r="BA60" s="414"/>
      <c r="BB60" s="414"/>
      <c r="BC60" s="414"/>
      <c r="BD60" s="414"/>
      <c r="BE60" s="414"/>
      <c r="BF60" s="414"/>
      <c r="BG60" s="414"/>
      <c r="BH60" s="414"/>
      <c r="BI60" s="414"/>
      <c r="BJ60" s="414"/>
      <c r="BK60" s="414"/>
      <c r="BL60" s="414"/>
      <c r="BM60" s="414"/>
      <c r="BN60" s="414"/>
      <c r="BO60" s="414"/>
      <c r="BP60" s="414"/>
      <c r="BQ60" s="422"/>
      <c r="BR60" s="415"/>
      <c r="BS60" s="414"/>
      <c r="BT60" s="414"/>
      <c r="BU60" s="414"/>
      <c r="BV60" s="414"/>
      <c r="BW60" s="414"/>
      <c r="BX60" s="414"/>
      <c r="BY60" s="414"/>
      <c r="BZ60" s="414"/>
      <c r="CA60" s="414"/>
      <c r="CB60" s="414"/>
      <c r="CC60" s="414"/>
      <c r="CD60" s="414"/>
      <c r="CE60" s="414"/>
      <c r="CF60" s="414"/>
      <c r="CG60" s="414"/>
      <c r="CH60" s="414"/>
      <c r="CI60" s="414"/>
      <c r="CJ60" s="414"/>
      <c r="CK60" s="414"/>
      <c r="CL60" s="414"/>
      <c r="CM60" s="414"/>
      <c r="CN60" s="414"/>
      <c r="CO60" s="414"/>
      <c r="CP60" s="414"/>
      <c r="CQ60" s="414"/>
      <c r="CR60" s="414"/>
      <c r="CS60" s="414"/>
      <c r="CT60" s="414"/>
      <c r="CU60" s="414"/>
      <c r="CV60" s="414"/>
      <c r="CW60" s="414"/>
      <c r="CX60" s="422"/>
      <c r="CY60" s="426">
        <v>1</v>
      </c>
      <c r="CZ60" s="426">
        <v>1</v>
      </c>
      <c r="DA60" s="426"/>
      <c r="DB60" s="426"/>
      <c r="DC60" s="426"/>
      <c r="DD60" s="426"/>
      <c r="DE60" s="426"/>
      <c r="DF60" s="426"/>
      <c r="DG60" s="426"/>
      <c r="DH60" s="426"/>
      <c r="DI60" s="426"/>
      <c r="DJ60" s="426"/>
      <c r="DK60" s="426"/>
      <c r="DL60" s="426"/>
      <c r="DM60" s="426"/>
      <c r="DN60" s="426"/>
      <c r="DO60" s="426"/>
      <c r="DP60" s="426"/>
      <c r="DQ60" s="426"/>
      <c r="DR60" s="426"/>
      <c r="DS60" s="426"/>
      <c r="DT60" s="426"/>
      <c r="DU60" s="426"/>
      <c r="DV60" s="426"/>
      <c r="DW60" s="426"/>
      <c r="DX60" s="426"/>
      <c r="DY60" s="426"/>
      <c r="DZ60" s="426"/>
      <c r="EA60" s="426"/>
      <c r="EB60" s="426"/>
      <c r="EC60" s="426"/>
      <c r="ED60" s="426"/>
      <c r="EE60" s="426"/>
      <c r="EF60" s="426"/>
      <c r="EG60" s="426"/>
      <c r="EH60" s="426"/>
      <c r="EI60" s="426"/>
      <c r="EJ60" s="426"/>
      <c r="EK60" s="426"/>
      <c r="EL60" s="426"/>
      <c r="EM60" s="427"/>
      <c r="EN60" s="428"/>
      <c r="EO60" s="426"/>
      <c r="EP60" s="426"/>
      <c r="EQ60" s="426"/>
      <c r="ER60" s="426"/>
      <c r="ES60" s="426"/>
      <c r="ET60" s="426"/>
      <c r="EU60" s="426"/>
      <c r="EV60" s="426"/>
      <c r="EW60" s="426"/>
      <c r="EX60" s="426"/>
      <c r="EY60" s="426"/>
      <c r="EZ60" s="426"/>
      <c r="FA60" s="426"/>
      <c r="FB60" s="426"/>
      <c r="FC60" s="426"/>
      <c r="FD60" s="426"/>
      <c r="FE60" s="426"/>
      <c r="FF60" s="426"/>
      <c r="FG60" s="426"/>
      <c r="FH60" s="429"/>
      <c r="FI60" s="430"/>
      <c r="FJ60" s="427"/>
      <c r="FK60" s="427"/>
      <c r="FL60" s="427"/>
      <c r="FM60" s="427"/>
      <c r="FN60" s="429"/>
      <c r="FO60" s="428"/>
      <c r="FP60" s="426"/>
      <c r="FQ60" s="426"/>
      <c r="FR60" s="426"/>
      <c r="FS60" s="426"/>
      <c r="FT60" s="426"/>
      <c r="FU60" s="426"/>
      <c r="FV60" s="426"/>
      <c r="FW60" s="426"/>
      <c r="FX60" s="426"/>
      <c r="FY60" s="426"/>
      <c r="FZ60" s="426"/>
      <c r="GA60" s="426"/>
      <c r="GB60" s="426"/>
      <c r="GC60" s="426"/>
      <c r="GD60" s="426"/>
      <c r="GE60" s="426"/>
      <c r="GF60" s="426"/>
      <c r="GG60" s="427"/>
      <c r="GH60" s="428"/>
      <c r="GI60" s="426"/>
      <c r="GJ60" s="426"/>
      <c r="GK60" s="426"/>
      <c r="GL60" s="426"/>
      <c r="GM60" s="426"/>
      <c r="GN60" s="426"/>
      <c r="GO60" s="426"/>
      <c r="GP60" s="426"/>
      <c r="GQ60" s="426"/>
      <c r="GR60" s="426"/>
      <c r="GS60" s="426"/>
      <c r="GT60" s="426"/>
      <c r="GU60" s="426"/>
      <c r="GV60" s="426"/>
      <c r="GW60" s="426"/>
      <c r="GX60" s="426"/>
      <c r="GY60" s="426"/>
      <c r="GZ60" s="426"/>
      <c r="HA60" s="426"/>
      <c r="HB60" s="426"/>
      <c r="HC60" s="426"/>
      <c r="HD60" s="426"/>
      <c r="HE60" s="426"/>
      <c r="HF60" s="426"/>
      <c r="HG60" s="432"/>
      <c r="HH60" s="426"/>
      <c r="HI60" s="426"/>
      <c r="HJ60" s="426"/>
      <c r="HK60" s="426"/>
      <c r="HL60" s="426"/>
      <c r="HM60" s="426"/>
      <c r="HN60" s="426"/>
      <c r="HO60" s="426"/>
      <c r="HP60" s="426"/>
      <c r="HQ60" s="426"/>
      <c r="HR60" s="426"/>
      <c r="HS60" s="426"/>
      <c r="HT60" s="426"/>
      <c r="HU60" s="426"/>
      <c r="HV60" s="426"/>
      <c r="HW60" s="426"/>
      <c r="HX60" s="426"/>
      <c r="HY60" s="426"/>
      <c r="HZ60" s="426"/>
      <c r="IA60" s="427"/>
      <c r="IB60" s="427"/>
      <c r="IC60" s="427"/>
      <c r="ID60" s="427"/>
      <c r="IE60" s="427"/>
      <c r="IF60" s="427"/>
      <c r="IG60" s="427"/>
      <c r="IH60" s="427"/>
      <c r="II60" s="427"/>
      <c r="IJ60" s="427"/>
      <c r="IK60" s="427"/>
      <c r="IL60" s="427"/>
      <c r="IM60" s="427"/>
      <c r="IN60" s="427"/>
      <c r="IO60" s="427"/>
      <c r="IP60" s="427"/>
      <c r="IQ60" s="427"/>
      <c r="IR60" s="427"/>
      <c r="IS60" s="427"/>
      <c r="IT60" s="427"/>
      <c r="IU60" s="427"/>
      <c r="IV60" s="427"/>
      <c r="IW60" s="427"/>
      <c r="IX60" s="427"/>
      <c r="IY60" s="427"/>
      <c r="IZ60" s="427"/>
      <c r="JA60" s="427"/>
      <c r="JB60" s="427"/>
      <c r="JC60" s="427"/>
      <c r="JD60" s="427"/>
      <c r="JE60" s="427"/>
      <c r="JF60" s="427"/>
      <c r="JG60" s="427"/>
      <c r="JH60" s="427"/>
      <c r="JI60" s="427"/>
      <c r="JJ60" s="427">
        <v>1</v>
      </c>
      <c r="JK60" s="427">
        <v>1</v>
      </c>
      <c r="JL60" s="427"/>
      <c r="JM60" s="427"/>
      <c r="JN60" s="427"/>
      <c r="JO60" s="427"/>
      <c r="JP60" s="427"/>
      <c r="JQ60" s="427"/>
      <c r="JR60" s="427"/>
      <c r="JS60" s="427"/>
      <c r="JT60" s="427"/>
      <c r="JU60" s="427"/>
      <c r="JV60" s="427"/>
      <c r="JW60" s="427"/>
      <c r="JX60" s="427"/>
      <c r="JY60" s="427"/>
      <c r="JZ60" s="427"/>
      <c r="KA60" s="427"/>
      <c r="KB60" s="427"/>
      <c r="KC60" s="427"/>
      <c r="KD60" s="427"/>
      <c r="KE60" s="427"/>
      <c r="KF60" s="427"/>
      <c r="KG60" s="427"/>
      <c r="KH60" s="427"/>
      <c r="KI60" s="427"/>
      <c r="KJ60" s="427"/>
      <c r="KK60" s="427"/>
      <c r="KL60" s="427"/>
      <c r="KM60" s="427"/>
      <c r="KN60" s="431"/>
      <c r="KO60" s="427"/>
      <c r="KP60" s="427"/>
      <c r="KQ60" s="427"/>
      <c r="KR60" s="427"/>
      <c r="KS60" s="427"/>
      <c r="KT60" s="427"/>
      <c r="KU60" s="427"/>
      <c r="KV60" s="427"/>
      <c r="KW60" s="427"/>
      <c r="KX60" s="427"/>
      <c r="KY60" s="427"/>
      <c r="KZ60" s="427"/>
      <c r="LA60" s="427"/>
      <c r="LB60" s="427"/>
      <c r="LC60" s="429"/>
      <c r="LD60" s="432">
        <v>1</v>
      </c>
      <c r="LE60" s="426"/>
      <c r="LF60" s="426"/>
      <c r="LG60" s="426"/>
      <c r="LH60" s="426"/>
      <c r="LI60" s="426"/>
    </row>
    <row r="61" spans="1:321" ht="51" customHeight="1" x14ac:dyDescent="0.25">
      <c r="A61" s="477">
        <f>'Pielęgniarstwo II st.'!A61</f>
        <v>41</v>
      </c>
      <c r="B61" s="477" t="str">
        <f>'Pielęgniarstwo II st.'!B61</f>
        <v>B</v>
      </c>
      <c r="C61" s="504" t="str">
        <f>'Pielęgniarstwo II st.'!C61</f>
        <v>2026/2027</v>
      </c>
      <c r="D61" s="477" t="str">
        <f>'Pielęgniarstwo II st.'!D61</f>
        <v>Tok A</v>
      </c>
      <c r="E61" s="477">
        <f>'Pielęgniarstwo II st.'!E61</f>
        <v>2</v>
      </c>
      <c r="F61" s="477" t="str">
        <f>'Pielęgniarstwo II st.'!F61</f>
        <v>2027/2028</v>
      </c>
      <c r="G61" s="505" t="str">
        <f>'Pielęgniarstwo II st.'!G61</f>
        <v>POW</v>
      </c>
      <c r="H61" s="515" t="str">
        <f>'Pielęgniarstwo II st.'!H61</f>
        <v>do dyspozycji uczelni (Autorska oferta uczelni)</v>
      </c>
      <c r="I61" s="368" t="str">
        <f>'Pielęgniarstwo II st.'!I61</f>
        <v>Pielęgniarstwo operacyjne</v>
      </c>
      <c r="J61" s="493">
        <f>'Pielęgniarstwo II st.'!M61</f>
        <v>50</v>
      </c>
      <c r="K61" s="509">
        <f>'Pielęgniarstwo II st.'!N61</f>
        <v>15</v>
      </c>
      <c r="L61" s="510">
        <f>'Pielęgniarstwo II st.'!O61</f>
        <v>35</v>
      </c>
      <c r="M61" s="511">
        <f>SUM('Pielęgniarstwo II st.'!AB61,'Pielęgniarstwo II st.'!AD61,'Pielęgniarstwo II st.'!AY61,'Pielęgniarstwo II st.'!BA61)</f>
        <v>10</v>
      </c>
      <c r="N61" s="512">
        <f>'Pielęgniarstwo II st.'!P61</f>
        <v>35</v>
      </c>
      <c r="O61" s="513">
        <f>'Pielęgniarstwo II st.'!Q61</f>
        <v>2</v>
      </c>
      <c r="P61" s="514" t="str">
        <f>'Pielęgniarstwo II st.'!V61</f>
        <v>zal</v>
      </c>
      <c r="Q61" s="494">
        <f t="shared" si="9"/>
        <v>4</v>
      </c>
      <c r="R61" s="495">
        <f t="shared" si="10"/>
        <v>5</v>
      </c>
      <c r="S61" s="496">
        <f t="shared" si="11"/>
        <v>1</v>
      </c>
      <c r="T61" s="428"/>
      <c r="U61" s="426"/>
      <c r="V61" s="426"/>
      <c r="W61" s="426"/>
      <c r="X61" s="426"/>
      <c r="Y61" s="426"/>
      <c r="Z61" s="426"/>
      <c r="AA61" s="426"/>
      <c r="AB61" s="426"/>
      <c r="AC61" s="426"/>
      <c r="AD61" s="426"/>
      <c r="AE61" s="426"/>
      <c r="AF61" s="426"/>
      <c r="AG61" s="426"/>
      <c r="AH61" s="426"/>
      <c r="AI61" s="426"/>
      <c r="AJ61" s="426"/>
      <c r="AK61" s="426"/>
      <c r="AL61" s="426"/>
      <c r="AM61" s="426"/>
      <c r="AN61" s="426"/>
      <c r="AO61" s="426"/>
      <c r="AP61" s="426"/>
      <c r="AQ61" s="426"/>
      <c r="AR61" s="426"/>
      <c r="AS61" s="426"/>
      <c r="AT61" s="413"/>
      <c r="AU61" s="414"/>
      <c r="AV61" s="414"/>
      <c r="AW61" s="414"/>
      <c r="AX61" s="414"/>
      <c r="AY61" s="414"/>
      <c r="AZ61" s="414"/>
      <c r="BA61" s="414"/>
      <c r="BB61" s="414"/>
      <c r="BC61" s="414"/>
      <c r="BD61" s="414"/>
      <c r="BE61" s="414"/>
      <c r="BF61" s="414"/>
      <c r="BG61" s="414"/>
      <c r="BH61" s="414"/>
      <c r="BI61" s="414"/>
      <c r="BJ61" s="414"/>
      <c r="BK61" s="414"/>
      <c r="BL61" s="414"/>
      <c r="BM61" s="414"/>
      <c r="BN61" s="414"/>
      <c r="BO61" s="414"/>
      <c r="BP61" s="414"/>
      <c r="BQ61" s="422"/>
      <c r="BR61" s="415"/>
      <c r="BS61" s="414"/>
      <c r="BT61" s="414"/>
      <c r="BU61" s="414"/>
      <c r="BV61" s="414"/>
      <c r="BW61" s="414"/>
      <c r="BX61" s="414"/>
      <c r="BY61" s="414"/>
      <c r="BZ61" s="414"/>
      <c r="CA61" s="414"/>
      <c r="CB61" s="414"/>
      <c r="CC61" s="414"/>
      <c r="CD61" s="414"/>
      <c r="CE61" s="414"/>
      <c r="CF61" s="414"/>
      <c r="CG61" s="414"/>
      <c r="CH61" s="414"/>
      <c r="CI61" s="414"/>
      <c r="CJ61" s="414"/>
      <c r="CK61" s="414"/>
      <c r="CL61" s="414"/>
      <c r="CM61" s="414"/>
      <c r="CN61" s="414"/>
      <c r="CO61" s="414"/>
      <c r="CP61" s="414"/>
      <c r="CQ61" s="414"/>
      <c r="CR61" s="414"/>
      <c r="CS61" s="414"/>
      <c r="CT61" s="414"/>
      <c r="CU61" s="414"/>
      <c r="CV61" s="414"/>
      <c r="CW61" s="414"/>
      <c r="CX61" s="422"/>
      <c r="CY61" s="426"/>
      <c r="CZ61" s="426"/>
      <c r="DA61" s="426">
        <v>1</v>
      </c>
      <c r="DB61" s="426">
        <v>1</v>
      </c>
      <c r="DC61" s="426">
        <v>1</v>
      </c>
      <c r="DD61" s="426">
        <v>1</v>
      </c>
      <c r="DE61" s="426"/>
      <c r="DF61" s="426"/>
      <c r="DG61" s="426"/>
      <c r="DH61" s="426"/>
      <c r="DI61" s="426"/>
      <c r="DJ61" s="426"/>
      <c r="DK61" s="426"/>
      <c r="DL61" s="426"/>
      <c r="DM61" s="426"/>
      <c r="DN61" s="426"/>
      <c r="DO61" s="426"/>
      <c r="DP61" s="426"/>
      <c r="DQ61" s="426"/>
      <c r="DR61" s="426"/>
      <c r="DS61" s="426"/>
      <c r="DT61" s="426"/>
      <c r="DU61" s="426"/>
      <c r="DV61" s="426"/>
      <c r="DW61" s="426"/>
      <c r="DX61" s="426"/>
      <c r="DY61" s="426"/>
      <c r="DZ61" s="426"/>
      <c r="EA61" s="426"/>
      <c r="EB61" s="426"/>
      <c r="EC61" s="426"/>
      <c r="ED61" s="426"/>
      <c r="EE61" s="426"/>
      <c r="EF61" s="426"/>
      <c r="EG61" s="426"/>
      <c r="EH61" s="426"/>
      <c r="EI61" s="426"/>
      <c r="EJ61" s="426"/>
      <c r="EK61" s="426"/>
      <c r="EL61" s="426"/>
      <c r="EM61" s="427"/>
      <c r="EN61" s="428"/>
      <c r="EO61" s="426"/>
      <c r="EP61" s="426"/>
      <c r="EQ61" s="426"/>
      <c r="ER61" s="426"/>
      <c r="ES61" s="426"/>
      <c r="ET61" s="426"/>
      <c r="EU61" s="426"/>
      <c r="EV61" s="426"/>
      <c r="EW61" s="426"/>
      <c r="EX61" s="426"/>
      <c r="EY61" s="426"/>
      <c r="EZ61" s="426"/>
      <c r="FA61" s="426"/>
      <c r="FB61" s="426"/>
      <c r="FC61" s="426"/>
      <c r="FD61" s="426"/>
      <c r="FE61" s="426"/>
      <c r="FF61" s="426"/>
      <c r="FG61" s="426"/>
      <c r="FH61" s="429"/>
      <c r="FI61" s="430"/>
      <c r="FJ61" s="427"/>
      <c r="FK61" s="427"/>
      <c r="FL61" s="427"/>
      <c r="FM61" s="427"/>
      <c r="FN61" s="429"/>
      <c r="FO61" s="428"/>
      <c r="FP61" s="426"/>
      <c r="FQ61" s="426"/>
      <c r="FR61" s="426"/>
      <c r="FS61" s="426"/>
      <c r="FT61" s="426"/>
      <c r="FU61" s="426"/>
      <c r="FV61" s="426"/>
      <c r="FW61" s="426"/>
      <c r="FX61" s="426"/>
      <c r="FY61" s="426"/>
      <c r="FZ61" s="426"/>
      <c r="GA61" s="426"/>
      <c r="GB61" s="426"/>
      <c r="GC61" s="426"/>
      <c r="GD61" s="426"/>
      <c r="GE61" s="426"/>
      <c r="GF61" s="426"/>
      <c r="GG61" s="427"/>
      <c r="GH61" s="428"/>
      <c r="GI61" s="426"/>
      <c r="GJ61" s="426"/>
      <c r="GK61" s="426"/>
      <c r="GL61" s="426"/>
      <c r="GM61" s="426"/>
      <c r="GN61" s="426"/>
      <c r="GO61" s="426"/>
      <c r="GP61" s="426"/>
      <c r="GQ61" s="426"/>
      <c r="GR61" s="426"/>
      <c r="GS61" s="426"/>
      <c r="GT61" s="426"/>
      <c r="GU61" s="426"/>
      <c r="GV61" s="426"/>
      <c r="GW61" s="426"/>
      <c r="GX61" s="426"/>
      <c r="GY61" s="426"/>
      <c r="GZ61" s="426"/>
      <c r="HA61" s="426"/>
      <c r="HB61" s="426"/>
      <c r="HC61" s="426"/>
      <c r="HD61" s="426"/>
      <c r="HE61" s="426"/>
      <c r="HF61" s="426"/>
      <c r="HG61" s="432"/>
      <c r="HH61" s="426"/>
      <c r="HI61" s="426"/>
      <c r="HJ61" s="426"/>
      <c r="HK61" s="426"/>
      <c r="HL61" s="426"/>
      <c r="HM61" s="426"/>
      <c r="HN61" s="426"/>
      <c r="HO61" s="426"/>
      <c r="HP61" s="426"/>
      <c r="HQ61" s="426"/>
      <c r="HR61" s="426"/>
      <c r="HS61" s="426"/>
      <c r="HT61" s="426"/>
      <c r="HU61" s="426"/>
      <c r="HV61" s="426"/>
      <c r="HW61" s="426"/>
      <c r="HX61" s="426"/>
      <c r="HY61" s="426"/>
      <c r="HZ61" s="426"/>
      <c r="IA61" s="427"/>
      <c r="IB61" s="427"/>
      <c r="IC61" s="427"/>
      <c r="ID61" s="427"/>
      <c r="IE61" s="427"/>
      <c r="IF61" s="427"/>
      <c r="IG61" s="427"/>
      <c r="IH61" s="427"/>
      <c r="II61" s="427"/>
      <c r="IJ61" s="427"/>
      <c r="IK61" s="427"/>
      <c r="IL61" s="427"/>
      <c r="IM61" s="427"/>
      <c r="IN61" s="427"/>
      <c r="IO61" s="427"/>
      <c r="IP61" s="427"/>
      <c r="IQ61" s="427"/>
      <c r="IR61" s="427"/>
      <c r="IS61" s="427"/>
      <c r="IT61" s="427"/>
      <c r="IU61" s="427"/>
      <c r="IV61" s="427"/>
      <c r="IW61" s="427"/>
      <c r="IX61" s="427"/>
      <c r="IY61" s="427"/>
      <c r="IZ61" s="427"/>
      <c r="JA61" s="427"/>
      <c r="JB61" s="427"/>
      <c r="JC61" s="427"/>
      <c r="JD61" s="427"/>
      <c r="JE61" s="427"/>
      <c r="JF61" s="427"/>
      <c r="JG61" s="427"/>
      <c r="JH61" s="427"/>
      <c r="JI61" s="427"/>
      <c r="JJ61" s="427"/>
      <c r="JK61" s="427"/>
      <c r="JL61" s="427">
        <v>1</v>
      </c>
      <c r="JM61" s="427">
        <v>1</v>
      </c>
      <c r="JN61" s="427">
        <v>1</v>
      </c>
      <c r="JO61" s="427">
        <v>1</v>
      </c>
      <c r="JP61" s="427">
        <v>1</v>
      </c>
      <c r="JQ61" s="427"/>
      <c r="JR61" s="427"/>
      <c r="JS61" s="427"/>
      <c r="JT61" s="427"/>
      <c r="JU61" s="427"/>
      <c r="JV61" s="427"/>
      <c r="JW61" s="427"/>
      <c r="JX61" s="427"/>
      <c r="JY61" s="427"/>
      <c r="JZ61" s="427"/>
      <c r="KA61" s="427"/>
      <c r="KB61" s="427"/>
      <c r="KC61" s="427"/>
      <c r="KD61" s="427"/>
      <c r="KE61" s="427"/>
      <c r="KF61" s="427"/>
      <c r="KG61" s="427"/>
      <c r="KH61" s="427"/>
      <c r="KI61" s="427"/>
      <c r="KJ61" s="427"/>
      <c r="KK61" s="427"/>
      <c r="KL61" s="427"/>
      <c r="KM61" s="427"/>
      <c r="KN61" s="431"/>
      <c r="KO61" s="427"/>
      <c r="KP61" s="427"/>
      <c r="KQ61" s="427"/>
      <c r="KR61" s="427"/>
      <c r="KS61" s="427"/>
      <c r="KT61" s="427"/>
      <c r="KU61" s="427"/>
      <c r="KV61" s="427"/>
      <c r="KW61" s="427"/>
      <c r="KX61" s="427"/>
      <c r="KY61" s="427"/>
      <c r="KZ61" s="427"/>
      <c r="LA61" s="427"/>
      <c r="LB61" s="427"/>
      <c r="LC61" s="429"/>
      <c r="LD61" s="432"/>
      <c r="LE61" s="426"/>
      <c r="LF61" s="426"/>
      <c r="LG61" s="426"/>
      <c r="LH61" s="426">
        <v>1</v>
      </c>
      <c r="LI61" s="426"/>
    </row>
    <row r="62" spans="1:321" ht="51" customHeight="1" x14ac:dyDescent="0.25">
      <c r="A62" s="477">
        <f>'Pielęgniarstwo II st.'!A62</f>
        <v>42</v>
      </c>
      <c r="B62" s="477" t="str">
        <f>'Pielęgniarstwo II st.'!B62</f>
        <v>B</v>
      </c>
      <c r="C62" s="504" t="str">
        <f>'Pielęgniarstwo II st.'!C62</f>
        <v>2026/2027</v>
      </c>
      <c r="D62" s="477" t="str">
        <f>'Pielęgniarstwo II st.'!D62</f>
        <v>Tok A</v>
      </c>
      <c r="E62" s="477">
        <f>'Pielęgniarstwo II st.'!E62</f>
        <v>2</v>
      </c>
      <c r="F62" s="477" t="str">
        <f>'Pielęgniarstwo II st.'!F62</f>
        <v>2027/2028</v>
      </c>
      <c r="G62" s="505" t="str">
        <f>'Pielęgniarstwo II st.'!G62</f>
        <v>POW</v>
      </c>
      <c r="H62" s="515" t="str">
        <f>'Pielęgniarstwo II st.'!H62</f>
        <v>do dyspozycji uczelni (Autorska oferta uczelni)</v>
      </c>
      <c r="I62" s="368" t="str">
        <f>'Pielęgniarstwo II st.'!I62</f>
        <v>Podstawy seksuologii</v>
      </c>
      <c r="J62" s="493">
        <f>'Pielęgniarstwo II st.'!M62</f>
        <v>50</v>
      </c>
      <c r="K62" s="509">
        <f>'Pielęgniarstwo II st.'!N62</f>
        <v>25</v>
      </c>
      <c r="L62" s="510">
        <f>'Pielęgniarstwo II st.'!O62</f>
        <v>25</v>
      </c>
      <c r="M62" s="511">
        <f>SUM('Pielęgniarstwo II st.'!AB62,'Pielęgniarstwo II st.'!AD62,'Pielęgniarstwo II st.'!AY62,'Pielęgniarstwo II st.'!BA62)</f>
        <v>10</v>
      </c>
      <c r="N62" s="512">
        <f>'Pielęgniarstwo II st.'!P62</f>
        <v>25</v>
      </c>
      <c r="O62" s="513">
        <f>'Pielęgniarstwo II st.'!Q62</f>
        <v>2</v>
      </c>
      <c r="P62" s="514" t="str">
        <f>'Pielęgniarstwo II st.'!V62</f>
        <v>zal</v>
      </c>
      <c r="Q62" s="494">
        <f t="shared" si="9"/>
        <v>4</v>
      </c>
      <c r="R62" s="495">
        <f t="shared" si="10"/>
        <v>3</v>
      </c>
      <c r="S62" s="496">
        <f t="shared" si="11"/>
        <v>5</v>
      </c>
      <c r="T62" s="428"/>
      <c r="U62" s="426"/>
      <c r="V62" s="426"/>
      <c r="W62" s="426"/>
      <c r="X62" s="426"/>
      <c r="Y62" s="426"/>
      <c r="Z62" s="426"/>
      <c r="AA62" s="426"/>
      <c r="AB62" s="426"/>
      <c r="AC62" s="426"/>
      <c r="AD62" s="426"/>
      <c r="AE62" s="426"/>
      <c r="AF62" s="426"/>
      <c r="AG62" s="426"/>
      <c r="AH62" s="426"/>
      <c r="AI62" s="426"/>
      <c r="AJ62" s="426"/>
      <c r="AK62" s="426"/>
      <c r="AL62" s="426"/>
      <c r="AM62" s="426"/>
      <c r="AN62" s="426"/>
      <c r="AO62" s="426"/>
      <c r="AP62" s="426"/>
      <c r="AQ62" s="426"/>
      <c r="AR62" s="426"/>
      <c r="AS62" s="426"/>
      <c r="AT62" s="413"/>
      <c r="AU62" s="414"/>
      <c r="AV62" s="414"/>
      <c r="AW62" s="414"/>
      <c r="AX62" s="414"/>
      <c r="AY62" s="414"/>
      <c r="AZ62" s="414"/>
      <c r="BA62" s="414"/>
      <c r="BB62" s="414"/>
      <c r="BC62" s="414"/>
      <c r="BD62" s="414"/>
      <c r="BE62" s="414"/>
      <c r="BF62" s="414"/>
      <c r="BG62" s="414"/>
      <c r="BH62" s="414"/>
      <c r="BI62" s="414"/>
      <c r="BJ62" s="414"/>
      <c r="BK62" s="414"/>
      <c r="BL62" s="414"/>
      <c r="BM62" s="414"/>
      <c r="BN62" s="414"/>
      <c r="BO62" s="414"/>
      <c r="BP62" s="414"/>
      <c r="BQ62" s="422"/>
      <c r="BR62" s="415"/>
      <c r="BS62" s="414"/>
      <c r="BT62" s="414"/>
      <c r="BU62" s="414"/>
      <c r="BV62" s="414"/>
      <c r="BW62" s="414"/>
      <c r="BX62" s="414"/>
      <c r="BY62" s="414"/>
      <c r="BZ62" s="414"/>
      <c r="CA62" s="414"/>
      <c r="CB62" s="414"/>
      <c r="CC62" s="414"/>
      <c r="CD62" s="414"/>
      <c r="CE62" s="414"/>
      <c r="CF62" s="414"/>
      <c r="CG62" s="414"/>
      <c r="CH62" s="414"/>
      <c r="CI62" s="414"/>
      <c r="CJ62" s="414"/>
      <c r="CK62" s="414"/>
      <c r="CL62" s="414"/>
      <c r="CM62" s="414"/>
      <c r="CN62" s="414"/>
      <c r="CO62" s="414"/>
      <c r="CP62" s="414"/>
      <c r="CQ62" s="414"/>
      <c r="CR62" s="414"/>
      <c r="CS62" s="414"/>
      <c r="CT62" s="414"/>
      <c r="CU62" s="414"/>
      <c r="CV62" s="414"/>
      <c r="CW62" s="414"/>
      <c r="CX62" s="422"/>
      <c r="CY62" s="426"/>
      <c r="CZ62" s="426"/>
      <c r="DA62" s="426"/>
      <c r="DB62" s="426"/>
      <c r="DC62" s="426"/>
      <c r="DD62" s="426"/>
      <c r="DE62" s="426">
        <v>1</v>
      </c>
      <c r="DF62" s="426">
        <v>1</v>
      </c>
      <c r="DG62" s="426">
        <v>1</v>
      </c>
      <c r="DH62" s="426">
        <v>1</v>
      </c>
      <c r="DI62" s="426"/>
      <c r="DJ62" s="426"/>
      <c r="DK62" s="426"/>
      <c r="DL62" s="426"/>
      <c r="DM62" s="426"/>
      <c r="DN62" s="426"/>
      <c r="DO62" s="426"/>
      <c r="DP62" s="426"/>
      <c r="DQ62" s="426"/>
      <c r="DR62" s="426"/>
      <c r="DS62" s="426"/>
      <c r="DT62" s="426"/>
      <c r="DU62" s="426"/>
      <c r="DV62" s="426"/>
      <c r="DW62" s="426"/>
      <c r="DX62" s="426"/>
      <c r="DY62" s="426"/>
      <c r="DZ62" s="426"/>
      <c r="EA62" s="426"/>
      <c r="EB62" s="426"/>
      <c r="EC62" s="426"/>
      <c r="ED62" s="426"/>
      <c r="EE62" s="426"/>
      <c r="EF62" s="426"/>
      <c r="EG62" s="426"/>
      <c r="EH62" s="426"/>
      <c r="EI62" s="426"/>
      <c r="EJ62" s="426"/>
      <c r="EK62" s="426"/>
      <c r="EL62" s="426"/>
      <c r="EM62" s="427"/>
      <c r="EN62" s="428"/>
      <c r="EO62" s="426"/>
      <c r="EP62" s="426"/>
      <c r="EQ62" s="426"/>
      <c r="ER62" s="426"/>
      <c r="ES62" s="426"/>
      <c r="ET62" s="426"/>
      <c r="EU62" s="426"/>
      <c r="EV62" s="426"/>
      <c r="EW62" s="426"/>
      <c r="EX62" s="426"/>
      <c r="EY62" s="426"/>
      <c r="EZ62" s="426"/>
      <c r="FA62" s="426"/>
      <c r="FB62" s="426"/>
      <c r="FC62" s="426"/>
      <c r="FD62" s="426"/>
      <c r="FE62" s="426"/>
      <c r="FF62" s="426"/>
      <c r="FG62" s="426"/>
      <c r="FH62" s="429"/>
      <c r="FI62" s="430"/>
      <c r="FJ62" s="427"/>
      <c r="FK62" s="427"/>
      <c r="FL62" s="427"/>
      <c r="FM62" s="427"/>
      <c r="FN62" s="429"/>
      <c r="FO62" s="428"/>
      <c r="FP62" s="426"/>
      <c r="FQ62" s="426"/>
      <c r="FR62" s="426"/>
      <c r="FS62" s="426"/>
      <c r="FT62" s="426"/>
      <c r="FU62" s="426"/>
      <c r="FV62" s="426"/>
      <c r="FW62" s="426"/>
      <c r="FX62" s="426"/>
      <c r="FY62" s="426"/>
      <c r="FZ62" s="426"/>
      <c r="GA62" s="426"/>
      <c r="GB62" s="426"/>
      <c r="GC62" s="426"/>
      <c r="GD62" s="426"/>
      <c r="GE62" s="426"/>
      <c r="GF62" s="426"/>
      <c r="GG62" s="427"/>
      <c r="GH62" s="428"/>
      <c r="GI62" s="426"/>
      <c r="GJ62" s="426"/>
      <c r="GK62" s="426"/>
      <c r="GL62" s="426"/>
      <c r="GM62" s="426"/>
      <c r="GN62" s="426"/>
      <c r="GO62" s="426"/>
      <c r="GP62" s="426"/>
      <c r="GQ62" s="426"/>
      <c r="GR62" s="426"/>
      <c r="GS62" s="426"/>
      <c r="GT62" s="426"/>
      <c r="GU62" s="426"/>
      <c r="GV62" s="426"/>
      <c r="GW62" s="426"/>
      <c r="GX62" s="426"/>
      <c r="GY62" s="426"/>
      <c r="GZ62" s="426"/>
      <c r="HA62" s="426"/>
      <c r="HB62" s="426"/>
      <c r="HC62" s="426"/>
      <c r="HD62" s="426"/>
      <c r="HE62" s="426"/>
      <c r="HF62" s="426"/>
      <c r="HG62" s="432"/>
      <c r="HH62" s="426"/>
      <c r="HI62" s="426"/>
      <c r="HJ62" s="426"/>
      <c r="HK62" s="426"/>
      <c r="HL62" s="426"/>
      <c r="HM62" s="426"/>
      <c r="HN62" s="426"/>
      <c r="HO62" s="426"/>
      <c r="HP62" s="426"/>
      <c r="HQ62" s="426"/>
      <c r="HR62" s="426"/>
      <c r="HS62" s="426"/>
      <c r="HT62" s="426"/>
      <c r="HU62" s="426"/>
      <c r="HV62" s="426"/>
      <c r="HW62" s="426"/>
      <c r="HX62" s="426"/>
      <c r="HY62" s="426"/>
      <c r="HZ62" s="426"/>
      <c r="IA62" s="427"/>
      <c r="IB62" s="427"/>
      <c r="IC62" s="427"/>
      <c r="ID62" s="427"/>
      <c r="IE62" s="427"/>
      <c r="IF62" s="427"/>
      <c r="IG62" s="427"/>
      <c r="IH62" s="427"/>
      <c r="II62" s="427"/>
      <c r="IJ62" s="427"/>
      <c r="IK62" s="427"/>
      <c r="IL62" s="427"/>
      <c r="IM62" s="427"/>
      <c r="IN62" s="427"/>
      <c r="IO62" s="427"/>
      <c r="IP62" s="427"/>
      <c r="IQ62" s="427"/>
      <c r="IR62" s="427"/>
      <c r="IS62" s="427"/>
      <c r="IT62" s="427"/>
      <c r="IU62" s="427"/>
      <c r="IV62" s="427"/>
      <c r="IW62" s="427"/>
      <c r="IX62" s="427"/>
      <c r="IY62" s="427"/>
      <c r="IZ62" s="427"/>
      <c r="JA62" s="427"/>
      <c r="JB62" s="427"/>
      <c r="JC62" s="427"/>
      <c r="JD62" s="427"/>
      <c r="JE62" s="427"/>
      <c r="JF62" s="427"/>
      <c r="JG62" s="427"/>
      <c r="JH62" s="427"/>
      <c r="JI62" s="427"/>
      <c r="JJ62" s="427"/>
      <c r="JK62" s="427"/>
      <c r="JL62" s="427"/>
      <c r="JM62" s="427"/>
      <c r="JN62" s="427"/>
      <c r="JO62" s="427"/>
      <c r="JP62" s="427"/>
      <c r="JQ62" s="427">
        <v>1</v>
      </c>
      <c r="JR62" s="427">
        <v>1</v>
      </c>
      <c r="JS62" s="427">
        <v>1</v>
      </c>
      <c r="JT62" s="427"/>
      <c r="JU62" s="427"/>
      <c r="JV62" s="427"/>
      <c r="JW62" s="427"/>
      <c r="JX62" s="427"/>
      <c r="JY62" s="427"/>
      <c r="JZ62" s="427"/>
      <c r="KA62" s="427"/>
      <c r="KB62" s="427"/>
      <c r="KC62" s="427"/>
      <c r="KD62" s="427"/>
      <c r="KE62" s="427"/>
      <c r="KF62" s="427"/>
      <c r="KG62" s="427"/>
      <c r="KH62" s="427"/>
      <c r="KI62" s="427"/>
      <c r="KJ62" s="427"/>
      <c r="KK62" s="427"/>
      <c r="KL62" s="427"/>
      <c r="KM62" s="427"/>
      <c r="KN62" s="431"/>
      <c r="KO62" s="427"/>
      <c r="KP62" s="427"/>
      <c r="KQ62" s="427"/>
      <c r="KR62" s="427"/>
      <c r="KS62" s="427"/>
      <c r="KT62" s="427"/>
      <c r="KU62" s="427"/>
      <c r="KV62" s="427"/>
      <c r="KW62" s="427"/>
      <c r="KX62" s="427"/>
      <c r="KY62" s="427"/>
      <c r="KZ62" s="427"/>
      <c r="LA62" s="427"/>
      <c r="LB62" s="427"/>
      <c r="LC62" s="429"/>
      <c r="LD62" s="432">
        <v>1</v>
      </c>
      <c r="LE62" s="426">
        <v>1</v>
      </c>
      <c r="LF62" s="426">
        <v>1</v>
      </c>
      <c r="LG62" s="426">
        <v>1</v>
      </c>
      <c r="LH62" s="426">
        <v>1</v>
      </c>
      <c r="LI62" s="426"/>
    </row>
    <row r="63" spans="1:321" ht="51" customHeight="1" x14ac:dyDescent="0.25">
      <c r="A63" s="477">
        <f>'Pielęgniarstwo II st.'!A63</f>
        <v>43</v>
      </c>
      <c r="B63" s="477" t="str">
        <f>'Pielęgniarstwo II st.'!B63</f>
        <v>B</v>
      </c>
      <c r="C63" s="504" t="str">
        <f>'Pielęgniarstwo II st.'!C63</f>
        <v>2026/2027</v>
      </c>
      <c r="D63" s="477" t="str">
        <f>'Pielęgniarstwo II st.'!D63</f>
        <v>Tok A</v>
      </c>
      <c r="E63" s="477">
        <f>'Pielęgniarstwo II st.'!E63</f>
        <v>2</v>
      </c>
      <c r="F63" s="477" t="str">
        <f>'Pielęgniarstwo II st.'!F63</f>
        <v>2027/2028</v>
      </c>
      <c r="G63" s="505" t="str">
        <f>'Pielęgniarstwo II st.'!G63</f>
        <v>POW</v>
      </c>
      <c r="H63" s="515" t="str">
        <f>'Pielęgniarstwo II st.'!H63</f>
        <v>do dyspozycji uczelni (Autorska oferta uczelni)</v>
      </c>
      <c r="I63" s="368" t="str">
        <f>'Pielęgniarstwo II st.'!I63</f>
        <v>Postępowanie w stanach zagrożenia życia w ujęciu interprofesjonalnym</v>
      </c>
      <c r="J63" s="493">
        <f>'Pielęgniarstwo II st.'!M63</f>
        <v>50</v>
      </c>
      <c r="K63" s="509">
        <f>'Pielęgniarstwo II st.'!N63</f>
        <v>25</v>
      </c>
      <c r="L63" s="510">
        <f>'Pielęgniarstwo II st.'!O63</f>
        <v>25</v>
      </c>
      <c r="M63" s="511">
        <f>SUM('Pielęgniarstwo II st.'!AB63,'Pielęgniarstwo II st.'!AD63,'Pielęgniarstwo II st.'!AY63,'Pielęgniarstwo II st.'!BA63)</f>
        <v>10</v>
      </c>
      <c r="N63" s="512">
        <f>'Pielęgniarstwo II st.'!P63</f>
        <v>25</v>
      </c>
      <c r="O63" s="513">
        <f>'Pielęgniarstwo II st.'!Q63</f>
        <v>2</v>
      </c>
      <c r="P63" s="514" t="str">
        <f>'Pielęgniarstwo II st.'!V63</f>
        <v>zal</v>
      </c>
      <c r="Q63" s="494">
        <f t="shared" si="9"/>
        <v>2</v>
      </c>
      <c r="R63" s="495">
        <f t="shared" si="10"/>
        <v>2</v>
      </c>
      <c r="S63" s="496">
        <f t="shared" si="11"/>
        <v>2</v>
      </c>
      <c r="T63" s="428"/>
      <c r="U63" s="426"/>
      <c r="V63" s="426"/>
      <c r="W63" s="426"/>
      <c r="X63" s="426"/>
      <c r="Y63" s="426"/>
      <c r="Z63" s="426"/>
      <c r="AA63" s="426"/>
      <c r="AB63" s="426"/>
      <c r="AC63" s="426"/>
      <c r="AD63" s="426"/>
      <c r="AE63" s="426"/>
      <c r="AF63" s="426"/>
      <c r="AG63" s="426"/>
      <c r="AH63" s="426"/>
      <c r="AI63" s="426"/>
      <c r="AJ63" s="426"/>
      <c r="AK63" s="426"/>
      <c r="AL63" s="426"/>
      <c r="AM63" s="426"/>
      <c r="AN63" s="426"/>
      <c r="AO63" s="426"/>
      <c r="AP63" s="426"/>
      <c r="AQ63" s="426"/>
      <c r="AR63" s="426"/>
      <c r="AS63" s="426"/>
      <c r="AT63" s="413"/>
      <c r="AU63" s="414"/>
      <c r="AV63" s="414"/>
      <c r="AW63" s="414"/>
      <c r="AX63" s="414"/>
      <c r="AY63" s="414"/>
      <c r="AZ63" s="414"/>
      <c r="BA63" s="414"/>
      <c r="BB63" s="414"/>
      <c r="BC63" s="414"/>
      <c r="BD63" s="414">
        <v>1</v>
      </c>
      <c r="BE63" s="414"/>
      <c r="BF63" s="414"/>
      <c r="BG63" s="414"/>
      <c r="BH63" s="414"/>
      <c r="BI63" s="414"/>
      <c r="BJ63" s="414"/>
      <c r="BK63" s="414"/>
      <c r="BL63" s="414"/>
      <c r="BM63" s="414"/>
      <c r="BN63" s="414"/>
      <c r="BO63" s="414"/>
      <c r="BP63" s="414"/>
      <c r="BQ63" s="422"/>
      <c r="BR63" s="415"/>
      <c r="BS63" s="414">
        <v>1</v>
      </c>
      <c r="BT63" s="414"/>
      <c r="BU63" s="414"/>
      <c r="BV63" s="414"/>
      <c r="BW63" s="414"/>
      <c r="BX63" s="414"/>
      <c r="BY63" s="414"/>
      <c r="BZ63" s="414"/>
      <c r="CA63" s="414"/>
      <c r="CB63" s="414"/>
      <c r="CC63" s="414"/>
      <c r="CD63" s="414"/>
      <c r="CE63" s="414"/>
      <c r="CF63" s="414"/>
      <c r="CG63" s="414"/>
      <c r="CH63" s="414"/>
      <c r="CI63" s="414"/>
      <c r="CJ63" s="414"/>
      <c r="CK63" s="414"/>
      <c r="CL63" s="414"/>
      <c r="CM63" s="414"/>
      <c r="CN63" s="414"/>
      <c r="CO63" s="414"/>
      <c r="CP63" s="414"/>
      <c r="CQ63" s="414"/>
      <c r="CR63" s="414"/>
      <c r="CS63" s="414"/>
      <c r="CT63" s="414"/>
      <c r="CU63" s="414"/>
      <c r="CV63" s="414"/>
      <c r="CW63" s="414"/>
      <c r="CX63" s="422"/>
      <c r="CY63" s="426"/>
      <c r="CZ63" s="426"/>
      <c r="DA63" s="426"/>
      <c r="DB63" s="426"/>
      <c r="DC63" s="426"/>
      <c r="DD63" s="426"/>
      <c r="DE63" s="426"/>
      <c r="DF63" s="426"/>
      <c r="DG63" s="426"/>
      <c r="DH63" s="426"/>
      <c r="DI63" s="426"/>
      <c r="DJ63" s="426"/>
      <c r="DK63" s="426"/>
      <c r="DL63" s="426"/>
      <c r="DM63" s="426"/>
      <c r="DN63" s="426"/>
      <c r="DO63" s="426"/>
      <c r="DP63" s="426"/>
      <c r="DQ63" s="426"/>
      <c r="DR63" s="426"/>
      <c r="DS63" s="426"/>
      <c r="DT63" s="426"/>
      <c r="DU63" s="426"/>
      <c r="DV63" s="426"/>
      <c r="DW63" s="426"/>
      <c r="DX63" s="426"/>
      <c r="DY63" s="426"/>
      <c r="DZ63" s="426"/>
      <c r="EA63" s="426"/>
      <c r="EB63" s="426"/>
      <c r="EC63" s="426"/>
      <c r="ED63" s="426"/>
      <c r="EE63" s="426"/>
      <c r="EF63" s="426"/>
      <c r="EG63" s="426"/>
      <c r="EH63" s="426"/>
      <c r="EI63" s="426"/>
      <c r="EJ63" s="426"/>
      <c r="EK63" s="426"/>
      <c r="EL63" s="426"/>
      <c r="EM63" s="427"/>
      <c r="EN63" s="428"/>
      <c r="EO63" s="426"/>
      <c r="EP63" s="426"/>
      <c r="EQ63" s="426"/>
      <c r="ER63" s="426"/>
      <c r="ES63" s="426"/>
      <c r="ET63" s="426"/>
      <c r="EU63" s="426"/>
      <c r="EV63" s="426"/>
      <c r="EW63" s="426"/>
      <c r="EX63" s="426"/>
      <c r="EY63" s="426"/>
      <c r="EZ63" s="426"/>
      <c r="FA63" s="426"/>
      <c r="FB63" s="426"/>
      <c r="FC63" s="426"/>
      <c r="FD63" s="426"/>
      <c r="FE63" s="426"/>
      <c r="FF63" s="426"/>
      <c r="FG63" s="426"/>
      <c r="FH63" s="429"/>
      <c r="FI63" s="430"/>
      <c r="FJ63" s="427"/>
      <c r="FK63" s="427"/>
      <c r="FL63" s="427"/>
      <c r="FM63" s="427"/>
      <c r="FN63" s="429"/>
      <c r="FO63" s="428"/>
      <c r="FP63" s="426"/>
      <c r="FQ63" s="426"/>
      <c r="FR63" s="426"/>
      <c r="FS63" s="426"/>
      <c r="FT63" s="426"/>
      <c r="FU63" s="426"/>
      <c r="FV63" s="426"/>
      <c r="FW63" s="426"/>
      <c r="FX63" s="426"/>
      <c r="FY63" s="426"/>
      <c r="FZ63" s="426"/>
      <c r="GA63" s="426"/>
      <c r="GB63" s="426"/>
      <c r="GC63" s="426"/>
      <c r="GD63" s="426"/>
      <c r="GE63" s="426"/>
      <c r="GF63" s="426"/>
      <c r="GG63" s="427"/>
      <c r="GH63" s="428"/>
      <c r="GI63" s="426"/>
      <c r="GJ63" s="426"/>
      <c r="GK63" s="426"/>
      <c r="GL63" s="426"/>
      <c r="GM63" s="426"/>
      <c r="GN63" s="426"/>
      <c r="GO63" s="426"/>
      <c r="GP63" s="426">
        <v>1</v>
      </c>
      <c r="GQ63" s="426"/>
      <c r="GR63" s="426"/>
      <c r="GS63" s="426"/>
      <c r="GT63" s="426"/>
      <c r="GU63" s="426"/>
      <c r="GV63" s="426">
        <v>1</v>
      </c>
      <c r="GW63" s="426"/>
      <c r="GX63" s="426"/>
      <c r="GY63" s="426"/>
      <c r="GZ63" s="426"/>
      <c r="HA63" s="426"/>
      <c r="HB63" s="426"/>
      <c r="HC63" s="426"/>
      <c r="HD63" s="426"/>
      <c r="HE63" s="426"/>
      <c r="HF63" s="426"/>
      <c r="HG63" s="432"/>
      <c r="HH63" s="426"/>
      <c r="HI63" s="426"/>
      <c r="HJ63" s="426"/>
      <c r="HK63" s="426"/>
      <c r="HL63" s="426"/>
      <c r="HM63" s="426"/>
      <c r="HN63" s="426"/>
      <c r="HO63" s="426"/>
      <c r="HP63" s="426"/>
      <c r="HQ63" s="426"/>
      <c r="HR63" s="426"/>
      <c r="HS63" s="426"/>
      <c r="HT63" s="426"/>
      <c r="HU63" s="426"/>
      <c r="HV63" s="426"/>
      <c r="HW63" s="426"/>
      <c r="HX63" s="426"/>
      <c r="HY63" s="426"/>
      <c r="HZ63" s="426"/>
      <c r="IA63" s="427"/>
      <c r="IB63" s="427"/>
      <c r="IC63" s="427"/>
      <c r="ID63" s="427"/>
      <c r="IE63" s="427"/>
      <c r="IF63" s="427"/>
      <c r="IG63" s="427"/>
      <c r="IH63" s="427"/>
      <c r="II63" s="427"/>
      <c r="IJ63" s="427"/>
      <c r="IK63" s="427"/>
      <c r="IL63" s="427"/>
      <c r="IM63" s="427"/>
      <c r="IN63" s="427"/>
      <c r="IO63" s="427"/>
      <c r="IP63" s="427"/>
      <c r="IQ63" s="427"/>
      <c r="IR63" s="427"/>
      <c r="IS63" s="427"/>
      <c r="IT63" s="427"/>
      <c r="IU63" s="427"/>
      <c r="IV63" s="427"/>
      <c r="IW63" s="427"/>
      <c r="IX63" s="427"/>
      <c r="IY63" s="427"/>
      <c r="IZ63" s="427"/>
      <c r="JA63" s="427"/>
      <c r="JB63" s="427"/>
      <c r="JC63" s="427"/>
      <c r="JD63" s="427"/>
      <c r="JE63" s="427"/>
      <c r="JF63" s="427"/>
      <c r="JG63" s="427"/>
      <c r="JH63" s="427"/>
      <c r="JI63" s="427"/>
      <c r="JJ63" s="427"/>
      <c r="JK63" s="427"/>
      <c r="JL63" s="427"/>
      <c r="JM63" s="427"/>
      <c r="JN63" s="427"/>
      <c r="JO63" s="427"/>
      <c r="JP63" s="427"/>
      <c r="JQ63" s="427"/>
      <c r="JR63" s="427"/>
      <c r="JS63" s="427"/>
      <c r="JT63" s="427"/>
      <c r="JU63" s="427"/>
      <c r="JV63" s="427"/>
      <c r="JW63" s="427"/>
      <c r="JX63" s="427"/>
      <c r="JY63" s="427"/>
      <c r="JZ63" s="427"/>
      <c r="KA63" s="427"/>
      <c r="KB63" s="427"/>
      <c r="KC63" s="427"/>
      <c r="KD63" s="427"/>
      <c r="KE63" s="427"/>
      <c r="KF63" s="427"/>
      <c r="KG63" s="427"/>
      <c r="KH63" s="427"/>
      <c r="KI63" s="427"/>
      <c r="KJ63" s="427"/>
      <c r="KK63" s="427"/>
      <c r="KL63" s="427"/>
      <c r="KM63" s="427"/>
      <c r="KN63" s="431"/>
      <c r="KO63" s="427"/>
      <c r="KP63" s="427"/>
      <c r="KQ63" s="427"/>
      <c r="KR63" s="427"/>
      <c r="KS63" s="427"/>
      <c r="KT63" s="427"/>
      <c r="KU63" s="427"/>
      <c r="KV63" s="427"/>
      <c r="KW63" s="427"/>
      <c r="KX63" s="427"/>
      <c r="KY63" s="427"/>
      <c r="KZ63" s="427"/>
      <c r="LA63" s="427"/>
      <c r="LB63" s="427"/>
      <c r="LC63" s="429"/>
      <c r="LD63" s="432">
        <v>1</v>
      </c>
      <c r="LE63" s="426"/>
      <c r="LF63" s="426"/>
      <c r="LG63" s="426"/>
      <c r="LH63" s="426">
        <v>1</v>
      </c>
      <c r="LI63" s="426"/>
    </row>
    <row r="64" spans="1:321" ht="51" customHeight="1" x14ac:dyDescent="0.25">
      <c r="A64" s="477">
        <f>'Pielęgniarstwo II st.'!A64</f>
        <v>44</v>
      </c>
      <c r="B64" s="477" t="str">
        <f>'Pielęgniarstwo II st.'!B64</f>
        <v>B</v>
      </c>
      <c r="C64" s="504" t="str">
        <f>'Pielęgniarstwo II st.'!C64</f>
        <v>2026/2027</v>
      </c>
      <c r="D64" s="477" t="str">
        <f>'Pielęgniarstwo II st.'!D64</f>
        <v>Tok B</v>
      </c>
      <c r="E64" s="477">
        <f>'Pielęgniarstwo II st.'!E64</f>
        <v>2</v>
      </c>
      <c r="F64" s="477" t="str">
        <f>'Pielęgniarstwo II st.'!F64</f>
        <v>2027/2028</v>
      </c>
      <c r="G64" s="505" t="str">
        <f>'Pielęgniarstwo II st.'!G64</f>
        <v>POW</v>
      </c>
      <c r="H64" s="515" t="str">
        <f>'Pielęgniarstwo II st.'!H64</f>
        <v>do dyspozycji uczelni (Autorska oferta uczelni)</v>
      </c>
      <c r="I64" s="368" t="str">
        <f>'Pielęgniarstwo II st.'!I64</f>
        <v>Wybrane zagadnienia w neurologii dziecięcej</v>
      </c>
      <c r="J64" s="493">
        <f>'Pielęgniarstwo II st.'!M64</f>
        <v>75</v>
      </c>
      <c r="K64" s="509">
        <f>'Pielęgniarstwo II st.'!N64</f>
        <v>40</v>
      </c>
      <c r="L64" s="510">
        <f>'Pielęgniarstwo II st.'!O64</f>
        <v>35</v>
      </c>
      <c r="M64" s="511">
        <f>SUM('Pielęgniarstwo II st.'!AB64,'Pielęgniarstwo II st.'!AD64,'Pielęgniarstwo II st.'!AY64,'Pielęgniarstwo II st.'!BA64)</f>
        <v>25</v>
      </c>
      <c r="N64" s="512">
        <f>'Pielęgniarstwo II st.'!P64</f>
        <v>35</v>
      </c>
      <c r="O64" s="513">
        <f>'Pielęgniarstwo II st.'!Q64</f>
        <v>3</v>
      </c>
      <c r="P64" s="514" t="str">
        <f>'Pielęgniarstwo II st.'!V64</f>
        <v>zal</v>
      </c>
      <c r="Q64" s="494">
        <f t="shared" si="9"/>
        <v>5</v>
      </c>
      <c r="R64" s="495">
        <f t="shared" si="10"/>
        <v>5</v>
      </c>
      <c r="S64" s="496">
        <f t="shared" si="11"/>
        <v>1</v>
      </c>
      <c r="T64" s="428"/>
      <c r="U64" s="426"/>
      <c r="V64" s="426"/>
      <c r="W64" s="426"/>
      <c r="X64" s="426"/>
      <c r="Y64" s="426"/>
      <c r="Z64" s="426"/>
      <c r="AA64" s="426"/>
      <c r="AB64" s="426"/>
      <c r="AC64" s="426"/>
      <c r="AD64" s="426"/>
      <c r="AE64" s="426"/>
      <c r="AF64" s="426"/>
      <c r="AG64" s="426"/>
      <c r="AH64" s="426"/>
      <c r="AI64" s="426"/>
      <c r="AJ64" s="426"/>
      <c r="AK64" s="426"/>
      <c r="AL64" s="426"/>
      <c r="AM64" s="426"/>
      <c r="AN64" s="426"/>
      <c r="AO64" s="426"/>
      <c r="AP64" s="426"/>
      <c r="AQ64" s="426"/>
      <c r="AR64" s="426"/>
      <c r="AS64" s="426"/>
      <c r="AT64" s="413"/>
      <c r="AU64" s="414"/>
      <c r="AV64" s="414"/>
      <c r="AW64" s="414"/>
      <c r="AX64" s="414"/>
      <c r="AY64" s="414"/>
      <c r="AZ64" s="414"/>
      <c r="BA64" s="414"/>
      <c r="BB64" s="414"/>
      <c r="BC64" s="414"/>
      <c r="BD64" s="414"/>
      <c r="BE64" s="414"/>
      <c r="BF64" s="414"/>
      <c r="BG64" s="414"/>
      <c r="BH64" s="414"/>
      <c r="BI64" s="414"/>
      <c r="BJ64" s="414"/>
      <c r="BK64" s="414"/>
      <c r="BL64" s="414"/>
      <c r="BM64" s="414"/>
      <c r="BN64" s="414"/>
      <c r="BO64" s="414"/>
      <c r="BP64" s="414"/>
      <c r="BQ64" s="422"/>
      <c r="BR64" s="415"/>
      <c r="BS64" s="414"/>
      <c r="BT64" s="414"/>
      <c r="BU64" s="414"/>
      <c r="BV64" s="414"/>
      <c r="BW64" s="414"/>
      <c r="BX64" s="414"/>
      <c r="BY64" s="414"/>
      <c r="BZ64" s="414"/>
      <c r="CA64" s="414"/>
      <c r="CB64" s="414"/>
      <c r="CC64" s="414"/>
      <c r="CD64" s="414"/>
      <c r="CE64" s="414"/>
      <c r="CF64" s="414"/>
      <c r="CG64" s="414"/>
      <c r="CH64" s="414"/>
      <c r="CI64" s="414"/>
      <c r="CJ64" s="414"/>
      <c r="CK64" s="414"/>
      <c r="CL64" s="414"/>
      <c r="CM64" s="414"/>
      <c r="CN64" s="414"/>
      <c r="CO64" s="414"/>
      <c r="CP64" s="414"/>
      <c r="CQ64" s="414"/>
      <c r="CR64" s="414"/>
      <c r="CS64" s="414"/>
      <c r="CT64" s="414"/>
      <c r="CU64" s="414"/>
      <c r="CV64" s="414"/>
      <c r="CW64" s="414"/>
      <c r="CX64" s="422"/>
      <c r="CY64" s="426"/>
      <c r="CZ64" s="426"/>
      <c r="DA64" s="426"/>
      <c r="DB64" s="426"/>
      <c r="DC64" s="426"/>
      <c r="DD64" s="426"/>
      <c r="DE64" s="426"/>
      <c r="DF64" s="426"/>
      <c r="DG64" s="426"/>
      <c r="DH64" s="426"/>
      <c r="DI64" s="426">
        <v>1</v>
      </c>
      <c r="DJ64" s="426">
        <v>1</v>
      </c>
      <c r="DK64" s="426">
        <v>1</v>
      </c>
      <c r="DL64" s="426">
        <v>1</v>
      </c>
      <c r="DM64" s="426">
        <v>1</v>
      </c>
      <c r="DN64" s="426"/>
      <c r="DO64" s="426"/>
      <c r="DP64" s="426"/>
      <c r="DQ64" s="426"/>
      <c r="DR64" s="426"/>
      <c r="DS64" s="426"/>
      <c r="DT64" s="426"/>
      <c r="DU64" s="426"/>
      <c r="DV64" s="426"/>
      <c r="DW64" s="426"/>
      <c r="DX64" s="426"/>
      <c r="DY64" s="426"/>
      <c r="DZ64" s="426"/>
      <c r="EA64" s="426"/>
      <c r="EB64" s="426"/>
      <c r="EC64" s="426"/>
      <c r="ED64" s="426"/>
      <c r="EE64" s="426"/>
      <c r="EF64" s="426"/>
      <c r="EG64" s="426"/>
      <c r="EH64" s="426"/>
      <c r="EI64" s="426"/>
      <c r="EJ64" s="426"/>
      <c r="EK64" s="426"/>
      <c r="EL64" s="426"/>
      <c r="EM64" s="427"/>
      <c r="EN64" s="428"/>
      <c r="EO64" s="426"/>
      <c r="EP64" s="426"/>
      <c r="EQ64" s="426"/>
      <c r="ER64" s="426"/>
      <c r="ES64" s="426"/>
      <c r="ET64" s="426"/>
      <c r="EU64" s="426"/>
      <c r="EV64" s="426"/>
      <c r="EW64" s="426"/>
      <c r="EX64" s="426"/>
      <c r="EY64" s="426"/>
      <c r="EZ64" s="426"/>
      <c r="FA64" s="426"/>
      <c r="FB64" s="426"/>
      <c r="FC64" s="426"/>
      <c r="FD64" s="426"/>
      <c r="FE64" s="426"/>
      <c r="FF64" s="426"/>
      <c r="FG64" s="426"/>
      <c r="FH64" s="429"/>
      <c r="FI64" s="430"/>
      <c r="FJ64" s="427"/>
      <c r="FK64" s="427"/>
      <c r="FL64" s="427"/>
      <c r="FM64" s="427"/>
      <c r="FN64" s="429"/>
      <c r="FO64" s="428"/>
      <c r="FP64" s="426"/>
      <c r="FQ64" s="426"/>
      <c r="FR64" s="426"/>
      <c r="FS64" s="426"/>
      <c r="FT64" s="426"/>
      <c r="FU64" s="426"/>
      <c r="FV64" s="426"/>
      <c r="FW64" s="426"/>
      <c r="FX64" s="426"/>
      <c r="FY64" s="426"/>
      <c r="FZ64" s="426"/>
      <c r="GA64" s="426"/>
      <c r="GB64" s="426"/>
      <c r="GC64" s="426"/>
      <c r="GD64" s="426"/>
      <c r="GE64" s="426"/>
      <c r="GF64" s="426"/>
      <c r="GG64" s="427"/>
      <c r="GH64" s="428"/>
      <c r="GI64" s="426"/>
      <c r="GJ64" s="426"/>
      <c r="GK64" s="426"/>
      <c r="GL64" s="426"/>
      <c r="GM64" s="426"/>
      <c r="GN64" s="426"/>
      <c r="GO64" s="426"/>
      <c r="GP64" s="426"/>
      <c r="GQ64" s="426"/>
      <c r="GR64" s="426"/>
      <c r="GS64" s="426"/>
      <c r="GT64" s="426"/>
      <c r="GU64" s="426"/>
      <c r="GV64" s="426"/>
      <c r="GW64" s="426"/>
      <c r="GX64" s="426"/>
      <c r="GY64" s="426"/>
      <c r="GZ64" s="426"/>
      <c r="HA64" s="426"/>
      <c r="HB64" s="426"/>
      <c r="HC64" s="426"/>
      <c r="HD64" s="426"/>
      <c r="HE64" s="426"/>
      <c r="HF64" s="426"/>
      <c r="HG64" s="432"/>
      <c r="HH64" s="426"/>
      <c r="HI64" s="426"/>
      <c r="HJ64" s="426"/>
      <c r="HK64" s="426"/>
      <c r="HL64" s="426"/>
      <c r="HM64" s="426"/>
      <c r="HN64" s="426"/>
      <c r="HO64" s="426"/>
      <c r="HP64" s="426"/>
      <c r="HQ64" s="426"/>
      <c r="HR64" s="426"/>
      <c r="HS64" s="426"/>
      <c r="HT64" s="426"/>
      <c r="HU64" s="426"/>
      <c r="HV64" s="426"/>
      <c r="HW64" s="426"/>
      <c r="HX64" s="426"/>
      <c r="HY64" s="426"/>
      <c r="HZ64" s="426"/>
      <c r="IA64" s="427"/>
      <c r="IB64" s="427"/>
      <c r="IC64" s="427"/>
      <c r="ID64" s="427"/>
      <c r="IE64" s="427"/>
      <c r="IF64" s="427"/>
      <c r="IG64" s="427"/>
      <c r="IH64" s="427"/>
      <c r="II64" s="427"/>
      <c r="IJ64" s="427"/>
      <c r="IK64" s="427"/>
      <c r="IL64" s="427"/>
      <c r="IM64" s="427"/>
      <c r="IN64" s="427"/>
      <c r="IO64" s="427"/>
      <c r="IP64" s="427"/>
      <c r="IQ64" s="427"/>
      <c r="IR64" s="427"/>
      <c r="IS64" s="427"/>
      <c r="IT64" s="427"/>
      <c r="IU64" s="427"/>
      <c r="IV64" s="427"/>
      <c r="IW64" s="427"/>
      <c r="IX64" s="427"/>
      <c r="IY64" s="427"/>
      <c r="IZ64" s="427"/>
      <c r="JA64" s="427"/>
      <c r="JB64" s="427"/>
      <c r="JC64" s="427"/>
      <c r="JD64" s="427"/>
      <c r="JE64" s="427"/>
      <c r="JF64" s="427"/>
      <c r="JG64" s="427"/>
      <c r="JH64" s="427"/>
      <c r="JI64" s="427"/>
      <c r="JJ64" s="427"/>
      <c r="JK64" s="427"/>
      <c r="JL64" s="427"/>
      <c r="JM64" s="427"/>
      <c r="JN64" s="427"/>
      <c r="JO64" s="427"/>
      <c r="JP64" s="427"/>
      <c r="JQ64" s="427"/>
      <c r="JR64" s="427"/>
      <c r="JS64" s="427"/>
      <c r="JT64" s="427">
        <v>1</v>
      </c>
      <c r="JU64" s="427">
        <v>1</v>
      </c>
      <c r="JV64" s="427">
        <v>1</v>
      </c>
      <c r="JW64" s="427">
        <v>1</v>
      </c>
      <c r="JX64" s="427">
        <v>1</v>
      </c>
      <c r="JY64" s="427"/>
      <c r="JZ64" s="427"/>
      <c r="KA64" s="427"/>
      <c r="KB64" s="427"/>
      <c r="KC64" s="427"/>
      <c r="KD64" s="427"/>
      <c r="KE64" s="427"/>
      <c r="KF64" s="427"/>
      <c r="KG64" s="427"/>
      <c r="KH64" s="427"/>
      <c r="KI64" s="427"/>
      <c r="KJ64" s="427"/>
      <c r="KK64" s="427"/>
      <c r="KL64" s="427"/>
      <c r="KM64" s="427"/>
      <c r="KN64" s="431"/>
      <c r="KO64" s="427"/>
      <c r="KP64" s="427"/>
      <c r="KQ64" s="427"/>
      <c r="KR64" s="427"/>
      <c r="KS64" s="427"/>
      <c r="KT64" s="427"/>
      <c r="KU64" s="427"/>
      <c r="KV64" s="427"/>
      <c r="KW64" s="427"/>
      <c r="KX64" s="427"/>
      <c r="KY64" s="427"/>
      <c r="KZ64" s="427"/>
      <c r="LA64" s="427"/>
      <c r="LB64" s="427"/>
      <c r="LC64" s="429"/>
      <c r="LD64" s="432">
        <v>1</v>
      </c>
      <c r="LE64" s="426"/>
      <c r="LF64" s="426"/>
      <c r="LG64" s="426"/>
      <c r="LH64" s="426"/>
      <c r="LI64" s="426"/>
    </row>
    <row r="65" spans="1:321" ht="51" customHeight="1" x14ac:dyDescent="0.25">
      <c r="A65" s="477">
        <f>'Pielęgniarstwo II st.'!A65</f>
        <v>45</v>
      </c>
      <c r="B65" s="477" t="str">
        <f>'Pielęgniarstwo II st.'!B65</f>
        <v>B</v>
      </c>
      <c r="C65" s="504" t="str">
        <f>'Pielęgniarstwo II st.'!C65</f>
        <v>2026/2027</v>
      </c>
      <c r="D65" s="477" t="str">
        <f>'Pielęgniarstwo II st.'!D65</f>
        <v>Tok B</v>
      </c>
      <c r="E65" s="477">
        <f>'Pielęgniarstwo II st.'!E65</f>
        <v>2</v>
      </c>
      <c r="F65" s="477" t="str">
        <f>'Pielęgniarstwo II st.'!F65</f>
        <v>2027/2028</v>
      </c>
      <c r="G65" s="505" t="str">
        <f>'Pielęgniarstwo II st.'!G65</f>
        <v>POW</v>
      </c>
      <c r="H65" s="515" t="str">
        <f>'Pielęgniarstwo II st.'!H65</f>
        <v>do dyspozycji uczelni (Autorska oferta uczelni)</v>
      </c>
      <c r="I65" s="368" t="str">
        <f>'Pielęgniarstwo II st.'!I65</f>
        <v>Praktyczne aspekty kardiodiabetologii </v>
      </c>
      <c r="J65" s="493">
        <f>'Pielęgniarstwo II st.'!M65</f>
        <v>100</v>
      </c>
      <c r="K65" s="509">
        <f>'Pielęgniarstwo II st.'!N65</f>
        <v>35</v>
      </c>
      <c r="L65" s="510">
        <f>'Pielęgniarstwo II st.'!O65</f>
        <v>65</v>
      </c>
      <c r="M65" s="511">
        <f>SUM('Pielęgniarstwo II st.'!AB65,'Pielęgniarstwo II st.'!AD65,'Pielęgniarstwo II st.'!AY65,'Pielęgniarstwo II st.'!BA65)</f>
        <v>25</v>
      </c>
      <c r="N65" s="512">
        <f>'Pielęgniarstwo II st.'!P65</f>
        <v>65</v>
      </c>
      <c r="O65" s="513">
        <f>'Pielęgniarstwo II st.'!Q65</f>
        <v>4</v>
      </c>
      <c r="P65" s="514" t="str">
        <f>'Pielęgniarstwo II st.'!V65</f>
        <v>zal</v>
      </c>
      <c r="Q65" s="494">
        <f t="shared" si="9"/>
        <v>3</v>
      </c>
      <c r="R65" s="495">
        <f t="shared" si="10"/>
        <v>2</v>
      </c>
      <c r="S65" s="496">
        <f t="shared" si="11"/>
        <v>1</v>
      </c>
      <c r="T65" s="428"/>
      <c r="U65" s="426"/>
      <c r="V65" s="426"/>
      <c r="W65" s="426"/>
      <c r="X65" s="426"/>
      <c r="Y65" s="426"/>
      <c r="Z65" s="426"/>
      <c r="AA65" s="426"/>
      <c r="AB65" s="426"/>
      <c r="AC65" s="426"/>
      <c r="AD65" s="426"/>
      <c r="AE65" s="426"/>
      <c r="AF65" s="426"/>
      <c r="AG65" s="426"/>
      <c r="AH65" s="426"/>
      <c r="AI65" s="426"/>
      <c r="AJ65" s="426"/>
      <c r="AK65" s="426"/>
      <c r="AL65" s="426"/>
      <c r="AM65" s="426"/>
      <c r="AN65" s="426"/>
      <c r="AO65" s="426"/>
      <c r="AP65" s="426"/>
      <c r="AQ65" s="426"/>
      <c r="AR65" s="426"/>
      <c r="AS65" s="426"/>
      <c r="AT65" s="413"/>
      <c r="AU65" s="414"/>
      <c r="AV65" s="414"/>
      <c r="AW65" s="414"/>
      <c r="AX65" s="414"/>
      <c r="AY65" s="414"/>
      <c r="AZ65" s="414"/>
      <c r="BA65" s="414"/>
      <c r="BB65" s="414"/>
      <c r="BC65" s="414"/>
      <c r="BD65" s="414"/>
      <c r="BE65" s="414"/>
      <c r="BF65" s="414"/>
      <c r="BG65" s="414"/>
      <c r="BH65" s="414"/>
      <c r="BI65" s="414"/>
      <c r="BJ65" s="414"/>
      <c r="BK65" s="414"/>
      <c r="BL65" s="414"/>
      <c r="BM65" s="414"/>
      <c r="BN65" s="414"/>
      <c r="BO65" s="414"/>
      <c r="BP65" s="414"/>
      <c r="BQ65" s="422"/>
      <c r="BR65" s="415"/>
      <c r="BS65" s="414"/>
      <c r="BT65" s="414"/>
      <c r="BU65" s="414"/>
      <c r="BV65" s="414"/>
      <c r="BW65" s="414"/>
      <c r="BX65" s="414"/>
      <c r="BY65" s="414"/>
      <c r="BZ65" s="414"/>
      <c r="CA65" s="414"/>
      <c r="CB65" s="414"/>
      <c r="CC65" s="414"/>
      <c r="CD65" s="414"/>
      <c r="CE65" s="414"/>
      <c r="CF65" s="414"/>
      <c r="CG65" s="414"/>
      <c r="CH65" s="414"/>
      <c r="CI65" s="414"/>
      <c r="CJ65" s="414"/>
      <c r="CK65" s="414"/>
      <c r="CL65" s="414"/>
      <c r="CM65" s="414"/>
      <c r="CN65" s="414"/>
      <c r="CO65" s="414"/>
      <c r="CP65" s="414"/>
      <c r="CQ65" s="414"/>
      <c r="CR65" s="414"/>
      <c r="CS65" s="414"/>
      <c r="CT65" s="414"/>
      <c r="CU65" s="414"/>
      <c r="CV65" s="414"/>
      <c r="CW65" s="414"/>
      <c r="CX65" s="422"/>
      <c r="CY65" s="426"/>
      <c r="CZ65" s="426"/>
      <c r="DA65" s="426"/>
      <c r="DB65" s="426"/>
      <c r="DC65" s="426"/>
      <c r="DD65" s="426"/>
      <c r="DE65" s="426"/>
      <c r="DF65" s="426"/>
      <c r="DG65" s="426"/>
      <c r="DH65" s="426"/>
      <c r="DI65" s="426"/>
      <c r="DJ65" s="426"/>
      <c r="DK65" s="426"/>
      <c r="DL65" s="426"/>
      <c r="DM65" s="426"/>
      <c r="DN65" s="426">
        <v>1</v>
      </c>
      <c r="DO65" s="426">
        <v>1</v>
      </c>
      <c r="DP65" s="426">
        <v>1</v>
      </c>
      <c r="DQ65" s="426"/>
      <c r="DR65" s="426"/>
      <c r="DS65" s="426"/>
      <c r="DT65" s="426"/>
      <c r="DU65" s="426"/>
      <c r="DV65" s="426"/>
      <c r="DW65" s="426"/>
      <c r="DX65" s="426"/>
      <c r="DY65" s="426"/>
      <c r="DZ65" s="426"/>
      <c r="EA65" s="426"/>
      <c r="EB65" s="426"/>
      <c r="EC65" s="426"/>
      <c r="ED65" s="426"/>
      <c r="EE65" s="426"/>
      <c r="EF65" s="426"/>
      <c r="EG65" s="426"/>
      <c r="EH65" s="426"/>
      <c r="EI65" s="426"/>
      <c r="EJ65" s="426"/>
      <c r="EK65" s="426"/>
      <c r="EL65" s="426"/>
      <c r="EM65" s="427"/>
      <c r="EN65" s="428"/>
      <c r="EO65" s="426"/>
      <c r="EP65" s="426"/>
      <c r="EQ65" s="426"/>
      <c r="ER65" s="426"/>
      <c r="ES65" s="426"/>
      <c r="ET65" s="426"/>
      <c r="EU65" s="426"/>
      <c r="EV65" s="426"/>
      <c r="EW65" s="426"/>
      <c r="EX65" s="426"/>
      <c r="EY65" s="426"/>
      <c r="EZ65" s="426"/>
      <c r="FA65" s="426"/>
      <c r="FB65" s="426"/>
      <c r="FC65" s="426"/>
      <c r="FD65" s="426"/>
      <c r="FE65" s="426"/>
      <c r="FF65" s="426"/>
      <c r="FG65" s="426"/>
      <c r="FH65" s="429"/>
      <c r="FI65" s="430"/>
      <c r="FJ65" s="427"/>
      <c r="FK65" s="427"/>
      <c r="FL65" s="427"/>
      <c r="FM65" s="427"/>
      <c r="FN65" s="429"/>
      <c r="FO65" s="428"/>
      <c r="FP65" s="426"/>
      <c r="FQ65" s="426"/>
      <c r="FR65" s="426"/>
      <c r="FS65" s="426"/>
      <c r="FT65" s="426"/>
      <c r="FU65" s="426"/>
      <c r="FV65" s="426"/>
      <c r="FW65" s="426"/>
      <c r="FX65" s="426"/>
      <c r="FY65" s="426"/>
      <c r="FZ65" s="426"/>
      <c r="GA65" s="426"/>
      <c r="GB65" s="426"/>
      <c r="GC65" s="426"/>
      <c r="GD65" s="426"/>
      <c r="GE65" s="426"/>
      <c r="GF65" s="426"/>
      <c r="GG65" s="427"/>
      <c r="GH65" s="428"/>
      <c r="GI65" s="426"/>
      <c r="GJ65" s="426"/>
      <c r="GK65" s="426"/>
      <c r="GL65" s="426"/>
      <c r="GM65" s="426"/>
      <c r="GN65" s="426"/>
      <c r="GO65" s="426"/>
      <c r="GP65" s="426"/>
      <c r="GQ65" s="426"/>
      <c r="GR65" s="426"/>
      <c r="GS65" s="426"/>
      <c r="GT65" s="426"/>
      <c r="GU65" s="426"/>
      <c r="GV65" s="426"/>
      <c r="GW65" s="426"/>
      <c r="GX65" s="426"/>
      <c r="GY65" s="426"/>
      <c r="GZ65" s="426"/>
      <c r="HA65" s="426"/>
      <c r="HB65" s="426"/>
      <c r="HC65" s="426"/>
      <c r="HD65" s="426"/>
      <c r="HE65" s="426"/>
      <c r="HF65" s="426"/>
      <c r="HG65" s="432"/>
      <c r="HH65" s="426"/>
      <c r="HI65" s="426"/>
      <c r="HJ65" s="426"/>
      <c r="HK65" s="426"/>
      <c r="HL65" s="426"/>
      <c r="HM65" s="426"/>
      <c r="HN65" s="426"/>
      <c r="HO65" s="426"/>
      <c r="HP65" s="426"/>
      <c r="HQ65" s="426"/>
      <c r="HR65" s="426"/>
      <c r="HS65" s="426"/>
      <c r="HT65" s="426"/>
      <c r="HU65" s="426"/>
      <c r="HV65" s="426"/>
      <c r="HW65" s="426"/>
      <c r="HX65" s="426"/>
      <c r="HY65" s="426"/>
      <c r="HZ65" s="426"/>
      <c r="IA65" s="427"/>
      <c r="IB65" s="427"/>
      <c r="IC65" s="427"/>
      <c r="ID65" s="427"/>
      <c r="IE65" s="427"/>
      <c r="IF65" s="427"/>
      <c r="IG65" s="427"/>
      <c r="IH65" s="427"/>
      <c r="II65" s="427"/>
      <c r="IJ65" s="427"/>
      <c r="IK65" s="427"/>
      <c r="IL65" s="427"/>
      <c r="IM65" s="427"/>
      <c r="IN65" s="427"/>
      <c r="IO65" s="427"/>
      <c r="IP65" s="427"/>
      <c r="IQ65" s="427"/>
      <c r="IR65" s="427"/>
      <c r="IS65" s="427"/>
      <c r="IT65" s="427"/>
      <c r="IU65" s="427"/>
      <c r="IV65" s="427"/>
      <c r="IW65" s="427"/>
      <c r="IX65" s="427"/>
      <c r="IY65" s="427"/>
      <c r="IZ65" s="427"/>
      <c r="JA65" s="427"/>
      <c r="JB65" s="427"/>
      <c r="JC65" s="427"/>
      <c r="JD65" s="427"/>
      <c r="JE65" s="427"/>
      <c r="JF65" s="427"/>
      <c r="JG65" s="427"/>
      <c r="JH65" s="427"/>
      <c r="JI65" s="427"/>
      <c r="JJ65" s="427"/>
      <c r="JK65" s="427"/>
      <c r="JL65" s="427"/>
      <c r="JM65" s="427"/>
      <c r="JN65" s="427"/>
      <c r="JO65" s="427"/>
      <c r="JP65" s="427"/>
      <c r="JQ65" s="427"/>
      <c r="JR65" s="427"/>
      <c r="JS65" s="427"/>
      <c r="JT65" s="427"/>
      <c r="JU65" s="427"/>
      <c r="JV65" s="427"/>
      <c r="JW65" s="427"/>
      <c r="JX65" s="427"/>
      <c r="JY65" s="427">
        <v>1</v>
      </c>
      <c r="JZ65" s="427">
        <v>1</v>
      </c>
      <c r="KA65" s="427"/>
      <c r="KB65" s="427"/>
      <c r="KC65" s="427"/>
      <c r="KD65" s="427"/>
      <c r="KE65" s="427"/>
      <c r="KF65" s="427"/>
      <c r="KG65" s="427"/>
      <c r="KH65" s="427"/>
      <c r="KI65" s="427"/>
      <c r="KJ65" s="427"/>
      <c r="KK65" s="427"/>
      <c r="KL65" s="427"/>
      <c r="KM65" s="427"/>
      <c r="KN65" s="431"/>
      <c r="KO65" s="427"/>
      <c r="KP65" s="427"/>
      <c r="KQ65" s="427"/>
      <c r="KR65" s="427"/>
      <c r="KS65" s="427"/>
      <c r="KT65" s="427"/>
      <c r="KU65" s="427"/>
      <c r="KV65" s="427"/>
      <c r="KW65" s="427"/>
      <c r="KX65" s="427"/>
      <c r="KY65" s="427"/>
      <c r="KZ65" s="427"/>
      <c r="LA65" s="427"/>
      <c r="LB65" s="427"/>
      <c r="LC65" s="429"/>
      <c r="LD65" s="432">
        <v>1</v>
      </c>
      <c r="LE65" s="426"/>
      <c r="LF65" s="426"/>
      <c r="LG65" s="426"/>
      <c r="LH65" s="426"/>
      <c r="LI65" s="426"/>
    </row>
    <row r="66" spans="1:321" ht="51" customHeight="1" x14ac:dyDescent="0.25">
      <c r="A66" s="477">
        <f>'Pielęgniarstwo II st.'!A66</f>
        <v>46</v>
      </c>
      <c r="B66" s="477" t="str">
        <f>'Pielęgniarstwo II st.'!B66</f>
        <v>B</v>
      </c>
      <c r="C66" s="504" t="str">
        <f>'Pielęgniarstwo II st.'!C66</f>
        <v>2026/2027</v>
      </c>
      <c r="D66" s="477" t="str">
        <f>'Pielęgniarstwo II st.'!D66</f>
        <v>Tok B</v>
      </c>
      <c r="E66" s="477">
        <f>'Pielęgniarstwo II st.'!E66</f>
        <v>2</v>
      </c>
      <c r="F66" s="477" t="str">
        <f>'Pielęgniarstwo II st.'!F66</f>
        <v>2027/2028</v>
      </c>
      <c r="G66" s="505" t="str">
        <f>'Pielęgniarstwo II st.'!G66</f>
        <v>POW</v>
      </c>
      <c r="H66" s="515" t="str">
        <f>'Pielęgniarstwo II st.'!H66</f>
        <v>do dyspozycji uczelni (Autorska oferta uczelni)</v>
      </c>
      <c r="I66" s="368" t="str">
        <f>'Pielęgniarstwo II st.'!I66</f>
        <v>Chirurgia jednego dnia</v>
      </c>
      <c r="J66" s="493">
        <f>'Pielęgniarstwo II st.'!M66</f>
        <v>75</v>
      </c>
      <c r="K66" s="509">
        <f>'Pielęgniarstwo II st.'!N66</f>
        <v>40</v>
      </c>
      <c r="L66" s="510">
        <f>'Pielęgniarstwo II st.'!O66</f>
        <v>35</v>
      </c>
      <c r="M66" s="511">
        <f>SUM('Pielęgniarstwo II st.'!AB66,'Pielęgniarstwo II st.'!AD66,'Pielęgniarstwo II st.'!AY66,'Pielęgniarstwo II st.'!BA66)</f>
        <v>15</v>
      </c>
      <c r="N66" s="512">
        <f>'Pielęgniarstwo II st.'!P66</f>
        <v>35</v>
      </c>
      <c r="O66" s="513">
        <f>'Pielęgniarstwo II st.'!Q66</f>
        <v>3</v>
      </c>
      <c r="P66" s="514" t="str">
        <f>'Pielęgniarstwo II st.'!V66</f>
        <v>zal</v>
      </c>
      <c r="Q66" s="494">
        <f t="shared" si="9"/>
        <v>8</v>
      </c>
      <c r="R66" s="495">
        <f t="shared" si="10"/>
        <v>6</v>
      </c>
      <c r="S66" s="496">
        <f t="shared" si="11"/>
        <v>2</v>
      </c>
      <c r="T66" s="428"/>
      <c r="U66" s="426"/>
      <c r="V66" s="426"/>
      <c r="W66" s="426"/>
      <c r="X66" s="426"/>
      <c r="Y66" s="426"/>
      <c r="Z66" s="426"/>
      <c r="AA66" s="426"/>
      <c r="AB66" s="426"/>
      <c r="AC66" s="426"/>
      <c r="AD66" s="426"/>
      <c r="AE66" s="426"/>
      <c r="AF66" s="426"/>
      <c r="AG66" s="426"/>
      <c r="AH66" s="426"/>
      <c r="AI66" s="426"/>
      <c r="AJ66" s="426"/>
      <c r="AK66" s="426"/>
      <c r="AL66" s="426"/>
      <c r="AM66" s="426"/>
      <c r="AN66" s="426"/>
      <c r="AO66" s="426"/>
      <c r="AP66" s="426"/>
      <c r="AQ66" s="426"/>
      <c r="AR66" s="426"/>
      <c r="AS66" s="426"/>
      <c r="AT66" s="413"/>
      <c r="AU66" s="414"/>
      <c r="AV66" s="414"/>
      <c r="AW66" s="414"/>
      <c r="AX66" s="414"/>
      <c r="AY66" s="414"/>
      <c r="AZ66" s="414"/>
      <c r="BA66" s="414"/>
      <c r="BB66" s="414"/>
      <c r="BC66" s="414"/>
      <c r="BD66" s="414"/>
      <c r="BE66" s="414"/>
      <c r="BF66" s="414"/>
      <c r="BG66" s="414"/>
      <c r="BH66" s="414"/>
      <c r="BI66" s="414"/>
      <c r="BJ66" s="414"/>
      <c r="BK66" s="414"/>
      <c r="BL66" s="414"/>
      <c r="BM66" s="414"/>
      <c r="BN66" s="414"/>
      <c r="BO66" s="414"/>
      <c r="BP66" s="414"/>
      <c r="BQ66" s="422"/>
      <c r="BR66" s="415"/>
      <c r="BS66" s="414"/>
      <c r="BT66" s="414"/>
      <c r="BU66" s="414"/>
      <c r="BV66" s="414"/>
      <c r="BW66" s="414"/>
      <c r="BX66" s="414"/>
      <c r="BY66" s="414"/>
      <c r="BZ66" s="414"/>
      <c r="CA66" s="414"/>
      <c r="CB66" s="414"/>
      <c r="CC66" s="414"/>
      <c r="CD66" s="414"/>
      <c r="CE66" s="414"/>
      <c r="CF66" s="414"/>
      <c r="CG66" s="414"/>
      <c r="CH66" s="414"/>
      <c r="CI66" s="414"/>
      <c r="CJ66" s="414"/>
      <c r="CK66" s="414"/>
      <c r="CL66" s="414"/>
      <c r="CM66" s="414"/>
      <c r="CN66" s="414"/>
      <c r="CO66" s="414"/>
      <c r="CP66" s="414"/>
      <c r="CQ66" s="414"/>
      <c r="CR66" s="414"/>
      <c r="CS66" s="414"/>
      <c r="CT66" s="414"/>
      <c r="CU66" s="414"/>
      <c r="CV66" s="414"/>
      <c r="CW66" s="414"/>
      <c r="CX66" s="422"/>
      <c r="CY66" s="426"/>
      <c r="CZ66" s="426"/>
      <c r="DA66" s="426"/>
      <c r="DB66" s="426"/>
      <c r="DC66" s="426"/>
      <c r="DD66" s="426"/>
      <c r="DE66" s="426"/>
      <c r="DF66" s="426"/>
      <c r="DG66" s="426"/>
      <c r="DH66" s="426"/>
      <c r="DI66" s="426"/>
      <c r="DJ66" s="426"/>
      <c r="DK66" s="426"/>
      <c r="DL66" s="426"/>
      <c r="DM66" s="426"/>
      <c r="DN66" s="426"/>
      <c r="DO66" s="426"/>
      <c r="DP66" s="426"/>
      <c r="DQ66" s="426">
        <v>1</v>
      </c>
      <c r="DR66" s="426">
        <v>1</v>
      </c>
      <c r="DS66" s="426">
        <v>1</v>
      </c>
      <c r="DT66" s="426">
        <v>1</v>
      </c>
      <c r="DU66" s="426">
        <v>1</v>
      </c>
      <c r="DV66" s="426">
        <v>1</v>
      </c>
      <c r="DW66" s="426">
        <v>1</v>
      </c>
      <c r="DX66" s="426">
        <v>1</v>
      </c>
      <c r="DY66" s="426"/>
      <c r="DZ66" s="426"/>
      <c r="EA66" s="426"/>
      <c r="EB66" s="426"/>
      <c r="EC66" s="426"/>
      <c r="ED66" s="426"/>
      <c r="EE66" s="426"/>
      <c r="EF66" s="426"/>
      <c r="EG66" s="426"/>
      <c r="EH66" s="426"/>
      <c r="EI66" s="426"/>
      <c r="EJ66" s="426"/>
      <c r="EK66" s="426"/>
      <c r="EL66" s="426"/>
      <c r="EM66" s="427"/>
      <c r="EN66" s="428"/>
      <c r="EO66" s="426"/>
      <c r="EP66" s="426"/>
      <c r="EQ66" s="426"/>
      <c r="ER66" s="426"/>
      <c r="ES66" s="426"/>
      <c r="ET66" s="426"/>
      <c r="EU66" s="426"/>
      <c r="EV66" s="426"/>
      <c r="EW66" s="426"/>
      <c r="EX66" s="426"/>
      <c r="EY66" s="426"/>
      <c r="EZ66" s="426"/>
      <c r="FA66" s="426"/>
      <c r="FB66" s="426"/>
      <c r="FC66" s="426"/>
      <c r="FD66" s="426"/>
      <c r="FE66" s="426"/>
      <c r="FF66" s="426"/>
      <c r="FG66" s="426"/>
      <c r="FH66" s="429"/>
      <c r="FI66" s="430"/>
      <c r="FJ66" s="427"/>
      <c r="FK66" s="427"/>
      <c r="FL66" s="427"/>
      <c r="FM66" s="427"/>
      <c r="FN66" s="429"/>
      <c r="FO66" s="428"/>
      <c r="FP66" s="426"/>
      <c r="FQ66" s="426"/>
      <c r="FR66" s="426"/>
      <c r="FS66" s="426"/>
      <c r="FT66" s="426"/>
      <c r="FU66" s="426"/>
      <c r="FV66" s="426"/>
      <c r="FW66" s="426"/>
      <c r="FX66" s="426"/>
      <c r="FY66" s="426"/>
      <c r="FZ66" s="426"/>
      <c r="GA66" s="426"/>
      <c r="GB66" s="426"/>
      <c r="GC66" s="426"/>
      <c r="GD66" s="426"/>
      <c r="GE66" s="426"/>
      <c r="GF66" s="426"/>
      <c r="GG66" s="427"/>
      <c r="GH66" s="428"/>
      <c r="GI66" s="426"/>
      <c r="GJ66" s="426"/>
      <c r="GK66" s="426"/>
      <c r="GL66" s="426"/>
      <c r="GM66" s="426"/>
      <c r="GN66" s="426"/>
      <c r="GO66" s="426"/>
      <c r="GP66" s="426"/>
      <c r="GQ66" s="426"/>
      <c r="GR66" s="426"/>
      <c r="GS66" s="426"/>
      <c r="GT66" s="426"/>
      <c r="GU66" s="426"/>
      <c r="GV66" s="426"/>
      <c r="GW66" s="426"/>
      <c r="GX66" s="426"/>
      <c r="GY66" s="426"/>
      <c r="GZ66" s="426"/>
      <c r="HA66" s="426"/>
      <c r="HB66" s="426"/>
      <c r="HC66" s="426"/>
      <c r="HD66" s="426"/>
      <c r="HE66" s="426"/>
      <c r="HF66" s="426"/>
      <c r="HG66" s="432"/>
      <c r="HH66" s="426"/>
      <c r="HI66" s="426"/>
      <c r="HJ66" s="426"/>
      <c r="HK66" s="426"/>
      <c r="HL66" s="426"/>
      <c r="HM66" s="426"/>
      <c r="HN66" s="426"/>
      <c r="HO66" s="426"/>
      <c r="HP66" s="426"/>
      <c r="HQ66" s="426"/>
      <c r="HR66" s="426"/>
      <c r="HS66" s="426"/>
      <c r="HT66" s="426"/>
      <c r="HU66" s="426"/>
      <c r="HV66" s="426"/>
      <c r="HW66" s="426"/>
      <c r="HX66" s="426"/>
      <c r="HY66" s="426"/>
      <c r="HZ66" s="426"/>
      <c r="IA66" s="427"/>
      <c r="IB66" s="427"/>
      <c r="IC66" s="427"/>
      <c r="ID66" s="427"/>
      <c r="IE66" s="427"/>
      <c r="IF66" s="427"/>
      <c r="IG66" s="427"/>
      <c r="IH66" s="427"/>
      <c r="II66" s="427"/>
      <c r="IJ66" s="427"/>
      <c r="IK66" s="427"/>
      <c r="IL66" s="427"/>
      <c r="IM66" s="427"/>
      <c r="IN66" s="427"/>
      <c r="IO66" s="427"/>
      <c r="IP66" s="427"/>
      <c r="IQ66" s="427"/>
      <c r="IR66" s="427"/>
      <c r="IS66" s="427"/>
      <c r="IT66" s="427"/>
      <c r="IU66" s="427"/>
      <c r="IV66" s="427"/>
      <c r="IW66" s="427"/>
      <c r="IX66" s="427"/>
      <c r="IY66" s="427"/>
      <c r="IZ66" s="427"/>
      <c r="JA66" s="427"/>
      <c r="JB66" s="427"/>
      <c r="JC66" s="427"/>
      <c r="JD66" s="427"/>
      <c r="JE66" s="427"/>
      <c r="JF66" s="427"/>
      <c r="JG66" s="427"/>
      <c r="JH66" s="427"/>
      <c r="JI66" s="427"/>
      <c r="JJ66" s="427"/>
      <c r="JK66" s="427"/>
      <c r="JL66" s="427"/>
      <c r="JM66" s="427"/>
      <c r="JN66" s="427"/>
      <c r="JO66" s="427"/>
      <c r="JP66" s="427"/>
      <c r="JQ66" s="427"/>
      <c r="JR66" s="427"/>
      <c r="JS66" s="427"/>
      <c r="JT66" s="427"/>
      <c r="JU66" s="427"/>
      <c r="JV66" s="427"/>
      <c r="JW66" s="427"/>
      <c r="JX66" s="427"/>
      <c r="JY66" s="427"/>
      <c r="JZ66" s="427"/>
      <c r="KA66" s="427">
        <v>1</v>
      </c>
      <c r="KB66" s="427">
        <v>1</v>
      </c>
      <c r="KC66" s="427">
        <v>1</v>
      </c>
      <c r="KD66" s="427">
        <v>1</v>
      </c>
      <c r="KE66" s="427">
        <v>1</v>
      </c>
      <c r="KF66" s="427">
        <v>1</v>
      </c>
      <c r="KG66" s="427"/>
      <c r="KH66" s="427"/>
      <c r="KI66" s="427"/>
      <c r="KJ66" s="427"/>
      <c r="KK66" s="427"/>
      <c r="KL66" s="427"/>
      <c r="KM66" s="427"/>
      <c r="KN66" s="431"/>
      <c r="KO66" s="427"/>
      <c r="KP66" s="427"/>
      <c r="KQ66" s="427"/>
      <c r="KR66" s="427"/>
      <c r="KS66" s="427"/>
      <c r="KT66" s="427"/>
      <c r="KU66" s="427"/>
      <c r="KV66" s="427"/>
      <c r="KW66" s="427"/>
      <c r="KX66" s="427"/>
      <c r="KY66" s="427"/>
      <c r="KZ66" s="427"/>
      <c r="LA66" s="427"/>
      <c r="LB66" s="427"/>
      <c r="LC66" s="429"/>
      <c r="LD66" s="432">
        <v>1</v>
      </c>
      <c r="LE66" s="426"/>
      <c r="LF66" s="426"/>
      <c r="LG66" s="426"/>
      <c r="LH66" s="426">
        <v>1</v>
      </c>
      <c r="LI66" s="426"/>
    </row>
    <row r="67" spans="1:321" ht="51" customHeight="1" x14ac:dyDescent="0.25">
      <c r="A67" s="477">
        <f>'Pielęgniarstwo II st.'!A67</f>
        <v>47</v>
      </c>
      <c r="B67" s="477" t="str">
        <f>'Pielęgniarstwo II st.'!B67</f>
        <v>B</v>
      </c>
      <c r="C67" s="504" t="str">
        <f>'Pielęgniarstwo II st.'!C67</f>
        <v>2026/2027</v>
      </c>
      <c r="D67" s="477" t="str">
        <f>'Pielęgniarstwo II st.'!D67</f>
        <v>Tok B</v>
      </c>
      <c r="E67" s="477">
        <f>'Pielęgniarstwo II st.'!E67</f>
        <v>2</v>
      </c>
      <c r="F67" s="477" t="str">
        <f>'Pielęgniarstwo II st.'!F67</f>
        <v>2027/2028</v>
      </c>
      <c r="G67" s="505" t="str">
        <f>'Pielęgniarstwo II st.'!G67</f>
        <v>POW</v>
      </c>
      <c r="H67" s="515" t="str">
        <f>'Pielęgniarstwo II st.'!H67</f>
        <v>do dyspozycji uczelni (Autorska oferta uczelni)</v>
      </c>
      <c r="I67" s="368" t="str">
        <f>'Pielęgniarstwo II st.'!I67</f>
        <v xml:space="preserve">Pediatria społeczna </v>
      </c>
      <c r="J67" s="493">
        <f>'Pielęgniarstwo II st.'!M67</f>
        <v>75</v>
      </c>
      <c r="K67" s="509">
        <f>'Pielęgniarstwo II st.'!N67</f>
        <v>45</v>
      </c>
      <c r="L67" s="510">
        <f>'Pielęgniarstwo II st.'!O67</f>
        <v>30</v>
      </c>
      <c r="M67" s="511">
        <f>SUM('Pielęgniarstwo II st.'!AB67,'Pielęgniarstwo II st.'!AD67,'Pielęgniarstwo II st.'!AY67,'Pielęgniarstwo II st.'!BA67)</f>
        <v>10</v>
      </c>
      <c r="N67" s="512">
        <f>'Pielęgniarstwo II st.'!P67</f>
        <v>30</v>
      </c>
      <c r="O67" s="513">
        <f>'Pielęgniarstwo II st.'!Q67</f>
        <v>3</v>
      </c>
      <c r="P67" s="514" t="str">
        <f>'Pielęgniarstwo II st.'!V67</f>
        <v>zal</v>
      </c>
      <c r="Q67" s="494">
        <f t="shared" si="9"/>
        <v>5</v>
      </c>
      <c r="R67" s="495">
        <f t="shared" si="10"/>
        <v>0</v>
      </c>
      <c r="S67" s="496">
        <f t="shared" si="11"/>
        <v>3</v>
      </c>
      <c r="T67" s="428"/>
      <c r="U67" s="426"/>
      <c r="V67" s="426"/>
      <c r="W67" s="426"/>
      <c r="X67" s="426"/>
      <c r="Y67" s="426"/>
      <c r="Z67" s="426"/>
      <c r="AA67" s="426"/>
      <c r="AB67" s="426"/>
      <c r="AC67" s="426"/>
      <c r="AD67" s="426"/>
      <c r="AE67" s="426"/>
      <c r="AF67" s="426"/>
      <c r="AG67" s="426"/>
      <c r="AH67" s="426"/>
      <c r="AI67" s="426"/>
      <c r="AJ67" s="426"/>
      <c r="AK67" s="426"/>
      <c r="AL67" s="426"/>
      <c r="AM67" s="426"/>
      <c r="AN67" s="426"/>
      <c r="AO67" s="426"/>
      <c r="AP67" s="426"/>
      <c r="AQ67" s="426"/>
      <c r="AR67" s="426"/>
      <c r="AS67" s="426"/>
      <c r="AT67" s="413"/>
      <c r="AU67" s="414"/>
      <c r="AV67" s="414"/>
      <c r="AW67" s="414"/>
      <c r="AX67" s="414"/>
      <c r="AY67" s="414"/>
      <c r="AZ67" s="414"/>
      <c r="BA67" s="414"/>
      <c r="BB67" s="414"/>
      <c r="BC67" s="414"/>
      <c r="BD67" s="414"/>
      <c r="BE67" s="414"/>
      <c r="BF67" s="414"/>
      <c r="BG67" s="414"/>
      <c r="BH67" s="414"/>
      <c r="BI67" s="414"/>
      <c r="BJ67" s="414"/>
      <c r="BK67" s="414"/>
      <c r="BL67" s="414"/>
      <c r="BM67" s="414"/>
      <c r="BN67" s="414"/>
      <c r="BO67" s="414"/>
      <c r="BP67" s="414"/>
      <c r="BQ67" s="422"/>
      <c r="BR67" s="415"/>
      <c r="BS67" s="414"/>
      <c r="BT67" s="414"/>
      <c r="BU67" s="414"/>
      <c r="BV67" s="414"/>
      <c r="BW67" s="414"/>
      <c r="BX67" s="414"/>
      <c r="BY67" s="414"/>
      <c r="BZ67" s="414"/>
      <c r="CA67" s="414"/>
      <c r="CB67" s="414"/>
      <c r="CC67" s="414"/>
      <c r="CD67" s="414"/>
      <c r="CE67" s="414"/>
      <c r="CF67" s="414"/>
      <c r="CG67" s="414"/>
      <c r="CH67" s="414"/>
      <c r="CI67" s="414"/>
      <c r="CJ67" s="414"/>
      <c r="CK67" s="414"/>
      <c r="CL67" s="414"/>
      <c r="CM67" s="414"/>
      <c r="CN67" s="414"/>
      <c r="CO67" s="414"/>
      <c r="CP67" s="414"/>
      <c r="CQ67" s="414"/>
      <c r="CR67" s="414"/>
      <c r="CS67" s="414"/>
      <c r="CT67" s="414"/>
      <c r="CU67" s="414"/>
      <c r="CV67" s="414"/>
      <c r="CW67" s="414"/>
      <c r="CX67" s="422"/>
      <c r="CY67" s="426"/>
      <c r="CZ67" s="426"/>
      <c r="DA67" s="426"/>
      <c r="DB67" s="426"/>
      <c r="DC67" s="426"/>
      <c r="DD67" s="426"/>
      <c r="DE67" s="426"/>
      <c r="DF67" s="426"/>
      <c r="DG67" s="426"/>
      <c r="DH67" s="426"/>
      <c r="DI67" s="426"/>
      <c r="DJ67" s="426"/>
      <c r="DK67" s="426"/>
      <c r="DL67" s="426"/>
      <c r="DM67" s="426"/>
      <c r="DN67" s="426"/>
      <c r="DO67" s="426"/>
      <c r="DP67" s="426"/>
      <c r="DQ67" s="426"/>
      <c r="DR67" s="426"/>
      <c r="DS67" s="426"/>
      <c r="DT67" s="426"/>
      <c r="DU67" s="426"/>
      <c r="DV67" s="426"/>
      <c r="DW67" s="426"/>
      <c r="DX67" s="426"/>
      <c r="DY67" s="426">
        <v>1</v>
      </c>
      <c r="DZ67" s="426">
        <v>1</v>
      </c>
      <c r="EA67" s="426">
        <v>1</v>
      </c>
      <c r="EB67" s="426">
        <v>1</v>
      </c>
      <c r="EC67" s="426">
        <v>1</v>
      </c>
      <c r="ED67" s="426"/>
      <c r="EE67" s="426"/>
      <c r="EF67" s="426"/>
      <c r="EG67" s="426"/>
      <c r="EH67" s="426"/>
      <c r="EI67" s="426"/>
      <c r="EJ67" s="426"/>
      <c r="EK67" s="426"/>
      <c r="EL67" s="426"/>
      <c r="EM67" s="427"/>
      <c r="EN67" s="428"/>
      <c r="EO67" s="426"/>
      <c r="EP67" s="426"/>
      <c r="EQ67" s="426"/>
      <c r="ER67" s="426"/>
      <c r="ES67" s="426"/>
      <c r="ET67" s="426"/>
      <c r="EU67" s="426"/>
      <c r="EV67" s="426"/>
      <c r="EW67" s="426"/>
      <c r="EX67" s="426"/>
      <c r="EY67" s="426"/>
      <c r="EZ67" s="426"/>
      <c r="FA67" s="426"/>
      <c r="FB67" s="426"/>
      <c r="FC67" s="426"/>
      <c r="FD67" s="426"/>
      <c r="FE67" s="426"/>
      <c r="FF67" s="426"/>
      <c r="FG67" s="426"/>
      <c r="FH67" s="429"/>
      <c r="FI67" s="430"/>
      <c r="FJ67" s="427"/>
      <c r="FK67" s="427"/>
      <c r="FL67" s="427"/>
      <c r="FM67" s="427"/>
      <c r="FN67" s="429"/>
      <c r="FO67" s="428"/>
      <c r="FP67" s="426"/>
      <c r="FQ67" s="426"/>
      <c r="FR67" s="426"/>
      <c r="FS67" s="426"/>
      <c r="FT67" s="426"/>
      <c r="FU67" s="426"/>
      <c r="FV67" s="426"/>
      <c r="FW67" s="426"/>
      <c r="FX67" s="426"/>
      <c r="FY67" s="426"/>
      <c r="FZ67" s="426"/>
      <c r="GA67" s="426"/>
      <c r="GB67" s="426"/>
      <c r="GC67" s="426"/>
      <c r="GD67" s="426"/>
      <c r="GE67" s="426"/>
      <c r="GF67" s="426"/>
      <c r="GG67" s="427"/>
      <c r="GH67" s="428"/>
      <c r="GI67" s="426"/>
      <c r="GJ67" s="426"/>
      <c r="GK67" s="426"/>
      <c r="GL67" s="426"/>
      <c r="GM67" s="426"/>
      <c r="GN67" s="426"/>
      <c r="GO67" s="426"/>
      <c r="GP67" s="426"/>
      <c r="GQ67" s="426"/>
      <c r="GR67" s="426"/>
      <c r="GS67" s="426"/>
      <c r="GT67" s="426"/>
      <c r="GU67" s="426"/>
      <c r="GV67" s="426"/>
      <c r="GW67" s="426"/>
      <c r="GX67" s="426"/>
      <c r="GY67" s="426"/>
      <c r="GZ67" s="426"/>
      <c r="HA67" s="426"/>
      <c r="HB67" s="426"/>
      <c r="HC67" s="426"/>
      <c r="HD67" s="426"/>
      <c r="HE67" s="426"/>
      <c r="HF67" s="426"/>
      <c r="HG67" s="432"/>
      <c r="HH67" s="426"/>
      <c r="HI67" s="426"/>
      <c r="HJ67" s="426"/>
      <c r="HK67" s="426"/>
      <c r="HL67" s="426"/>
      <c r="HM67" s="426"/>
      <c r="HN67" s="426"/>
      <c r="HO67" s="426"/>
      <c r="HP67" s="426"/>
      <c r="HQ67" s="426"/>
      <c r="HR67" s="426"/>
      <c r="HS67" s="426"/>
      <c r="HT67" s="426"/>
      <c r="HU67" s="426"/>
      <c r="HV67" s="426"/>
      <c r="HW67" s="426"/>
      <c r="HX67" s="426"/>
      <c r="HY67" s="426"/>
      <c r="HZ67" s="426"/>
      <c r="IA67" s="427"/>
      <c r="IB67" s="427"/>
      <c r="IC67" s="427"/>
      <c r="ID67" s="427"/>
      <c r="IE67" s="427"/>
      <c r="IF67" s="427"/>
      <c r="IG67" s="427"/>
      <c r="IH67" s="427"/>
      <c r="II67" s="427"/>
      <c r="IJ67" s="427"/>
      <c r="IK67" s="427"/>
      <c r="IL67" s="427"/>
      <c r="IM67" s="427"/>
      <c r="IN67" s="427"/>
      <c r="IO67" s="427"/>
      <c r="IP67" s="427"/>
      <c r="IQ67" s="427"/>
      <c r="IR67" s="427"/>
      <c r="IS67" s="427"/>
      <c r="IT67" s="427"/>
      <c r="IU67" s="427"/>
      <c r="IV67" s="427"/>
      <c r="IW67" s="427"/>
      <c r="IX67" s="427"/>
      <c r="IY67" s="427"/>
      <c r="IZ67" s="427"/>
      <c r="JA67" s="427"/>
      <c r="JB67" s="427"/>
      <c r="JC67" s="427"/>
      <c r="JD67" s="427"/>
      <c r="JE67" s="427"/>
      <c r="JF67" s="427"/>
      <c r="JG67" s="427"/>
      <c r="JH67" s="427"/>
      <c r="JI67" s="427"/>
      <c r="JJ67" s="427"/>
      <c r="JK67" s="427"/>
      <c r="JL67" s="427"/>
      <c r="JM67" s="427"/>
      <c r="JN67" s="427"/>
      <c r="JO67" s="427"/>
      <c r="JP67" s="427"/>
      <c r="JQ67" s="427"/>
      <c r="JR67" s="427"/>
      <c r="JS67" s="427"/>
      <c r="JT67" s="427"/>
      <c r="JU67" s="427"/>
      <c r="JV67" s="427"/>
      <c r="JW67" s="427"/>
      <c r="JX67" s="427"/>
      <c r="JY67" s="427"/>
      <c r="JZ67" s="427"/>
      <c r="KA67" s="427"/>
      <c r="KB67" s="427"/>
      <c r="KC67" s="427"/>
      <c r="KD67" s="427"/>
      <c r="KE67" s="427"/>
      <c r="KF67" s="427"/>
      <c r="KG67" s="427"/>
      <c r="KH67" s="427"/>
      <c r="KI67" s="427"/>
      <c r="KJ67" s="427"/>
      <c r="KK67" s="427"/>
      <c r="KL67" s="427"/>
      <c r="KM67" s="427"/>
      <c r="KN67" s="431"/>
      <c r="KO67" s="427"/>
      <c r="KP67" s="427"/>
      <c r="KQ67" s="427"/>
      <c r="KR67" s="427"/>
      <c r="KS67" s="427"/>
      <c r="KT67" s="427"/>
      <c r="KU67" s="427"/>
      <c r="KV67" s="427"/>
      <c r="KW67" s="427"/>
      <c r="KX67" s="427"/>
      <c r="KY67" s="427"/>
      <c r="KZ67" s="427"/>
      <c r="LA67" s="427"/>
      <c r="LB67" s="427"/>
      <c r="LC67" s="429"/>
      <c r="LD67" s="432">
        <v>1</v>
      </c>
      <c r="LE67" s="426"/>
      <c r="LF67" s="426"/>
      <c r="LG67" s="426">
        <v>1</v>
      </c>
      <c r="LH67" s="426">
        <v>1</v>
      </c>
      <c r="LI67" s="426"/>
    </row>
    <row r="68" spans="1:321" ht="51" customHeight="1" x14ac:dyDescent="0.25">
      <c r="A68" s="477">
        <f>'Pielęgniarstwo II st.'!A68</f>
        <v>48</v>
      </c>
      <c r="B68" s="477" t="str">
        <f>'Pielęgniarstwo II st.'!B68</f>
        <v>B</v>
      </c>
      <c r="C68" s="504" t="str">
        <f>'Pielęgniarstwo II st.'!C68</f>
        <v>2026/2027</v>
      </c>
      <c r="D68" s="477" t="str">
        <f>'Pielęgniarstwo II st.'!D68</f>
        <v>Tok B</v>
      </c>
      <c r="E68" s="477">
        <f>'Pielęgniarstwo II st.'!E68</f>
        <v>2</v>
      </c>
      <c r="F68" s="477" t="str">
        <f>'Pielęgniarstwo II st.'!F68</f>
        <v>2027/2028</v>
      </c>
      <c r="G68" s="505" t="str">
        <f>'Pielęgniarstwo II st.'!G68</f>
        <v>POW</v>
      </c>
      <c r="H68" s="515" t="str">
        <f>'Pielęgniarstwo II st.'!H68</f>
        <v>do dyspozycji uczelni (Autorska oferta uczelni)</v>
      </c>
      <c r="I68" s="516" t="str">
        <f>'Pielęgniarstwo II st.'!I68</f>
        <v>Opieka i edukacja w chorobach skóry</v>
      </c>
      <c r="J68" s="493">
        <f>'Pielęgniarstwo II st.'!M68</f>
        <v>25</v>
      </c>
      <c r="K68" s="509">
        <f>'Pielęgniarstwo II st.'!N68</f>
        <v>15</v>
      </c>
      <c r="L68" s="510">
        <f>'Pielęgniarstwo II st.'!O68</f>
        <v>10</v>
      </c>
      <c r="M68" s="511">
        <f>SUM('Pielęgniarstwo II st.'!AB68,'Pielęgniarstwo II st.'!AD68,'Pielęgniarstwo II st.'!AY68,'Pielęgniarstwo II st.'!BA68)</f>
        <v>5</v>
      </c>
      <c r="N68" s="512">
        <f>'Pielęgniarstwo II st.'!P68</f>
        <v>10</v>
      </c>
      <c r="O68" s="513">
        <f>'Pielęgniarstwo II st.'!Q68</f>
        <v>1</v>
      </c>
      <c r="P68" s="514" t="str">
        <f>'Pielęgniarstwo II st.'!V68</f>
        <v>zal</v>
      </c>
      <c r="Q68" s="494">
        <f t="shared" si="9"/>
        <v>1</v>
      </c>
      <c r="R68" s="495">
        <f t="shared" si="10"/>
        <v>2</v>
      </c>
      <c r="S68" s="496">
        <f t="shared" si="11"/>
        <v>2</v>
      </c>
      <c r="T68" s="428"/>
      <c r="U68" s="426"/>
      <c r="V68" s="426"/>
      <c r="W68" s="426"/>
      <c r="X68" s="426"/>
      <c r="Y68" s="426"/>
      <c r="Z68" s="426"/>
      <c r="AA68" s="426"/>
      <c r="AB68" s="426"/>
      <c r="AC68" s="426"/>
      <c r="AD68" s="426"/>
      <c r="AE68" s="426"/>
      <c r="AF68" s="426"/>
      <c r="AG68" s="426"/>
      <c r="AH68" s="426"/>
      <c r="AI68" s="426"/>
      <c r="AJ68" s="426"/>
      <c r="AK68" s="426"/>
      <c r="AL68" s="426"/>
      <c r="AM68" s="426"/>
      <c r="AN68" s="426"/>
      <c r="AO68" s="426"/>
      <c r="AP68" s="426"/>
      <c r="AQ68" s="426"/>
      <c r="AR68" s="426"/>
      <c r="AS68" s="426"/>
      <c r="AT68" s="413"/>
      <c r="AU68" s="414"/>
      <c r="AV68" s="414"/>
      <c r="AW68" s="414"/>
      <c r="AX68" s="414"/>
      <c r="AY68" s="414"/>
      <c r="AZ68" s="414"/>
      <c r="BA68" s="414"/>
      <c r="BB68" s="414"/>
      <c r="BC68" s="414"/>
      <c r="BD68" s="414">
        <v>1</v>
      </c>
      <c r="BE68" s="414"/>
      <c r="BF68" s="414"/>
      <c r="BG68" s="414"/>
      <c r="BH68" s="414"/>
      <c r="BI68" s="414"/>
      <c r="BJ68" s="414"/>
      <c r="BK68" s="414"/>
      <c r="BL68" s="414"/>
      <c r="BM68" s="414"/>
      <c r="BN68" s="414"/>
      <c r="BO68" s="414"/>
      <c r="BP68" s="414"/>
      <c r="BQ68" s="422"/>
      <c r="BR68" s="415"/>
      <c r="BS68" s="414"/>
      <c r="BT68" s="414"/>
      <c r="BU68" s="414"/>
      <c r="BV68" s="414"/>
      <c r="BW68" s="414"/>
      <c r="BX68" s="414"/>
      <c r="BY68" s="414"/>
      <c r="BZ68" s="414"/>
      <c r="CA68" s="414"/>
      <c r="CB68" s="414"/>
      <c r="CC68" s="414"/>
      <c r="CD68" s="414"/>
      <c r="CE68" s="414"/>
      <c r="CF68" s="414"/>
      <c r="CG68" s="414"/>
      <c r="CH68" s="414"/>
      <c r="CI68" s="414"/>
      <c r="CJ68" s="414"/>
      <c r="CK68" s="414"/>
      <c r="CL68" s="414"/>
      <c r="CM68" s="414"/>
      <c r="CN68" s="414"/>
      <c r="CO68" s="414"/>
      <c r="CP68" s="414"/>
      <c r="CQ68" s="414"/>
      <c r="CR68" s="414"/>
      <c r="CS68" s="414"/>
      <c r="CT68" s="414"/>
      <c r="CU68" s="414"/>
      <c r="CV68" s="414"/>
      <c r="CW68" s="414"/>
      <c r="CX68" s="422"/>
      <c r="CY68" s="426"/>
      <c r="CZ68" s="426"/>
      <c r="DA68" s="426"/>
      <c r="DB68" s="426"/>
      <c r="DC68" s="426"/>
      <c r="DD68" s="426"/>
      <c r="DE68" s="426"/>
      <c r="DF68" s="426"/>
      <c r="DG68" s="426"/>
      <c r="DH68" s="426"/>
      <c r="DI68" s="426"/>
      <c r="DJ68" s="426"/>
      <c r="DK68" s="426"/>
      <c r="DL68" s="426"/>
      <c r="DM68" s="426"/>
      <c r="DN68" s="426"/>
      <c r="DO68" s="426"/>
      <c r="DP68" s="426"/>
      <c r="DQ68" s="426"/>
      <c r="DR68" s="426"/>
      <c r="DS68" s="426"/>
      <c r="DT68" s="426"/>
      <c r="DU68" s="426"/>
      <c r="DV68" s="426"/>
      <c r="DW68" s="426"/>
      <c r="DX68" s="426"/>
      <c r="DY68" s="426"/>
      <c r="DZ68" s="426"/>
      <c r="EA68" s="426"/>
      <c r="EB68" s="426"/>
      <c r="EC68" s="426"/>
      <c r="ED68" s="426"/>
      <c r="EE68" s="426"/>
      <c r="EF68" s="426"/>
      <c r="EG68" s="426"/>
      <c r="EH68" s="426"/>
      <c r="EI68" s="426"/>
      <c r="EJ68" s="426"/>
      <c r="EK68" s="426"/>
      <c r="EL68" s="426"/>
      <c r="EM68" s="427"/>
      <c r="EN68" s="428"/>
      <c r="EO68" s="426"/>
      <c r="EP68" s="426"/>
      <c r="EQ68" s="426"/>
      <c r="ER68" s="426"/>
      <c r="ES68" s="426"/>
      <c r="ET68" s="426"/>
      <c r="EU68" s="426"/>
      <c r="EV68" s="426"/>
      <c r="EW68" s="426"/>
      <c r="EX68" s="426"/>
      <c r="EY68" s="426"/>
      <c r="EZ68" s="426"/>
      <c r="FA68" s="426"/>
      <c r="FB68" s="426"/>
      <c r="FC68" s="426"/>
      <c r="FD68" s="426"/>
      <c r="FE68" s="426"/>
      <c r="FF68" s="426"/>
      <c r="FG68" s="426"/>
      <c r="FH68" s="429"/>
      <c r="FI68" s="430"/>
      <c r="FJ68" s="427"/>
      <c r="FK68" s="427"/>
      <c r="FL68" s="427"/>
      <c r="FM68" s="427"/>
      <c r="FN68" s="429"/>
      <c r="FO68" s="428"/>
      <c r="FP68" s="426"/>
      <c r="FQ68" s="426"/>
      <c r="FR68" s="426"/>
      <c r="FS68" s="426"/>
      <c r="FT68" s="426"/>
      <c r="FU68" s="426"/>
      <c r="FV68" s="426"/>
      <c r="FW68" s="426"/>
      <c r="FX68" s="426"/>
      <c r="FY68" s="426"/>
      <c r="FZ68" s="426"/>
      <c r="GA68" s="426"/>
      <c r="GB68" s="426"/>
      <c r="GC68" s="426"/>
      <c r="GD68" s="426"/>
      <c r="GE68" s="426"/>
      <c r="GF68" s="426"/>
      <c r="GG68" s="427"/>
      <c r="GH68" s="428"/>
      <c r="GI68" s="426"/>
      <c r="GJ68" s="426"/>
      <c r="GK68" s="426"/>
      <c r="GL68" s="426"/>
      <c r="GM68" s="426"/>
      <c r="GN68" s="426"/>
      <c r="GO68" s="426"/>
      <c r="GP68" s="426">
        <v>1</v>
      </c>
      <c r="GQ68" s="426"/>
      <c r="GR68" s="426"/>
      <c r="GS68" s="426"/>
      <c r="GT68" s="426"/>
      <c r="GU68" s="426"/>
      <c r="GV68" s="426">
        <v>1</v>
      </c>
      <c r="GW68" s="426"/>
      <c r="GX68" s="426"/>
      <c r="GY68" s="426"/>
      <c r="GZ68" s="426"/>
      <c r="HA68" s="426"/>
      <c r="HB68" s="426"/>
      <c r="HC68" s="426"/>
      <c r="HD68" s="426"/>
      <c r="HE68" s="426"/>
      <c r="HF68" s="426"/>
      <c r="HG68" s="432"/>
      <c r="HH68" s="426"/>
      <c r="HI68" s="426"/>
      <c r="HJ68" s="426"/>
      <c r="HK68" s="426"/>
      <c r="HL68" s="426"/>
      <c r="HM68" s="426"/>
      <c r="HN68" s="426"/>
      <c r="HO68" s="426"/>
      <c r="HP68" s="426"/>
      <c r="HQ68" s="426"/>
      <c r="HR68" s="426"/>
      <c r="HS68" s="426"/>
      <c r="HT68" s="426"/>
      <c r="HU68" s="426"/>
      <c r="HV68" s="426"/>
      <c r="HW68" s="426"/>
      <c r="HX68" s="426"/>
      <c r="HY68" s="426"/>
      <c r="HZ68" s="426"/>
      <c r="IA68" s="427"/>
      <c r="IB68" s="427"/>
      <c r="IC68" s="427"/>
      <c r="ID68" s="427"/>
      <c r="IE68" s="427"/>
      <c r="IF68" s="427"/>
      <c r="IG68" s="427"/>
      <c r="IH68" s="427"/>
      <c r="II68" s="427"/>
      <c r="IJ68" s="427"/>
      <c r="IK68" s="427"/>
      <c r="IL68" s="427"/>
      <c r="IM68" s="427"/>
      <c r="IN68" s="427"/>
      <c r="IO68" s="427"/>
      <c r="IP68" s="427"/>
      <c r="IQ68" s="427"/>
      <c r="IR68" s="427"/>
      <c r="IS68" s="427"/>
      <c r="IT68" s="427"/>
      <c r="IU68" s="427"/>
      <c r="IV68" s="427"/>
      <c r="IW68" s="427"/>
      <c r="IX68" s="427"/>
      <c r="IY68" s="427"/>
      <c r="IZ68" s="427"/>
      <c r="JA68" s="427"/>
      <c r="JB68" s="427"/>
      <c r="JC68" s="427"/>
      <c r="JD68" s="427"/>
      <c r="JE68" s="427"/>
      <c r="JF68" s="427"/>
      <c r="JG68" s="427"/>
      <c r="JH68" s="427"/>
      <c r="JI68" s="427"/>
      <c r="JJ68" s="427"/>
      <c r="JK68" s="427"/>
      <c r="JL68" s="427"/>
      <c r="JM68" s="427"/>
      <c r="JN68" s="427"/>
      <c r="JO68" s="427"/>
      <c r="JP68" s="427"/>
      <c r="JQ68" s="427"/>
      <c r="JR68" s="427"/>
      <c r="JS68" s="427"/>
      <c r="JT68" s="427"/>
      <c r="JU68" s="427"/>
      <c r="JV68" s="427"/>
      <c r="JW68" s="427"/>
      <c r="JX68" s="427"/>
      <c r="JY68" s="427"/>
      <c r="JZ68" s="427"/>
      <c r="KA68" s="427"/>
      <c r="KB68" s="427"/>
      <c r="KC68" s="427"/>
      <c r="KD68" s="427"/>
      <c r="KE68" s="427"/>
      <c r="KF68" s="427"/>
      <c r="KG68" s="427"/>
      <c r="KH68" s="427"/>
      <c r="KI68" s="427"/>
      <c r="KJ68" s="427"/>
      <c r="KK68" s="427"/>
      <c r="KL68" s="427"/>
      <c r="KM68" s="427"/>
      <c r="KN68" s="431"/>
      <c r="KO68" s="427"/>
      <c r="KP68" s="427"/>
      <c r="KQ68" s="427"/>
      <c r="KR68" s="427"/>
      <c r="KS68" s="427"/>
      <c r="KT68" s="427"/>
      <c r="KU68" s="427"/>
      <c r="KV68" s="427"/>
      <c r="KW68" s="427"/>
      <c r="KX68" s="427"/>
      <c r="KY68" s="427"/>
      <c r="KZ68" s="427"/>
      <c r="LA68" s="427"/>
      <c r="LB68" s="427"/>
      <c r="LC68" s="429"/>
      <c r="LD68" s="432">
        <v>1</v>
      </c>
      <c r="LE68" s="426"/>
      <c r="LF68" s="426"/>
      <c r="LG68" s="426"/>
      <c r="LH68" s="426">
        <v>1</v>
      </c>
      <c r="LI68" s="426"/>
    </row>
    <row r="69" spans="1:321" ht="51" customHeight="1" x14ac:dyDescent="0.25">
      <c r="A69" s="477">
        <f>'Pielęgniarstwo II st.'!A69</f>
        <v>49</v>
      </c>
      <c r="B69" s="477" t="str">
        <f>'Pielęgniarstwo II st.'!B69</f>
        <v>B</v>
      </c>
      <c r="C69" s="504" t="str">
        <f>'Pielęgniarstwo II st.'!C69</f>
        <v>2026/2027</v>
      </c>
      <c r="D69" s="477" t="str">
        <f>'Pielęgniarstwo II st.'!D69</f>
        <v>Tok B</v>
      </c>
      <c r="E69" s="477">
        <f>'Pielęgniarstwo II st.'!E69</f>
        <v>2</v>
      </c>
      <c r="F69" s="477" t="str">
        <f>'Pielęgniarstwo II st.'!F69</f>
        <v>2027/2028</v>
      </c>
      <c r="G69" s="505" t="str">
        <f>'Pielęgniarstwo II st.'!G69</f>
        <v>POW</v>
      </c>
      <c r="H69" s="515" t="str">
        <f>'Pielęgniarstwo II st.'!H69</f>
        <v>do dyspozycji uczelni (Autorska oferta uczelni)</v>
      </c>
      <c r="I69" s="516" t="str">
        <f>'Pielęgniarstwo II st.'!I69</f>
        <v>Postępowanie w stanach zagrożenia życia w ujęciu interprofesjonalnym</v>
      </c>
      <c r="J69" s="493">
        <f>'Pielęgniarstwo II st.'!M69</f>
        <v>50</v>
      </c>
      <c r="K69" s="509">
        <f>'Pielęgniarstwo II st.'!N69</f>
        <v>25</v>
      </c>
      <c r="L69" s="510">
        <f>'Pielęgniarstwo II st.'!O69</f>
        <v>25</v>
      </c>
      <c r="M69" s="511">
        <f>SUM('Pielęgniarstwo II st.'!AB69,'Pielęgniarstwo II st.'!AD69,'Pielęgniarstwo II st.'!AY69,'Pielęgniarstwo II st.'!BA69)</f>
        <v>10</v>
      </c>
      <c r="N69" s="512">
        <f>'Pielęgniarstwo II st.'!P69</f>
        <v>25</v>
      </c>
      <c r="O69" s="513">
        <f>'Pielęgniarstwo II st.'!Q69</f>
        <v>2</v>
      </c>
      <c r="P69" s="514" t="str">
        <f>'Pielęgniarstwo II st.'!V69</f>
        <v>zal</v>
      </c>
      <c r="Q69" s="494">
        <f t="shared" si="9"/>
        <v>2</v>
      </c>
      <c r="R69" s="495">
        <f t="shared" si="10"/>
        <v>2</v>
      </c>
      <c r="S69" s="496">
        <f t="shared" si="11"/>
        <v>2</v>
      </c>
      <c r="T69" s="428"/>
      <c r="U69" s="426"/>
      <c r="V69" s="426"/>
      <c r="W69" s="426"/>
      <c r="X69" s="426"/>
      <c r="Y69" s="426"/>
      <c r="Z69" s="426"/>
      <c r="AA69" s="426"/>
      <c r="AB69" s="426"/>
      <c r="AC69" s="426"/>
      <c r="AD69" s="426"/>
      <c r="AE69" s="426"/>
      <c r="AF69" s="426"/>
      <c r="AG69" s="426"/>
      <c r="AH69" s="426"/>
      <c r="AI69" s="426"/>
      <c r="AJ69" s="426"/>
      <c r="AK69" s="426"/>
      <c r="AL69" s="426"/>
      <c r="AM69" s="426"/>
      <c r="AN69" s="426"/>
      <c r="AO69" s="426"/>
      <c r="AP69" s="426"/>
      <c r="AQ69" s="426"/>
      <c r="AR69" s="426"/>
      <c r="AS69" s="426"/>
      <c r="AT69" s="413"/>
      <c r="AU69" s="414"/>
      <c r="AV69" s="414"/>
      <c r="AW69" s="414"/>
      <c r="AX69" s="414"/>
      <c r="AY69" s="414"/>
      <c r="AZ69" s="414"/>
      <c r="BA69" s="414"/>
      <c r="BB69" s="414"/>
      <c r="BC69" s="414"/>
      <c r="BD69" s="414">
        <v>1</v>
      </c>
      <c r="BE69" s="414"/>
      <c r="BF69" s="414"/>
      <c r="BG69" s="414"/>
      <c r="BH69" s="414"/>
      <c r="BI69" s="414"/>
      <c r="BJ69" s="414"/>
      <c r="BK69" s="414"/>
      <c r="BL69" s="414"/>
      <c r="BM69" s="414"/>
      <c r="BN69" s="414"/>
      <c r="BO69" s="414"/>
      <c r="BP69" s="414"/>
      <c r="BQ69" s="422"/>
      <c r="BR69" s="415"/>
      <c r="BS69" s="414">
        <v>1</v>
      </c>
      <c r="BT69" s="414"/>
      <c r="BU69" s="414"/>
      <c r="BV69" s="414"/>
      <c r="BW69" s="414"/>
      <c r="BX69" s="414"/>
      <c r="BY69" s="414"/>
      <c r="BZ69" s="414"/>
      <c r="CA69" s="414"/>
      <c r="CB69" s="414"/>
      <c r="CC69" s="414"/>
      <c r="CD69" s="414"/>
      <c r="CE69" s="414"/>
      <c r="CF69" s="414"/>
      <c r="CG69" s="414"/>
      <c r="CH69" s="414"/>
      <c r="CI69" s="414"/>
      <c r="CJ69" s="414"/>
      <c r="CK69" s="414"/>
      <c r="CL69" s="414"/>
      <c r="CM69" s="414"/>
      <c r="CN69" s="414"/>
      <c r="CO69" s="414"/>
      <c r="CP69" s="414"/>
      <c r="CQ69" s="414"/>
      <c r="CR69" s="414"/>
      <c r="CS69" s="414"/>
      <c r="CT69" s="414"/>
      <c r="CU69" s="414"/>
      <c r="CV69" s="414"/>
      <c r="CW69" s="414"/>
      <c r="CX69" s="422"/>
      <c r="CY69" s="426"/>
      <c r="CZ69" s="426"/>
      <c r="DA69" s="426"/>
      <c r="DB69" s="426"/>
      <c r="DC69" s="426"/>
      <c r="DD69" s="426"/>
      <c r="DE69" s="426"/>
      <c r="DF69" s="426"/>
      <c r="DG69" s="426"/>
      <c r="DH69" s="426"/>
      <c r="DI69" s="426"/>
      <c r="DJ69" s="426"/>
      <c r="DK69" s="426"/>
      <c r="DL69" s="426"/>
      <c r="DM69" s="426"/>
      <c r="DN69" s="426"/>
      <c r="DO69" s="426"/>
      <c r="DP69" s="426"/>
      <c r="DQ69" s="426"/>
      <c r="DR69" s="426"/>
      <c r="DS69" s="426"/>
      <c r="DT69" s="426"/>
      <c r="DU69" s="426"/>
      <c r="DV69" s="426"/>
      <c r="DW69" s="426"/>
      <c r="DX69" s="426"/>
      <c r="DY69" s="426"/>
      <c r="DZ69" s="426"/>
      <c r="EA69" s="426"/>
      <c r="EB69" s="426"/>
      <c r="EC69" s="426"/>
      <c r="ED69" s="426"/>
      <c r="EE69" s="426"/>
      <c r="EF69" s="426"/>
      <c r="EG69" s="426"/>
      <c r="EH69" s="426"/>
      <c r="EI69" s="426"/>
      <c r="EJ69" s="426"/>
      <c r="EK69" s="426"/>
      <c r="EL69" s="426"/>
      <c r="EM69" s="427"/>
      <c r="EN69" s="428"/>
      <c r="EO69" s="426"/>
      <c r="EP69" s="426"/>
      <c r="EQ69" s="426"/>
      <c r="ER69" s="426"/>
      <c r="ES69" s="426"/>
      <c r="ET69" s="426"/>
      <c r="EU69" s="426"/>
      <c r="EV69" s="426"/>
      <c r="EW69" s="426"/>
      <c r="EX69" s="426"/>
      <c r="EY69" s="426"/>
      <c r="EZ69" s="426"/>
      <c r="FA69" s="426"/>
      <c r="FB69" s="426"/>
      <c r="FC69" s="426"/>
      <c r="FD69" s="426"/>
      <c r="FE69" s="426"/>
      <c r="FF69" s="426"/>
      <c r="FG69" s="426"/>
      <c r="FH69" s="429"/>
      <c r="FI69" s="430"/>
      <c r="FJ69" s="427"/>
      <c r="FK69" s="427"/>
      <c r="FL69" s="427"/>
      <c r="FM69" s="427"/>
      <c r="FN69" s="429"/>
      <c r="FO69" s="428"/>
      <c r="FP69" s="426"/>
      <c r="FQ69" s="426"/>
      <c r="FR69" s="426"/>
      <c r="FS69" s="426"/>
      <c r="FT69" s="426"/>
      <c r="FU69" s="426"/>
      <c r="FV69" s="426"/>
      <c r="FW69" s="426"/>
      <c r="FX69" s="426"/>
      <c r="FY69" s="426"/>
      <c r="FZ69" s="426"/>
      <c r="GA69" s="426"/>
      <c r="GB69" s="426"/>
      <c r="GC69" s="426"/>
      <c r="GD69" s="426"/>
      <c r="GE69" s="426"/>
      <c r="GF69" s="426"/>
      <c r="GG69" s="427"/>
      <c r="GH69" s="428"/>
      <c r="GI69" s="426"/>
      <c r="GJ69" s="426"/>
      <c r="GK69" s="426"/>
      <c r="GL69" s="426"/>
      <c r="GM69" s="426"/>
      <c r="GN69" s="426"/>
      <c r="GO69" s="426"/>
      <c r="GP69" s="426">
        <v>1</v>
      </c>
      <c r="GQ69" s="426"/>
      <c r="GR69" s="426"/>
      <c r="GS69" s="426"/>
      <c r="GT69" s="426"/>
      <c r="GU69" s="426"/>
      <c r="GV69" s="426">
        <v>1</v>
      </c>
      <c r="GW69" s="426"/>
      <c r="GX69" s="426"/>
      <c r="GY69" s="426"/>
      <c r="GZ69" s="426"/>
      <c r="HA69" s="426"/>
      <c r="HB69" s="426"/>
      <c r="HC69" s="426"/>
      <c r="HD69" s="426"/>
      <c r="HE69" s="426"/>
      <c r="HF69" s="426"/>
      <c r="HG69" s="432"/>
      <c r="HH69" s="426"/>
      <c r="HI69" s="426"/>
      <c r="HJ69" s="426"/>
      <c r="HK69" s="426"/>
      <c r="HL69" s="426"/>
      <c r="HM69" s="426"/>
      <c r="HN69" s="426"/>
      <c r="HO69" s="426"/>
      <c r="HP69" s="426"/>
      <c r="HQ69" s="426"/>
      <c r="HR69" s="426"/>
      <c r="HS69" s="426"/>
      <c r="HT69" s="426"/>
      <c r="HU69" s="426"/>
      <c r="HV69" s="426"/>
      <c r="HW69" s="426"/>
      <c r="HX69" s="426"/>
      <c r="HY69" s="426"/>
      <c r="HZ69" s="426"/>
      <c r="IA69" s="427"/>
      <c r="IB69" s="427"/>
      <c r="IC69" s="427"/>
      <c r="ID69" s="427"/>
      <c r="IE69" s="427"/>
      <c r="IF69" s="427"/>
      <c r="IG69" s="427"/>
      <c r="IH69" s="427"/>
      <c r="II69" s="427"/>
      <c r="IJ69" s="427"/>
      <c r="IK69" s="427"/>
      <c r="IL69" s="427"/>
      <c r="IM69" s="427"/>
      <c r="IN69" s="427"/>
      <c r="IO69" s="427"/>
      <c r="IP69" s="427"/>
      <c r="IQ69" s="427"/>
      <c r="IR69" s="427"/>
      <c r="IS69" s="427"/>
      <c r="IT69" s="427"/>
      <c r="IU69" s="427"/>
      <c r="IV69" s="427"/>
      <c r="IW69" s="427"/>
      <c r="IX69" s="427"/>
      <c r="IY69" s="427"/>
      <c r="IZ69" s="427"/>
      <c r="JA69" s="427"/>
      <c r="JB69" s="427"/>
      <c r="JC69" s="427"/>
      <c r="JD69" s="427"/>
      <c r="JE69" s="427"/>
      <c r="JF69" s="427"/>
      <c r="JG69" s="427"/>
      <c r="JH69" s="427"/>
      <c r="JI69" s="427"/>
      <c r="JJ69" s="427"/>
      <c r="JK69" s="427"/>
      <c r="JL69" s="427"/>
      <c r="JM69" s="427"/>
      <c r="JN69" s="427"/>
      <c r="JO69" s="427"/>
      <c r="JP69" s="427"/>
      <c r="JQ69" s="427"/>
      <c r="JR69" s="427"/>
      <c r="JS69" s="427"/>
      <c r="JT69" s="427"/>
      <c r="JU69" s="427"/>
      <c r="JV69" s="427"/>
      <c r="JW69" s="427"/>
      <c r="JX69" s="427"/>
      <c r="JY69" s="427"/>
      <c r="JZ69" s="427"/>
      <c r="KA69" s="427"/>
      <c r="KB69" s="427"/>
      <c r="KC69" s="427"/>
      <c r="KD69" s="427"/>
      <c r="KE69" s="427"/>
      <c r="KF69" s="427"/>
      <c r="KG69" s="427"/>
      <c r="KH69" s="427"/>
      <c r="KI69" s="427"/>
      <c r="KJ69" s="427"/>
      <c r="KK69" s="427"/>
      <c r="KL69" s="427"/>
      <c r="KM69" s="427"/>
      <c r="KN69" s="431"/>
      <c r="KO69" s="427"/>
      <c r="KP69" s="427"/>
      <c r="KQ69" s="427"/>
      <c r="KR69" s="427"/>
      <c r="KS69" s="427"/>
      <c r="KT69" s="427"/>
      <c r="KU69" s="427"/>
      <c r="KV69" s="427"/>
      <c r="KW69" s="427"/>
      <c r="KX69" s="427"/>
      <c r="KY69" s="427"/>
      <c r="KZ69" s="427"/>
      <c r="LA69" s="427"/>
      <c r="LB69" s="427"/>
      <c r="LC69" s="429"/>
      <c r="LD69" s="432">
        <v>1</v>
      </c>
      <c r="LE69" s="426"/>
      <c r="LF69" s="426"/>
      <c r="LG69" s="426"/>
      <c r="LH69" s="426">
        <v>1</v>
      </c>
      <c r="LI69" s="426"/>
    </row>
    <row r="70" spans="1:321" ht="51" customHeight="1" x14ac:dyDescent="0.25">
      <c r="A70" s="477">
        <f>'Pielęgniarstwo II st.'!A70</f>
        <v>50</v>
      </c>
      <c r="B70" s="517">
        <f>'Pielęgniarstwo II st.'!B70</f>
        <v>0</v>
      </c>
      <c r="C70" s="504" t="str">
        <f>'Pielęgniarstwo II st.'!C70</f>
        <v>2026/2027</v>
      </c>
      <c r="D70" s="477" t="str">
        <f>'Pielęgniarstwo II st.'!D70</f>
        <v>Tok A</v>
      </c>
      <c r="E70" s="477">
        <f>'Pielęgniarstwo II st.'!E70</f>
        <v>2</v>
      </c>
      <c r="F70" s="477" t="str">
        <f>'Pielęgniarstwo II st.'!F70</f>
        <v>2027/2028</v>
      </c>
      <c r="G70" s="505" t="str">
        <f>'Pielęgniarstwo II st.'!G70</f>
        <v>PSW</v>
      </c>
      <c r="H70" s="515" t="str">
        <f>'Pielęgniarstwo II st.'!H70</f>
        <v>do dyspozycji uczelni (Autorska oferta uczelni)</v>
      </c>
      <c r="I70" s="516" t="str">
        <f>'Pielęgniarstwo II st.'!I70</f>
        <v>Zajęcia fakultatywne</v>
      </c>
      <c r="J70" s="493">
        <f>'Pielęgniarstwo II st.'!M70</f>
        <v>75</v>
      </c>
      <c r="K70" s="509">
        <f>'Pielęgniarstwo II st.'!N70</f>
        <v>40</v>
      </c>
      <c r="L70" s="510">
        <f>'Pielęgniarstwo II st.'!O70</f>
        <v>35</v>
      </c>
      <c r="M70" s="511">
        <f>SUM('Pielęgniarstwo II st.'!AB70,'Pielęgniarstwo II st.'!AD70,'Pielęgniarstwo II st.'!AY70,'Pielęgniarstwo II st.'!BA70)</f>
        <v>15</v>
      </c>
      <c r="N70" s="512">
        <f>'Pielęgniarstwo II st.'!P70</f>
        <v>35</v>
      </c>
      <c r="O70" s="513">
        <f>'Pielęgniarstwo II st.'!Q70</f>
        <v>3</v>
      </c>
      <c r="P70" s="514" t="str">
        <f>'Pielęgniarstwo II st.'!V70</f>
        <v>zal</v>
      </c>
      <c r="Q70" s="494">
        <f t="shared" si="9"/>
        <v>0</v>
      </c>
      <c r="R70" s="495">
        <f t="shared" si="10"/>
        <v>0</v>
      </c>
      <c r="S70" s="496">
        <f t="shared" si="11"/>
        <v>0</v>
      </c>
      <c r="T70" s="428"/>
      <c r="U70" s="426"/>
      <c r="V70" s="426"/>
      <c r="W70" s="426"/>
      <c r="X70" s="426"/>
      <c r="Y70" s="426"/>
      <c r="Z70" s="426"/>
      <c r="AA70" s="426"/>
      <c r="AB70" s="426"/>
      <c r="AC70" s="426"/>
      <c r="AD70" s="426"/>
      <c r="AE70" s="426"/>
      <c r="AF70" s="426"/>
      <c r="AG70" s="426"/>
      <c r="AH70" s="426"/>
      <c r="AI70" s="426"/>
      <c r="AJ70" s="426"/>
      <c r="AK70" s="426"/>
      <c r="AL70" s="426"/>
      <c r="AM70" s="426"/>
      <c r="AN70" s="426"/>
      <c r="AO70" s="426"/>
      <c r="AP70" s="426"/>
      <c r="AQ70" s="426"/>
      <c r="AR70" s="426"/>
      <c r="AS70" s="426"/>
      <c r="AT70" s="413"/>
      <c r="AU70" s="414"/>
      <c r="AV70" s="414"/>
      <c r="AW70" s="414"/>
      <c r="AX70" s="414"/>
      <c r="AY70" s="414"/>
      <c r="AZ70" s="414"/>
      <c r="BA70" s="414"/>
      <c r="BB70" s="414"/>
      <c r="BC70" s="414"/>
      <c r="BD70" s="414"/>
      <c r="BE70" s="414"/>
      <c r="BF70" s="414"/>
      <c r="BG70" s="414"/>
      <c r="BH70" s="414"/>
      <c r="BI70" s="414"/>
      <c r="BJ70" s="414"/>
      <c r="BK70" s="414"/>
      <c r="BL70" s="414"/>
      <c r="BM70" s="414"/>
      <c r="BN70" s="414"/>
      <c r="BO70" s="414"/>
      <c r="BP70" s="414"/>
      <c r="BQ70" s="422"/>
      <c r="BR70" s="415"/>
      <c r="BS70" s="414"/>
      <c r="BT70" s="414"/>
      <c r="BU70" s="414"/>
      <c r="BV70" s="414"/>
      <c r="BW70" s="414"/>
      <c r="BX70" s="414"/>
      <c r="BY70" s="414"/>
      <c r="BZ70" s="414"/>
      <c r="CA70" s="414"/>
      <c r="CB70" s="414"/>
      <c r="CC70" s="414"/>
      <c r="CD70" s="414"/>
      <c r="CE70" s="414"/>
      <c r="CF70" s="414"/>
      <c r="CG70" s="414"/>
      <c r="CH70" s="414"/>
      <c r="CI70" s="414"/>
      <c r="CJ70" s="414"/>
      <c r="CK70" s="414"/>
      <c r="CL70" s="414"/>
      <c r="CM70" s="414"/>
      <c r="CN70" s="414"/>
      <c r="CO70" s="414"/>
      <c r="CP70" s="414"/>
      <c r="CQ70" s="414"/>
      <c r="CR70" s="414"/>
      <c r="CS70" s="414"/>
      <c r="CT70" s="414"/>
      <c r="CU70" s="414"/>
      <c r="CV70" s="414"/>
      <c r="CW70" s="414"/>
      <c r="CX70" s="422"/>
      <c r="CY70" s="426"/>
      <c r="CZ70" s="426"/>
      <c r="DA70" s="426"/>
      <c r="DB70" s="426"/>
      <c r="DC70" s="426"/>
      <c r="DD70" s="426"/>
      <c r="DE70" s="426"/>
      <c r="DF70" s="426"/>
      <c r="DG70" s="426"/>
      <c r="DH70" s="426"/>
      <c r="DI70" s="426"/>
      <c r="DJ70" s="426"/>
      <c r="DK70" s="426"/>
      <c r="DL70" s="426"/>
      <c r="DM70" s="426"/>
      <c r="DN70" s="426"/>
      <c r="DO70" s="426"/>
      <c r="DP70" s="426"/>
      <c r="DQ70" s="426"/>
      <c r="DR70" s="426"/>
      <c r="DS70" s="426"/>
      <c r="DT70" s="426"/>
      <c r="DU70" s="426"/>
      <c r="DV70" s="426"/>
      <c r="DW70" s="426"/>
      <c r="DX70" s="426"/>
      <c r="DY70" s="426"/>
      <c r="DZ70" s="426"/>
      <c r="EA70" s="426"/>
      <c r="EB70" s="426"/>
      <c r="EC70" s="426"/>
      <c r="ED70" s="426"/>
      <c r="EE70" s="426"/>
      <c r="EF70" s="426"/>
      <c r="EG70" s="426"/>
      <c r="EH70" s="426"/>
      <c r="EI70" s="426"/>
      <c r="EJ70" s="426"/>
      <c r="EK70" s="426"/>
      <c r="EL70" s="426"/>
      <c r="EM70" s="427"/>
      <c r="EN70" s="428"/>
      <c r="EO70" s="426"/>
      <c r="EP70" s="426"/>
      <c r="EQ70" s="426"/>
      <c r="ER70" s="426"/>
      <c r="ES70" s="426"/>
      <c r="ET70" s="426"/>
      <c r="EU70" s="426"/>
      <c r="EV70" s="426"/>
      <c r="EW70" s="426"/>
      <c r="EX70" s="426"/>
      <c r="EY70" s="426"/>
      <c r="EZ70" s="426"/>
      <c r="FA70" s="426"/>
      <c r="FB70" s="426"/>
      <c r="FC70" s="426"/>
      <c r="FD70" s="426"/>
      <c r="FE70" s="426"/>
      <c r="FF70" s="426"/>
      <c r="FG70" s="426"/>
      <c r="FH70" s="429"/>
      <c r="FI70" s="430"/>
      <c r="FJ70" s="427"/>
      <c r="FK70" s="427"/>
      <c r="FL70" s="427"/>
      <c r="FM70" s="427"/>
      <c r="FN70" s="429"/>
      <c r="FO70" s="428"/>
      <c r="FP70" s="426"/>
      <c r="FQ70" s="426"/>
      <c r="FR70" s="426"/>
      <c r="FS70" s="426"/>
      <c r="FT70" s="426"/>
      <c r="FU70" s="426"/>
      <c r="FV70" s="426"/>
      <c r="FW70" s="426"/>
      <c r="FX70" s="426"/>
      <c r="FY70" s="426"/>
      <c r="FZ70" s="426"/>
      <c r="GA70" s="426"/>
      <c r="GB70" s="426"/>
      <c r="GC70" s="426"/>
      <c r="GD70" s="426"/>
      <c r="GE70" s="426"/>
      <c r="GF70" s="426"/>
      <c r="GG70" s="427"/>
      <c r="GH70" s="428"/>
      <c r="GI70" s="426"/>
      <c r="GJ70" s="426"/>
      <c r="GK70" s="426"/>
      <c r="GL70" s="426"/>
      <c r="GM70" s="426"/>
      <c r="GN70" s="426"/>
      <c r="GO70" s="426"/>
      <c r="GP70" s="426"/>
      <c r="GQ70" s="426"/>
      <c r="GR70" s="426"/>
      <c r="GS70" s="426"/>
      <c r="GT70" s="426"/>
      <c r="GU70" s="426"/>
      <c r="GV70" s="426"/>
      <c r="GW70" s="426"/>
      <c r="GX70" s="426"/>
      <c r="GY70" s="426"/>
      <c r="GZ70" s="426"/>
      <c r="HA70" s="426"/>
      <c r="HB70" s="426"/>
      <c r="HC70" s="426"/>
      <c r="HD70" s="426"/>
      <c r="HE70" s="426"/>
      <c r="HF70" s="426"/>
      <c r="HG70" s="432"/>
      <c r="HH70" s="426"/>
      <c r="HI70" s="426"/>
      <c r="HJ70" s="426"/>
      <c r="HK70" s="426"/>
      <c r="HL70" s="426"/>
      <c r="HM70" s="426"/>
      <c r="HN70" s="426"/>
      <c r="HO70" s="426"/>
      <c r="HP70" s="426"/>
      <c r="HQ70" s="426"/>
      <c r="HR70" s="426"/>
      <c r="HS70" s="426"/>
      <c r="HT70" s="426"/>
      <c r="HU70" s="426"/>
      <c r="HV70" s="426"/>
      <c r="HW70" s="426"/>
      <c r="HX70" s="426"/>
      <c r="HY70" s="426"/>
      <c r="HZ70" s="426"/>
      <c r="IA70" s="427"/>
      <c r="IB70" s="427"/>
      <c r="IC70" s="427"/>
      <c r="ID70" s="427"/>
      <c r="IE70" s="427"/>
      <c r="IF70" s="427"/>
      <c r="IG70" s="427"/>
      <c r="IH70" s="427"/>
      <c r="II70" s="427"/>
      <c r="IJ70" s="427"/>
      <c r="IK70" s="427"/>
      <c r="IL70" s="427"/>
      <c r="IM70" s="427"/>
      <c r="IN70" s="427"/>
      <c r="IO70" s="427"/>
      <c r="IP70" s="427"/>
      <c r="IQ70" s="427"/>
      <c r="IR70" s="427"/>
      <c r="IS70" s="427"/>
      <c r="IT70" s="427"/>
      <c r="IU70" s="427"/>
      <c r="IV70" s="427"/>
      <c r="IW70" s="427"/>
      <c r="IX70" s="427"/>
      <c r="IY70" s="427"/>
      <c r="IZ70" s="427"/>
      <c r="JA70" s="427"/>
      <c r="JB70" s="427"/>
      <c r="JC70" s="427"/>
      <c r="JD70" s="427"/>
      <c r="JE70" s="427"/>
      <c r="JF70" s="427"/>
      <c r="JG70" s="427"/>
      <c r="JH70" s="427"/>
      <c r="JI70" s="427"/>
      <c r="JJ70" s="427"/>
      <c r="JK70" s="427"/>
      <c r="JL70" s="427"/>
      <c r="JM70" s="427"/>
      <c r="JN70" s="427"/>
      <c r="JO70" s="427"/>
      <c r="JP70" s="427"/>
      <c r="JQ70" s="427"/>
      <c r="JR70" s="427"/>
      <c r="JS70" s="427"/>
      <c r="JT70" s="427"/>
      <c r="JU70" s="427"/>
      <c r="JV70" s="427"/>
      <c r="JW70" s="427"/>
      <c r="JX70" s="427"/>
      <c r="JY70" s="427"/>
      <c r="JZ70" s="427"/>
      <c r="KA70" s="427"/>
      <c r="KB70" s="427"/>
      <c r="KC70" s="427"/>
      <c r="KD70" s="427"/>
      <c r="KE70" s="427"/>
      <c r="KF70" s="427"/>
      <c r="KG70" s="427"/>
      <c r="KH70" s="427"/>
      <c r="KI70" s="427"/>
      <c r="KJ70" s="427"/>
      <c r="KK70" s="427"/>
      <c r="KL70" s="427"/>
      <c r="KM70" s="427"/>
      <c r="KN70" s="431"/>
      <c r="KO70" s="427"/>
      <c r="KP70" s="427"/>
      <c r="KQ70" s="427"/>
      <c r="KR70" s="427"/>
      <c r="KS70" s="427"/>
      <c r="KT70" s="427"/>
      <c r="KU70" s="427"/>
      <c r="KV70" s="427"/>
      <c r="KW70" s="427"/>
      <c r="KX70" s="427"/>
      <c r="KY70" s="427"/>
      <c r="KZ70" s="427"/>
      <c r="LA70" s="427"/>
      <c r="LB70" s="427"/>
      <c r="LC70" s="429"/>
      <c r="LD70" s="432"/>
      <c r="LE70" s="426"/>
      <c r="LF70" s="426"/>
      <c r="LG70" s="426"/>
      <c r="LH70" s="426"/>
      <c r="LI70" s="426"/>
    </row>
    <row r="71" spans="1:321" ht="15.75" x14ac:dyDescent="0.25">
      <c r="A71" s="477">
        <f>'Pielęgniarstwo II st.'!A71</f>
        <v>51</v>
      </c>
      <c r="B71" s="517">
        <f>'Pielęgniarstwo II st.'!B71</f>
        <v>0</v>
      </c>
      <c r="C71" s="504" t="str">
        <f>'Pielęgniarstwo II st.'!C71</f>
        <v>2026/2027</v>
      </c>
      <c r="D71" s="477">
        <f>'Pielęgniarstwo II st.'!D71</f>
        <v>0</v>
      </c>
      <c r="E71" s="477">
        <f>'Pielęgniarstwo II st.'!E71</f>
        <v>2</v>
      </c>
      <c r="F71" s="477" t="str">
        <f>'Pielęgniarstwo II st.'!F71</f>
        <v>2027/2028</v>
      </c>
      <c r="G71" s="505" t="str">
        <f>'Pielęgniarstwo II st.'!G71</f>
        <v>RPS</v>
      </c>
      <c r="H71" s="506" t="str">
        <f>'Pielęgniarstwo II st.'!H71</f>
        <v>ze standardu</v>
      </c>
      <c r="I71" s="516" t="str">
        <f>'Pielęgniarstwo II st.'!I71</f>
        <v>Przygotowanie pracy dyplomowej**</v>
      </c>
      <c r="J71" s="493">
        <f>'Pielęgniarstwo II st.'!M71</f>
        <v>0</v>
      </c>
      <c r="K71" s="509">
        <f>'Pielęgniarstwo II st.'!N71</f>
        <v>0</v>
      </c>
      <c r="L71" s="510">
        <f>'Pielęgniarstwo II st.'!O71</f>
        <v>0</v>
      </c>
      <c r="M71" s="511">
        <f>SUM('Pielęgniarstwo II st.'!AB71,'Pielęgniarstwo II st.'!AD71,'Pielęgniarstwo II st.'!AY71,'Pielęgniarstwo II st.'!BA71)</f>
        <v>0</v>
      </c>
      <c r="N71" s="512">
        <f>'Pielęgniarstwo II st.'!P71</f>
        <v>0</v>
      </c>
      <c r="O71" s="513">
        <f>'Pielęgniarstwo II st.'!Q71</f>
        <v>9</v>
      </c>
      <c r="P71" s="514" t="str">
        <f>'Pielęgniarstwo II st.'!V71</f>
        <v>zal</v>
      </c>
      <c r="Q71" s="494">
        <f t="shared" si="9"/>
        <v>0</v>
      </c>
      <c r="R71" s="495">
        <f t="shared" si="10"/>
        <v>0</v>
      </c>
      <c r="S71" s="496">
        <f t="shared" si="11"/>
        <v>0</v>
      </c>
      <c r="T71" s="428"/>
      <c r="U71" s="426"/>
      <c r="V71" s="426"/>
      <c r="W71" s="426"/>
      <c r="X71" s="426"/>
      <c r="Y71" s="426"/>
      <c r="Z71" s="426"/>
      <c r="AA71" s="426"/>
      <c r="AB71" s="426"/>
      <c r="AC71" s="426"/>
      <c r="AD71" s="426"/>
      <c r="AE71" s="426"/>
      <c r="AF71" s="426"/>
      <c r="AG71" s="426"/>
      <c r="AH71" s="426"/>
      <c r="AI71" s="426"/>
      <c r="AJ71" s="426"/>
      <c r="AK71" s="426"/>
      <c r="AL71" s="426"/>
      <c r="AM71" s="426"/>
      <c r="AN71" s="426"/>
      <c r="AO71" s="426"/>
      <c r="AP71" s="426"/>
      <c r="AQ71" s="426"/>
      <c r="AR71" s="426"/>
      <c r="AS71" s="426"/>
      <c r="AT71" s="413"/>
      <c r="AU71" s="414"/>
      <c r="AV71" s="414"/>
      <c r="AW71" s="414"/>
      <c r="AX71" s="414"/>
      <c r="AY71" s="414"/>
      <c r="AZ71" s="414"/>
      <c r="BA71" s="414"/>
      <c r="BB71" s="414"/>
      <c r="BC71" s="414"/>
      <c r="BD71" s="414"/>
      <c r="BE71" s="414"/>
      <c r="BF71" s="414"/>
      <c r="BG71" s="414"/>
      <c r="BH71" s="414"/>
      <c r="BI71" s="414"/>
      <c r="BJ71" s="414"/>
      <c r="BK71" s="414"/>
      <c r="BL71" s="414"/>
      <c r="BM71" s="414"/>
      <c r="BN71" s="414"/>
      <c r="BO71" s="414"/>
      <c r="BP71" s="414"/>
      <c r="BQ71" s="422"/>
      <c r="BR71" s="415"/>
      <c r="BS71" s="414"/>
      <c r="BT71" s="414"/>
      <c r="BU71" s="414"/>
      <c r="BV71" s="414"/>
      <c r="BW71" s="414"/>
      <c r="BX71" s="414"/>
      <c r="BY71" s="414"/>
      <c r="BZ71" s="414"/>
      <c r="CA71" s="414"/>
      <c r="CB71" s="414"/>
      <c r="CC71" s="414"/>
      <c r="CD71" s="414"/>
      <c r="CE71" s="414"/>
      <c r="CF71" s="414"/>
      <c r="CG71" s="414"/>
      <c r="CH71" s="414"/>
      <c r="CI71" s="414"/>
      <c r="CJ71" s="414"/>
      <c r="CK71" s="414"/>
      <c r="CL71" s="414"/>
      <c r="CM71" s="414"/>
      <c r="CN71" s="414"/>
      <c r="CO71" s="414"/>
      <c r="CP71" s="414"/>
      <c r="CQ71" s="414"/>
      <c r="CR71" s="414"/>
      <c r="CS71" s="414"/>
      <c r="CT71" s="414"/>
      <c r="CU71" s="414"/>
      <c r="CV71" s="414"/>
      <c r="CW71" s="414"/>
      <c r="CX71" s="422"/>
      <c r="CY71" s="426"/>
      <c r="CZ71" s="426"/>
      <c r="DA71" s="426"/>
      <c r="DB71" s="426"/>
      <c r="DC71" s="426"/>
      <c r="DD71" s="426"/>
      <c r="DE71" s="426"/>
      <c r="DF71" s="426"/>
      <c r="DG71" s="426"/>
      <c r="DH71" s="426"/>
      <c r="DI71" s="426"/>
      <c r="DJ71" s="426"/>
      <c r="DK71" s="426"/>
      <c r="DL71" s="426"/>
      <c r="DM71" s="426"/>
      <c r="DN71" s="426"/>
      <c r="DO71" s="426"/>
      <c r="DP71" s="426"/>
      <c r="DQ71" s="426"/>
      <c r="DR71" s="426"/>
      <c r="DS71" s="426"/>
      <c r="DT71" s="426"/>
      <c r="DU71" s="426"/>
      <c r="DV71" s="426"/>
      <c r="DW71" s="426"/>
      <c r="DX71" s="426"/>
      <c r="DY71" s="426"/>
      <c r="DZ71" s="426"/>
      <c r="EA71" s="426"/>
      <c r="EB71" s="426"/>
      <c r="EC71" s="426"/>
      <c r="ED71" s="426"/>
      <c r="EE71" s="426"/>
      <c r="EF71" s="426"/>
      <c r="EG71" s="426"/>
      <c r="EH71" s="426"/>
      <c r="EI71" s="426"/>
      <c r="EJ71" s="426"/>
      <c r="EK71" s="426"/>
      <c r="EL71" s="426"/>
      <c r="EM71" s="427"/>
      <c r="EN71" s="428"/>
      <c r="EO71" s="426"/>
      <c r="EP71" s="426"/>
      <c r="EQ71" s="426"/>
      <c r="ER71" s="426"/>
      <c r="ES71" s="426"/>
      <c r="ET71" s="426"/>
      <c r="EU71" s="426"/>
      <c r="EV71" s="426"/>
      <c r="EW71" s="426"/>
      <c r="EX71" s="426"/>
      <c r="EY71" s="426"/>
      <c r="EZ71" s="426"/>
      <c r="FA71" s="426"/>
      <c r="FB71" s="426"/>
      <c r="FC71" s="426"/>
      <c r="FD71" s="426"/>
      <c r="FE71" s="426"/>
      <c r="FF71" s="426"/>
      <c r="FG71" s="426"/>
      <c r="FH71" s="429"/>
      <c r="FI71" s="430"/>
      <c r="FJ71" s="427"/>
      <c r="FK71" s="427"/>
      <c r="FL71" s="427"/>
      <c r="FM71" s="427"/>
      <c r="FN71" s="429"/>
      <c r="FO71" s="428"/>
      <c r="FP71" s="426"/>
      <c r="FQ71" s="426"/>
      <c r="FR71" s="426"/>
      <c r="FS71" s="426"/>
      <c r="FT71" s="426"/>
      <c r="FU71" s="426"/>
      <c r="FV71" s="426"/>
      <c r="FW71" s="426"/>
      <c r="FX71" s="426"/>
      <c r="FY71" s="426"/>
      <c r="FZ71" s="426"/>
      <c r="GA71" s="426"/>
      <c r="GB71" s="426"/>
      <c r="GC71" s="426"/>
      <c r="GD71" s="426"/>
      <c r="GE71" s="426"/>
      <c r="GF71" s="426"/>
      <c r="GG71" s="427"/>
      <c r="GH71" s="428"/>
      <c r="GI71" s="426"/>
      <c r="GJ71" s="426"/>
      <c r="GK71" s="426"/>
      <c r="GL71" s="426"/>
      <c r="GM71" s="426"/>
      <c r="GN71" s="426"/>
      <c r="GO71" s="426"/>
      <c r="GP71" s="426"/>
      <c r="GQ71" s="426"/>
      <c r="GR71" s="426"/>
      <c r="GS71" s="426"/>
      <c r="GT71" s="426"/>
      <c r="GU71" s="426"/>
      <c r="GV71" s="426"/>
      <c r="GW71" s="426"/>
      <c r="GX71" s="426"/>
      <c r="GY71" s="426"/>
      <c r="GZ71" s="426"/>
      <c r="HA71" s="426"/>
      <c r="HB71" s="426"/>
      <c r="HC71" s="426"/>
      <c r="HD71" s="426"/>
      <c r="HE71" s="426"/>
      <c r="HF71" s="426"/>
      <c r="HG71" s="432"/>
      <c r="HH71" s="426"/>
      <c r="HI71" s="426"/>
      <c r="HJ71" s="426"/>
      <c r="HK71" s="426"/>
      <c r="HL71" s="426"/>
      <c r="HM71" s="426"/>
      <c r="HN71" s="426"/>
      <c r="HO71" s="426"/>
      <c r="HP71" s="426"/>
      <c r="HQ71" s="426"/>
      <c r="HR71" s="426"/>
      <c r="HS71" s="426"/>
      <c r="HT71" s="426"/>
      <c r="HU71" s="426"/>
      <c r="HV71" s="426"/>
      <c r="HW71" s="426"/>
      <c r="HX71" s="426"/>
      <c r="HY71" s="426"/>
      <c r="HZ71" s="426"/>
      <c r="IA71" s="427"/>
      <c r="IB71" s="427"/>
      <c r="IC71" s="427"/>
      <c r="ID71" s="427"/>
      <c r="IE71" s="427"/>
      <c r="IF71" s="427"/>
      <c r="IG71" s="427"/>
      <c r="IH71" s="427"/>
      <c r="II71" s="427"/>
      <c r="IJ71" s="427"/>
      <c r="IK71" s="427"/>
      <c r="IL71" s="427"/>
      <c r="IM71" s="427"/>
      <c r="IN71" s="427"/>
      <c r="IO71" s="427"/>
      <c r="IP71" s="427"/>
      <c r="IQ71" s="427"/>
      <c r="IR71" s="427"/>
      <c r="IS71" s="427"/>
      <c r="IT71" s="427"/>
      <c r="IU71" s="427"/>
      <c r="IV71" s="427"/>
      <c r="IW71" s="427"/>
      <c r="IX71" s="427"/>
      <c r="IY71" s="427"/>
      <c r="IZ71" s="427"/>
      <c r="JA71" s="427"/>
      <c r="JB71" s="427"/>
      <c r="JC71" s="427"/>
      <c r="JD71" s="427"/>
      <c r="JE71" s="427"/>
      <c r="JF71" s="427"/>
      <c r="JG71" s="427"/>
      <c r="JH71" s="427"/>
      <c r="JI71" s="427"/>
      <c r="JJ71" s="427"/>
      <c r="JK71" s="427"/>
      <c r="JL71" s="427"/>
      <c r="JM71" s="427"/>
      <c r="JN71" s="427"/>
      <c r="JO71" s="427"/>
      <c r="JP71" s="427"/>
      <c r="JQ71" s="427"/>
      <c r="JR71" s="427"/>
      <c r="JS71" s="427"/>
      <c r="JT71" s="427"/>
      <c r="JU71" s="427"/>
      <c r="JV71" s="427"/>
      <c r="JW71" s="427"/>
      <c r="JX71" s="427"/>
      <c r="JY71" s="427"/>
      <c r="JZ71" s="427"/>
      <c r="KA71" s="427"/>
      <c r="KB71" s="427"/>
      <c r="KC71" s="427"/>
      <c r="KD71" s="427"/>
      <c r="KE71" s="427"/>
      <c r="KF71" s="427"/>
      <c r="KG71" s="427"/>
      <c r="KH71" s="427"/>
      <c r="KI71" s="427"/>
      <c r="KJ71" s="427"/>
      <c r="KK71" s="427"/>
      <c r="KL71" s="427"/>
      <c r="KM71" s="427"/>
      <c r="KN71" s="431"/>
      <c r="KO71" s="427"/>
      <c r="KP71" s="427"/>
      <c r="KQ71" s="427"/>
      <c r="KR71" s="427"/>
      <c r="KS71" s="427"/>
      <c r="KT71" s="427"/>
      <c r="KU71" s="427"/>
      <c r="KV71" s="427"/>
      <c r="KW71" s="427"/>
      <c r="KX71" s="427"/>
      <c r="KY71" s="427"/>
      <c r="KZ71" s="427"/>
      <c r="LA71" s="427"/>
      <c r="LB71" s="427"/>
      <c r="LC71" s="429"/>
      <c r="LD71" s="432"/>
      <c r="LE71" s="426"/>
      <c r="LF71" s="426"/>
      <c r="LG71" s="426"/>
      <c r="LH71" s="426"/>
      <c r="LI71" s="426"/>
    </row>
    <row r="72" spans="1:321" ht="31.5" x14ac:dyDescent="0.25">
      <c r="A72" s="477">
        <f>'Pielęgniarstwo II st.'!A72</f>
        <v>52</v>
      </c>
      <c r="B72" s="517">
        <f>'Pielęgniarstwo II st.'!B72</f>
        <v>0</v>
      </c>
      <c r="C72" s="504" t="str">
        <f>'Pielęgniarstwo II st.'!C72</f>
        <v>2026/2027</v>
      </c>
      <c r="D72" s="477">
        <f>'Pielęgniarstwo II st.'!D72</f>
        <v>0</v>
      </c>
      <c r="E72" s="477">
        <f>'Pielęgniarstwo II st.'!E72</f>
        <v>2</v>
      </c>
      <c r="F72" s="477" t="str">
        <f>'Pielęgniarstwo II st.'!F72</f>
        <v>2027/2028</v>
      </c>
      <c r="G72" s="505" t="str">
        <f>'Pielęgniarstwo II st.'!G72</f>
        <v>RPS</v>
      </c>
      <c r="H72" s="506" t="str">
        <f>'Pielęgniarstwo II st.'!H72</f>
        <v>ze standardu</v>
      </c>
      <c r="I72" s="516" t="str">
        <f>'Pielęgniarstwo II st.'!I72</f>
        <v>Przygotowanie do egzaminu dyplomowego</v>
      </c>
      <c r="J72" s="493">
        <f>'Pielęgniarstwo II st.'!M72</f>
        <v>0</v>
      </c>
      <c r="K72" s="509">
        <f>'Pielęgniarstwo II st.'!N72</f>
        <v>0</v>
      </c>
      <c r="L72" s="510">
        <f>'Pielęgniarstwo II st.'!O72</f>
        <v>0</v>
      </c>
      <c r="M72" s="511">
        <f>SUM('Pielęgniarstwo II st.'!AB72,'Pielęgniarstwo II st.'!AD72,'Pielęgniarstwo II st.'!AY72,'Pielęgniarstwo II st.'!BA72)</f>
        <v>0</v>
      </c>
      <c r="N72" s="512">
        <f>'Pielęgniarstwo II st.'!P72</f>
        <v>0</v>
      </c>
      <c r="O72" s="513">
        <f>'Pielęgniarstwo II st.'!Q72</f>
        <v>7</v>
      </c>
      <c r="P72" s="514" t="str">
        <f>'Pielęgniarstwo II st.'!V72</f>
        <v>zal</v>
      </c>
      <c r="Q72" s="494">
        <f t="shared" si="9"/>
        <v>0</v>
      </c>
      <c r="R72" s="495">
        <f t="shared" si="10"/>
        <v>6</v>
      </c>
      <c r="S72" s="496">
        <f t="shared" si="11"/>
        <v>2</v>
      </c>
      <c r="T72" s="428"/>
      <c r="U72" s="426"/>
      <c r="V72" s="426"/>
      <c r="W72" s="426"/>
      <c r="X72" s="426"/>
      <c r="Y72" s="426"/>
      <c r="Z72" s="426"/>
      <c r="AA72" s="426"/>
      <c r="AB72" s="426"/>
      <c r="AC72" s="426"/>
      <c r="AD72" s="426"/>
      <c r="AE72" s="426"/>
      <c r="AF72" s="426"/>
      <c r="AG72" s="426"/>
      <c r="AH72" s="426"/>
      <c r="AI72" s="426"/>
      <c r="AJ72" s="426"/>
      <c r="AK72" s="426"/>
      <c r="AL72" s="426"/>
      <c r="AM72" s="426"/>
      <c r="AN72" s="426"/>
      <c r="AO72" s="426"/>
      <c r="AP72" s="426"/>
      <c r="AQ72" s="426"/>
      <c r="AR72" s="426"/>
      <c r="AS72" s="426"/>
      <c r="AT72" s="428"/>
      <c r="AU72" s="426"/>
      <c r="AV72" s="426"/>
      <c r="AW72" s="426"/>
      <c r="AX72" s="426"/>
      <c r="AY72" s="426"/>
      <c r="AZ72" s="426"/>
      <c r="BA72" s="426"/>
      <c r="BB72" s="426"/>
      <c r="BC72" s="426"/>
      <c r="BD72" s="426"/>
      <c r="BE72" s="426"/>
      <c r="BF72" s="426"/>
      <c r="BG72" s="426"/>
      <c r="BH72" s="426"/>
      <c r="BI72" s="426"/>
      <c r="BJ72" s="426"/>
      <c r="BK72" s="426"/>
      <c r="BL72" s="426"/>
      <c r="BM72" s="426"/>
      <c r="BN72" s="426"/>
      <c r="BO72" s="426"/>
      <c r="BP72" s="426"/>
      <c r="BQ72" s="426"/>
      <c r="BR72" s="426"/>
      <c r="BS72" s="426"/>
      <c r="BT72" s="426"/>
      <c r="BU72" s="426"/>
      <c r="BV72" s="426"/>
      <c r="BW72" s="426"/>
      <c r="BX72" s="426"/>
      <c r="BY72" s="426"/>
      <c r="BZ72" s="426"/>
      <c r="CA72" s="426"/>
      <c r="CB72" s="426"/>
      <c r="CC72" s="426"/>
      <c r="CD72" s="426"/>
      <c r="CE72" s="426"/>
      <c r="CF72" s="426"/>
      <c r="CG72" s="426"/>
      <c r="CH72" s="426"/>
      <c r="CI72" s="426"/>
      <c r="CJ72" s="426"/>
      <c r="CK72" s="426"/>
      <c r="CL72" s="426"/>
      <c r="CM72" s="426"/>
      <c r="CN72" s="426"/>
      <c r="CO72" s="426"/>
      <c r="CP72" s="426"/>
      <c r="CQ72" s="426"/>
      <c r="CR72" s="426"/>
      <c r="CS72" s="426"/>
      <c r="CT72" s="426"/>
      <c r="CU72" s="426"/>
      <c r="CV72" s="426"/>
      <c r="CW72" s="426"/>
      <c r="CX72" s="427"/>
      <c r="CY72" s="426"/>
      <c r="CZ72" s="426"/>
      <c r="DA72" s="426"/>
      <c r="DB72" s="426"/>
      <c r="DC72" s="426"/>
      <c r="DD72" s="426"/>
      <c r="DE72" s="426"/>
      <c r="DF72" s="426"/>
      <c r="DG72" s="426"/>
      <c r="DH72" s="426"/>
      <c r="DI72" s="426"/>
      <c r="DJ72" s="426"/>
      <c r="DK72" s="426"/>
      <c r="DL72" s="426"/>
      <c r="DM72" s="426"/>
      <c r="DN72" s="426"/>
      <c r="DO72" s="426"/>
      <c r="DP72" s="426"/>
      <c r="DQ72" s="426"/>
      <c r="DR72" s="426"/>
      <c r="DS72" s="426"/>
      <c r="DT72" s="426"/>
      <c r="DU72" s="426"/>
      <c r="DV72" s="426"/>
      <c r="DW72" s="426"/>
      <c r="DX72" s="426"/>
      <c r="DY72" s="426"/>
      <c r="DZ72" s="426"/>
      <c r="EA72" s="426"/>
      <c r="EB72" s="426"/>
      <c r="EC72" s="426"/>
      <c r="ED72" s="426"/>
      <c r="EE72" s="426"/>
      <c r="EF72" s="426"/>
      <c r="EG72" s="426"/>
      <c r="EH72" s="426"/>
      <c r="EI72" s="426"/>
      <c r="EJ72" s="426"/>
      <c r="EK72" s="426"/>
      <c r="EL72" s="426"/>
      <c r="EM72" s="427"/>
      <c r="EN72" s="428"/>
      <c r="EO72" s="426"/>
      <c r="EP72" s="426"/>
      <c r="EQ72" s="426"/>
      <c r="ER72" s="426"/>
      <c r="ES72" s="426"/>
      <c r="ET72" s="426"/>
      <c r="EU72" s="426"/>
      <c r="EV72" s="426"/>
      <c r="EW72" s="426"/>
      <c r="EX72" s="426"/>
      <c r="EY72" s="426"/>
      <c r="EZ72" s="426"/>
      <c r="FA72" s="426"/>
      <c r="FB72" s="426"/>
      <c r="FC72" s="426"/>
      <c r="FD72" s="426"/>
      <c r="FE72" s="426"/>
      <c r="FF72" s="426"/>
      <c r="FG72" s="426"/>
      <c r="FH72" s="429"/>
      <c r="FI72" s="430"/>
      <c r="FJ72" s="427"/>
      <c r="FK72" s="427"/>
      <c r="FL72" s="427"/>
      <c r="FM72" s="427"/>
      <c r="FN72" s="429"/>
      <c r="FO72" s="428"/>
      <c r="FP72" s="426"/>
      <c r="FQ72" s="426"/>
      <c r="FR72" s="426"/>
      <c r="FS72" s="426"/>
      <c r="FT72" s="426"/>
      <c r="FU72" s="426"/>
      <c r="FV72" s="426"/>
      <c r="FW72" s="426"/>
      <c r="FX72" s="426"/>
      <c r="FY72" s="426"/>
      <c r="FZ72" s="426"/>
      <c r="GA72" s="426"/>
      <c r="GB72" s="426"/>
      <c r="GC72" s="426"/>
      <c r="GD72" s="426"/>
      <c r="GE72" s="426"/>
      <c r="GF72" s="426"/>
      <c r="GG72" s="427"/>
      <c r="GH72" s="428"/>
      <c r="GI72" s="426"/>
      <c r="GJ72" s="426"/>
      <c r="GK72" s="426"/>
      <c r="GL72" s="426"/>
      <c r="GM72" s="426"/>
      <c r="GN72" s="426"/>
      <c r="GO72" s="426"/>
      <c r="GP72" s="426"/>
      <c r="GQ72" s="426"/>
      <c r="GR72" s="426"/>
      <c r="GS72" s="426"/>
      <c r="GT72" s="426"/>
      <c r="GU72" s="426"/>
      <c r="GV72" s="426"/>
      <c r="GW72" s="426"/>
      <c r="GX72" s="426"/>
      <c r="GY72" s="426"/>
      <c r="GZ72" s="426"/>
      <c r="HA72" s="426"/>
      <c r="HB72" s="426"/>
      <c r="HC72" s="426"/>
      <c r="HD72" s="426"/>
      <c r="HE72" s="426"/>
      <c r="HF72" s="426"/>
      <c r="HG72" s="432"/>
      <c r="HH72" s="426"/>
      <c r="HI72" s="426"/>
      <c r="HJ72" s="426"/>
      <c r="HK72" s="426"/>
      <c r="HL72" s="426"/>
      <c r="HM72" s="426"/>
      <c r="HN72" s="426"/>
      <c r="HO72" s="426"/>
      <c r="HP72" s="426"/>
      <c r="HQ72" s="426"/>
      <c r="HR72" s="426"/>
      <c r="HS72" s="426"/>
      <c r="HT72" s="426"/>
      <c r="HU72" s="426"/>
      <c r="HV72" s="426"/>
      <c r="HW72" s="426"/>
      <c r="HX72" s="426"/>
      <c r="HY72" s="426"/>
      <c r="HZ72" s="426"/>
      <c r="IA72" s="426"/>
      <c r="IB72" s="426"/>
      <c r="IC72" s="426"/>
      <c r="ID72" s="426"/>
      <c r="IE72" s="426"/>
      <c r="IF72" s="426"/>
      <c r="IG72" s="426"/>
      <c r="IH72" s="426"/>
      <c r="II72" s="426"/>
      <c r="IJ72" s="426"/>
      <c r="IK72" s="426"/>
      <c r="IL72" s="426"/>
      <c r="IM72" s="426"/>
      <c r="IN72" s="426"/>
      <c r="IO72" s="426"/>
      <c r="IP72" s="426"/>
      <c r="IQ72" s="426"/>
      <c r="IR72" s="426"/>
      <c r="IS72" s="426"/>
      <c r="IT72" s="426"/>
      <c r="IU72" s="426"/>
      <c r="IV72" s="426"/>
      <c r="IW72" s="426">
        <v>1</v>
      </c>
      <c r="IX72" s="426">
        <v>1</v>
      </c>
      <c r="IY72" s="426">
        <v>1</v>
      </c>
      <c r="IZ72" s="426">
        <v>1</v>
      </c>
      <c r="JA72" s="426">
        <v>1</v>
      </c>
      <c r="JB72" s="426"/>
      <c r="JC72" s="426"/>
      <c r="JD72" s="426"/>
      <c r="JE72" s="426"/>
      <c r="JF72" s="426"/>
      <c r="JG72" s="426"/>
      <c r="JH72" s="426">
        <v>1</v>
      </c>
      <c r="JI72" s="427"/>
      <c r="JJ72" s="427"/>
      <c r="JK72" s="427"/>
      <c r="JL72" s="427"/>
      <c r="JM72" s="427"/>
      <c r="JN72" s="427"/>
      <c r="JO72" s="427"/>
      <c r="JP72" s="427"/>
      <c r="JQ72" s="427"/>
      <c r="JR72" s="427"/>
      <c r="JS72" s="427"/>
      <c r="JT72" s="427"/>
      <c r="JU72" s="427"/>
      <c r="JV72" s="427"/>
      <c r="JW72" s="427"/>
      <c r="JX72" s="427"/>
      <c r="JY72" s="427"/>
      <c r="JZ72" s="427"/>
      <c r="KA72" s="427"/>
      <c r="KB72" s="427"/>
      <c r="KC72" s="427"/>
      <c r="KD72" s="427"/>
      <c r="KE72" s="427"/>
      <c r="KF72" s="427"/>
      <c r="KG72" s="427"/>
      <c r="KH72" s="427"/>
      <c r="KI72" s="427"/>
      <c r="KJ72" s="427"/>
      <c r="KK72" s="427"/>
      <c r="KL72" s="427"/>
      <c r="KM72" s="427"/>
      <c r="KN72" s="428"/>
      <c r="KO72" s="426"/>
      <c r="KP72" s="426"/>
      <c r="KQ72" s="426"/>
      <c r="KR72" s="426"/>
      <c r="KS72" s="426"/>
      <c r="KT72" s="426"/>
      <c r="KU72" s="426"/>
      <c r="KV72" s="426"/>
      <c r="KW72" s="426"/>
      <c r="KX72" s="426"/>
      <c r="KY72" s="426"/>
      <c r="KZ72" s="426"/>
      <c r="LA72" s="426"/>
      <c r="LB72" s="426"/>
      <c r="LC72" s="429"/>
      <c r="LD72" s="432"/>
      <c r="LE72" s="426"/>
      <c r="LF72" s="426"/>
      <c r="LG72" s="426">
        <v>1</v>
      </c>
      <c r="LH72" s="426">
        <v>1</v>
      </c>
      <c r="LI72" s="426"/>
    </row>
    <row r="73" spans="1:321" ht="88.5" customHeight="1" x14ac:dyDescent="0.25">
      <c r="A73" s="477">
        <f>'Pielęgniarstwo II st.'!A73</f>
        <v>53</v>
      </c>
      <c r="B73" s="477" t="str">
        <f>'Pielęgniarstwo II st.'!B73</f>
        <v>D</v>
      </c>
      <c r="C73" s="504" t="str">
        <f>'Pielęgniarstwo II st.'!C73</f>
        <v>2026/2027</v>
      </c>
      <c r="D73" s="477">
        <f>'Pielęgniarstwo II st.'!D73</f>
        <v>0</v>
      </c>
      <c r="E73" s="477">
        <f>'Pielęgniarstwo II st.'!E73</f>
        <v>2</v>
      </c>
      <c r="F73" s="477" t="str">
        <f>'Pielęgniarstwo II st.'!F73</f>
        <v>2027/2028</v>
      </c>
      <c r="G73" s="505" t="str">
        <f>'Pielęgniarstwo II st.'!G73</f>
        <v>RPS</v>
      </c>
      <c r="H73" s="506" t="str">
        <f>'Pielęgniarstwo II st.'!H73</f>
        <v>ze standardu</v>
      </c>
      <c r="I73" s="516" t="str">
        <f>'Pielęgniarstwo II st.'!I73</f>
        <v>Tlenoterapia ciągła i wentylacja mechaniczna oraz pielęgnowanie dorosłego wentylowanego mechanicznie w chorobach przewlekłych - praktyka zawodowa</v>
      </c>
      <c r="J73" s="493">
        <f>'Pielęgniarstwo II st.'!M73</f>
        <v>50</v>
      </c>
      <c r="K73" s="509">
        <f>'Pielęgniarstwo II st.'!N73</f>
        <v>10</v>
      </c>
      <c r="L73" s="510">
        <f>'Pielęgniarstwo II st.'!O73</f>
        <v>40</v>
      </c>
      <c r="M73" s="511">
        <f>SUM('Pielęgniarstwo II st.'!AB73,'Pielęgniarstwo II st.'!AD73,'Pielęgniarstwo II st.'!AY73,'Pielęgniarstwo II st.'!BA73)</f>
        <v>0</v>
      </c>
      <c r="N73" s="512">
        <f>'Pielęgniarstwo II st.'!P73</f>
        <v>40</v>
      </c>
      <c r="O73" s="513">
        <f>'Pielęgniarstwo II st.'!Q73</f>
        <v>2</v>
      </c>
      <c r="P73" s="514" t="str">
        <f>'Pielęgniarstwo II st.'!V73</f>
        <v>zal</v>
      </c>
      <c r="Q73" s="494">
        <f t="shared" si="9"/>
        <v>0</v>
      </c>
      <c r="R73" s="495">
        <f t="shared" si="10"/>
        <v>6</v>
      </c>
      <c r="S73" s="496">
        <f t="shared" ref="S73" si="12">SUM(LD73:LI73)</f>
        <v>2</v>
      </c>
      <c r="T73" s="428"/>
      <c r="U73" s="426"/>
      <c r="V73" s="426"/>
      <c r="W73" s="426"/>
      <c r="X73" s="426"/>
      <c r="Y73" s="426"/>
      <c r="Z73" s="426"/>
      <c r="AA73" s="426"/>
      <c r="AB73" s="426"/>
      <c r="AC73" s="426"/>
      <c r="AD73" s="426"/>
      <c r="AE73" s="426"/>
      <c r="AF73" s="426"/>
      <c r="AG73" s="426"/>
      <c r="AH73" s="426"/>
      <c r="AI73" s="426"/>
      <c r="AJ73" s="426"/>
      <c r="AK73" s="426"/>
      <c r="AL73" s="426"/>
      <c r="AM73" s="426"/>
      <c r="AN73" s="426"/>
      <c r="AO73" s="426"/>
      <c r="AP73" s="426"/>
      <c r="AQ73" s="426"/>
      <c r="AR73" s="426"/>
      <c r="AS73" s="426"/>
      <c r="AT73" s="428"/>
      <c r="AU73" s="426"/>
      <c r="AV73" s="426"/>
      <c r="AW73" s="426"/>
      <c r="AX73" s="426"/>
      <c r="AY73" s="426"/>
      <c r="AZ73" s="426"/>
      <c r="BA73" s="426"/>
      <c r="BB73" s="426"/>
      <c r="BC73" s="426"/>
      <c r="BD73" s="426"/>
      <c r="BE73" s="426"/>
      <c r="BF73" s="426"/>
      <c r="BG73" s="426"/>
      <c r="BH73" s="426"/>
      <c r="BI73" s="426"/>
      <c r="BJ73" s="426"/>
      <c r="BK73" s="426"/>
      <c r="BL73" s="426"/>
      <c r="BM73" s="426"/>
      <c r="BN73" s="426"/>
      <c r="BO73" s="426"/>
      <c r="BP73" s="426"/>
      <c r="BQ73" s="426"/>
      <c r="BR73" s="426"/>
      <c r="BS73" s="426"/>
      <c r="BT73" s="426"/>
      <c r="BU73" s="426"/>
      <c r="BV73" s="426"/>
      <c r="BW73" s="426"/>
      <c r="BX73" s="426"/>
      <c r="BY73" s="426"/>
      <c r="BZ73" s="426"/>
      <c r="CA73" s="426"/>
      <c r="CB73" s="426"/>
      <c r="CC73" s="426"/>
      <c r="CD73" s="426"/>
      <c r="CE73" s="426"/>
      <c r="CF73" s="426"/>
      <c r="CG73" s="426"/>
      <c r="CH73" s="426"/>
      <c r="CI73" s="426"/>
      <c r="CJ73" s="426"/>
      <c r="CK73" s="426"/>
      <c r="CL73" s="426"/>
      <c r="CM73" s="426"/>
      <c r="CN73" s="426"/>
      <c r="CO73" s="426"/>
      <c r="CP73" s="426"/>
      <c r="CQ73" s="426"/>
      <c r="CR73" s="426"/>
      <c r="CS73" s="426"/>
      <c r="CT73" s="426"/>
      <c r="CU73" s="426"/>
      <c r="CV73" s="426"/>
      <c r="CW73" s="426"/>
      <c r="CX73" s="427"/>
      <c r="CY73" s="426"/>
      <c r="CZ73" s="426"/>
      <c r="DA73" s="426"/>
      <c r="DB73" s="426"/>
      <c r="DC73" s="426"/>
      <c r="DD73" s="426"/>
      <c r="DE73" s="426"/>
      <c r="DF73" s="426"/>
      <c r="DG73" s="426"/>
      <c r="DH73" s="426"/>
      <c r="DI73" s="426"/>
      <c r="DJ73" s="426"/>
      <c r="DK73" s="426"/>
      <c r="DL73" s="426"/>
      <c r="DM73" s="426"/>
      <c r="DN73" s="426"/>
      <c r="DO73" s="426"/>
      <c r="DP73" s="426"/>
      <c r="DQ73" s="426"/>
      <c r="DR73" s="426"/>
      <c r="DS73" s="426"/>
      <c r="DT73" s="426"/>
      <c r="DU73" s="426"/>
      <c r="DV73" s="426"/>
      <c r="DW73" s="426"/>
      <c r="DX73" s="426"/>
      <c r="DY73" s="426"/>
      <c r="DZ73" s="426"/>
      <c r="EA73" s="426"/>
      <c r="EB73" s="426"/>
      <c r="EC73" s="426"/>
      <c r="ED73" s="426"/>
      <c r="EE73" s="426"/>
      <c r="EF73" s="426"/>
      <c r="EG73" s="426"/>
      <c r="EH73" s="426"/>
      <c r="EI73" s="426"/>
      <c r="EJ73" s="426"/>
      <c r="EK73" s="426"/>
      <c r="EL73" s="426"/>
      <c r="EM73" s="427"/>
      <c r="EN73" s="428"/>
      <c r="EO73" s="426"/>
      <c r="EP73" s="426"/>
      <c r="EQ73" s="426"/>
      <c r="ER73" s="426"/>
      <c r="ES73" s="426"/>
      <c r="ET73" s="426"/>
      <c r="EU73" s="426"/>
      <c r="EV73" s="426"/>
      <c r="EW73" s="426"/>
      <c r="EX73" s="426"/>
      <c r="EY73" s="426"/>
      <c r="EZ73" s="426"/>
      <c r="FA73" s="426"/>
      <c r="FB73" s="426"/>
      <c r="FC73" s="426"/>
      <c r="FD73" s="426"/>
      <c r="FE73" s="426"/>
      <c r="FF73" s="426"/>
      <c r="FG73" s="426"/>
      <c r="FH73" s="429"/>
      <c r="FI73" s="430"/>
      <c r="FJ73" s="427"/>
      <c r="FK73" s="427"/>
      <c r="FL73" s="427"/>
      <c r="FM73" s="427"/>
      <c r="FN73" s="429"/>
      <c r="FO73" s="428"/>
      <c r="FP73" s="426"/>
      <c r="FQ73" s="426"/>
      <c r="FR73" s="426"/>
      <c r="FS73" s="426"/>
      <c r="FT73" s="426"/>
      <c r="FU73" s="426"/>
      <c r="FV73" s="426"/>
      <c r="FW73" s="426"/>
      <c r="FX73" s="426"/>
      <c r="FY73" s="426"/>
      <c r="FZ73" s="426"/>
      <c r="GA73" s="426"/>
      <c r="GB73" s="426"/>
      <c r="GC73" s="426"/>
      <c r="GD73" s="426"/>
      <c r="GE73" s="426"/>
      <c r="GF73" s="426"/>
      <c r="GG73" s="427"/>
      <c r="GH73" s="428"/>
      <c r="GI73" s="426"/>
      <c r="GJ73" s="426"/>
      <c r="GK73" s="426"/>
      <c r="GL73" s="426"/>
      <c r="GM73" s="426"/>
      <c r="GN73" s="426"/>
      <c r="GO73" s="426"/>
      <c r="GP73" s="426"/>
      <c r="GQ73" s="426"/>
      <c r="GR73" s="426"/>
      <c r="GS73" s="426"/>
      <c r="GT73" s="426"/>
      <c r="GU73" s="426"/>
      <c r="GV73" s="426"/>
      <c r="GW73" s="426"/>
      <c r="GX73" s="426"/>
      <c r="GY73" s="426"/>
      <c r="GZ73" s="426"/>
      <c r="HA73" s="426"/>
      <c r="HB73" s="426"/>
      <c r="HC73" s="426"/>
      <c r="HD73" s="426"/>
      <c r="HE73" s="426"/>
      <c r="HF73" s="426"/>
      <c r="HG73" s="432"/>
      <c r="HH73" s="426"/>
      <c r="HI73" s="426"/>
      <c r="HJ73" s="426"/>
      <c r="HK73" s="426"/>
      <c r="HL73" s="426"/>
      <c r="HM73" s="426"/>
      <c r="HN73" s="426"/>
      <c r="HO73" s="426"/>
      <c r="HP73" s="426"/>
      <c r="HQ73" s="426"/>
      <c r="HR73" s="426"/>
      <c r="HS73" s="426"/>
      <c r="HT73" s="426"/>
      <c r="HU73" s="426"/>
      <c r="HV73" s="426"/>
      <c r="HW73" s="426"/>
      <c r="HX73" s="426"/>
      <c r="HY73" s="426"/>
      <c r="HZ73" s="426"/>
      <c r="IA73" s="426"/>
      <c r="IB73" s="426"/>
      <c r="IC73" s="426"/>
      <c r="ID73" s="426"/>
      <c r="IE73" s="426"/>
      <c r="IF73" s="426"/>
      <c r="IG73" s="426"/>
      <c r="IH73" s="426"/>
      <c r="II73" s="426"/>
      <c r="IJ73" s="426"/>
      <c r="IK73" s="426"/>
      <c r="IL73" s="426"/>
      <c r="IM73" s="426"/>
      <c r="IN73" s="426"/>
      <c r="IO73" s="426"/>
      <c r="IP73" s="426"/>
      <c r="IQ73" s="426"/>
      <c r="IR73" s="426"/>
      <c r="IS73" s="426"/>
      <c r="IT73" s="426"/>
      <c r="IU73" s="426"/>
      <c r="IV73" s="426"/>
      <c r="IW73" s="426">
        <v>1</v>
      </c>
      <c r="IX73" s="426">
        <v>1</v>
      </c>
      <c r="IY73" s="426">
        <v>1</v>
      </c>
      <c r="IZ73" s="426">
        <v>1</v>
      </c>
      <c r="JA73" s="426">
        <v>1</v>
      </c>
      <c r="JB73" s="426"/>
      <c r="JC73" s="426"/>
      <c r="JD73" s="426"/>
      <c r="JE73" s="426"/>
      <c r="JF73" s="426"/>
      <c r="JG73" s="426"/>
      <c r="JH73" s="426">
        <v>1</v>
      </c>
      <c r="JI73" s="427"/>
      <c r="JJ73" s="427"/>
      <c r="JK73" s="427"/>
      <c r="JL73" s="427"/>
      <c r="JM73" s="427"/>
      <c r="JN73" s="427"/>
      <c r="JO73" s="427"/>
      <c r="JP73" s="427"/>
      <c r="JQ73" s="427"/>
      <c r="JR73" s="427"/>
      <c r="JS73" s="427"/>
      <c r="JT73" s="427"/>
      <c r="JU73" s="427"/>
      <c r="JV73" s="427"/>
      <c r="JW73" s="427"/>
      <c r="JX73" s="427"/>
      <c r="JY73" s="427"/>
      <c r="JZ73" s="427"/>
      <c r="KA73" s="427"/>
      <c r="KB73" s="427"/>
      <c r="KC73" s="427"/>
      <c r="KD73" s="427"/>
      <c r="KE73" s="427"/>
      <c r="KF73" s="427"/>
      <c r="KG73" s="427"/>
      <c r="KH73" s="427"/>
      <c r="KI73" s="427"/>
      <c r="KJ73" s="427"/>
      <c r="KK73" s="427"/>
      <c r="KL73" s="427"/>
      <c r="KM73" s="427"/>
      <c r="KN73" s="428"/>
      <c r="KO73" s="426"/>
      <c r="KP73" s="426"/>
      <c r="KQ73" s="426"/>
      <c r="KR73" s="426"/>
      <c r="KS73" s="426"/>
      <c r="KT73" s="426"/>
      <c r="KU73" s="426"/>
      <c r="KV73" s="426"/>
      <c r="KW73" s="426"/>
      <c r="KX73" s="426"/>
      <c r="KY73" s="426"/>
      <c r="KZ73" s="426"/>
      <c r="LA73" s="426"/>
      <c r="LB73" s="426"/>
      <c r="LC73" s="429"/>
      <c r="LD73" s="432"/>
      <c r="LE73" s="426"/>
      <c r="LF73" s="426"/>
      <c r="LG73" s="426">
        <v>1</v>
      </c>
      <c r="LH73" s="426">
        <v>1</v>
      </c>
      <c r="LI73" s="426"/>
    </row>
    <row r="74" spans="1:321" ht="32.25" thickBot="1" x14ac:dyDescent="0.3">
      <c r="A74" s="477">
        <f>'Pielęgniarstwo II st.'!A74</f>
        <v>54</v>
      </c>
      <c r="B74" s="477" t="str">
        <f>'Pielęgniarstwo II st.'!B74</f>
        <v>D</v>
      </c>
      <c r="C74" s="504" t="str">
        <f>'Pielęgniarstwo II st.'!C74</f>
        <v>2026/2027</v>
      </c>
      <c r="D74" s="477">
        <f>'Pielęgniarstwo II st.'!D74</f>
        <v>0</v>
      </c>
      <c r="E74" s="477">
        <f>'Pielęgniarstwo II st.'!E74</f>
        <v>2</v>
      </c>
      <c r="F74" s="477" t="str">
        <f>'Pielęgniarstwo II st.'!F74</f>
        <v>2027/2028</v>
      </c>
      <c r="G74" s="505" t="str">
        <f>'Pielęgniarstwo II st.'!G74</f>
        <v>RPS</v>
      </c>
      <c r="H74" s="506" t="str">
        <f>'Pielęgniarstwo II st.'!H74</f>
        <v>ze standardu</v>
      </c>
      <c r="I74" s="516" t="str">
        <f>'Pielęgniarstwo II st.'!I74</f>
        <v>Ordynowanie leków i wystawianie recept - praktyka zawodowa</v>
      </c>
      <c r="J74" s="493">
        <f>'Pielęgniarstwo II st.'!M74</f>
        <v>25</v>
      </c>
      <c r="K74" s="509">
        <f>'Pielęgniarstwo II st.'!N74</f>
        <v>5</v>
      </c>
      <c r="L74" s="510">
        <f>'Pielęgniarstwo II st.'!O74</f>
        <v>20</v>
      </c>
      <c r="M74" s="511">
        <f>SUM('Pielęgniarstwo II st.'!AB74,'Pielęgniarstwo II st.'!AD74,'Pielęgniarstwo II st.'!AY74,'Pielęgniarstwo II st.'!BA74)</f>
        <v>0</v>
      </c>
      <c r="N74" s="512">
        <f>'Pielęgniarstwo II st.'!P74</f>
        <v>20</v>
      </c>
      <c r="O74" s="513">
        <f>'Pielęgniarstwo II st.'!Q74</f>
        <v>1</v>
      </c>
      <c r="P74" s="514" t="str">
        <f>'Pielęgniarstwo II st.'!V74</f>
        <v>zal</v>
      </c>
      <c r="Q74" s="494">
        <f t="shared" si="9"/>
        <v>0</v>
      </c>
      <c r="R74" s="495">
        <f t="shared" si="10"/>
        <v>6</v>
      </c>
      <c r="S74" s="496">
        <f t="shared" si="11"/>
        <v>2</v>
      </c>
      <c r="T74" s="428"/>
      <c r="U74" s="426"/>
      <c r="V74" s="426"/>
      <c r="W74" s="426"/>
      <c r="X74" s="426"/>
      <c r="Y74" s="426"/>
      <c r="Z74" s="426"/>
      <c r="AA74" s="426"/>
      <c r="AB74" s="426"/>
      <c r="AC74" s="426"/>
      <c r="AD74" s="426"/>
      <c r="AE74" s="426"/>
      <c r="AF74" s="426"/>
      <c r="AG74" s="426"/>
      <c r="AH74" s="426"/>
      <c r="AI74" s="426"/>
      <c r="AJ74" s="426"/>
      <c r="AK74" s="426"/>
      <c r="AL74" s="426"/>
      <c r="AM74" s="426"/>
      <c r="AN74" s="426"/>
      <c r="AO74" s="426"/>
      <c r="AP74" s="426"/>
      <c r="AQ74" s="426"/>
      <c r="AR74" s="426"/>
      <c r="AS74" s="447"/>
      <c r="AT74" s="446"/>
      <c r="AU74" s="426"/>
      <c r="AV74" s="426"/>
      <c r="AW74" s="426"/>
      <c r="AX74" s="426"/>
      <c r="AY74" s="426"/>
      <c r="AZ74" s="426"/>
      <c r="BA74" s="426"/>
      <c r="BB74" s="426"/>
      <c r="BC74" s="426"/>
      <c r="BD74" s="426"/>
      <c r="BE74" s="426"/>
      <c r="BF74" s="426"/>
      <c r="BG74" s="426"/>
      <c r="BH74" s="426"/>
      <c r="BI74" s="426"/>
      <c r="BJ74" s="426"/>
      <c r="BK74" s="426"/>
      <c r="BL74" s="426"/>
      <c r="BM74" s="426"/>
      <c r="BN74" s="426"/>
      <c r="BO74" s="426"/>
      <c r="BP74" s="426"/>
      <c r="BQ74" s="426"/>
      <c r="BR74" s="426"/>
      <c r="BS74" s="426"/>
      <c r="BT74" s="426"/>
      <c r="BU74" s="426"/>
      <c r="BV74" s="426"/>
      <c r="BW74" s="426"/>
      <c r="BX74" s="426"/>
      <c r="BY74" s="426"/>
      <c r="BZ74" s="426"/>
      <c r="CA74" s="426"/>
      <c r="CB74" s="426"/>
      <c r="CC74" s="426"/>
      <c r="CD74" s="426"/>
      <c r="CE74" s="426"/>
      <c r="CF74" s="426"/>
      <c r="CG74" s="426"/>
      <c r="CH74" s="426"/>
      <c r="CI74" s="426"/>
      <c r="CJ74" s="426"/>
      <c r="CK74" s="426"/>
      <c r="CL74" s="426"/>
      <c r="CM74" s="426"/>
      <c r="CN74" s="426"/>
      <c r="CO74" s="426"/>
      <c r="CP74" s="426"/>
      <c r="CQ74" s="426"/>
      <c r="CR74" s="426"/>
      <c r="CS74" s="426"/>
      <c r="CT74" s="426"/>
      <c r="CU74" s="426"/>
      <c r="CV74" s="426"/>
      <c r="CW74" s="426"/>
      <c r="CX74" s="427"/>
      <c r="CY74" s="447"/>
      <c r="CZ74" s="447"/>
      <c r="DA74" s="426"/>
      <c r="DB74" s="426"/>
      <c r="DC74" s="426"/>
      <c r="DD74" s="426"/>
      <c r="DE74" s="426"/>
      <c r="DF74" s="426"/>
      <c r="DG74" s="426"/>
      <c r="DH74" s="426"/>
      <c r="DI74" s="426"/>
      <c r="DJ74" s="426"/>
      <c r="DK74" s="426"/>
      <c r="DL74" s="426"/>
      <c r="DM74" s="426"/>
      <c r="DN74" s="426"/>
      <c r="DO74" s="426"/>
      <c r="DP74" s="426"/>
      <c r="DQ74" s="426"/>
      <c r="DR74" s="426"/>
      <c r="DS74" s="426"/>
      <c r="DT74" s="426"/>
      <c r="DU74" s="426"/>
      <c r="DV74" s="426"/>
      <c r="DW74" s="426"/>
      <c r="DX74" s="426"/>
      <c r="DY74" s="426"/>
      <c r="DZ74" s="426"/>
      <c r="EA74" s="426"/>
      <c r="EB74" s="426"/>
      <c r="EC74" s="426"/>
      <c r="ED74" s="426"/>
      <c r="EE74" s="426"/>
      <c r="EF74" s="426"/>
      <c r="EG74" s="426"/>
      <c r="EH74" s="426"/>
      <c r="EI74" s="426"/>
      <c r="EJ74" s="426"/>
      <c r="EK74" s="426"/>
      <c r="EL74" s="426"/>
      <c r="EM74" s="427"/>
      <c r="EN74" s="428"/>
      <c r="EO74" s="426"/>
      <c r="EP74" s="426"/>
      <c r="EQ74" s="426"/>
      <c r="ER74" s="426"/>
      <c r="ES74" s="426"/>
      <c r="ET74" s="426"/>
      <c r="EU74" s="426"/>
      <c r="EV74" s="426"/>
      <c r="EW74" s="426"/>
      <c r="EX74" s="426"/>
      <c r="EY74" s="426"/>
      <c r="EZ74" s="426"/>
      <c r="FA74" s="426"/>
      <c r="FB74" s="426"/>
      <c r="FC74" s="426"/>
      <c r="FD74" s="426"/>
      <c r="FE74" s="426"/>
      <c r="FF74" s="426"/>
      <c r="FG74" s="426"/>
      <c r="FH74" s="429"/>
      <c r="FI74" s="441"/>
      <c r="FJ74" s="442"/>
      <c r="FK74" s="442"/>
      <c r="FL74" s="442"/>
      <c r="FM74" s="442"/>
      <c r="FN74" s="448"/>
      <c r="FO74" s="428"/>
      <c r="FP74" s="426"/>
      <c r="FQ74" s="426"/>
      <c r="FR74" s="426"/>
      <c r="FS74" s="426"/>
      <c r="FT74" s="426"/>
      <c r="FU74" s="426"/>
      <c r="FV74" s="426"/>
      <c r="FW74" s="426"/>
      <c r="FX74" s="426"/>
      <c r="FY74" s="426"/>
      <c r="FZ74" s="426"/>
      <c r="GA74" s="426"/>
      <c r="GB74" s="426"/>
      <c r="GC74" s="426"/>
      <c r="GD74" s="426"/>
      <c r="GE74" s="426"/>
      <c r="GF74" s="426"/>
      <c r="GG74" s="427"/>
      <c r="GH74" s="446">
        <v>1</v>
      </c>
      <c r="GI74" s="426">
        <v>1</v>
      </c>
      <c r="GJ74" s="426">
        <v>1</v>
      </c>
      <c r="GK74" s="426">
        <v>1</v>
      </c>
      <c r="GL74" s="426">
        <v>1</v>
      </c>
      <c r="GM74" s="426"/>
      <c r="GN74" s="426"/>
      <c r="GO74" s="426"/>
      <c r="GP74" s="426"/>
      <c r="GQ74" s="426"/>
      <c r="GR74" s="426"/>
      <c r="GS74" s="426"/>
      <c r="GT74" s="426"/>
      <c r="GU74" s="426"/>
      <c r="GV74" s="426"/>
      <c r="GW74" s="426"/>
      <c r="GX74" s="426"/>
      <c r="GY74" s="426"/>
      <c r="GZ74" s="426"/>
      <c r="HA74" s="426"/>
      <c r="HB74" s="426"/>
      <c r="HC74" s="426"/>
      <c r="HD74" s="426"/>
      <c r="HE74" s="426"/>
      <c r="HF74" s="426"/>
      <c r="HG74" s="432"/>
      <c r="HH74" s="426"/>
      <c r="HI74" s="426"/>
      <c r="HJ74" s="426"/>
      <c r="HK74" s="426"/>
      <c r="HL74" s="426"/>
      <c r="HM74" s="426"/>
      <c r="HN74" s="426"/>
      <c r="HO74" s="426"/>
      <c r="HP74" s="426"/>
      <c r="HQ74" s="426"/>
      <c r="HR74" s="426"/>
      <c r="HS74" s="426"/>
      <c r="HT74" s="426"/>
      <c r="HU74" s="426"/>
      <c r="HV74" s="426"/>
      <c r="HW74" s="426"/>
      <c r="HX74" s="426"/>
      <c r="HY74" s="426"/>
      <c r="HZ74" s="426"/>
      <c r="IA74" s="426"/>
      <c r="IB74" s="426"/>
      <c r="IC74" s="426"/>
      <c r="ID74" s="426"/>
      <c r="IE74" s="426"/>
      <c r="IF74" s="426"/>
      <c r="IG74" s="426"/>
      <c r="IH74" s="426"/>
      <c r="II74" s="426"/>
      <c r="IJ74" s="426"/>
      <c r="IK74" s="426"/>
      <c r="IL74" s="426"/>
      <c r="IM74" s="426"/>
      <c r="IN74" s="426"/>
      <c r="IO74" s="426"/>
      <c r="IP74" s="426"/>
      <c r="IQ74" s="426"/>
      <c r="IR74" s="426"/>
      <c r="IS74" s="426"/>
      <c r="IT74" s="426"/>
      <c r="IU74" s="426"/>
      <c r="IV74" s="426">
        <v>1</v>
      </c>
      <c r="IW74" s="426"/>
      <c r="IX74" s="426"/>
      <c r="IY74" s="426"/>
      <c r="IZ74" s="426"/>
      <c r="JA74" s="426"/>
      <c r="JB74" s="426"/>
      <c r="JC74" s="426"/>
      <c r="JD74" s="426"/>
      <c r="JE74" s="426"/>
      <c r="JF74" s="426"/>
      <c r="JG74" s="426"/>
      <c r="JH74" s="426"/>
      <c r="JI74" s="427"/>
      <c r="JJ74" s="427"/>
      <c r="JK74" s="427"/>
      <c r="JL74" s="427"/>
      <c r="JM74" s="427"/>
      <c r="JN74" s="427"/>
      <c r="JO74" s="427"/>
      <c r="JP74" s="427"/>
      <c r="JQ74" s="427"/>
      <c r="JR74" s="427"/>
      <c r="JS74" s="427"/>
      <c r="JT74" s="427"/>
      <c r="JU74" s="427"/>
      <c r="JV74" s="427"/>
      <c r="JW74" s="427"/>
      <c r="JX74" s="427"/>
      <c r="JY74" s="427"/>
      <c r="JZ74" s="427"/>
      <c r="KA74" s="427"/>
      <c r="KB74" s="427"/>
      <c r="KC74" s="427"/>
      <c r="KD74" s="427"/>
      <c r="KE74" s="427"/>
      <c r="KF74" s="427"/>
      <c r="KG74" s="427"/>
      <c r="KH74" s="427"/>
      <c r="KI74" s="427"/>
      <c r="KJ74" s="427"/>
      <c r="KK74" s="427"/>
      <c r="KL74" s="427"/>
      <c r="KM74" s="427"/>
      <c r="KN74" s="428"/>
      <c r="KO74" s="426"/>
      <c r="KP74" s="426"/>
      <c r="KQ74" s="426"/>
      <c r="KR74" s="426"/>
      <c r="KS74" s="426"/>
      <c r="KT74" s="426"/>
      <c r="KU74" s="426"/>
      <c r="KV74" s="426"/>
      <c r="KW74" s="426"/>
      <c r="KX74" s="426"/>
      <c r="KY74" s="426"/>
      <c r="KZ74" s="426"/>
      <c r="LA74" s="426"/>
      <c r="LB74" s="426"/>
      <c r="LC74" s="429"/>
      <c r="LD74" s="432"/>
      <c r="LE74" s="426"/>
      <c r="LF74" s="426"/>
      <c r="LG74" s="426"/>
      <c r="LH74" s="426">
        <v>1</v>
      </c>
      <c r="LI74" s="426">
        <v>1</v>
      </c>
    </row>
    <row r="75" spans="1:321" ht="16.5" thickBot="1" x14ac:dyDescent="0.3">
      <c r="A75" s="462"/>
      <c r="B75" s="463"/>
      <c r="C75" s="464"/>
      <c r="D75" s="465"/>
      <c r="E75" s="465"/>
      <c r="F75" s="465"/>
      <c r="G75" s="465"/>
      <c r="H75" s="465"/>
      <c r="I75" s="466" t="s">
        <v>154</v>
      </c>
      <c r="J75" s="518">
        <f>SUM(J48:J74)</f>
        <v>1505</v>
      </c>
      <c r="K75" s="518">
        <f t="shared" ref="K75:BT75" si="13">SUM(K48:K74)</f>
        <v>725</v>
      </c>
      <c r="L75" s="518">
        <f t="shared" si="13"/>
        <v>780</v>
      </c>
      <c r="M75" s="518">
        <f t="shared" si="13"/>
        <v>280</v>
      </c>
      <c r="N75" s="518">
        <f t="shared" si="13"/>
        <v>780</v>
      </c>
      <c r="O75" s="518">
        <f t="shared" si="13"/>
        <v>76</v>
      </c>
      <c r="P75" s="518">
        <f t="shared" si="13"/>
        <v>0</v>
      </c>
      <c r="Q75" s="518">
        <f>SUM(Q48:Q74)</f>
        <v>88</v>
      </c>
      <c r="R75" s="518">
        <f t="shared" si="13"/>
        <v>120</v>
      </c>
      <c r="S75" s="518">
        <f t="shared" si="13"/>
        <v>40</v>
      </c>
      <c r="T75" s="518">
        <f t="shared" si="13"/>
        <v>0</v>
      </c>
      <c r="U75" s="518">
        <f t="shared" si="13"/>
        <v>0</v>
      </c>
      <c r="V75" s="518">
        <f t="shared" si="13"/>
        <v>0</v>
      </c>
      <c r="W75" s="518">
        <f t="shared" si="13"/>
        <v>0</v>
      </c>
      <c r="X75" s="518">
        <f t="shared" si="13"/>
        <v>0</v>
      </c>
      <c r="Y75" s="518">
        <f t="shared" si="13"/>
        <v>0</v>
      </c>
      <c r="Z75" s="518">
        <f t="shared" si="13"/>
        <v>0</v>
      </c>
      <c r="AA75" s="518">
        <f t="shared" si="13"/>
        <v>0</v>
      </c>
      <c r="AB75" s="518">
        <f t="shared" si="13"/>
        <v>0</v>
      </c>
      <c r="AC75" s="518">
        <f t="shared" si="13"/>
        <v>0</v>
      </c>
      <c r="AD75" s="518">
        <f t="shared" si="13"/>
        <v>0</v>
      </c>
      <c r="AE75" s="518">
        <f t="shared" si="13"/>
        <v>0</v>
      </c>
      <c r="AF75" s="518">
        <f t="shared" si="13"/>
        <v>0</v>
      </c>
      <c r="AG75" s="518">
        <f t="shared" si="13"/>
        <v>0</v>
      </c>
      <c r="AH75" s="518">
        <f t="shared" si="13"/>
        <v>0</v>
      </c>
      <c r="AI75" s="518">
        <f t="shared" si="13"/>
        <v>0</v>
      </c>
      <c r="AJ75" s="518">
        <f t="shared" si="13"/>
        <v>0</v>
      </c>
      <c r="AK75" s="518">
        <f t="shared" si="13"/>
        <v>0</v>
      </c>
      <c r="AL75" s="518">
        <f t="shared" si="13"/>
        <v>0</v>
      </c>
      <c r="AM75" s="518">
        <f t="shared" si="13"/>
        <v>0</v>
      </c>
      <c r="AN75" s="518">
        <f t="shared" si="13"/>
        <v>1</v>
      </c>
      <c r="AO75" s="518">
        <f t="shared" si="13"/>
        <v>1</v>
      </c>
      <c r="AP75" s="518">
        <f t="shared" si="13"/>
        <v>1</v>
      </c>
      <c r="AQ75" s="518">
        <f t="shared" si="13"/>
        <v>0</v>
      </c>
      <c r="AR75" s="518">
        <f t="shared" si="13"/>
        <v>0</v>
      </c>
      <c r="AS75" s="518">
        <f t="shared" si="13"/>
        <v>0</v>
      </c>
      <c r="AT75" s="518">
        <f t="shared" si="13"/>
        <v>0</v>
      </c>
      <c r="AU75" s="518">
        <f t="shared" si="13"/>
        <v>0</v>
      </c>
      <c r="AV75" s="518">
        <f t="shared" si="13"/>
        <v>0</v>
      </c>
      <c r="AW75" s="518">
        <f t="shared" si="13"/>
        <v>0</v>
      </c>
      <c r="AX75" s="518">
        <f t="shared" si="13"/>
        <v>0</v>
      </c>
      <c r="AY75" s="518">
        <f t="shared" si="13"/>
        <v>0</v>
      </c>
      <c r="AZ75" s="518">
        <f t="shared" si="13"/>
        <v>0</v>
      </c>
      <c r="BA75" s="518">
        <f t="shared" si="13"/>
        <v>1</v>
      </c>
      <c r="BB75" s="518">
        <f t="shared" si="13"/>
        <v>1</v>
      </c>
      <c r="BC75" s="518">
        <f t="shared" si="13"/>
        <v>1</v>
      </c>
      <c r="BD75" s="518">
        <f t="shared" si="13"/>
        <v>4</v>
      </c>
      <c r="BE75" s="518">
        <f t="shared" si="13"/>
        <v>1</v>
      </c>
      <c r="BF75" s="518">
        <f t="shared" si="13"/>
        <v>1</v>
      </c>
      <c r="BG75" s="518">
        <f t="shared" si="13"/>
        <v>1</v>
      </c>
      <c r="BH75" s="518">
        <f t="shared" si="13"/>
        <v>1</v>
      </c>
      <c r="BI75" s="518">
        <f t="shared" si="13"/>
        <v>1</v>
      </c>
      <c r="BJ75" s="518">
        <f t="shared" si="13"/>
        <v>1</v>
      </c>
      <c r="BK75" s="518">
        <f t="shared" si="13"/>
        <v>0</v>
      </c>
      <c r="BL75" s="518">
        <f t="shared" si="13"/>
        <v>1</v>
      </c>
      <c r="BM75" s="518">
        <f t="shared" si="13"/>
        <v>1</v>
      </c>
      <c r="BN75" s="518">
        <f t="shared" si="13"/>
        <v>1</v>
      </c>
      <c r="BO75" s="518">
        <f t="shared" si="13"/>
        <v>0</v>
      </c>
      <c r="BP75" s="518">
        <f t="shared" si="13"/>
        <v>0</v>
      </c>
      <c r="BQ75" s="518">
        <f t="shared" si="13"/>
        <v>0</v>
      </c>
      <c r="BR75" s="518">
        <f t="shared" si="13"/>
        <v>0</v>
      </c>
      <c r="BS75" s="518">
        <f t="shared" si="13"/>
        <v>3</v>
      </c>
      <c r="BT75" s="518">
        <f t="shared" si="13"/>
        <v>1</v>
      </c>
      <c r="BU75" s="518">
        <f t="shared" ref="BU75:EI75" si="14">SUM(BU48:BU74)</f>
        <v>1</v>
      </c>
      <c r="BV75" s="518">
        <f t="shared" si="14"/>
        <v>0</v>
      </c>
      <c r="BW75" s="518">
        <f t="shared" si="14"/>
        <v>0</v>
      </c>
      <c r="BX75" s="518">
        <f t="shared" si="14"/>
        <v>1</v>
      </c>
      <c r="BY75" s="518">
        <f t="shared" si="14"/>
        <v>0</v>
      </c>
      <c r="BZ75" s="518">
        <f t="shared" si="14"/>
        <v>0</v>
      </c>
      <c r="CA75" s="518">
        <f t="shared" si="14"/>
        <v>0</v>
      </c>
      <c r="CB75" s="518">
        <f t="shared" si="14"/>
        <v>0</v>
      </c>
      <c r="CC75" s="518">
        <f t="shared" si="14"/>
        <v>1</v>
      </c>
      <c r="CD75" s="518">
        <f t="shared" si="14"/>
        <v>1</v>
      </c>
      <c r="CE75" s="518">
        <f t="shared" si="14"/>
        <v>1</v>
      </c>
      <c r="CF75" s="518">
        <f t="shared" si="14"/>
        <v>1</v>
      </c>
      <c r="CG75" s="518">
        <f t="shared" si="14"/>
        <v>1</v>
      </c>
      <c r="CH75" s="518">
        <f t="shared" si="14"/>
        <v>1</v>
      </c>
      <c r="CI75" s="518">
        <f t="shared" si="14"/>
        <v>1</v>
      </c>
      <c r="CJ75" s="518">
        <f t="shared" si="14"/>
        <v>1</v>
      </c>
      <c r="CK75" s="518">
        <f t="shared" si="14"/>
        <v>1</v>
      </c>
      <c r="CL75" s="518">
        <f t="shared" si="14"/>
        <v>1</v>
      </c>
      <c r="CM75" s="518">
        <f t="shared" si="14"/>
        <v>1</v>
      </c>
      <c r="CN75" s="518">
        <f t="shared" si="14"/>
        <v>1</v>
      </c>
      <c r="CO75" s="518">
        <f t="shared" si="14"/>
        <v>1</v>
      </c>
      <c r="CP75" s="518">
        <f t="shared" si="14"/>
        <v>1</v>
      </c>
      <c r="CQ75" s="518">
        <f t="shared" si="14"/>
        <v>1</v>
      </c>
      <c r="CR75" s="518">
        <f t="shared" si="14"/>
        <v>1</v>
      </c>
      <c r="CS75" s="518">
        <f t="shared" si="14"/>
        <v>0</v>
      </c>
      <c r="CT75" s="518">
        <f t="shared" si="14"/>
        <v>0</v>
      </c>
      <c r="CU75" s="518">
        <f t="shared" si="14"/>
        <v>0</v>
      </c>
      <c r="CV75" s="518">
        <f t="shared" si="14"/>
        <v>0</v>
      </c>
      <c r="CW75" s="518">
        <f t="shared" si="14"/>
        <v>3</v>
      </c>
      <c r="CX75" s="518">
        <f t="shared" si="14"/>
        <v>0</v>
      </c>
      <c r="CY75" s="518">
        <f t="shared" si="14"/>
        <v>1</v>
      </c>
      <c r="CZ75" s="518">
        <f t="shared" si="14"/>
        <v>1</v>
      </c>
      <c r="DA75" s="518">
        <f t="shared" si="14"/>
        <v>1</v>
      </c>
      <c r="DB75" s="518">
        <f t="shared" si="14"/>
        <v>1</v>
      </c>
      <c r="DC75" s="518">
        <f t="shared" si="14"/>
        <v>1</v>
      </c>
      <c r="DD75" s="518">
        <f t="shared" si="14"/>
        <v>1</v>
      </c>
      <c r="DE75" s="518">
        <f t="shared" si="14"/>
        <v>1</v>
      </c>
      <c r="DF75" s="518">
        <f t="shared" si="14"/>
        <v>1</v>
      </c>
      <c r="DG75" s="518">
        <f t="shared" si="14"/>
        <v>1</v>
      </c>
      <c r="DH75" s="518">
        <f t="shared" si="14"/>
        <v>1</v>
      </c>
      <c r="DI75" s="518">
        <f t="shared" si="14"/>
        <v>1</v>
      </c>
      <c r="DJ75" s="518">
        <f t="shared" si="14"/>
        <v>1</v>
      </c>
      <c r="DK75" s="518">
        <f t="shared" si="14"/>
        <v>1</v>
      </c>
      <c r="DL75" s="518">
        <f t="shared" si="14"/>
        <v>1</v>
      </c>
      <c r="DM75" s="518">
        <f t="shared" si="14"/>
        <v>1</v>
      </c>
      <c r="DN75" s="518">
        <f t="shared" si="14"/>
        <v>1</v>
      </c>
      <c r="DO75" s="518">
        <f t="shared" si="14"/>
        <v>1</v>
      </c>
      <c r="DP75" s="518">
        <f t="shared" si="14"/>
        <v>1</v>
      </c>
      <c r="DQ75" s="518">
        <f t="shared" si="14"/>
        <v>1</v>
      </c>
      <c r="DR75" s="518">
        <f t="shared" si="14"/>
        <v>1</v>
      </c>
      <c r="DS75" s="518">
        <f t="shared" si="14"/>
        <v>1</v>
      </c>
      <c r="DT75" s="518">
        <f t="shared" si="14"/>
        <v>1</v>
      </c>
      <c r="DU75" s="518">
        <f t="shared" si="14"/>
        <v>1</v>
      </c>
      <c r="DV75" s="518">
        <f t="shared" si="14"/>
        <v>1</v>
      </c>
      <c r="DW75" s="518">
        <f t="shared" si="14"/>
        <v>1</v>
      </c>
      <c r="DX75" s="518">
        <f t="shared" si="14"/>
        <v>1</v>
      </c>
      <c r="DY75" s="518">
        <f t="shared" si="14"/>
        <v>1</v>
      </c>
      <c r="DZ75" s="518">
        <f t="shared" si="14"/>
        <v>1</v>
      </c>
      <c r="EA75" s="518">
        <f t="shared" si="14"/>
        <v>1</v>
      </c>
      <c r="EB75" s="518">
        <f t="shared" si="14"/>
        <v>1</v>
      </c>
      <c r="EC75" s="518">
        <f>SUM(EC48:EC74)</f>
        <v>1</v>
      </c>
      <c r="ED75" s="518">
        <f t="shared" ref="ED75:EG75" si="15">SUM(ED48:ED74)</f>
        <v>1</v>
      </c>
      <c r="EE75" s="518">
        <f t="shared" si="15"/>
        <v>1</v>
      </c>
      <c r="EF75" s="518">
        <f t="shared" si="15"/>
        <v>1</v>
      </c>
      <c r="EG75" s="518">
        <f t="shared" si="15"/>
        <v>0</v>
      </c>
      <c r="EH75" s="518">
        <f t="shared" si="14"/>
        <v>0</v>
      </c>
      <c r="EI75" s="518">
        <f t="shared" si="14"/>
        <v>0</v>
      </c>
      <c r="EJ75" s="518">
        <f t="shared" ref="EJ75:GS75" si="16">SUM(EJ48:EJ74)</f>
        <v>0</v>
      </c>
      <c r="EK75" s="518">
        <f t="shared" si="16"/>
        <v>0</v>
      </c>
      <c r="EL75" s="518">
        <f t="shared" si="16"/>
        <v>0</v>
      </c>
      <c r="EM75" s="518">
        <f t="shared" si="16"/>
        <v>0</v>
      </c>
      <c r="EN75" s="518">
        <f t="shared" si="16"/>
        <v>1</v>
      </c>
      <c r="EO75" s="518">
        <f t="shared" si="16"/>
        <v>1</v>
      </c>
      <c r="EP75" s="518">
        <f t="shared" si="16"/>
        <v>1</v>
      </c>
      <c r="EQ75" s="518">
        <f t="shared" si="16"/>
        <v>1</v>
      </c>
      <c r="ER75" s="518">
        <f t="shared" si="16"/>
        <v>2</v>
      </c>
      <c r="ES75" s="518">
        <f t="shared" si="16"/>
        <v>1</v>
      </c>
      <c r="ET75" s="518">
        <f t="shared" si="16"/>
        <v>1</v>
      </c>
      <c r="EU75" s="518">
        <f t="shared" si="16"/>
        <v>1</v>
      </c>
      <c r="EV75" s="518">
        <f t="shared" si="16"/>
        <v>0</v>
      </c>
      <c r="EW75" s="518">
        <f t="shared" si="16"/>
        <v>1</v>
      </c>
      <c r="EX75" s="518">
        <f t="shared" si="16"/>
        <v>0</v>
      </c>
      <c r="EY75" s="518">
        <f t="shared" si="16"/>
        <v>0</v>
      </c>
      <c r="EZ75" s="518">
        <f t="shared" si="16"/>
        <v>0</v>
      </c>
      <c r="FA75" s="518">
        <f t="shared" si="16"/>
        <v>0</v>
      </c>
      <c r="FB75" s="518">
        <f t="shared" si="16"/>
        <v>0</v>
      </c>
      <c r="FC75" s="518">
        <f t="shared" si="16"/>
        <v>0</v>
      </c>
      <c r="FD75" s="518">
        <f t="shared" si="16"/>
        <v>0</v>
      </c>
      <c r="FE75" s="518">
        <f t="shared" si="16"/>
        <v>0</v>
      </c>
      <c r="FF75" s="518">
        <f t="shared" si="16"/>
        <v>0</v>
      </c>
      <c r="FG75" s="518">
        <f t="shared" si="16"/>
        <v>0</v>
      </c>
      <c r="FH75" s="518">
        <f t="shared" si="16"/>
        <v>0</v>
      </c>
      <c r="FI75" s="518">
        <f t="shared" si="16"/>
        <v>0</v>
      </c>
      <c r="FJ75" s="518">
        <f t="shared" si="16"/>
        <v>0</v>
      </c>
      <c r="FK75" s="518">
        <f t="shared" si="16"/>
        <v>0</v>
      </c>
      <c r="FL75" s="518">
        <f t="shared" si="16"/>
        <v>0</v>
      </c>
      <c r="FM75" s="518">
        <f t="shared" si="16"/>
        <v>0</v>
      </c>
      <c r="FN75" s="518">
        <f t="shared" si="16"/>
        <v>0</v>
      </c>
      <c r="FO75" s="518">
        <f t="shared" si="16"/>
        <v>0</v>
      </c>
      <c r="FP75" s="518">
        <f t="shared" si="16"/>
        <v>0</v>
      </c>
      <c r="FQ75" s="518">
        <f t="shared" si="16"/>
        <v>0</v>
      </c>
      <c r="FR75" s="518">
        <f t="shared" si="16"/>
        <v>0</v>
      </c>
      <c r="FS75" s="518">
        <f t="shared" si="16"/>
        <v>0</v>
      </c>
      <c r="FT75" s="518">
        <f t="shared" si="16"/>
        <v>0</v>
      </c>
      <c r="FU75" s="518">
        <f t="shared" si="16"/>
        <v>0</v>
      </c>
      <c r="FV75" s="518">
        <f t="shared" si="16"/>
        <v>0</v>
      </c>
      <c r="FW75" s="518">
        <f t="shared" si="16"/>
        <v>0</v>
      </c>
      <c r="FX75" s="518">
        <f t="shared" si="16"/>
        <v>0</v>
      </c>
      <c r="FY75" s="518">
        <f t="shared" si="16"/>
        <v>0</v>
      </c>
      <c r="FZ75" s="518">
        <f t="shared" si="16"/>
        <v>1</v>
      </c>
      <c r="GA75" s="518">
        <f t="shared" si="16"/>
        <v>1</v>
      </c>
      <c r="GB75" s="518">
        <f t="shared" si="16"/>
        <v>1</v>
      </c>
      <c r="GC75" s="518">
        <f t="shared" si="16"/>
        <v>0</v>
      </c>
      <c r="GD75" s="518">
        <f t="shared" si="16"/>
        <v>0</v>
      </c>
      <c r="GE75" s="518">
        <f t="shared" si="16"/>
        <v>0</v>
      </c>
      <c r="GF75" s="518">
        <f t="shared" si="16"/>
        <v>0</v>
      </c>
      <c r="GG75" s="518">
        <f t="shared" si="16"/>
        <v>1</v>
      </c>
      <c r="GH75" s="518">
        <f t="shared" si="16"/>
        <v>1</v>
      </c>
      <c r="GI75" s="518">
        <f t="shared" si="16"/>
        <v>1</v>
      </c>
      <c r="GJ75" s="518">
        <f t="shared" si="16"/>
        <v>1</v>
      </c>
      <c r="GK75" s="518">
        <f t="shared" si="16"/>
        <v>1</v>
      </c>
      <c r="GL75" s="518">
        <f t="shared" si="16"/>
        <v>1</v>
      </c>
      <c r="GM75" s="518">
        <f t="shared" si="16"/>
        <v>0</v>
      </c>
      <c r="GN75" s="518">
        <f t="shared" si="16"/>
        <v>0</v>
      </c>
      <c r="GO75" s="518">
        <f t="shared" si="16"/>
        <v>0</v>
      </c>
      <c r="GP75" s="518">
        <f t="shared" si="16"/>
        <v>4</v>
      </c>
      <c r="GQ75" s="518">
        <f t="shared" si="16"/>
        <v>1</v>
      </c>
      <c r="GR75" s="518">
        <f t="shared" si="16"/>
        <v>1</v>
      </c>
      <c r="GS75" s="518">
        <f t="shared" si="16"/>
        <v>1</v>
      </c>
      <c r="GT75" s="518">
        <f t="shared" ref="GT75:JE75" si="17">SUM(GT48:GT74)</f>
        <v>1</v>
      </c>
      <c r="GU75" s="518">
        <f t="shared" si="17"/>
        <v>1</v>
      </c>
      <c r="GV75" s="518">
        <f t="shared" si="17"/>
        <v>4</v>
      </c>
      <c r="GW75" s="518">
        <f t="shared" si="17"/>
        <v>1</v>
      </c>
      <c r="GX75" s="518">
        <f t="shared" si="17"/>
        <v>1</v>
      </c>
      <c r="GY75" s="518">
        <f t="shared" si="17"/>
        <v>1</v>
      </c>
      <c r="GZ75" s="518">
        <f t="shared" si="17"/>
        <v>1</v>
      </c>
      <c r="HA75" s="518">
        <f t="shared" si="17"/>
        <v>1</v>
      </c>
      <c r="HB75" s="518">
        <f t="shared" si="17"/>
        <v>1</v>
      </c>
      <c r="HC75" s="518">
        <f t="shared" si="17"/>
        <v>1</v>
      </c>
      <c r="HD75" s="518">
        <f t="shared" si="17"/>
        <v>1</v>
      </c>
      <c r="HE75" s="518">
        <f t="shared" si="17"/>
        <v>0</v>
      </c>
      <c r="HF75" s="518">
        <f t="shared" si="17"/>
        <v>1</v>
      </c>
      <c r="HG75" s="552">
        <f t="shared" si="17"/>
        <v>1</v>
      </c>
      <c r="HH75" s="518">
        <f t="shared" si="17"/>
        <v>0</v>
      </c>
      <c r="HI75" s="518">
        <f t="shared" si="17"/>
        <v>0</v>
      </c>
      <c r="HJ75" s="518">
        <f t="shared" si="17"/>
        <v>0</v>
      </c>
      <c r="HK75" s="518">
        <f t="shared" si="17"/>
        <v>0</v>
      </c>
      <c r="HL75" s="518">
        <f t="shared" si="17"/>
        <v>0</v>
      </c>
      <c r="HM75" s="518">
        <f t="shared" si="17"/>
        <v>0</v>
      </c>
      <c r="HN75" s="518">
        <f t="shared" si="17"/>
        <v>0</v>
      </c>
      <c r="HO75" s="518">
        <f t="shared" si="17"/>
        <v>0</v>
      </c>
      <c r="HP75" s="518">
        <f t="shared" si="17"/>
        <v>0</v>
      </c>
      <c r="HQ75" s="518">
        <f t="shared" si="17"/>
        <v>0</v>
      </c>
      <c r="HR75" s="518">
        <f t="shared" si="17"/>
        <v>0</v>
      </c>
      <c r="HS75" s="518">
        <f t="shared" si="17"/>
        <v>0</v>
      </c>
      <c r="HT75" s="518">
        <f t="shared" si="17"/>
        <v>1</v>
      </c>
      <c r="HU75" s="518">
        <f t="shared" si="17"/>
        <v>1</v>
      </c>
      <c r="HV75" s="518">
        <f t="shared" si="17"/>
        <v>1</v>
      </c>
      <c r="HW75" s="518">
        <f t="shared" si="17"/>
        <v>1</v>
      </c>
      <c r="HX75" s="518">
        <f t="shared" si="17"/>
        <v>1</v>
      </c>
      <c r="HY75" s="518">
        <f t="shared" si="17"/>
        <v>1</v>
      </c>
      <c r="HZ75" s="518">
        <f t="shared" si="17"/>
        <v>1</v>
      </c>
      <c r="IA75" s="518">
        <f t="shared" si="17"/>
        <v>1</v>
      </c>
      <c r="IB75" s="518">
        <f t="shared" si="17"/>
        <v>1</v>
      </c>
      <c r="IC75" s="518">
        <f t="shared" si="17"/>
        <v>1</v>
      </c>
      <c r="ID75" s="518">
        <f t="shared" si="17"/>
        <v>1</v>
      </c>
      <c r="IE75" s="518">
        <f t="shared" si="17"/>
        <v>1</v>
      </c>
      <c r="IF75" s="518">
        <f t="shared" si="17"/>
        <v>1</v>
      </c>
      <c r="IG75" s="518">
        <f t="shared" si="17"/>
        <v>1</v>
      </c>
      <c r="IH75" s="518">
        <f t="shared" si="17"/>
        <v>1</v>
      </c>
      <c r="II75" s="518">
        <f t="shared" si="17"/>
        <v>1</v>
      </c>
      <c r="IJ75" s="518">
        <f t="shared" si="17"/>
        <v>1</v>
      </c>
      <c r="IK75" s="518">
        <f t="shared" si="17"/>
        <v>1</v>
      </c>
      <c r="IL75" s="518">
        <f t="shared" si="17"/>
        <v>1</v>
      </c>
      <c r="IM75" s="518">
        <f t="shared" si="17"/>
        <v>1</v>
      </c>
      <c r="IN75" s="518">
        <f t="shared" si="17"/>
        <v>1</v>
      </c>
      <c r="IO75" s="518">
        <f t="shared" si="17"/>
        <v>1</v>
      </c>
      <c r="IP75" s="518">
        <f t="shared" si="17"/>
        <v>1</v>
      </c>
      <c r="IQ75" s="518">
        <f t="shared" si="17"/>
        <v>1</v>
      </c>
      <c r="IR75" s="518">
        <f t="shared" si="17"/>
        <v>1</v>
      </c>
      <c r="IS75" s="518">
        <f t="shared" si="17"/>
        <v>1</v>
      </c>
      <c r="IT75" s="518">
        <f t="shared" si="17"/>
        <v>1</v>
      </c>
      <c r="IU75" s="518">
        <f t="shared" si="17"/>
        <v>1</v>
      </c>
      <c r="IV75" s="518">
        <f t="shared" si="17"/>
        <v>2</v>
      </c>
      <c r="IW75" s="518">
        <f t="shared" si="17"/>
        <v>3</v>
      </c>
      <c r="IX75" s="518">
        <f t="shared" si="17"/>
        <v>3</v>
      </c>
      <c r="IY75" s="518">
        <f t="shared" si="17"/>
        <v>3</v>
      </c>
      <c r="IZ75" s="518">
        <f t="shared" si="17"/>
        <v>3</v>
      </c>
      <c r="JA75" s="518">
        <f t="shared" si="17"/>
        <v>3</v>
      </c>
      <c r="JB75" s="518">
        <f t="shared" si="17"/>
        <v>0</v>
      </c>
      <c r="JC75" s="518">
        <f t="shared" si="17"/>
        <v>0</v>
      </c>
      <c r="JD75" s="518">
        <f t="shared" si="17"/>
        <v>0</v>
      </c>
      <c r="JE75" s="518">
        <f t="shared" si="17"/>
        <v>0</v>
      </c>
      <c r="JF75" s="518">
        <f t="shared" ref="JF75:LI75" si="18">SUM(JF48:JF74)</f>
        <v>0</v>
      </c>
      <c r="JG75" s="518">
        <f t="shared" si="18"/>
        <v>0</v>
      </c>
      <c r="JH75" s="518">
        <f t="shared" si="18"/>
        <v>5</v>
      </c>
      <c r="JI75" s="518">
        <f t="shared" ref="JI75:JJ75" si="19">SUM(JI48:JI74)</f>
        <v>4</v>
      </c>
      <c r="JJ75" s="518">
        <f t="shared" si="19"/>
        <v>1</v>
      </c>
      <c r="JK75" s="518">
        <f t="shared" si="18"/>
        <v>1</v>
      </c>
      <c r="JL75" s="518">
        <f t="shared" si="18"/>
        <v>1</v>
      </c>
      <c r="JM75" s="518">
        <f t="shared" si="18"/>
        <v>1</v>
      </c>
      <c r="JN75" s="518">
        <f t="shared" si="18"/>
        <v>1</v>
      </c>
      <c r="JO75" s="518">
        <f t="shared" si="18"/>
        <v>1</v>
      </c>
      <c r="JP75" s="518">
        <f t="shared" si="18"/>
        <v>1</v>
      </c>
      <c r="JQ75" s="518">
        <f t="shared" si="18"/>
        <v>1</v>
      </c>
      <c r="JR75" s="518">
        <f t="shared" si="18"/>
        <v>1</v>
      </c>
      <c r="JS75" s="518">
        <f t="shared" si="18"/>
        <v>1</v>
      </c>
      <c r="JT75" s="518">
        <f t="shared" si="18"/>
        <v>1</v>
      </c>
      <c r="JU75" s="518">
        <f t="shared" si="18"/>
        <v>1</v>
      </c>
      <c r="JV75" s="518">
        <f t="shared" si="18"/>
        <v>1</v>
      </c>
      <c r="JW75" s="518">
        <f t="shared" si="18"/>
        <v>1</v>
      </c>
      <c r="JX75" s="518">
        <f t="shared" si="18"/>
        <v>1</v>
      </c>
      <c r="JY75" s="518">
        <f t="shared" si="18"/>
        <v>1</v>
      </c>
      <c r="JZ75" s="518">
        <f t="shared" si="18"/>
        <v>1</v>
      </c>
      <c r="KA75" s="518">
        <f t="shared" si="18"/>
        <v>1</v>
      </c>
      <c r="KB75" s="518">
        <f t="shared" si="18"/>
        <v>1</v>
      </c>
      <c r="KC75" s="518">
        <f t="shared" si="18"/>
        <v>1</v>
      </c>
      <c r="KD75" s="518">
        <f t="shared" si="18"/>
        <v>1</v>
      </c>
      <c r="KE75" s="518">
        <f t="shared" si="18"/>
        <v>1</v>
      </c>
      <c r="KF75" s="518">
        <f t="shared" si="18"/>
        <v>1</v>
      </c>
      <c r="KG75" s="518">
        <f t="shared" ref="KG75:KI75" si="20">SUM(KG48:KG74)</f>
        <v>1</v>
      </c>
      <c r="KH75" s="518">
        <f t="shared" si="20"/>
        <v>1</v>
      </c>
      <c r="KI75" s="518">
        <f t="shared" si="20"/>
        <v>1</v>
      </c>
      <c r="KJ75" s="518">
        <f t="shared" si="18"/>
        <v>0</v>
      </c>
      <c r="KK75" s="518">
        <f t="shared" si="18"/>
        <v>0</v>
      </c>
      <c r="KL75" s="518">
        <f t="shared" si="18"/>
        <v>0</v>
      </c>
      <c r="KM75" s="518">
        <f t="shared" si="18"/>
        <v>0</v>
      </c>
      <c r="KN75" s="518">
        <f t="shared" si="18"/>
        <v>1</v>
      </c>
      <c r="KO75" s="518">
        <f t="shared" si="18"/>
        <v>1</v>
      </c>
      <c r="KP75" s="518">
        <f t="shared" si="18"/>
        <v>1</v>
      </c>
      <c r="KQ75" s="518">
        <f t="shared" si="18"/>
        <v>2</v>
      </c>
      <c r="KR75" s="518">
        <f t="shared" si="18"/>
        <v>1</v>
      </c>
      <c r="KS75" s="518">
        <f t="shared" si="18"/>
        <v>1</v>
      </c>
      <c r="KT75" s="518">
        <f t="shared" si="18"/>
        <v>0</v>
      </c>
      <c r="KU75" s="518">
        <f t="shared" si="18"/>
        <v>1</v>
      </c>
      <c r="KV75" s="518">
        <f t="shared" si="18"/>
        <v>0</v>
      </c>
      <c r="KW75" s="518">
        <f t="shared" si="18"/>
        <v>0</v>
      </c>
      <c r="KX75" s="518">
        <f t="shared" si="18"/>
        <v>0</v>
      </c>
      <c r="KY75" s="518">
        <f t="shared" si="18"/>
        <v>0</v>
      </c>
      <c r="KZ75" s="518">
        <f t="shared" si="18"/>
        <v>0</v>
      </c>
      <c r="LA75" s="518">
        <f t="shared" si="18"/>
        <v>0</v>
      </c>
      <c r="LB75" s="518">
        <f t="shared" si="18"/>
        <v>0</v>
      </c>
      <c r="LC75" s="518">
        <f t="shared" si="18"/>
        <v>0</v>
      </c>
      <c r="LD75" s="518">
        <f t="shared" si="18"/>
        <v>15</v>
      </c>
      <c r="LE75" s="518">
        <f t="shared" si="18"/>
        <v>5</v>
      </c>
      <c r="LF75" s="518">
        <f t="shared" si="18"/>
        <v>2</v>
      </c>
      <c r="LG75" s="518">
        <f t="shared" si="18"/>
        <v>5</v>
      </c>
      <c r="LH75" s="518">
        <f t="shared" si="18"/>
        <v>12</v>
      </c>
      <c r="LI75" s="518">
        <f t="shared" si="18"/>
        <v>1</v>
      </c>
    </row>
    <row r="76" spans="1:321" ht="15.75" thickBot="1" x14ac:dyDescent="0.3">
      <c r="A76" s="467" t="s">
        <v>20</v>
      </c>
      <c r="B76" s="468"/>
      <c r="C76" s="469"/>
      <c r="D76" s="468"/>
      <c r="E76" s="468"/>
      <c r="F76" s="468"/>
      <c r="G76" s="468"/>
      <c r="H76" s="470"/>
      <c r="I76" s="471"/>
      <c r="J76" s="519">
        <f>SUM(J20:J46,J48:J74)</f>
        <v>3041</v>
      </c>
      <c r="K76" s="519">
        <f t="shared" ref="K76:BT76" si="21">SUM(K20:K46,K48:K74)</f>
        <v>1515</v>
      </c>
      <c r="L76" s="519">
        <f t="shared" si="21"/>
        <v>1526</v>
      </c>
      <c r="M76" s="519">
        <f t="shared" si="21"/>
        <v>495</v>
      </c>
      <c r="N76" s="519">
        <f t="shared" si="21"/>
        <v>1526</v>
      </c>
      <c r="O76" s="519">
        <f t="shared" si="21"/>
        <v>136</v>
      </c>
      <c r="P76" s="519">
        <f t="shared" si="21"/>
        <v>0</v>
      </c>
      <c r="Q76" s="519">
        <f t="shared" si="21"/>
        <v>193</v>
      </c>
      <c r="R76" s="519">
        <f>SUM(R20:R46,R48:R74)</f>
        <v>232</v>
      </c>
      <c r="S76" s="519">
        <f t="shared" si="21"/>
        <v>76</v>
      </c>
      <c r="T76" s="519">
        <f t="shared" si="21"/>
        <v>1</v>
      </c>
      <c r="U76" s="519">
        <f t="shared" si="21"/>
        <v>1</v>
      </c>
      <c r="V76" s="519">
        <f t="shared" si="21"/>
        <v>1</v>
      </c>
      <c r="W76" s="519">
        <f t="shared" si="21"/>
        <v>1</v>
      </c>
      <c r="X76" s="519">
        <f t="shared" si="21"/>
        <v>1</v>
      </c>
      <c r="Y76" s="519">
        <f t="shared" si="21"/>
        <v>1</v>
      </c>
      <c r="Z76" s="519">
        <f t="shared" si="21"/>
        <v>1</v>
      </c>
      <c r="AA76" s="519">
        <f t="shared" si="21"/>
        <v>1</v>
      </c>
      <c r="AB76" s="519">
        <f t="shared" si="21"/>
        <v>1</v>
      </c>
      <c r="AC76" s="519">
        <f t="shared" si="21"/>
        <v>1</v>
      </c>
      <c r="AD76" s="519">
        <f t="shared" si="21"/>
        <v>1</v>
      </c>
      <c r="AE76" s="519">
        <f t="shared" si="21"/>
        <v>1</v>
      </c>
      <c r="AF76" s="519">
        <f t="shared" si="21"/>
        <v>1</v>
      </c>
      <c r="AG76" s="519">
        <f t="shared" si="21"/>
        <v>1</v>
      </c>
      <c r="AH76" s="519">
        <f t="shared" si="21"/>
        <v>1</v>
      </c>
      <c r="AI76" s="519">
        <f t="shared" si="21"/>
        <v>1</v>
      </c>
      <c r="AJ76" s="519">
        <f t="shared" si="21"/>
        <v>1</v>
      </c>
      <c r="AK76" s="519">
        <f t="shared" si="21"/>
        <v>1</v>
      </c>
      <c r="AL76" s="519">
        <f t="shared" si="21"/>
        <v>1</v>
      </c>
      <c r="AM76" s="519">
        <f t="shared" si="21"/>
        <v>1</v>
      </c>
      <c r="AN76" s="519">
        <f t="shared" si="21"/>
        <v>1</v>
      </c>
      <c r="AO76" s="519">
        <f t="shared" si="21"/>
        <v>1</v>
      </c>
      <c r="AP76" s="519">
        <f t="shared" si="21"/>
        <v>1</v>
      </c>
      <c r="AQ76" s="519">
        <f t="shared" si="21"/>
        <v>1</v>
      </c>
      <c r="AR76" s="519">
        <f t="shared" si="21"/>
        <v>1</v>
      </c>
      <c r="AS76" s="519">
        <f t="shared" si="21"/>
        <v>1</v>
      </c>
      <c r="AT76" s="519">
        <f t="shared" si="21"/>
        <v>1</v>
      </c>
      <c r="AU76" s="519">
        <f t="shared" si="21"/>
        <v>1</v>
      </c>
      <c r="AV76" s="519">
        <f t="shared" si="21"/>
        <v>1</v>
      </c>
      <c r="AW76" s="519">
        <f t="shared" si="21"/>
        <v>1</v>
      </c>
      <c r="AX76" s="519">
        <f t="shared" si="21"/>
        <v>1</v>
      </c>
      <c r="AY76" s="519">
        <f t="shared" si="21"/>
        <v>1</v>
      </c>
      <c r="AZ76" s="519">
        <f t="shared" si="21"/>
        <v>1</v>
      </c>
      <c r="BA76" s="519">
        <f t="shared" si="21"/>
        <v>1</v>
      </c>
      <c r="BB76" s="519">
        <f t="shared" si="21"/>
        <v>1</v>
      </c>
      <c r="BC76" s="519">
        <f t="shared" si="21"/>
        <v>1</v>
      </c>
      <c r="BD76" s="519">
        <f t="shared" si="21"/>
        <v>4</v>
      </c>
      <c r="BE76" s="519">
        <f t="shared" si="21"/>
        <v>1</v>
      </c>
      <c r="BF76" s="519">
        <f t="shared" si="21"/>
        <v>1</v>
      </c>
      <c r="BG76" s="519">
        <f t="shared" si="21"/>
        <v>1</v>
      </c>
      <c r="BH76" s="519">
        <f t="shared" si="21"/>
        <v>1</v>
      </c>
      <c r="BI76" s="519">
        <f t="shared" si="21"/>
        <v>1</v>
      </c>
      <c r="BJ76" s="519">
        <f t="shared" si="21"/>
        <v>8</v>
      </c>
      <c r="BK76" s="519">
        <f t="shared" si="21"/>
        <v>1</v>
      </c>
      <c r="BL76" s="519">
        <f t="shared" si="21"/>
        <v>2</v>
      </c>
      <c r="BM76" s="519">
        <f t="shared" si="21"/>
        <v>2</v>
      </c>
      <c r="BN76" s="519">
        <f t="shared" si="21"/>
        <v>1</v>
      </c>
      <c r="BO76" s="519">
        <f t="shared" si="21"/>
        <v>1</v>
      </c>
      <c r="BP76" s="519">
        <f t="shared" si="21"/>
        <v>1</v>
      </c>
      <c r="BQ76" s="519">
        <f t="shared" si="21"/>
        <v>1</v>
      </c>
      <c r="BR76" s="519">
        <f t="shared" si="21"/>
        <v>1</v>
      </c>
      <c r="BS76" s="519">
        <f t="shared" si="21"/>
        <v>6</v>
      </c>
      <c r="BT76" s="519">
        <f t="shared" si="21"/>
        <v>1</v>
      </c>
      <c r="BU76" s="519">
        <f t="shared" ref="BU76:EI76" si="22">SUM(BU20:BU46,BU48:BU74)</f>
        <v>3</v>
      </c>
      <c r="BV76" s="519">
        <f t="shared" si="22"/>
        <v>3</v>
      </c>
      <c r="BW76" s="519">
        <f t="shared" si="22"/>
        <v>1</v>
      </c>
      <c r="BX76" s="519">
        <f t="shared" si="22"/>
        <v>4</v>
      </c>
      <c r="BY76" s="519">
        <f t="shared" si="22"/>
        <v>1</v>
      </c>
      <c r="BZ76" s="519">
        <f t="shared" si="22"/>
        <v>1</v>
      </c>
      <c r="CA76" s="519">
        <f t="shared" si="22"/>
        <v>1</v>
      </c>
      <c r="CB76" s="519">
        <f t="shared" si="22"/>
        <v>1</v>
      </c>
      <c r="CC76" s="519">
        <f t="shared" si="22"/>
        <v>1</v>
      </c>
      <c r="CD76" s="519">
        <f t="shared" si="22"/>
        <v>1</v>
      </c>
      <c r="CE76" s="519">
        <f t="shared" si="22"/>
        <v>1</v>
      </c>
      <c r="CF76" s="519">
        <f t="shared" si="22"/>
        <v>1</v>
      </c>
      <c r="CG76" s="519">
        <f t="shared" si="22"/>
        <v>1</v>
      </c>
      <c r="CH76" s="519">
        <f t="shared" si="22"/>
        <v>1</v>
      </c>
      <c r="CI76" s="519">
        <f t="shared" si="22"/>
        <v>1</v>
      </c>
      <c r="CJ76" s="519">
        <f t="shared" si="22"/>
        <v>1</v>
      </c>
      <c r="CK76" s="519">
        <f t="shared" si="22"/>
        <v>1</v>
      </c>
      <c r="CL76" s="519">
        <f t="shared" si="22"/>
        <v>1</v>
      </c>
      <c r="CM76" s="519">
        <f t="shared" si="22"/>
        <v>1</v>
      </c>
      <c r="CN76" s="519">
        <f t="shared" si="22"/>
        <v>1</v>
      </c>
      <c r="CO76" s="519">
        <f t="shared" si="22"/>
        <v>1</v>
      </c>
      <c r="CP76" s="519">
        <f t="shared" si="22"/>
        <v>1</v>
      </c>
      <c r="CQ76" s="519">
        <f t="shared" si="22"/>
        <v>1</v>
      </c>
      <c r="CR76" s="519">
        <f t="shared" si="22"/>
        <v>1</v>
      </c>
      <c r="CS76" s="519">
        <f t="shared" si="22"/>
        <v>1</v>
      </c>
      <c r="CT76" s="519">
        <f t="shared" si="22"/>
        <v>1</v>
      </c>
      <c r="CU76" s="519">
        <f t="shared" si="22"/>
        <v>1</v>
      </c>
      <c r="CV76" s="519">
        <f t="shared" si="22"/>
        <v>1</v>
      </c>
      <c r="CW76" s="519">
        <f t="shared" si="22"/>
        <v>5</v>
      </c>
      <c r="CX76" s="519">
        <f t="shared" si="22"/>
        <v>1</v>
      </c>
      <c r="CY76" s="519">
        <f t="shared" si="22"/>
        <v>1</v>
      </c>
      <c r="CZ76" s="519">
        <f t="shared" si="22"/>
        <v>1</v>
      </c>
      <c r="DA76" s="519">
        <f t="shared" si="22"/>
        <v>1</v>
      </c>
      <c r="DB76" s="519">
        <f t="shared" si="22"/>
        <v>1</v>
      </c>
      <c r="DC76" s="519">
        <f t="shared" si="22"/>
        <v>1</v>
      </c>
      <c r="DD76" s="519">
        <f t="shared" si="22"/>
        <v>1</v>
      </c>
      <c r="DE76" s="519">
        <f t="shared" si="22"/>
        <v>1</v>
      </c>
      <c r="DF76" s="519">
        <f t="shared" si="22"/>
        <v>1</v>
      </c>
      <c r="DG76" s="519">
        <f t="shared" si="22"/>
        <v>1</v>
      </c>
      <c r="DH76" s="519">
        <f t="shared" si="22"/>
        <v>1</v>
      </c>
      <c r="DI76" s="519">
        <f t="shared" si="22"/>
        <v>1</v>
      </c>
      <c r="DJ76" s="519">
        <f t="shared" si="22"/>
        <v>1</v>
      </c>
      <c r="DK76" s="519">
        <f t="shared" si="22"/>
        <v>1</v>
      </c>
      <c r="DL76" s="519">
        <f t="shared" si="22"/>
        <v>1</v>
      </c>
      <c r="DM76" s="519">
        <f t="shared" si="22"/>
        <v>1</v>
      </c>
      <c r="DN76" s="519">
        <f t="shared" si="22"/>
        <v>1</v>
      </c>
      <c r="DO76" s="519">
        <f t="shared" si="22"/>
        <v>1</v>
      </c>
      <c r="DP76" s="519">
        <f t="shared" si="22"/>
        <v>1</v>
      </c>
      <c r="DQ76" s="519">
        <f t="shared" si="22"/>
        <v>1</v>
      </c>
      <c r="DR76" s="519">
        <f t="shared" si="22"/>
        <v>1</v>
      </c>
      <c r="DS76" s="519">
        <f t="shared" si="22"/>
        <v>1</v>
      </c>
      <c r="DT76" s="519">
        <f t="shared" si="22"/>
        <v>1</v>
      </c>
      <c r="DU76" s="519">
        <f t="shared" si="22"/>
        <v>1</v>
      </c>
      <c r="DV76" s="519">
        <f t="shared" si="22"/>
        <v>1</v>
      </c>
      <c r="DW76" s="519">
        <f t="shared" si="22"/>
        <v>1</v>
      </c>
      <c r="DX76" s="519">
        <f t="shared" si="22"/>
        <v>1</v>
      </c>
      <c r="DY76" s="519">
        <f t="shared" si="22"/>
        <v>1</v>
      </c>
      <c r="DZ76" s="519">
        <f t="shared" si="22"/>
        <v>1</v>
      </c>
      <c r="EA76" s="519">
        <f t="shared" si="22"/>
        <v>1</v>
      </c>
      <c r="EB76" s="519">
        <f t="shared" si="22"/>
        <v>1</v>
      </c>
      <c r="EC76" s="519">
        <f>SUM(EC20:EC46,EC48:EC74)</f>
        <v>1</v>
      </c>
      <c r="ED76" s="519">
        <f t="shared" ref="ED76:EG76" si="23">SUM(ED20:ED46,ED48:ED74)</f>
        <v>1</v>
      </c>
      <c r="EE76" s="519">
        <f t="shared" si="23"/>
        <v>1</v>
      </c>
      <c r="EF76" s="519">
        <f t="shared" si="23"/>
        <v>1</v>
      </c>
      <c r="EG76" s="519">
        <f t="shared" si="23"/>
        <v>1</v>
      </c>
      <c r="EH76" s="519">
        <f t="shared" si="22"/>
        <v>1</v>
      </c>
      <c r="EI76" s="519">
        <f t="shared" si="22"/>
        <v>1</v>
      </c>
      <c r="EJ76" s="519">
        <f t="shared" ref="EJ76:GS76" si="24">SUM(EJ20:EJ46,EJ48:EJ74)</f>
        <v>1</v>
      </c>
      <c r="EK76" s="519">
        <f t="shared" si="24"/>
        <v>1</v>
      </c>
      <c r="EL76" s="519">
        <f t="shared" si="24"/>
        <v>1</v>
      </c>
      <c r="EM76" s="519">
        <f t="shared" si="24"/>
        <v>1</v>
      </c>
      <c r="EN76" s="519">
        <f t="shared" si="24"/>
        <v>2</v>
      </c>
      <c r="EO76" s="519">
        <f t="shared" si="24"/>
        <v>2</v>
      </c>
      <c r="EP76" s="519">
        <f t="shared" si="24"/>
        <v>2</v>
      </c>
      <c r="EQ76" s="519">
        <f t="shared" si="24"/>
        <v>2</v>
      </c>
      <c r="ER76" s="519">
        <f t="shared" si="24"/>
        <v>4</v>
      </c>
      <c r="ES76" s="519">
        <f t="shared" si="24"/>
        <v>2</v>
      </c>
      <c r="ET76" s="519">
        <f t="shared" si="24"/>
        <v>3</v>
      </c>
      <c r="EU76" s="519">
        <f t="shared" si="24"/>
        <v>3</v>
      </c>
      <c r="EV76" s="519">
        <f t="shared" si="24"/>
        <v>1</v>
      </c>
      <c r="EW76" s="519">
        <f t="shared" si="24"/>
        <v>3</v>
      </c>
      <c r="EX76" s="519">
        <f t="shared" si="24"/>
        <v>1</v>
      </c>
      <c r="EY76" s="519">
        <f t="shared" si="24"/>
        <v>1</v>
      </c>
      <c r="EZ76" s="519">
        <f t="shared" si="24"/>
        <v>1</v>
      </c>
      <c r="FA76" s="519">
        <f t="shared" si="24"/>
        <v>1</v>
      </c>
      <c r="FB76" s="519">
        <f t="shared" si="24"/>
        <v>1</v>
      </c>
      <c r="FC76" s="519">
        <f t="shared" si="24"/>
        <v>1</v>
      </c>
      <c r="FD76" s="519">
        <f t="shared" si="24"/>
        <v>1</v>
      </c>
      <c r="FE76" s="519">
        <f t="shared" si="24"/>
        <v>1</v>
      </c>
      <c r="FF76" s="519">
        <f t="shared" si="24"/>
        <v>1</v>
      </c>
      <c r="FG76" s="519">
        <f t="shared" si="24"/>
        <v>1</v>
      </c>
      <c r="FH76" s="519">
        <f t="shared" si="24"/>
        <v>1</v>
      </c>
      <c r="FI76" s="519">
        <f t="shared" si="24"/>
        <v>1</v>
      </c>
      <c r="FJ76" s="519">
        <f t="shared" si="24"/>
        <v>1</v>
      </c>
      <c r="FK76" s="519">
        <f t="shared" si="24"/>
        <v>1</v>
      </c>
      <c r="FL76" s="519">
        <f t="shared" si="24"/>
        <v>1</v>
      </c>
      <c r="FM76" s="519">
        <f t="shared" si="24"/>
        <v>1</v>
      </c>
      <c r="FN76" s="519">
        <f t="shared" si="24"/>
        <v>1</v>
      </c>
      <c r="FO76" s="519">
        <f t="shared" si="24"/>
        <v>1</v>
      </c>
      <c r="FP76" s="519">
        <f t="shared" si="24"/>
        <v>1</v>
      </c>
      <c r="FQ76" s="519">
        <f t="shared" si="24"/>
        <v>1</v>
      </c>
      <c r="FR76" s="519">
        <f t="shared" si="24"/>
        <v>2</v>
      </c>
      <c r="FS76" s="519">
        <f t="shared" si="24"/>
        <v>2</v>
      </c>
      <c r="FT76" s="519">
        <f t="shared" si="24"/>
        <v>2</v>
      </c>
      <c r="FU76" s="519">
        <f t="shared" si="24"/>
        <v>2</v>
      </c>
      <c r="FV76" s="519">
        <f t="shared" si="24"/>
        <v>2</v>
      </c>
      <c r="FW76" s="519">
        <f t="shared" si="24"/>
        <v>2</v>
      </c>
      <c r="FX76" s="519">
        <f t="shared" si="24"/>
        <v>2</v>
      </c>
      <c r="FY76" s="519">
        <f t="shared" si="24"/>
        <v>2</v>
      </c>
      <c r="FZ76" s="519">
        <f t="shared" si="24"/>
        <v>1</v>
      </c>
      <c r="GA76" s="519">
        <f t="shared" si="24"/>
        <v>1</v>
      </c>
      <c r="GB76" s="519">
        <f t="shared" si="24"/>
        <v>1</v>
      </c>
      <c r="GC76" s="519">
        <f t="shared" si="24"/>
        <v>1</v>
      </c>
      <c r="GD76" s="519">
        <f t="shared" si="24"/>
        <v>1</v>
      </c>
      <c r="GE76" s="519">
        <f t="shared" si="24"/>
        <v>1</v>
      </c>
      <c r="GF76" s="519">
        <f t="shared" si="24"/>
        <v>1</v>
      </c>
      <c r="GG76" s="519">
        <f t="shared" si="24"/>
        <v>2</v>
      </c>
      <c r="GH76" s="519">
        <f t="shared" si="24"/>
        <v>2</v>
      </c>
      <c r="GI76" s="519">
        <f t="shared" si="24"/>
        <v>2</v>
      </c>
      <c r="GJ76" s="519">
        <f t="shared" si="24"/>
        <v>2</v>
      </c>
      <c r="GK76" s="519">
        <f t="shared" si="24"/>
        <v>2</v>
      </c>
      <c r="GL76" s="519">
        <f t="shared" si="24"/>
        <v>2</v>
      </c>
      <c r="GM76" s="519">
        <f t="shared" si="24"/>
        <v>1</v>
      </c>
      <c r="GN76" s="519">
        <f t="shared" si="24"/>
        <v>1</v>
      </c>
      <c r="GO76" s="519">
        <f t="shared" si="24"/>
        <v>1</v>
      </c>
      <c r="GP76" s="519">
        <f t="shared" si="24"/>
        <v>5</v>
      </c>
      <c r="GQ76" s="519">
        <f t="shared" si="24"/>
        <v>1</v>
      </c>
      <c r="GR76" s="519">
        <f t="shared" si="24"/>
        <v>1</v>
      </c>
      <c r="GS76" s="519">
        <f t="shared" si="24"/>
        <v>1</v>
      </c>
      <c r="GT76" s="519">
        <f t="shared" ref="GT76:JE76" si="25">SUM(GT20:GT46,GT48:GT74)</f>
        <v>1</v>
      </c>
      <c r="GU76" s="519">
        <f t="shared" si="25"/>
        <v>1</v>
      </c>
      <c r="GV76" s="519">
        <f t="shared" si="25"/>
        <v>4</v>
      </c>
      <c r="GW76" s="519">
        <f t="shared" si="25"/>
        <v>1</v>
      </c>
      <c r="GX76" s="519">
        <f t="shared" si="25"/>
        <v>1</v>
      </c>
      <c r="GY76" s="519">
        <f t="shared" si="25"/>
        <v>1</v>
      </c>
      <c r="GZ76" s="519">
        <f t="shared" si="25"/>
        <v>1</v>
      </c>
      <c r="HA76" s="519">
        <f t="shared" si="25"/>
        <v>1</v>
      </c>
      <c r="HB76" s="519">
        <f t="shared" si="25"/>
        <v>1</v>
      </c>
      <c r="HC76" s="519">
        <f t="shared" si="25"/>
        <v>1</v>
      </c>
      <c r="HD76" s="519">
        <f t="shared" si="25"/>
        <v>1</v>
      </c>
      <c r="HE76" s="519">
        <f t="shared" si="25"/>
        <v>5</v>
      </c>
      <c r="HF76" s="519">
        <f t="shared" si="25"/>
        <v>9</v>
      </c>
      <c r="HG76" s="519">
        <f t="shared" si="25"/>
        <v>2</v>
      </c>
      <c r="HH76" s="519">
        <f t="shared" si="25"/>
        <v>2</v>
      </c>
      <c r="HI76" s="519">
        <f t="shared" si="25"/>
        <v>2</v>
      </c>
      <c r="HJ76" s="519">
        <f t="shared" si="25"/>
        <v>2</v>
      </c>
      <c r="HK76" s="519">
        <f t="shared" si="25"/>
        <v>2</v>
      </c>
      <c r="HL76" s="519">
        <f t="shared" si="25"/>
        <v>2</v>
      </c>
      <c r="HM76" s="519">
        <f t="shared" si="25"/>
        <v>2</v>
      </c>
      <c r="HN76" s="519">
        <f t="shared" si="25"/>
        <v>2</v>
      </c>
      <c r="HO76" s="519">
        <f t="shared" si="25"/>
        <v>1</v>
      </c>
      <c r="HP76" s="519">
        <f t="shared" si="25"/>
        <v>1</v>
      </c>
      <c r="HQ76" s="519">
        <f t="shared" si="25"/>
        <v>1</v>
      </c>
      <c r="HR76" s="519">
        <f t="shared" si="25"/>
        <v>1</v>
      </c>
      <c r="HS76" s="519">
        <f t="shared" si="25"/>
        <v>1</v>
      </c>
      <c r="HT76" s="519">
        <f t="shared" si="25"/>
        <v>1</v>
      </c>
      <c r="HU76" s="519">
        <f t="shared" si="25"/>
        <v>1</v>
      </c>
      <c r="HV76" s="519">
        <f t="shared" si="25"/>
        <v>1</v>
      </c>
      <c r="HW76" s="519">
        <f t="shared" si="25"/>
        <v>1</v>
      </c>
      <c r="HX76" s="519">
        <f t="shared" si="25"/>
        <v>1</v>
      </c>
      <c r="HY76" s="519">
        <f t="shared" si="25"/>
        <v>1</v>
      </c>
      <c r="HZ76" s="519">
        <f t="shared" si="25"/>
        <v>1</v>
      </c>
      <c r="IA76" s="519">
        <f t="shared" si="25"/>
        <v>1</v>
      </c>
      <c r="IB76" s="519">
        <f t="shared" si="25"/>
        <v>1</v>
      </c>
      <c r="IC76" s="519">
        <f t="shared" si="25"/>
        <v>3</v>
      </c>
      <c r="ID76" s="519">
        <f t="shared" si="25"/>
        <v>1</v>
      </c>
      <c r="IE76" s="519">
        <f t="shared" si="25"/>
        <v>1</v>
      </c>
      <c r="IF76" s="519">
        <f t="shared" si="25"/>
        <v>1</v>
      </c>
      <c r="IG76" s="519">
        <f t="shared" si="25"/>
        <v>1</v>
      </c>
      <c r="IH76" s="519">
        <f t="shared" si="25"/>
        <v>1</v>
      </c>
      <c r="II76" s="519">
        <f t="shared" si="25"/>
        <v>1</v>
      </c>
      <c r="IJ76" s="519">
        <f t="shared" si="25"/>
        <v>1</v>
      </c>
      <c r="IK76" s="519">
        <f t="shared" si="25"/>
        <v>1</v>
      </c>
      <c r="IL76" s="519">
        <f t="shared" si="25"/>
        <v>1</v>
      </c>
      <c r="IM76" s="519">
        <f t="shared" si="25"/>
        <v>1</v>
      </c>
      <c r="IN76" s="519">
        <f t="shared" si="25"/>
        <v>1</v>
      </c>
      <c r="IO76" s="519">
        <f t="shared" si="25"/>
        <v>1</v>
      </c>
      <c r="IP76" s="519">
        <f t="shared" si="25"/>
        <v>1</v>
      </c>
      <c r="IQ76" s="519">
        <f t="shared" si="25"/>
        <v>1</v>
      </c>
      <c r="IR76" s="519">
        <f t="shared" si="25"/>
        <v>1</v>
      </c>
      <c r="IS76" s="519">
        <f t="shared" si="25"/>
        <v>1</v>
      </c>
      <c r="IT76" s="519">
        <f t="shared" si="25"/>
        <v>1</v>
      </c>
      <c r="IU76" s="519">
        <f t="shared" si="25"/>
        <v>1</v>
      </c>
      <c r="IV76" s="519">
        <f t="shared" si="25"/>
        <v>3</v>
      </c>
      <c r="IW76" s="519">
        <f t="shared" si="25"/>
        <v>3</v>
      </c>
      <c r="IX76" s="519">
        <f t="shared" si="25"/>
        <v>3</v>
      </c>
      <c r="IY76" s="519">
        <f t="shared" si="25"/>
        <v>3</v>
      </c>
      <c r="IZ76" s="519">
        <f t="shared" si="25"/>
        <v>3</v>
      </c>
      <c r="JA76" s="519">
        <f t="shared" si="25"/>
        <v>3</v>
      </c>
      <c r="JB76" s="519">
        <f t="shared" si="25"/>
        <v>1</v>
      </c>
      <c r="JC76" s="519">
        <f t="shared" si="25"/>
        <v>1</v>
      </c>
      <c r="JD76" s="519">
        <f t="shared" si="25"/>
        <v>1</v>
      </c>
      <c r="JE76" s="519">
        <f t="shared" si="25"/>
        <v>1</v>
      </c>
      <c r="JF76" s="519">
        <f t="shared" ref="JF76:LI76" si="26">SUM(JF20:JF46,JF48:JF74)</f>
        <v>1</v>
      </c>
      <c r="JG76" s="519">
        <f t="shared" si="26"/>
        <v>1</v>
      </c>
      <c r="JH76" s="519">
        <f t="shared" si="26"/>
        <v>9</v>
      </c>
      <c r="JI76" s="519">
        <f t="shared" ref="JI76:JJ76" si="27">SUM(JI20:JI46,JI48:JI74)</f>
        <v>14</v>
      </c>
      <c r="JJ76" s="519">
        <f t="shared" si="27"/>
        <v>1</v>
      </c>
      <c r="JK76" s="519">
        <f t="shared" si="26"/>
        <v>1</v>
      </c>
      <c r="JL76" s="519">
        <f t="shared" si="26"/>
        <v>1</v>
      </c>
      <c r="JM76" s="519">
        <f t="shared" si="26"/>
        <v>1</v>
      </c>
      <c r="JN76" s="519">
        <f t="shared" si="26"/>
        <v>1</v>
      </c>
      <c r="JO76" s="519">
        <f t="shared" si="26"/>
        <v>1</v>
      </c>
      <c r="JP76" s="519">
        <f t="shared" si="26"/>
        <v>1</v>
      </c>
      <c r="JQ76" s="519">
        <f t="shared" si="26"/>
        <v>1</v>
      </c>
      <c r="JR76" s="519">
        <f t="shared" si="26"/>
        <v>1</v>
      </c>
      <c r="JS76" s="519">
        <f t="shared" si="26"/>
        <v>1</v>
      </c>
      <c r="JT76" s="519">
        <f t="shared" si="26"/>
        <v>1</v>
      </c>
      <c r="JU76" s="519">
        <f t="shared" si="26"/>
        <v>1</v>
      </c>
      <c r="JV76" s="519">
        <f t="shared" si="26"/>
        <v>1</v>
      </c>
      <c r="JW76" s="519">
        <f t="shared" si="26"/>
        <v>1</v>
      </c>
      <c r="JX76" s="519">
        <f t="shared" si="26"/>
        <v>1</v>
      </c>
      <c r="JY76" s="519">
        <f t="shared" si="26"/>
        <v>1</v>
      </c>
      <c r="JZ76" s="519">
        <f t="shared" si="26"/>
        <v>1</v>
      </c>
      <c r="KA76" s="519">
        <f t="shared" si="26"/>
        <v>1</v>
      </c>
      <c r="KB76" s="519">
        <f t="shared" si="26"/>
        <v>1</v>
      </c>
      <c r="KC76" s="519">
        <f t="shared" si="26"/>
        <v>1</v>
      </c>
      <c r="KD76" s="519">
        <f t="shared" si="26"/>
        <v>1</v>
      </c>
      <c r="KE76" s="519">
        <f t="shared" si="26"/>
        <v>1</v>
      </c>
      <c r="KF76" s="519">
        <f t="shared" si="26"/>
        <v>1</v>
      </c>
      <c r="KG76" s="519">
        <f t="shared" ref="KG76:KI76" si="28">SUM(KG20:KG46,KG48:KG74)</f>
        <v>1</v>
      </c>
      <c r="KH76" s="519">
        <f t="shared" si="28"/>
        <v>1</v>
      </c>
      <c r="KI76" s="519">
        <f t="shared" si="28"/>
        <v>1</v>
      </c>
      <c r="KJ76" s="519">
        <f t="shared" si="26"/>
        <v>1</v>
      </c>
      <c r="KK76" s="519">
        <f t="shared" si="26"/>
        <v>1</v>
      </c>
      <c r="KL76" s="519">
        <f t="shared" si="26"/>
        <v>1</v>
      </c>
      <c r="KM76" s="519">
        <f t="shared" si="26"/>
        <v>1</v>
      </c>
      <c r="KN76" s="519">
        <f t="shared" si="26"/>
        <v>2</v>
      </c>
      <c r="KO76" s="519">
        <f t="shared" si="26"/>
        <v>2</v>
      </c>
      <c r="KP76" s="519">
        <f t="shared" si="26"/>
        <v>2</v>
      </c>
      <c r="KQ76" s="519">
        <f t="shared" si="26"/>
        <v>4</v>
      </c>
      <c r="KR76" s="519">
        <f t="shared" si="26"/>
        <v>2</v>
      </c>
      <c r="KS76" s="519">
        <f t="shared" si="26"/>
        <v>3</v>
      </c>
      <c r="KT76" s="519">
        <f t="shared" si="26"/>
        <v>1</v>
      </c>
      <c r="KU76" s="519">
        <f t="shared" si="26"/>
        <v>3</v>
      </c>
      <c r="KV76" s="519">
        <f t="shared" si="26"/>
        <v>1</v>
      </c>
      <c r="KW76" s="519">
        <f t="shared" si="26"/>
        <v>1</v>
      </c>
      <c r="KX76" s="519">
        <f t="shared" si="26"/>
        <v>1</v>
      </c>
      <c r="KY76" s="519">
        <f t="shared" si="26"/>
        <v>1</v>
      </c>
      <c r="KZ76" s="519">
        <f t="shared" si="26"/>
        <v>1</v>
      </c>
      <c r="LA76" s="519">
        <f t="shared" si="26"/>
        <v>1</v>
      </c>
      <c r="LB76" s="519">
        <f t="shared" si="26"/>
        <v>1</v>
      </c>
      <c r="LC76" s="519">
        <f t="shared" si="26"/>
        <v>1</v>
      </c>
      <c r="LD76" s="519">
        <f t="shared" si="26"/>
        <v>26</v>
      </c>
      <c r="LE76" s="519">
        <f t="shared" si="26"/>
        <v>9</v>
      </c>
      <c r="LF76" s="519">
        <f t="shared" si="26"/>
        <v>7</v>
      </c>
      <c r="LG76" s="519">
        <f t="shared" si="26"/>
        <v>10</v>
      </c>
      <c r="LH76" s="519">
        <f t="shared" si="26"/>
        <v>21</v>
      </c>
      <c r="LI76" s="519">
        <f t="shared" si="26"/>
        <v>3</v>
      </c>
    </row>
  </sheetData>
  <sheetProtection algorithmName="SHA-512" hashValue="jOBjAtGGy9Ka8C2ro/JCcGTj8Dkg1dc7zHlTIs13AadISlPiDtiRX5+zLmicIJFqvm00d8a/2rknOS7ayrLD9w==" saltValue="riEdFlVFPtecTu+bKj9YYg==" spinCount="100000" sheet="1" objects="1" scenarios="1" selectLockedCells="1" autoFilter="0"/>
  <autoFilter ref="A19:LV76" xr:uid="{6B47BBEB-D6F4-43E0-B750-C74EED9FE456}"/>
  <mergeCells count="333">
    <mergeCell ref="FI17:FN17"/>
    <mergeCell ref="KE18:KE19"/>
    <mergeCell ref="KF18:KF19"/>
    <mergeCell ref="KL18:KL19"/>
    <mergeCell ref="KM18:KM19"/>
    <mergeCell ref="JL18:JL19"/>
    <mergeCell ref="JM18:JM19"/>
    <mergeCell ref="JN18:JN19"/>
    <mergeCell ref="JO18:JO19"/>
    <mergeCell ref="JP18:JP19"/>
    <mergeCell ref="JQ18:JQ19"/>
    <mergeCell ref="JR18:JR19"/>
    <mergeCell ref="JS18:JS19"/>
    <mergeCell ref="JT18:JT19"/>
    <mergeCell ref="JU18:JU19"/>
    <mergeCell ref="JV18:JV19"/>
    <mergeCell ref="JW18:JW19"/>
    <mergeCell ref="JX18:JX19"/>
    <mergeCell ref="KB18:KB19"/>
    <mergeCell ref="KC18:KC19"/>
    <mergeCell ref="KD18:KD19"/>
    <mergeCell ref="JY18:JY19"/>
    <mergeCell ref="JZ18:JZ19"/>
    <mergeCell ref="KA18:KA19"/>
    <mergeCell ref="JG18:JG19"/>
    <mergeCell ref="IP18:IP19"/>
    <mergeCell ref="IE18:IE19"/>
    <mergeCell ref="IF18:IF19"/>
    <mergeCell ref="IG18:IG19"/>
    <mergeCell ref="IH18:IH19"/>
    <mergeCell ref="II18:II19"/>
    <mergeCell ref="IJ18:IJ19"/>
    <mergeCell ref="HY18:HY19"/>
    <mergeCell ref="HZ18:HZ19"/>
    <mergeCell ref="IA18:IA19"/>
    <mergeCell ref="IB18:IB19"/>
    <mergeCell ref="IC18:IC19"/>
    <mergeCell ref="ID18:ID19"/>
    <mergeCell ref="IM18:IM19"/>
    <mergeCell ref="IN18:IN19"/>
    <mergeCell ref="IO18:IO19"/>
    <mergeCell ref="EC18:EC19"/>
    <mergeCell ref="EH18:EH19"/>
    <mergeCell ref="EI18:EI19"/>
    <mergeCell ref="EJ18:EJ19"/>
    <mergeCell ref="JE18:JE19"/>
    <mergeCell ref="JF18:JF19"/>
    <mergeCell ref="HS18:HS19"/>
    <mergeCell ref="HT18:HT19"/>
    <mergeCell ref="DT18:DT19"/>
    <mergeCell ref="DU18:DU19"/>
    <mergeCell ref="DV18:DV19"/>
    <mergeCell ref="HX18:HX19"/>
    <mergeCell ref="HM18:HM19"/>
    <mergeCell ref="HN18:HN19"/>
    <mergeCell ref="HO18:HO19"/>
    <mergeCell ref="HP18:HP19"/>
    <mergeCell ref="HQ18:HQ19"/>
    <mergeCell ref="HR18:HR19"/>
    <mergeCell ref="HG18:HG19"/>
    <mergeCell ref="HH18:HH19"/>
    <mergeCell ref="HI18:HI19"/>
    <mergeCell ref="HJ18:HJ19"/>
    <mergeCell ref="HK18:HK19"/>
    <mergeCell ref="HL18:HL19"/>
    <mergeCell ref="JH18:JH19"/>
    <mergeCell ref="IW18:IW19"/>
    <mergeCell ref="IX18:IX19"/>
    <mergeCell ref="IY18:IY19"/>
    <mergeCell ref="IZ18:IZ19"/>
    <mergeCell ref="JA18:JA19"/>
    <mergeCell ref="DW18:DW19"/>
    <mergeCell ref="DX18:DX19"/>
    <mergeCell ref="DY18:DY19"/>
    <mergeCell ref="DZ18:DZ19"/>
    <mergeCell ref="EA18:EA19"/>
    <mergeCell ref="EB18:EB19"/>
    <mergeCell ref="JB18:JB19"/>
    <mergeCell ref="IQ18:IQ19"/>
    <mergeCell ref="IR18:IR19"/>
    <mergeCell ref="IS18:IS19"/>
    <mergeCell ref="IT18:IT19"/>
    <mergeCell ref="IU18:IU19"/>
    <mergeCell ref="IV18:IV19"/>
    <mergeCell ref="IK18:IK19"/>
    <mergeCell ref="IL18:IL19"/>
    <mergeCell ref="HU18:HU19"/>
    <mergeCell ref="HV18:HV19"/>
    <mergeCell ref="HW18:HW19"/>
    <mergeCell ref="KN17:LC17"/>
    <mergeCell ref="GA18:GA19"/>
    <mergeCell ref="GB18:GB19"/>
    <mergeCell ref="GC18:GC19"/>
    <mergeCell ref="CP18:CP19"/>
    <mergeCell ref="CQ18:CQ19"/>
    <mergeCell ref="CR18:CR19"/>
    <mergeCell ref="CS18:CS19"/>
    <mergeCell ref="CT18:CT19"/>
    <mergeCell ref="CU18:CU19"/>
    <mergeCell ref="KS18:KS19"/>
    <mergeCell ref="KT18:KT19"/>
    <mergeCell ref="KU18:KU19"/>
    <mergeCell ref="KV18:KV19"/>
    <mergeCell ref="KW18:KW19"/>
    <mergeCell ref="KX18:KX19"/>
    <mergeCell ref="KN18:KN19"/>
    <mergeCell ref="KO18:KO19"/>
    <mergeCell ref="KP18:KP19"/>
    <mergeCell ref="KQ18:KQ19"/>
    <mergeCell ref="KR18:KR19"/>
    <mergeCell ref="JC18:JC19"/>
    <mergeCell ref="JD18:JD19"/>
    <mergeCell ref="DJ18:DJ19"/>
    <mergeCell ref="LI18:LI19"/>
    <mergeCell ref="LD18:LD19"/>
    <mergeCell ref="LE18:LE19"/>
    <mergeCell ref="LF18:LF19"/>
    <mergeCell ref="LG18:LG19"/>
    <mergeCell ref="LH18:LH19"/>
    <mergeCell ref="KY18:KY19"/>
    <mergeCell ref="KZ18:KZ19"/>
    <mergeCell ref="LA18:LA19"/>
    <mergeCell ref="LB18:LB19"/>
    <mergeCell ref="LC18:LC19"/>
    <mergeCell ref="HA18:HA19"/>
    <mergeCell ref="HB18:HB19"/>
    <mergeCell ref="HC18:HC19"/>
    <mergeCell ref="HD18:HD19"/>
    <mergeCell ref="HE18:HE19"/>
    <mergeCell ref="HF18:HF19"/>
    <mergeCell ref="GU18:GU19"/>
    <mergeCell ref="GV18:GV19"/>
    <mergeCell ref="GW18:GW19"/>
    <mergeCell ref="GX18:GX19"/>
    <mergeCell ref="GY18:GY19"/>
    <mergeCell ref="GZ18:GZ19"/>
    <mergeCell ref="GO18:GO19"/>
    <mergeCell ref="GP18:GP19"/>
    <mergeCell ref="GQ18:GQ19"/>
    <mergeCell ref="GR18:GR19"/>
    <mergeCell ref="GS18:GS19"/>
    <mergeCell ref="GT18:GT19"/>
    <mergeCell ref="GI18:GI19"/>
    <mergeCell ref="GJ18:GJ19"/>
    <mergeCell ref="GK18:GK19"/>
    <mergeCell ref="GL18:GL19"/>
    <mergeCell ref="GM18:GM19"/>
    <mergeCell ref="GN18:GN19"/>
    <mergeCell ref="FZ18:FZ19"/>
    <mergeCell ref="GD18:GD19"/>
    <mergeCell ref="GE18:GE19"/>
    <mergeCell ref="GF18:GF19"/>
    <mergeCell ref="GG18:GG19"/>
    <mergeCell ref="GH18:GH19"/>
    <mergeCell ref="FT18:FT19"/>
    <mergeCell ref="FU18:FU19"/>
    <mergeCell ref="FV18:FV19"/>
    <mergeCell ref="FW18:FW19"/>
    <mergeCell ref="FX18:FX19"/>
    <mergeCell ref="FY18:FY19"/>
    <mergeCell ref="FO18:FO19"/>
    <mergeCell ref="FP18:FP19"/>
    <mergeCell ref="FQ18:FQ19"/>
    <mergeCell ref="FR18:FR19"/>
    <mergeCell ref="FS18:FS19"/>
    <mergeCell ref="FN18:FN19"/>
    <mergeCell ref="EY18:EY19"/>
    <mergeCell ref="EZ18:EZ19"/>
    <mergeCell ref="FA18:FA19"/>
    <mergeCell ref="FB18:FB19"/>
    <mergeCell ref="FC18:FC19"/>
    <mergeCell ref="FD18:FD19"/>
    <mergeCell ref="FH18:FH19"/>
    <mergeCell ref="FI18:FI19"/>
    <mergeCell ref="FJ18:FJ19"/>
    <mergeCell ref="FK18:FK19"/>
    <mergeCell ref="FL18:FL19"/>
    <mergeCell ref="FM18:FM19"/>
    <mergeCell ref="CX18:CX19"/>
    <mergeCell ref="EN18:EN19"/>
    <mergeCell ref="EO18:EO19"/>
    <mergeCell ref="EP18:EP19"/>
    <mergeCell ref="EQ18:EQ19"/>
    <mergeCell ref="ER18:ER19"/>
    <mergeCell ref="DG18:DG19"/>
    <mergeCell ref="DH18:DH19"/>
    <mergeCell ref="DI18:DI19"/>
    <mergeCell ref="DL18:DL19"/>
    <mergeCell ref="DM18:DM19"/>
    <mergeCell ref="DN18:DN19"/>
    <mergeCell ref="DO18:DO19"/>
    <mergeCell ref="DP18:DP19"/>
    <mergeCell ref="DQ18:DQ19"/>
    <mergeCell ref="DR18:DR19"/>
    <mergeCell ref="DS18:DS19"/>
    <mergeCell ref="DK18:DK19"/>
    <mergeCell ref="DA18:DA19"/>
    <mergeCell ref="DB18:DB19"/>
    <mergeCell ref="DC18:DC19"/>
    <mergeCell ref="DD18:DD19"/>
    <mergeCell ref="DE18:DE19"/>
    <mergeCell ref="DF18:DF19"/>
    <mergeCell ref="CK18:CK19"/>
    <mergeCell ref="CL18:CL19"/>
    <mergeCell ref="CM18:CM19"/>
    <mergeCell ref="CN18:CN19"/>
    <mergeCell ref="CO18:CO19"/>
    <mergeCell ref="CW18:CW19"/>
    <mergeCell ref="CV18:CV19"/>
    <mergeCell ref="CE18:CE19"/>
    <mergeCell ref="CF18:CF19"/>
    <mergeCell ref="CG18:CG19"/>
    <mergeCell ref="CH18:CH19"/>
    <mergeCell ref="CI18:CI19"/>
    <mergeCell ref="CJ18:CJ19"/>
    <mergeCell ref="BY18:BY19"/>
    <mergeCell ref="BZ18:BZ19"/>
    <mergeCell ref="CA18:CA19"/>
    <mergeCell ref="CB18:CB19"/>
    <mergeCell ref="CC18:CC19"/>
    <mergeCell ref="CD18:CD19"/>
    <mergeCell ref="BS18:BS19"/>
    <mergeCell ref="BT18:BT19"/>
    <mergeCell ref="BU18:BU19"/>
    <mergeCell ref="BV18:BV19"/>
    <mergeCell ref="BW18:BW19"/>
    <mergeCell ref="BX18:BX19"/>
    <mergeCell ref="BM18:BM19"/>
    <mergeCell ref="BN18:BN19"/>
    <mergeCell ref="BO18:BO19"/>
    <mergeCell ref="BP18:BP19"/>
    <mergeCell ref="BQ18:BQ19"/>
    <mergeCell ref="BR18:BR19"/>
    <mergeCell ref="BG18:BG19"/>
    <mergeCell ref="BH18:BH19"/>
    <mergeCell ref="BI18:BI19"/>
    <mergeCell ref="BJ18:BJ19"/>
    <mergeCell ref="BK18:BK19"/>
    <mergeCell ref="BL18:BL19"/>
    <mergeCell ref="LD17:LI17"/>
    <mergeCell ref="LJ17:LV17"/>
    <mergeCell ref="T18:T19"/>
    <mergeCell ref="U18:U19"/>
    <mergeCell ref="V18:V19"/>
    <mergeCell ref="W18:W19"/>
    <mergeCell ref="X18:X19"/>
    <mergeCell ref="Y18:Y19"/>
    <mergeCell ref="AT17:CX17"/>
    <mergeCell ref="AF18:AF19"/>
    <mergeCell ref="AG18:AG19"/>
    <mergeCell ref="AH18:AH19"/>
    <mergeCell ref="AI18:AI19"/>
    <mergeCell ref="AJ18:AJ19"/>
    <mergeCell ref="AK18:AK19"/>
    <mergeCell ref="Z18:Z19"/>
    <mergeCell ref="AA18:AA19"/>
    <mergeCell ref="AB18:AB19"/>
    <mergeCell ref="AC18:AC19"/>
    <mergeCell ref="AD18:AD19"/>
    <mergeCell ref="AE18:AE19"/>
    <mergeCell ref="AR18:AR19"/>
    <mergeCell ref="BC18:BC19"/>
    <mergeCell ref="BD18:BD19"/>
    <mergeCell ref="A15:A19"/>
    <mergeCell ref="B15:B19"/>
    <mergeCell ref="C15:C19"/>
    <mergeCell ref="D15:D19"/>
    <mergeCell ref="E15:E19"/>
    <mergeCell ref="F15:F19"/>
    <mergeCell ref="L17:L19"/>
    <mergeCell ref="M17:M19"/>
    <mergeCell ref="N17:N19"/>
    <mergeCell ref="Q17:Q19"/>
    <mergeCell ref="R17:R19"/>
    <mergeCell ref="S17:S19"/>
    <mergeCell ref="G15:G19"/>
    <mergeCell ref="H15:H19"/>
    <mergeCell ref="I15:I19"/>
    <mergeCell ref="J15:P15"/>
    <mergeCell ref="Q15:S16"/>
    <mergeCell ref="J16:N16"/>
    <mergeCell ref="O16:O19"/>
    <mergeCell ref="P16:P19"/>
    <mergeCell ref="J17:J19"/>
    <mergeCell ref="K17:K19"/>
    <mergeCell ref="T17:AS17"/>
    <mergeCell ref="FO17:GG17"/>
    <mergeCell ref="CY18:CY19"/>
    <mergeCell ref="CZ18:CZ19"/>
    <mergeCell ref="JJ18:JJ19"/>
    <mergeCell ref="JK18:JK19"/>
    <mergeCell ref="AS18:AS19"/>
    <mergeCell ref="AT18:AT19"/>
    <mergeCell ref="AL18:AL19"/>
    <mergeCell ref="AM18:AM19"/>
    <mergeCell ref="AN18:AN19"/>
    <mergeCell ref="AO18:AO19"/>
    <mergeCell ref="AP18:AP19"/>
    <mergeCell ref="AQ18:AQ19"/>
    <mergeCell ref="BA18:BA19"/>
    <mergeCell ref="BE18:BE19"/>
    <mergeCell ref="BF18:BF19"/>
    <mergeCell ref="AU18:AU19"/>
    <mergeCell ref="AV18:AV19"/>
    <mergeCell ref="AW18:AW19"/>
    <mergeCell ref="AX18:AX19"/>
    <mergeCell ref="AY18:AY19"/>
    <mergeCell ref="AZ18:AZ19"/>
    <mergeCell ref="BB18:BB19"/>
    <mergeCell ref="ED18:ED19"/>
    <mergeCell ref="EE18:EE19"/>
    <mergeCell ref="EF18:EF19"/>
    <mergeCell ref="EK18:EK19"/>
    <mergeCell ref="EL18:EL19"/>
    <mergeCell ref="EM18:EM19"/>
    <mergeCell ref="GH17:KM17"/>
    <mergeCell ref="JI18:JI19"/>
    <mergeCell ref="KG18:KG19"/>
    <mergeCell ref="KH18:KH19"/>
    <mergeCell ref="KI18:KI19"/>
    <mergeCell ref="EN17:FH17"/>
    <mergeCell ref="EG18:EG19"/>
    <mergeCell ref="KJ18:KJ19"/>
    <mergeCell ref="KK18:KK19"/>
    <mergeCell ref="ES18:ES19"/>
    <mergeCell ref="ET18:ET19"/>
    <mergeCell ref="EU18:EU19"/>
    <mergeCell ref="EV18:EV19"/>
    <mergeCell ref="EW18:EW19"/>
    <mergeCell ref="EX18:EX19"/>
    <mergeCell ref="FE18:FE19"/>
    <mergeCell ref="FF18:FF19"/>
    <mergeCell ref="FG18:FG19"/>
  </mergeCells>
  <phoneticPr fontId="11" type="noConversion"/>
  <conditionalFormatting sqref="O20:O46">
    <cfRule type="containsText" dxfId="4" priority="237" operator="containsText" text=",">
      <formula>NOT(ISERROR(SEARCH(",",O20)))</formula>
    </cfRule>
    <cfRule type="colorScale" priority="238">
      <colorScale>
        <cfvo type="num" val="&quot;*,*&quot;"/>
        <cfvo type="max"/>
        <color rgb="FFFF7128"/>
        <color rgb="FFFFEF9C"/>
      </colorScale>
    </cfRule>
  </conditionalFormatting>
  <conditionalFormatting sqref="O48:O74">
    <cfRule type="containsText" dxfId="3" priority="326" operator="containsText" text=",">
      <formula>NOT(ISERROR(SEARCH(",",O48)))</formula>
    </cfRule>
    <cfRule type="colorScale" priority="327">
      <colorScale>
        <cfvo type="num" val="&quot;*,*&quot;"/>
        <cfvo type="max"/>
        <color rgb="FFFF7128"/>
        <color rgb="FFFFEF9C"/>
      </colorScale>
    </cfRule>
  </conditionalFormatting>
  <conditionalFormatting sqref="T20:FN46 T48:FN74">
    <cfRule type="cellIs" dxfId="2" priority="1" operator="equal">
      <formula>1</formula>
    </cfRule>
  </conditionalFormatting>
  <conditionalFormatting sqref="FO20:LC46 FO48:LC74">
    <cfRule type="cellIs" dxfId="1" priority="21" operator="equal">
      <formula>1</formula>
    </cfRule>
  </conditionalFormatting>
  <conditionalFormatting sqref="LD20:LI46 LD48:LI74">
    <cfRule type="cellIs" dxfId="0" priority="20" operator="equal">
      <formula>1</formula>
    </cfRule>
  </conditionalFormatting>
  <dataValidations xWindow="1804" yWindow="795" count="3">
    <dataValidation allowBlank="1" showInputMessage="1" showErrorMessage="1" errorTitle="WARTOŚĆ NIEPRAWIDŁOWA" error="Suma ECTS musi być liczbą całkowitą" promptTitle="suma ECTS" prompt="Suma ECTS musi być liczbą całkowitą" sqref="O48:O74 O20:O46" xr:uid="{A27B9FFA-A106-4FDF-9295-4E69F7FCCF7F}"/>
    <dataValidation allowBlank="1" showInputMessage="1" showErrorMessage="1" errorTitle="Wartość nieprawidłowa" error="Proszę wybrać formę zakończenia przedmiotu z listy" promptTitle="Forma zakończenia przedmiotu" prompt="Proszę wybrać formę zakończenia przedmiotu z listy" sqref="P20:P46 P48:P74" xr:uid="{3278564D-BB73-4CE7-868B-5BBF64050C66}"/>
    <dataValidation type="custom" allowBlank="1" showInputMessage="1" showErrorMessage="1" errorTitle="Wartość nieprawidłowa" error="Jeśli efekt jest realizowany- proszę wprowadzić cyfrę 1" promptTitle="Wybór efektu" prompt="Jeśli efekt jest realizowany- proszę wprowadzić cyfrę 1" sqref="T48:LI74 T20:LI46" xr:uid="{D55D3465-9C55-4B5F-B6C7-2B9D33E5AF03}">
      <formula1>1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9C407-822B-4008-847A-E80A208D45B6}">
  <dimension ref="A1:D347"/>
  <sheetViews>
    <sheetView zoomScale="110" zoomScaleNormal="110" workbookViewId="0">
      <pane ySplit="1" topLeftCell="A2" activePane="bottomLeft" state="frozen"/>
      <selection pane="bottomLeft" activeCell="C13" sqref="C13"/>
    </sheetView>
  </sheetViews>
  <sheetFormatPr defaultColWidth="8.85546875" defaultRowHeight="15" x14ac:dyDescent="0.25"/>
  <cols>
    <col min="1" max="1" width="21.42578125" bestFit="1" customWidth="1"/>
    <col min="2" max="2" width="14.42578125" customWidth="1"/>
    <col min="3" max="3" width="125" customWidth="1"/>
    <col min="4" max="4" width="10.140625" style="1" customWidth="1"/>
    <col min="6" max="6" width="60.7109375" customWidth="1"/>
  </cols>
  <sheetData>
    <row r="1" spans="1:4" ht="50.25" customHeight="1" x14ac:dyDescent="0.25">
      <c r="A1" s="17" t="s">
        <v>513</v>
      </c>
      <c r="B1" s="17" t="s">
        <v>514</v>
      </c>
      <c r="C1" s="17" t="s">
        <v>530</v>
      </c>
      <c r="D1" s="18" t="s">
        <v>504</v>
      </c>
    </row>
    <row r="2" spans="1:4" x14ac:dyDescent="0.25">
      <c r="A2" s="527" t="s">
        <v>531</v>
      </c>
      <c r="B2" s="527" t="s">
        <v>532</v>
      </c>
      <c r="C2" s="536" t="s">
        <v>533</v>
      </c>
      <c r="D2" s="527" t="s">
        <v>506</v>
      </c>
    </row>
    <row r="3" spans="1:4" x14ac:dyDescent="0.25">
      <c r="A3" s="527" t="s">
        <v>531</v>
      </c>
      <c r="B3" s="527" t="s">
        <v>534</v>
      </c>
      <c r="C3" s="536" t="s">
        <v>535</v>
      </c>
      <c r="D3" s="527" t="s">
        <v>505</v>
      </c>
    </row>
    <row r="4" spans="1:4" x14ac:dyDescent="0.25">
      <c r="A4" s="527" t="s">
        <v>531</v>
      </c>
      <c r="B4" s="527" t="s">
        <v>536</v>
      </c>
      <c r="C4" s="536" t="s">
        <v>537</v>
      </c>
      <c r="D4" s="527" t="s">
        <v>505</v>
      </c>
    </row>
    <row r="5" spans="1:4" x14ac:dyDescent="0.25">
      <c r="A5" s="527" t="s">
        <v>531</v>
      </c>
      <c r="B5" s="527" t="s">
        <v>538</v>
      </c>
      <c r="C5" s="536" t="s">
        <v>539</v>
      </c>
      <c r="D5" s="527" t="s">
        <v>505</v>
      </c>
    </row>
    <row r="6" spans="1:4" x14ac:dyDescent="0.25">
      <c r="A6" s="527" t="s">
        <v>531</v>
      </c>
      <c r="B6" s="527" t="s">
        <v>540</v>
      </c>
      <c r="C6" s="536" t="s">
        <v>541</v>
      </c>
      <c r="D6" s="527" t="s">
        <v>506</v>
      </c>
    </row>
    <row r="7" spans="1:4" x14ac:dyDescent="0.25">
      <c r="A7" s="527" t="s">
        <v>531</v>
      </c>
      <c r="B7" s="527" t="s">
        <v>542</v>
      </c>
      <c r="C7" s="536" t="s">
        <v>543</v>
      </c>
      <c r="D7" s="527" t="s">
        <v>506</v>
      </c>
    </row>
    <row r="8" spans="1:4" x14ac:dyDescent="0.25">
      <c r="A8" s="527" t="s">
        <v>531</v>
      </c>
      <c r="B8" s="527" t="s">
        <v>544</v>
      </c>
      <c r="C8" s="536" t="s">
        <v>545</v>
      </c>
      <c r="D8" s="527" t="s">
        <v>505</v>
      </c>
    </row>
    <row r="9" spans="1:4" x14ac:dyDescent="0.25">
      <c r="A9" s="527" t="s">
        <v>531</v>
      </c>
      <c r="B9" s="527" t="s">
        <v>546</v>
      </c>
      <c r="C9" s="536" t="s">
        <v>547</v>
      </c>
      <c r="D9" s="527" t="s">
        <v>505</v>
      </c>
    </row>
    <row r="10" spans="1:4" ht="15" customHeight="1" x14ac:dyDescent="0.25">
      <c r="A10" s="527" t="s">
        <v>531</v>
      </c>
      <c r="B10" s="527" t="s">
        <v>548</v>
      </c>
      <c r="C10" s="536" t="s">
        <v>549</v>
      </c>
      <c r="D10" s="527" t="s">
        <v>506</v>
      </c>
    </row>
    <row r="11" spans="1:4" x14ac:dyDescent="0.25">
      <c r="A11" s="527" t="s">
        <v>531</v>
      </c>
      <c r="B11" s="527" t="s">
        <v>550</v>
      </c>
      <c r="C11" s="536" t="s">
        <v>551</v>
      </c>
      <c r="D11" s="527" t="s">
        <v>505</v>
      </c>
    </row>
    <row r="12" spans="1:4" x14ac:dyDescent="0.25">
      <c r="A12" s="527" t="s">
        <v>531</v>
      </c>
      <c r="B12" s="527" t="s">
        <v>552</v>
      </c>
      <c r="C12" s="536" t="s">
        <v>553</v>
      </c>
      <c r="D12" s="529" t="s">
        <v>506</v>
      </c>
    </row>
    <row r="13" spans="1:4" x14ac:dyDescent="0.25">
      <c r="A13" s="527" t="s">
        <v>531</v>
      </c>
      <c r="B13" s="527" t="s">
        <v>554</v>
      </c>
      <c r="C13" s="536" t="s">
        <v>555</v>
      </c>
      <c r="D13" s="527" t="s">
        <v>505</v>
      </c>
    </row>
    <row r="14" spans="1:4" x14ac:dyDescent="0.25">
      <c r="A14" s="527" t="s">
        <v>531</v>
      </c>
      <c r="B14" s="527" t="s">
        <v>556</v>
      </c>
      <c r="C14" s="536" t="s">
        <v>557</v>
      </c>
      <c r="D14" s="527" t="s">
        <v>505</v>
      </c>
    </row>
    <row r="15" spans="1:4" x14ac:dyDescent="0.25">
      <c r="A15" s="527" t="s">
        <v>531</v>
      </c>
      <c r="B15" s="527" t="s">
        <v>558</v>
      </c>
      <c r="C15" s="536" t="s">
        <v>559</v>
      </c>
      <c r="D15" s="527" t="s">
        <v>505</v>
      </c>
    </row>
    <row r="16" spans="1:4" x14ac:dyDescent="0.25">
      <c r="A16" s="527" t="s">
        <v>531</v>
      </c>
      <c r="B16" s="527" t="s">
        <v>560</v>
      </c>
      <c r="C16" s="536" t="s">
        <v>561</v>
      </c>
      <c r="D16" s="527" t="s">
        <v>505</v>
      </c>
    </row>
    <row r="17" spans="1:4" x14ac:dyDescent="0.25">
      <c r="A17" s="527" t="s">
        <v>531</v>
      </c>
      <c r="B17" s="527" t="s">
        <v>562</v>
      </c>
      <c r="C17" s="536" t="s">
        <v>563</v>
      </c>
      <c r="D17" s="527" t="s">
        <v>505</v>
      </c>
    </row>
    <row r="18" spans="1:4" x14ac:dyDescent="0.25">
      <c r="A18" s="527" t="s">
        <v>531</v>
      </c>
      <c r="B18" s="527" t="s">
        <v>564</v>
      </c>
      <c r="C18" s="536" t="s">
        <v>565</v>
      </c>
      <c r="D18" s="527" t="s">
        <v>505</v>
      </c>
    </row>
    <row r="19" spans="1:4" x14ac:dyDescent="0.25">
      <c r="A19" s="527" t="s">
        <v>531</v>
      </c>
      <c r="B19" s="527" t="s">
        <v>566</v>
      </c>
      <c r="C19" s="536" t="s">
        <v>567</v>
      </c>
      <c r="D19" s="527" t="s">
        <v>505</v>
      </c>
    </row>
    <row r="20" spans="1:4" x14ac:dyDescent="0.25">
      <c r="A20" s="535" t="s">
        <v>630</v>
      </c>
      <c r="B20" s="527" t="s">
        <v>663</v>
      </c>
      <c r="C20" s="536" t="s">
        <v>667</v>
      </c>
      <c r="D20" s="527" t="s">
        <v>505</v>
      </c>
    </row>
    <row r="21" spans="1:4" x14ac:dyDescent="0.25">
      <c r="A21" s="535" t="s">
        <v>630</v>
      </c>
      <c r="B21" s="527" t="s">
        <v>664</v>
      </c>
      <c r="C21" s="536" t="s">
        <v>668</v>
      </c>
      <c r="D21" s="527" t="s">
        <v>505</v>
      </c>
    </row>
    <row r="22" spans="1:4" x14ac:dyDescent="0.25">
      <c r="A22" s="535" t="s">
        <v>630</v>
      </c>
      <c r="B22" s="527" t="s">
        <v>665</v>
      </c>
      <c r="C22" s="536" t="s">
        <v>669</v>
      </c>
      <c r="D22" s="527" t="s">
        <v>505</v>
      </c>
    </row>
    <row r="23" spans="1:4" x14ac:dyDescent="0.25">
      <c r="A23" s="535" t="s">
        <v>630</v>
      </c>
      <c r="B23" s="527" t="s">
        <v>666</v>
      </c>
      <c r="C23" s="536" t="s">
        <v>670</v>
      </c>
      <c r="D23" s="527" t="s">
        <v>505</v>
      </c>
    </row>
    <row r="24" spans="1:4" x14ac:dyDescent="0.25">
      <c r="A24" s="535" t="s">
        <v>630</v>
      </c>
      <c r="B24" s="527" t="s">
        <v>671</v>
      </c>
      <c r="C24" s="536" t="s">
        <v>672</v>
      </c>
      <c r="D24" s="527" t="s">
        <v>505</v>
      </c>
    </row>
    <row r="25" spans="1:4" ht="30" x14ac:dyDescent="0.25">
      <c r="A25" s="535" t="s">
        <v>630</v>
      </c>
      <c r="B25" s="527" t="s">
        <v>673</v>
      </c>
      <c r="C25" s="536" t="s">
        <v>675</v>
      </c>
      <c r="D25" s="527" t="s">
        <v>505</v>
      </c>
    </row>
    <row r="26" spans="1:4" x14ac:dyDescent="0.25">
      <c r="A26" s="535" t="s">
        <v>630</v>
      </c>
      <c r="B26" s="527" t="s">
        <v>674</v>
      </c>
      <c r="C26" s="536" t="s">
        <v>676</v>
      </c>
      <c r="D26" s="527" t="s">
        <v>505</v>
      </c>
    </row>
    <row r="27" spans="1:4" x14ac:dyDescent="0.25">
      <c r="A27" s="535" t="s">
        <v>630</v>
      </c>
      <c r="B27" s="527" t="s">
        <v>678</v>
      </c>
      <c r="C27" s="536" t="s">
        <v>677</v>
      </c>
      <c r="D27" s="527" t="s">
        <v>505</v>
      </c>
    </row>
    <row r="28" spans="1:4" ht="15" customHeight="1" x14ac:dyDescent="0.25">
      <c r="A28" s="535" t="s">
        <v>630</v>
      </c>
      <c r="B28" s="527" t="s">
        <v>679</v>
      </c>
      <c r="C28" s="536" t="s">
        <v>680</v>
      </c>
      <c r="D28" s="527" t="s">
        <v>505</v>
      </c>
    </row>
    <row r="29" spans="1:4" x14ac:dyDescent="0.25">
      <c r="A29" s="535" t="s">
        <v>630</v>
      </c>
      <c r="B29" s="527" t="s">
        <v>681</v>
      </c>
      <c r="C29" s="536" t="s">
        <v>682</v>
      </c>
      <c r="D29" s="527" t="s">
        <v>505</v>
      </c>
    </row>
    <row r="30" spans="1:4" x14ac:dyDescent="0.25">
      <c r="A30" s="535" t="s">
        <v>630</v>
      </c>
      <c r="B30" s="527" t="s">
        <v>684</v>
      </c>
      <c r="C30" s="536" t="s">
        <v>683</v>
      </c>
      <c r="D30" s="527" t="s">
        <v>505</v>
      </c>
    </row>
    <row r="31" spans="1:4" x14ac:dyDescent="0.25">
      <c r="A31" s="535" t="s">
        <v>630</v>
      </c>
      <c r="B31" s="527" t="s">
        <v>686</v>
      </c>
      <c r="C31" s="536" t="s">
        <v>685</v>
      </c>
      <c r="D31" s="527" t="s">
        <v>505</v>
      </c>
    </row>
    <row r="32" spans="1:4" x14ac:dyDescent="0.25">
      <c r="A32" s="535" t="s">
        <v>630</v>
      </c>
      <c r="B32" s="527" t="s">
        <v>687</v>
      </c>
      <c r="C32" s="536" t="s">
        <v>688</v>
      </c>
      <c r="D32" s="527" t="s">
        <v>505</v>
      </c>
    </row>
    <row r="33" spans="1:4" x14ac:dyDescent="0.25">
      <c r="A33" s="535" t="s">
        <v>630</v>
      </c>
      <c r="B33" s="527" t="s">
        <v>689</v>
      </c>
      <c r="C33" s="536" t="s">
        <v>690</v>
      </c>
      <c r="D33" s="527" t="s">
        <v>505</v>
      </c>
    </row>
    <row r="34" spans="1:4" x14ac:dyDescent="0.25">
      <c r="A34" s="535" t="s">
        <v>630</v>
      </c>
      <c r="B34" s="527" t="s">
        <v>691</v>
      </c>
      <c r="C34" s="536" t="s">
        <v>694</v>
      </c>
      <c r="D34" s="527" t="s">
        <v>505</v>
      </c>
    </row>
    <row r="35" spans="1:4" x14ac:dyDescent="0.25">
      <c r="A35" s="535" t="s">
        <v>630</v>
      </c>
      <c r="B35" s="527" t="s">
        <v>692</v>
      </c>
      <c r="C35" s="536" t="s">
        <v>693</v>
      </c>
      <c r="D35" s="527" t="s">
        <v>505</v>
      </c>
    </row>
    <row r="36" spans="1:4" x14ac:dyDescent="0.25">
      <c r="A36" s="535" t="s">
        <v>630</v>
      </c>
      <c r="B36" s="527" t="s">
        <v>696</v>
      </c>
      <c r="C36" s="536" t="s">
        <v>695</v>
      </c>
      <c r="D36" s="527" t="s">
        <v>506</v>
      </c>
    </row>
    <row r="37" spans="1:4" x14ac:dyDescent="0.25">
      <c r="A37" s="535" t="s">
        <v>630</v>
      </c>
      <c r="B37" s="527" t="s">
        <v>698</v>
      </c>
      <c r="C37" s="536" t="s">
        <v>697</v>
      </c>
      <c r="D37" s="527" t="s">
        <v>505</v>
      </c>
    </row>
    <row r="38" spans="1:4" x14ac:dyDescent="0.25">
      <c r="A38" s="535" t="s">
        <v>630</v>
      </c>
      <c r="B38" s="527" t="s">
        <v>700</v>
      </c>
      <c r="C38" s="536" t="s">
        <v>699</v>
      </c>
      <c r="D38" s="527" t="s">
        <v>505</v>
      </c>
    </row>
    <row r="39" spans="1:4" x14ac:dyDescent="0.25">
      <c r="A39" s="535" t="s">
        <v>630</v>
      </c>
      <c r="B39" s="527" t="s">
        <v>702</v>
      </c>
      <c r="C39" s="536" t="s">
        <v>701</v>
      </c>
      <c r="D39" s="527" t="s">
        <v>505</v>
      </c>
    </row>
    <row r="40" spans="1:4" x14ac:dyDescent="0.25">
      <c r="A40" s="535" t="s">
        <v>630</v>
      </c>
      <c r="B40" s="527" t="s">
        <v>703</v>
      </c>
      <c r="C40" s="536" t="s">
        <v>704</v>
      </c>
      <c r="D40" s="527" t="s">
        <v>505</v>
      </c>
    </row>
    <row r="41" spans="1:4" x14ac:dyDescent="0.25">
      <c r="A41" s="535" t="s">
        <v>630</v>
      </c>
      <c r="B41" s="527" t="s">
        <v>706</v>
      </c>
      <c r="C41" s="536" t="s">
        <v>705</v>
      </c>
      <c r="D41" s="527" t="s">
        <v>505</v>
      </c>
    </row>
    <row r="42" spans="1:4" ht="30" x14ac:dyDescent="0.25">
      <c r="A42" s="535" t="s">
        <v>630</v>
      </c>
      <c r="B42" s="527" t="s">
        <v>707</v>
      </c>
      <c r="C42" s="536" t="s">
        <v>708</v>
      </c>
      <c r="D42" s="527" t="s">
        <v>505</v>
      </c>
    </row>
    <row r="43" spans="1:4" x14ac:dyDescent="0.25">
      <c r="A43" s="535" t="s">
        <v>630</v>
      </c>
      <c r="B43" s="527" t="s">
        <v>710</v>
      </c>
      <c r="C43" s="536" t="s">
        <v>709</v>
      </c>
      <c r="D43" s="527" t="s">
        <v>505</v>
      </c>
    </row>
    <row r="44" spans="1:4" x14ac:dyDescent="0.25">
      <c r="A44" s="535" t="s">
        <v>630</v>
      </c>
      <c r="B44" s="527" t="s">
        <v>712</v>
      </c>
      <c r="C44" s="536" t="s">
        <v>711</v>
      </c>
      <c r="D44" s="527" t="s">
        <v>506</v>
      </c>
    </row>
    <row r="45" spans="1:4" x14ac:dyDescent="0.25">
      <c r="A45" s="535" t="s">
        <v>630</v>
      </c>
      <c r="B45" s="527" t="s">
        <v>196</v>
      </c>
      <c r="C45" s="536" t="s">
        <v>713</v>
      </c>
      <c r="D45" s="527" t="s">
        <v>505</v>
      </c>
    </row>
    <row r="46" spans="1:4" x14ac:dyDescent="0.25">
      <c r="A46" s="535" t="s">
        <v>630</v>
      </c>
      <c r="B46" s="527" t="s">
        <v>1174</v>
      </c>
      <c r="C46" s="536" t="s">
        <v>1203</v>
      </c>
      <c r="D46" s="527" t="s">
        <v>505</v>
      </c>
    </row>
    <row r="47" spans="1:4" x14ac:dyDescent="0.25">
      <c r="A47" s="535" t="s">
        <v>630</v>
      </c>
      <c r="B47" s="527" t="s">
        <v>714</v>
      </c>
      <c r="C47" s="536" t="s">
        <v>715</v>
      </c>
      <c r="D47" s="527" t="s">
        <v>506</v>
      </c>
    </row>
    <row r="48" spans="1:4" ht="48" customHeight="1" x14ac:dyDescent="0.25">
      <c r="A48" s="535" t="s">
        <v>630</v>
      </c>
      <c r="B48" s="527" t="s">
        <v>716</v>
      </c>
      <c r="C48" s="536" t="s">
        <v>1204</v>
      </c>
      <c r="D48" s="527" t="s">
        <v>506</v>
      </c>
    </row>
    <row r="49" spans="1:4" x14ac:dyDescent="0.25">
      <c r="A49" s="535" t="s">
        <v>630</v>
      </c>
      <c r="B49" s="527" t="s">
        <v>717</v>
      </c>
      <c r="C49" s="536" t="s">
        <v>718</v>
      </c>
      <c r="D49" s="527" t="s">
        <v>505</v>
      </c>
    </row>
    <row r="50" spans="1:4" ht="30" x14ac:dyDescent="0.25">
      <c r="A50" s="535" t="s">
        <v>630</v>
      </c>
      <c r="B50" s="527" t="s">
        <v>719</v>
      </c>
      <c r="C50" s="536" t="s">
        <v>720</v>
      </c>
      <c r="D50" s="527" t="s">
        <v>505</v>
      </c>
    </row>
    <row r="51" spans="1:4" ht="30" x14ac:dyDescent="0.25">
      <c r="A51" s="535" t="s">
        <v>630</v>
      </c>
      <c r="B51" s="527" t="s">
        <v>721</v>
      </c>
      <c r="C51" s="536" t="s">
        <v>722</v>
      </c>
      <c r="D51" s="527" t="s">
        <v>506</v>
      </c>
    </row>
    <row r="52" spans="1:4" x14ac:dyDescent="0.25">
      <c r="A52" s="535" t="s">
        <v>630</v>
      </c>
      <c r="B52" s="527" t="s">
        <v>723</v>
      </c>
      <c r="C52" s="536" t="s">
        <v>724</v>
      </c>
      <c r="D52" s="527" t="s">
        <v>505</v>
      </c>
    </row>
    <row r="53" spans="1:4" ht="30" x14ac:dyDescent="0.25">
      <c r="A53" s="535" t="s">
        <v>630</v>
      </c>
      <c r="B53" s="527" t="s">
        <v>725</v>
      </c>
      <c r="C53" s="536" t="s">
        <v>726</v>
      </c>
      <c r="D53" s="527" t="s">
        <v>505</v>
      </c>
    </row>
    <row r="54" spans="1:4" x14ac:dyDescent="0.25">
      <c r="A54" s="535" t="s">
        <v>630</v>
      </c>
      <c r="B54" s="527" t="s">
        <v>727</v>
      </c>
      <c r="C54" s="536" t="s">
        <v>728</v>
      </c>
      <c r="D54" s="527" t="s">
        <v>505</v>
      </c>
    </row>
    <row r="55" spans="1:4" x14ac:dyDescent="0.25">
      <c r="A55" s="535" t="s">
        <v>630</v>
      </c>
      <c r="B55" s="527" t="s">
        <v>729</v>
      </c>
      <c r="C55" s="536" t="s">
        <v>730</v>
      </c>
      <c r="D55" s="527" t="s">
        <v>505</v>
      </c>
    </row>
    <row r="56" spans="1:4" x14ac:dyDescent="0.25">
      <c r="A56" s="535" t="s">
        <v>630</v>
      </c>
      <c r="B56" s="527" t="s">
        <v>732</v>
      </c>
      <c r="C56" s="536" t="s">
        <v>731</v>
      </c>
      <c r="D56" s="527" t="s">
        <v>505</v>
      </c>
    </row>
    <row r="57" spans="1:4" x14ac:dyDescent="0.25">
      <c r="A57" s="535" t="s">
        <v>630</v>
      </c>
      <c r="B57" s="527" t="s">
        <v>733</v>
      </c>
      <c r="C57" s="536" t="s">
        <v>734</v>
      </c>
      <c r="D57" s="527" t="s">
        <v>505</v>
      </c>
    </row>
    <row r="58" spans="1:4" x14ac:dyDescent="0.25">
      <c r="A58" s="535" t="s">
        <v>630</v>
      </c>
      <c r="B58" s="527" t="s">
        <v>735</v>
      </c>
      <c r="C58" s="536" t="s">
        <v>736</v>
      </c>
      <c r="D58" s="527" t="s">
        <v>505</v>
      </c>
    </row>
    <row r="59" spans="1:4" x14ac:dyDescent="0.25">
      <c r="A59" s="535" t="s">
        <v>630</v>
      </c>
      <c r="B59" s="527" t="s">
        <v>737</v>
      </c>
      <c r="C59" s="536" t="s">
        <v>738</v>
      </c>
      <c r="D59" s="527" t="s">
        <v>505</v>
      </c>
    </row>
    <row r="60" spans="1:4" x14ac:dyDescent="0.25">
      <c r="A60" s="535" t="s">
        <v>630</v>
      </c>
      <c r="B60" s="527" t="s">
        <v>739</v>
      </c>
      <c r="C60" s="536" t="s">
        <v>740</v>
      </c>
      <c r="D60" s="527" t="s">
        <v>505</v>
      </c>
    </row>
    <row r="61" spans="1:4" ht="30" x14ac:dyDescent="0.25">
      <c r="A61" s="535" t="s">
        <v>630</v>
      </c>
      <c r="B61" s="527" t="s">
        <v>741</v>
      </c>
      <c r="C61" s="536" t="s">
        <v>742</v>
      </c>
      <c r="D61" s="527" t="s">
        <v>505</v>
      </c>
    </row>
    <row r="62" spans="1:4" ht="30" x14ac:dyDescent="0.25">
      <c r="A62" s="535" t="s">
        <v>630</v>
      </c>
      <c r="B62" s="527" t="s">
        <v>743</v>
      </c>
      <c r="C62" s="536" t="s">
        <v>744</v>
      </c>
      <c r="D62" s="527" t="s">
        <v>505</v>
      </c>
    </row>
    <row r="63" spans="1:4" ht="33.75" customHeight="1" x14ac:dyDescent="0.25">
      <c r="A63" s="535" t="s">
        <v>630</v>
      </c>
      <c r="B63" s="527" t="s">
        <v>745</v>
      </c>
      <c r="C63" s="536" t="s">
        <v>746</v>
      </c>
      <c r="D63" s="527" t="s">
        <v>505</v>
      </c>
    </row>
    <row r="64" spans="1:4" ht="30" x14ac:dyDescent="0.25">
      <c r="A64" s="535" t="s">
        <v>630</v>
      </c>
      <c r="B64" s="527" t="s">
        <v>747</v>
      </c>
      <c r="C64" s="536" t="s">
        <v>1205</v>
      </c>
      <c r="D64" s="527" t="s">
        <v>505</v>
      </c>
    </row>
    <row r="65" spans="1:4" ht="30" x14ac:dyDescent="0.25">
      <c r="A65" s="535" t="s">
        <v>630</v>
      </c>
      <c r="B65" s="527" t="s">
        <v>748</v>
      </c>
      <c r="C65" s="536" t="s">
        <v>749</v>
      </c>
      <c r="D65" s="527" t="s">
        <v>505</v>
      </c>
    </row>
    <row r="66" spans="1:4" x14ac:dyDescent="0.25">
      <c r="A66" s="535" t="s">
        <v>630</v>
      </c>
      <c r="B66" s="527" t="s">
        <v>750</v>
      </c>
      <c r="C66" s="536" t="s">
        <v>751</v>
      </c>
      <c r="D66" s="527" t="s">
        <v>505</v>
      </c>
    </row>
    <row r="67" spans="1:4" x14ac:dyDescent="0.25">
      <c r="A67" s="535" t="s">
        <v>630</v>
      </c>
      <c r="B67" s="527" t="s">
        <v>752</v>
      </c>
      <c r="C67" s="536" t="s">
        <v>753</v>
      </c>
      <c r="D67" s="527" t="s">
        <v>505</v>
      </c>
    </row>
    <row r="68" spans="1:4" x14ac:dyDescent="0.25">
      <c r="A68" s="535" t="s">
        <v>630</v>
      </c>
      <c r="B68" s="527" t="s">
        <v>755</v>
      </c>
      <c r="C68" s="536" t="s">
        <v>754</v>
      </c>
      <c r="D68" s="527" t="s">
        <v>505</v>
      </c>
    </row>
    <row r="69" spans="1:4" ht="30.75" customHeight="1" x14ac:dyDescent="0.25">
      <c r="A69" s="535" t="s">
        <v>630</v>
      </c>
      <c r="B69" s="527" t="s">
        <v>756</v>
      </c>
      <c r="C69" s="536" t="s">
        <v>1206</v>
      </c>
      <c r="D69" s="527" t="s">
        <v>506</v>
      </c>
    </row>
    <row r="70" spans="1:4" ht="30" x14ac:dyDescent="0.25">
      <c r="A70" s="535" t="s">
        <v>630</v>
      </c>
      <c r="B70" s="527" t="s">
        <v>757</v>
      </c>
      <c r="C70" s="536" t="s">
        <v>758</v>
      </c>
      <c r="D70" s="527" t="s">
        <v>506</v>
      </c>
    </row>
    <row r="71" spans="1:4" x14ac:dyDescent="0.25">
      <c r="A71" s="535" t="s">
        <v>630</v>
      </c>
      <c r="B71" s="527" t="s">
        <v>759</v>
      </c>
      <c r="C71" s="536" t="s">
        <v>760</v>
      </c>
      <c r="D71" s="527" t="s">
        <v>506</v>
      </c>
    </row>
    <row r="72" spans="1:4" x14ac:dyDescent="0.25">
      <c r="A72" s="535" t="s">
        <v>630</v>
      </c>
      <c r="B72" s="527" t="s">
        <v>761</v>
      </c>
      <c r="C72" s="536" t="s">
        <v>765</v>
      </c>
      <c r="D72" s="527" t="s">
        <v>505</v>
      </c>
    </row>
    <row r="73" spans="1:4" x14ac:dyDescent="0.25">
      <c r="A73" s="535" t="s">
        <v>630</v>
      </c>
      <c r="B73" s="527" t="s">
        <v>762</v>
      </c>
      <c r="C73" s="536" t="s">
        <v>764</v>
      </c>
      <c r="D73" s="527" t="s">
        <v>506</v>
      </c>
    </row>
    <row r="74" spans="1:4" x14ac:dyDescent="0.25">
      <c r="A74" s="535" t="s">
        <v>630</v>
      </c>
      <c r="B74" s="527" t="s">
        <v>763</v>
      </c>
      <c r="C74" s="536" t="s">
        <v>766</v>
      </c>
      <c r="D74" s="527" t="s">
        <v>505</v>
      </c>
    </row>
    <row r="75" spans="1:4" ht="30" x14ac:dyDescent="0.25">
      <c r="A75" s="535" t="s">
        <v>630</v>
      </c>
      <c r="B75" s="527" t="s">
        <v>1175</v>
      </c>
      <c r="C75" s="536" t="s">
        <v>767</v>
      </c>
      <c r="D75" s="527" t="s">
        <v>505</v>
      </c>
    </row>
    <row r="76" spans="1:4" ht="30" x14ac:dyDescent="0.25">
      <c r="A76" s="535" t="s">
        <v>630</v>
      </c>
      <c r="B76" s="527" t="s">
        <v>768</v>
      </c>
      <c r="C76" s="536" t="s">
        <v>769</v>
      </c>
      <c r="D76" s="527" t="s">
        <v>505</v>
      </c>
    </row>
    <row r="77" spans="1:4" x14ac:dyDescent="0.25">
      <c r="A77" s="535" t="s">
        <v>630</v>
      </c>
      <c r="B77" s="527" t="s">
        <v>770</v>
      </c>
      <c r="C77" s="536" t="s">
        <v>771</v>
      </c>
      <c r="D77" s="527" t="s">
        <v>505</v>
      </c>
    </row>
    <row r="78" spans="1:4" x14ac:dyDescent="0.25">
      <c r="A78" s="535" t="s">
        <v>630</v>
      </c>
      <c r="B78" s="527" t="s">
        <v>772</v>
      </c>
      <c r="C78" s="536" t="s">
        <v>773</v>
      </c>
      <c r="D78" s="527" t="s">
        <v>505</v>
      </c>
    </row>
    <row r="79" spans="1:4" x14ac:dyDescent="0.25">
      <c r="A79" s="535" t="s">
        <v>630</v>
      </c>
      <c r="B79" s="527" t="s">
        <v>774</v>
      </c>
      <c r="C79" s="536" t="s">
        <v>775</v>
      </c>
      <c r="D79" s="527" t="s">
        <v>505</v>
      </c>
    </row>
    <row r="80" spans="1:4" x14ac:dyDescent="0.25">
      <c r="A80" s="535" t="s">
        <v>630</v>
      </c>
      <c r="B80" s="527" t="s">
        <v>776</v>
      </c>
      <c r="C80" s="536" t="s">
        <v>777</v>
      </c>
      <c r="D80" s="527" t="s">
        <v>505</v>
      </c>
    </row>
    <row r="81" spans="1:4" ht="30" x14ac:dyDescent="0.25">
      <c r="A81" s="535" t="s">
        <v>630</v>
      </c>
      <c r="B81" s="527" t="s">
        <v>778</v>
      </c>
      <c r="C81" s="536" t="s">
        <v>779</v>
      </c>
      <c r="D81" s="527" t="s">
        <v>505</v>
      </c>
    </row>
    <row r="82" spans="1:4" ht="30" x14ac:dyDescent="0.25">
      <c r="A82" s="535" t="s">
        <v>630</v>
      </c>
      <c r="B82" s="527" t="s">
        <v>780</v>
      </c>
      <c r="C82" s="536" t="s">
        <v>781</v>
      </c>
      <c r="D82" s="527" t="s">
        <v>505</v>
      </c>
    </row>
    <row r="83" spans="1:4" ht="30" x14ac:dyDescent="0.25">
      <c r="A83" s="535" t="s">
        <v>630</v>
      </c>
      <c r="B83" s="527" t="s">
        <v>1176</v>
      </c>
      <c r="C83" s="536" t="s">
        <v>782</v>
      </c>
      <c r="D83" s="527" t="s">
        <v>505</v>
      </c>
    </row>
    <row r="84" spans="1:4" x14ac:dyDescent="0.25">
      <c r="A84" s="535" t="s">
        <v>630</v>
      </c>
      <c r="B84" s="527" t="s">
        <v>1177</v>
      </c>
      <c r="C84" s="536" t="s">
        <v>783</v>
      </c>
      <c r="D84" s="527" t="s">
        <v>505</v>
      </c>
    </row>
    <row r="85" spans="1:4" ht="30" x14ac:dyDescent="0.25">
      <c r="A85" s="535" t="s">
        <v>630</v>
      </c>
      <c r="B85" s="527" t="s">
        <v>784</v>
      </c>
      <c r="C85" s="536" t="s">
        <v>785</v>
      </c>
      <c r="D85" s="527" t="s">
        <v>505</v>
      </c>
    </row>
    <row r="86" spans="1:4" x14ac:dyDescent="0.25">
      <c r="A86" s="535" t="s">
        <v>630</v>
      </c>
      <c r="B86" s="527" t="s">
        <v>786</v>
      </c>
      <c r="C86" s="536" t="s">
        <v>787</v>
      </c>
      <c r="D86" s="527" t="s">
        <v>505</v>
      </c>
    </row>
    <row r="87" spans="1:4" ht="15.75" customHeight="1" x14ac:dyDescent="0.25">
      <c r="A87" s="535" t="s">
        <v>630</v>
      </c>
      <c r="B87" s="527" t="s">
        <v>788</v>
      </c>
      <c r="C87" s="536" t="s">
        <v>789</v>
      </c>
      <c r="D87" s="527" t="s">
        <v>505</v>
      </c>
    </row>
    <row r="88" spans="1:4" ht="30" x14ac:dyDescent="0.25">
      <c r="A88" s="535" t="s">
        <v>630</v>
      </c>
      <c r="B88" s="527" t="s">
        <v>790</v>
      </c>
      <c r="C88" s="536" t="s">
        <v>791</v>
      </c>
      <c r="D88" s="527" t="s">
        <v>505</v>
      </c>
    </row>
    <row r="89" spans="1:4" x14ac:dyDescent="0.25">
      <c r="A89" s="535" t="s">
        <v>630</v>
      </c>
      <c r="B89" s="527" t="s">
        <v>792</v>
      </c>
      <c r="C89" s="536" t="s">
        <v>793</v>
      </c>
      <c r="D89" s="527" t="s">
        <v>505</v>
      </c>
    </row>
    <row r="90" spans="1:4" x14ac:dyDescent="0.25">
      <c r="A90" s="535" t="s">
        <v>630</v>
      </c>
      <c r="B90" s="527" t="s">
        <v>794</v>
      </c>
      <c r="C90" s="536" t="s">
        <v>795</v>
      </c>
      <c r="D90" s="527" t="s">
        <v>505</v>
      </c>
    </row>
    <row r="91" spans="1:4" ht="30" x14ac:dyDescent="0.25">
      <c r="A91" s="535" t="s">
        <v>630</v>
      </c>
      <c r="B91" s="527" t="s">
        <v>796</v>
      </c>
      <c r="C91" s="536" t="s">
        <v>1207</v>
      </c>
      <c r="D91" s="527" t="s">
        <v>505</v>
      </c>
    </row>
    <row r="92" spans="1:4" ht="30" x14ac:dyDescent="0.25">
      <c r="A92" s="535" t="s">
        <v>630</v>
      </c>
      <c r="B92" s="527" t="s">
        <v>797</v>
      </c>
      <c r="C92" s="536" t="s">
        <v>808</v>
      </c>
      <c r="D92" s="527" t="s">
        <v>505</v>
      </c>
    </row>
    <row r="93" spans="1:4" ht="30" x14ac:dyDescent="0.25">
      <c r="A93" s="535" t="s">
        <v>630</v>
      </c>
      <c r="B93" s="527" t="s">
        <v>798</v>
      </c>
      <c r="C93" s="536" t="s">
        <v>809</v>
      </c>
      <c r="D93" s="527" t="s">
        <v>505</v>
      </c>
    </row>
    <row r="94" spans="1:4" x14ac:dyDescent="0.25">
      <c r="A94" s="535" t="s">
        <v>630</v>
      </c>
      <c r="B94" s="527" t="s">
        <v>799</v>
      </c>
      <c r="C94" s="536" t="s">
        <v>810</v>
      </c>
      <c r="D94" s="527" t="s">
        <v>505</v>
      </c>
    </row>
    <row r="95" spans="1:4" x14ac:dyDescent="0.25">
      <c r="A95" s="535" t="s">
        <v>630</v>
      </c>
      <c r="B95" s="527" t="s">
        <v>800</v>
      </c>
      <c r="C95" s="536" t="s">
        <v>811</v>
      </c>
      <c r="D95" s="527" t="s">
        <v>505</v>
      </c>
    </row>
    <row r="96" spans="1:4" ht="30" x14ac:dyDescent="0.25">
      <c r="A96" s="535" t="s">
        <v>630</v>
      </c>
      <c r="B96" s="527" t="s">
        <v>801</v>
      </c>
      <c r="C96" s="536" t="s">
        <v>812</v>
      </c>
      <c r="D96" s="527" t="s">
        <v>505</v>
      </c>
    </row>
    <row r="97" spans="1:4" x14ac:dyDescent="0.25">
      <c r="A97" s="535" t="s">
        <v>630</v>
      </c>
      <c r="B97" s="527" t="s">
        <v>802</v>
      </c>
      <c r="C97" s="536" t="s">
        <v>813</v>
      </c>
      <c r="D97" s="527" t="s">
        <v>505</v>
      </c>
    </row>
    <row r="98" spans="1:4" ht="45" customHeight="1" x14ac:dyDescent="0.25">
      <c r="A98" s="535" t="s">
        <v>630</v>
      </c>
      <c r="B98" s="527" t="s">
        <v>803</v>
      </c>
      <c r="C98" s="536" t="s">
        <v>814</v>
      </c>
      <c r="D98" s="527" t="s">
        <v>506</v>
      </c>
    </row>
    <row r="99" spans="1:4" ht="16.5" customHeight="1" x14ac:dyDescent="0.25">
      <c r="A99" s="535" t="s">
        <v>630</v>
      </c>
      <c r="B99" s="527" t="s">
        <v>804</v>
      </c>
      <c r="C99" s="536" t="s">
        <v>815</v>
      </c>
      <c r="D99" s="527" t="s">
        <v>505</v>
      </c>
    </row>
    <row r="100" spans="1:4" x14ac:dyDescent="0.25">
      <c r="A100" s="535" t="s">
        <v>630</v>
      </c>
      <c r="B100" s="527" t="s">
        <v>805</v>
      </c>
      <c r="C100" s="536" t="s">
        <v>816</v>
      </c>
      <c r="D100" s="527" t="s">
        <v>506</v>
      </c>
    </row>
    <row r="101" spans="1:4" ht="30" x14ac:dyDescent="0.25">
      <c r="A101" s="535" t="s">
        <v>630</v>
      </c>
      <c r="B101" s="527" t="s">
        <v>806</v>
      </c>
      <c r="C101" s="536" t="s">
        <v>817</v>
      </c>
      <c r="D101" s="527" t="s">
        <v>505</v>
      </c>
    </row>
    <row r="102" spans="1:4" x14ac:dyDescent="0.25">
      <c r="A102" s="535" t="s">
        <v>630</v>
      </c>
      <c r="B102" s="527" t="s">
        <v>807</v>
      </c>
      <c r="C102" s="536" t="s">
        <v>818</v>
      </c>
      <c r="D102" s="527" t="s">
        <v>505</v>
      </c>
    </row>
    <row r="103" spans="1:4" x14ac:dyDescent="0.25">
      <c r="A103" s="535" t="s">
        <v>630</v>
      </c>
      <c r="B103" s="527" t="s">
        <v>424</v>
      </c>
      <c r="C103" s="536" t="s">
        <v>1070</v>
      </c>
      <c r="D103" s="527" t="s">
        <v>505</v>
      </c>
    </row>
    <row r="104" spans="1:4" x14ac:dyDescent="0.25">
      <c r="A104" s="535" t="s">
        <v>630</v>
      </c>
      <c r="B104" s="527" t="s">
        <v>622</v>
      </c>
      <c r="C104" s="536" t="s">
        <v>1071</v>
      </c>
      <c r="D104" s="527" t="s">
        <v>505</v>
      </c>
    </row>
    <row r="105" spans="1:4" x14ac:dyDescent="0.25">
      <c r="A105" s="535" t="s">
        <v>630</v>
      </c>
      <c r="B105" s="527" t="s">
        <v>425</v>
      </c>
      <c r="C105" s="536" t="s">
        <v>1072</v>
      </c>
      <c r="D105" s="527" t="s">
        <v>505</v>
      </c>
    </row>
    <row r="106" spans="1:4" x14ac:dyDescent="0.25">
      <c r="A106" s="535" t="s">
        <v>630</v>
      </c>
      <c r="B106" s="527" t="s">
        <v>426</v>
      </c>
      <c r="C106" s="536" t="s">
        <v>1073</v>
      </c>
      <c r="D106" s="527" t="s">
        <v>505</v>
      </c>
    </row>
    <row r="107" spans="1:4" x14ac:dyDescent="0.25">
      <c r="A107" s="535" t="s">
        <v>630</v>
      </c>
      <c r="B107" s="527" t="s">
        <v>427</v>
      </c>
      <c r="C107" s="536" t="s">
        <v>1074</v>
      </c>
      <c r="D107" s="527" t="s">
        <v>505</v>
      </c>
    </row>
    <row r="108" spans="1:4" x14ac:dyDescent="0.25">
      <c r="A108" s="535" t="s">
        <v>630</v>
      </c>
      <c r="B108" s="527" t="s">
        <v>428</v>
      </c>
      <c r="C108" s="536" t="s">
        <v>1075</v>
      </c>
      <c r="D108" s="527" t="s">
        <v>505</v>
      </c>
    </row>
    <row r="109" spans="1:4" x14ac:dyDescent="0.25">
      <c r="A109" s="535" t="s">
        <v>630</v>
      </c>
      <c r="B109" s="527" t="s">
        <v>429</v>
      </c>
      <c r="C109" s="536" t="s">
        <v>1076</v>
      </c>
      <c r="D109" s="527" t="s">
        <v>505</v>
      </c>
    </row>
    <row r="110" spans="1:4" x14ac:dyDescent="0.25">
      <c r="A110" s="535" t="s">
        <v>630</v>
      </c>
      <c r="B110" s="527" t="s">
        <v>1077</v>
      </c>
      <c r="C110" s="536" t="s">
        <v>1089</v>
      </c>
      <c r="D110" s="527" t="s">
        <v>505</v>
      </c>
    </row>
    <row r="111" spans="1:4" x14ac:dyDescent="0.25">
      <c r="A111" s="535" t="s">
        <v>630</v>
      </c>
      <c r="B111" s="527" t="s">
        <v>623</v>
      </c>
      <c r="C111" s="536" t="s">
        <v>1078</v>
      </c>
      <c r="D111" s="527" t="s">
        <v>505</v>
      </c>
    </row>
    <row r="112" spans="1:4" x14ac:dyDescent="0.25">
      <c r="A112" s="535" t="s">
        <v>630</v>
      </c>
      <c r="B112" s="527" t="s">
        <v>433</v>
      </c>
      <c r="C112" s="536" t="s">
        <v>1079</v>
      </c>
      <c r="D112" s="527" t="s">
        <v>506</v>
      </c>
    </row>
    <row r="113" spans="1:4" x14ac:dyDescent="0.25">
      <c r="A113" s="535" t="s">
        <v>630</v>
      </c>
      <c r="B113" s="527" t="s">
        <v>434</v>
      </c>
      <c r="C113" s="536" t="s">
        <v>1080</v>
      </c>
      <c r="D113" s="527" t="s">
        <v>505</v>
      </c>
    </row>
    <row r="114" spans="1:4" x14ac:dyDescent="0.25">
      <c r="A114" s="535" t="s">
        <v>630</v>
      </c>
      <c r="B114" s="527" t="s">
        <v>431</v>
      </c>
      <c r="C114" s="536" t="s">
        <v>1081</v>
      </c>
      <c r="D114" s="527" t="s">
        <v>505</v>
      </c>
    </row>
    <row r="115" spans="1:4" x14ac:dyDescent="0.25">
      <c r="A115" s="535" t="s">
        <v>630</v>
      </c>
      <c r="B115" s="527" t="s">
        <v>432</v>
      </c>
      <c r="C115" s="536" t="s">
        <v>1090</v>
      </c>
      <c r="D115" s="527" t="s">
        <v>505</v>
      </c>
    </row>
    <row r="116" spans="1:4" ht="30" x14ac:dyDescent="0.25">
      <c r="A116" s="535" t="s">
        <v>630</v>
      </c>
      <c r="B116" s="527" t="s">
        <v>435</v>
      </c>
      <c r="C116" s="536" t="s">
        <v>1091</v>
      </c>
      <c r="D116" s="527" t="s">
        <v>505</v>
      </c>
    </row>
    <row r="117" spans="1:4" x14ac:dyDescent="0.25">
      <c r="A117" s="535" t="s">
        <v>630</v>
      </c>
      <c r="B117" s="527" t="s">
        <v>437</v>
      </c>
      <c r="C117" s="536" t="s">
        <v>1092</v>
      </c>
      <c r="D117" s="527" t="s">
        <v>505</v>
      </c>
    </row>
    <row r="118" spans="1:4" x14ac:dyDescent="0.25">
      <c r="A118" s="535" t="s">
        <v>630</v>
      </c>
      <c r="B118" s="527" t="s">
        <v>438</v>
      </c>
      <c r="C118" s="536" t="s">
        <v>1082</v>
      </c>
      <c r="D118" s="527" t="s">
        <v>505</v>
      </c>
    </row>
    <row r="119" spans="1:4" x14ac:dyDescent="0.25">
      <c r="A119" s="535" t="s">
        <v>630</v>
      </c>
      <c r="B119" s="527" t="s">
        <v>440</v>
      </c>
      <c r="C119" s="536" t="s">
        <v>1083</v>
      </c>
      <c r="D119" s="527" t="s">
        <v>505</v>
      </c>
    </row>
    <row r="120" spans="1:4" ht="15" customHeight="1" x14ac:dyDescent="0.25">
      <c r="A120" s="535" t="s">
        <v>630</v>
      </c>
      <c r="B120" s="527" t="s">
        <v>436</v>
      </c>
      <c r="C120" s="536" t="s">
        <v>1084</v>
      </c>
      <c r="D120" s="527" t="s">
        <v>505</v>
      </c>
    </row>
    <row r="121" spans="1:4" x14ac:dyDescent="0.25">
      <c r="A121" s="535" t="s">
        <v>630</v>
      </c>
      <c r="B121" s="527" t="s">
        <v>441</v>
      </c>
      <c r="C121" s="536" t="s">
        <v>1093</v>
      </c>
      <c r="D121" s="527" t="s">
        <v>505</v>
      </c>
    </row>
    <row r="122" spans="1:4" x14ac:dyDescent="0.25">
      <c r="A122" s="535" t="s">
        <v>630</v>
      </c>
      <c r="B122" s="527" t="s">
        <v>439</v>
      </c>
      <c r="C122" s="536" t="s">
        <v>1085</v>
      </c>
      <c r="D122" s="527" t="s">
        <v>505</v>
      </c>
    </row>
    <row r="123" spans="1:4" ht="30" x14ac:dyDescent="0.25">
      <c r="A123" s="535" t="s">
        <v>630</v>
      </c>
      <c r="B123" s="527" t="s">
        <v>442</v>
      </c>
      <c r="C123" s="536" t="s">
        <v>1086</v>
      </c>
      <c r="D123" s="527" t="s">
        <v>505</v>
      </c>
    </row>
    <row r="124" spans="1:4" x14ac:dyDescent="0.25">
      <c r="A124" s="535" t="s">
        <v>630</v>
      </c>
      <c r="B124" s="527" t="s">
        <v>443</v>
      </c>
      <c r="C124" s="536" t="s">
        <v>1087</v>
      </c>
      <c r="D124" s="527" t="s">
        <v>505</v>
      </c>
    </row>
    <row r="125" spans="1:4" x14ac:dyDescent="0.25">
      <c r="A125" s="535" t="s">
        <v>630</v>
      </c>
      <c r="B125" s="527" t="s">
        <v>444</v>
      </c>
      <c r="C125" s="536" t="s">
        <v>1088</v>
      </c>
      <c r="D125" s="527" t="s">
        <v>505</v>
      </c>
    </row>
    <row r="126" spans="1:4" x14ac:dyDescent="0.25">
      <c r="A126" s="535" t="s">
        <v>630</v>
      </c>
      <c r="B126" s="527" t="s">
        <v>445</v>
      </c>
      <c r="C126" s="536" t="s">
        <v>1102</v>
      </c>
      <c r="D126" s="527" t="s">
        <v>505</v>
      </c>
    </row>
    <row r="127" spans="1:4" x14ac:dyDescent="0.25">
      <c r="A127" s="535" t="s">
        <v>630</v>
      </c>
      <c r="B127" s="527" t="s">
        <v>446</v>
      </c>
      <c r="C127" s="536" t="s">
        <v>1103</v>
      </c>
      <c r="D127" s="527" t="s">
        <v>505</v>
      </c>
    </row>
    <row r="128" spans="1:4" x14ac:dyDescent="0.25">
      <c r="A128" s="535" t="s">
        <v>630</v>
      </c>
      <c r="B128" s="527" t="s">
        <v>450</v>
      </c>
      <c r="C128" s="536" t="s">
        <v>1094</v>
      </c>
      <c r="D128" s="527" t="s">
        <v>505</v>
      </c>
    </row>
    <row r="129" spans="1:4" ht="45" x14ac:dyDescent="0.25">
      <c r="A129" s="535" t="s">
        <v>630</v>
      </c>
      <c r="B129" s="527" t="s">
        <v>449</v>
      </c>
      <c r="C129" s="536" t="s">
        <v>1104</v>
      </c>
      <c r="D129" s="527" t="s">
        <v>505</v>
      </c>
    </row>
    <row r="130" spans="1:4" x14ac:dyDescent="0.25">
      <c r="A130" s="535" t="s">
        <v>630</v>
      </c>
      <c r="B130" s="527" t="s">
        <v>448</v>
      </c>
      <c r="C130" s="536" t="s">
        <v>1105</v>
      </c>
      <c r="D130" s="527" t="s">
        <v>505</v>
      </c>
    </row>
    <row r="131" spans="1:4" x14ac:dyDescent="0.25">
      <c r="A131" s="535" t="s">
        <v>630</v>
      </c>
      <c r="B131" s="527" t="s">
        <v>447</v>
      </c>
      <c r="C131" s="536" t="s">
        <v>1095</v>
      </c>
      <c r="D131" s="527" t="s">
        <v>505</v>
      </c>
    </row>
    <row r="132" spans="1:4" ht="15" customHeight="1" x14ac:dyDescent="0.25">
      <c r="A132" s="535" t="s">
        <v>630</v>
      </c>
      <c r="B132" s="527" t="s">
        <v>451</v>
      </c>
      <c r="C132" s="536" t="s">
        <v>1106</v>
      </c>
      <c r="D132" s="527" t="s">
        <v>505</v>
      </c>
    </row>
    <row r="133" spans="1:4" x14ac:dyDescent="0.25">
      <c r="A133" s="535" t="s">
        <v>630</v>
      </c>
      <c r="B133" s="527" t="s">
        <v>452</v>
      </c>
      <c r="C133" s="536" t="s">
        <v>1096</v>
      </c>
      <c r="D133" s="527" t="s">
        <v>505</v>
      </c>
    </row>
    <row r="134" spans="1:4" x14ac:dyDescent="0.25">
      <c r="A134" s="535" t="s">
        <v>630</v>
      </c>
      <c r="B134" s="529" t="s">
        <v>1181</v>
      </c>
      <c r="C134" s="557" t="s">
        <v>1188</v>
      </c>
      <c r="D134" s="527" t="s">
        <v>505</v>
      </c>
    </row>
    <row r="135" spans="1:4" x14ac:dyDescent="0.25">
      <c r="A135" s="535" t="s">
        <v>630</v>
      </c>
      <c r="B135" s="529" t="s">
        <v>1182</v>
      </c>
      <c r="C135" s="557" t="s">
        <v>1187</v>
      </c>
      <c r="D135" s="527" t="s">
        <v>505</v>
      </c>
    </row>
    <row r="136" spans="1:4" x14ac:dyDescent="0.25">
      <c r="A136" s="535" t="s">
        <v>630</v>
      </c>
      <c r="B136" s="529" t="s">
        <v>1183</v>
      </c>
      <c r="C136" s="557" t="s">
        <v>1189</v>
      </c>
      <c r="D136" s="527" t="s">
        <v>505</v>
      </c>
    </row>
    <row r="137" spans="1:4" ht="30" x14ac:dyDescent="0.25">
      <c r="A137" s="535" t="s">
        <v>630</v>
      </c>
      <c r="B137" s="527" t="s">
        <v>454</v>
      </c>
      <c r="C137" s="536" t="s">
        <v>1107</v>
      </c>
      <c r="D137" s="527" t="s">
        <v>1180</v>
      </c>
    </row>
    <row r="138" spans="1:4" x14ac:dyDescent="0.25">
      <c r="A138" s="535" t="s">
        <v>630</v>
      </c>
      <c r="B138" s="527" t="s">
        <v>456</v>
      </c>
      <c r="C138" s="536" t="s">
        <v>1097</v>
      </c>
      <c r="D138" s="527" t="s">
        <v>1180</v>
      </c>
    </row>
    <row r="139" spans="1:4" x14ac:dyDescent="0.25">
      <c r="A139" s="535" t="s">
        <v>630</v>
      </c>
      <c r="B139" s="527" t="s">
        <v>453</v>
      </c>
      <c r="C139" s="536" t="s">
        <v>1108</v>
      </c>
      <c r="D139" s="527" t="s">
        <v>1180</v>
      </c>
    </row>
    <row r="140" spans="1:4" x14ac:dyDescent="0.25">
      <c r="A140" s="535" t="s">
        <v>630</v>
      </c>
      <c r="B140" s="527" t="s">
        <v>455</v>
      </c>
      <c r="C140" s="536" t="s">
        <v>1098</v>
      </c>
      <c r="D140" s="527" t="s">
        <v>1180</v>
      </c>
    </row>
    <row r="141" spans="1:4" x14ac:dyDescent="0.25">
      <c r="A141" s="535" t="s">
        <v>630</v>
      </c>
      <c r="B141" s="527" t="s">
        <v>1184</v>
      </c>
      <c r="C141" s="536" t="s">
        <v>1099</v>
      </c>
      <c r="D141" s="527" t="s">
        <v>1180</v>
      </c>
    </row>
    <row r="142" spans="1:4" x14ac:dyDescent="0.25">
      <c r="A142" s="535" t="s">
        <v>630</v>
      </c>
      <c r="B142" s="527" t="s">
        <v>1185</v>
      </c>
      <c r="C142" s="536" t="s">
        <v>1100</v>
      </c>
      <c r="D142" s="527" t="s">
        <v>1180</v>
      </c>
    </row>
    <row r="143" spans="1:4" x14ac:dyDescent="0.25">
      <c r="A143" s="535" t="s">
        <v>630</v>
      </c>
      <c r="B143" s="527" t="s">
        <v>1186</v>
      </c>
      <c r="C143" s="536" t="s">
        <v>1101</v>
      </c>
      <c r="D143" s="527" t="s">
        <v>1180</v>
      </c>
    </row>
    <row r="144" spans="1:4" x14ac:dyDescent="0.25">
      <c r="A144" s="535" t="s">
        <v>630</v>
      </c>
      <c r="B144" s="527" t="s">
        <v>831</v>
      </c>
      <c r="C144" s="536" t="s">
        <v>840</v>
      </c>
      <c r="D144" s="527" t="s">
        <v>506</v>
      </c>
    </row>
    <row r="145" spans="1:4" x14ac:dyDescent="0.25">
      <c r="A145" s="535" t="s">
        <v>630</v>
      </c>
      <c r="B145" s="527" t="s">
        <v>832</v>
      </c>
      <c r="C145" s="536" t="s">
        <v>841</v>
      </c>
      <c r="D145" s="527" t="s">
        <v>505</v>
      </c>
    </row>
    <row r="146" spans="1:4" x14ac:dyDescent="0.25">
      <c r="A146" s="535" t="s">
        <v>630</v>
      </c>
      <c r="B146" s="527" t="s">
        <v>833</v>
      </c>
      <c r="C146" s="536" t="s">
        <v>842</v>
      </c>
      <c r="D146" s="527" t="s">
        <v>505</v>
      </c>
    </row>
    <row r="147" spans="1:4" x14ac:dyDescent="0.25">
      <c r="A147" s="535" t="s">
        <v>630</v>
      </c>
      <c r="B147" s="527" t="s">
        <v>834</v>
      </c>
      <c r="C147" s="536" t="s">
        <v>843</v>
      </c>
      <c r="D147" s="527" t="s">
        <v>505</v>
      </c>
    </row>
    <row r="148" spans="1:4" ht="30" x14ac:dyDescent="0.25">
      <c r="A148" s="535" t="s">
        <v>630</v>
      </c>
      <c r="B148" s="527" t="s">
        <v>835</v>
      </c>
      <c r="C148" s="536" t="s">
        <v>844</v>
      </c>
      <c r="D148" s="527" t="s">
        <v>505</v>
      </c>
    </row>
    <row r="149" spans="1:4" x14ac:dyDescent="0.25">
      <c r="A149" s="535" t="s">
        <v>630</v>
      </c>
      <c r="B149" s="527" t="s">
        <v>836</v>
      </c>
      <c r="C149" s="536" t="s">
        <v>845</v>
      </c>
      <c r="D149" s="527" t="s">
        <v>505</v>
      </c>
    </row>
    <row r="150" spans="1:4" x14ac:dyDescent="0.25">
      <c r="A150" s="535" t="s">
        <v>630</v>
      </c>
      <c r="B150" s="527" t="s">
        <v>837</v>
      </c>
      <c r="C150" s="536" t="s">
        <v>846</v>
      </c>
      <c r="D150" s="527" t="s">
        <v>505</v>
      </c>
    </row>
    <row r="151" spans="1:4" x14ac:dyDescent="0.25">
      <c r="A151" s="535" t="s">
        <v>630</v>
      </c>
      <c r="B151" s="527" t="s">
        <v>838</v>
      </c>
      <c r="C151" s="536" t="s">
        <v>847</v>
      </c>
      <c r="D151" s="527" t="s">
        <v>505</v>
      </c>
    </row>
    <row r="152" spans="1:4" x14ac:dyDescent="0.25">
      <c r="A152" s="535" t="s">
        <v>630</v>
      </c>
      <c r="B152" s="527" t="s">
        <v>839</v>
      </c>
      <c r="C152" s="536" t="s">
        <v>848</v>
      </c>
      <c r="D152" s="527" t="s">
        <v>505</v>
      </c>
    </row>
    <row r="153" spans="1:4" x14ac:dyDescent="0.25">
      <c r="A153" s="535" t="s">
        <v>630</v>
      </c>
      <c r="B153" s="527" t="s">
        <v>819</v>
      </c>
      <c r="C153" s="536" t="s">
        <v>849</v>
      </c>
      <c r="D153" s="527" t="s">
        <v>505</v>
      </c>
    </row>
    <row r="154" spans="1:4" x14ac:dyDescent="0.25">
      <c r="A154" s="535" t="s">
        <v>630</v>
      </c>
      <c r="B154" s="527" t="s">
        <v>820</v>
      </c>
      <c r="C154" s="536" t="s">
        <v>850</v>
      </c>
      <c r="D154" s="527" t="s">
        <v>505</v>
      </c>
    </row>
    <row r="155" spans="1:4" ht="30" x14ac:dyDescent="0.25">
      <c r="A155" s="535" t="s">
        <v>630</v>
      </c>
      <c r="B155" s="527" t="s">
        <v>821</v>
      </c>
      <c r="C155" s="536" t="s">
        <v>851</v>
      </c>
      <c r="D155" s="527" t="s">
        <v>505</v>
      </c>
    </row>
    <row r="156" spans="1:4" ht="16.5" customHeight="1" x14ac:dyDescent="0.25">
      <c r="A156" s="535" t="s">
        <v>630</v>
      </c>
      <c r="B156" s="527" t="s">
        <v>822</v>
      </c>
      <c r="C156" s="536" t="s">
        <v>852</v>
      </c>
      <c r="D156" s="527" t="s">
        <v>505</v>
      </c>
    </row>
    <row r="157" spans="1:4" ht="30" x14ac:dyDescent="0.25">
      <c r="A157" s="535" t="s">
        <v>630</v>
      </c>
      <c r="B157" s="527" t="s">
        <v>823</v>
      </c>
      <c r="C157" s="536" t="s">
        <v>853</v>
      </c>
      <c r="D157" s="527" t="s">
        <v>505</v>
      </c>
    </row>
    <row r="158" spans="1:4" x14ac:dyDescent="0.25">
      <c r="A158" s="535" t="s">
        <v>630</v>
      </c>
      <c r="B158" s="527" t="s">
        <v>824</v>
      </c>
      <c r="C158" s="536" t="s">
        <v>854</v>
      </c>
      <c r="D158" s="527" t="s">
        <v>505</v>
      </c>
    </row>
    <row r="159" spans="1:4" x14ac:dyDescent="0.25">
      <c r="A159" s="535" t="s">
        <v>630</v>
      </c>
      <c r="B159" s="527" t="s">
        <v>825</v>
      </c>
      <c r="C159" s="536" t="s">
        <v>855</v>
      </c>
      <c r="D159" s="527" t="s">
        <v>505</v>
      </c>
    </row>
    <row r="160" spans="1:4" ht="45" x14ac:dyDescent="0.25">
      <c r="A160" s="535" t="s">
        <v>630</v>
      </c>
      <c r="B160" s="527" t="s">
        <v>826</v>
      </c>
      <c r="C160" s="536" t="s">
        <v>856</v>
      </c>
      <c r="D160" s="527" t="s">
        <v>505</v>
      </c>
    </row>
    <row r="161" spans="1:4" x14ac:dyDescent="0.25">
      <c r="A161" s="535" t="s">
        <v>630</v>
      </c>
      <c r="B161" s="527" t="s">
        <v>827</v>
      </c>
      <c r="C161" s="536" t="s">
        <v>857</v>
      </c>
      <c r="D161" s="527" t="s">
        <v>505</v>
      </c>
    </row>
    <row r="162" spans="1:4" x14ac:dyDescent="0.25">
      <c r="A162" s="535" t="s">
        <v>630</v>
      </c>
      <c r="B162" s="527" t="s">
        <v>828</v>
      </c>
      <c r="C162" s="536" t="s">
        <v>858</v>
      </c>
      <c r="D162" s="527" t="s">
        <v>505</v>
      </c>
    </row>
    <row r="163" spans="1:4" x14ac:dyDescent="0.25">
      <c r="A163" s="535" t="s">
        <v>630</v>
      </c>
      <c r="B163" s="527" t="s">
        <v>829</v>
      </c>
      <c r="C163" s="536" t="s">
        <v>859</v>
      </c>
      <c r="D163" s="527" t="s">
        <v>505</v>
      </c>
    </row>
    <row r="164" spans="1:4" x14ac:dyDescent="0.25">
      <c r="A164" s="535" t="s">
        <v>630</v>
      </c>
      <c r="B164" s="527" t="s">
        <v>830</v>
      </c>
      <c r="C164" s="536" t="s">
        <v>860</v>
      </c>
      <c r="D164" s="527" t="s">
        <v>505</v>
      </c>
    </row>
    <row r="165" spans="1:4" ht="30" x14ac:dyDescent="0.25">
      <c r="A165" s="535" t="s">
        <v>630</v>
      </c>
      <c r="B165" s="535" t="s">
        <v>1109</v>
      </c>
      <c r="C165" s="536" t="s">
        <v>631</v>
      </c>
      <c r="D165" s="527" t="s">
        <v>506</v>
      </c>
    </row>
    <row r="166" spans="1:4" x14ac:dyDescent="0.25">
      <c r="A166" s="535" t="s">
        <v>630</v>
      </c>
      <c r="B166" s="535" t="s">
        <v>1110</v>
      </c>
      <c r="C166" s="536" t="s">
        <v>632</v>
      </c>
      <c r="D166" s="527" t="s">
        <v>506</v>
      </c>
    </row>
    <row r="167" spans="1:4" x14ac:dyDescent="0.25">
      <c r="A167" s="535" t="s">
        <v>630</v>
      </c>
      <c r="B167" s="535" t="s">
        <v>1111</v>
      </c>
      <c r="C167" s="536" t="s">
        <v>633</v>
      </c>
      <c r="D167" s="527" t="s">
        <v>506</v>
      </c>
    </row>
    <row r="168" spans="1:4" ht="15" customHeight="1" x14ac:dyDescent="0.25">
      <c r="A168" s="535" t="s">
        <v>630</v>
      </c>
      <c r="B168" s="535" t="s">
        <v>1112</v>
      </c>
      <c r="C168" s="536" t="s">
        <v>634</v>
      </c>
      <c r="D168" s="527" t="s">
        <v>505</v>
      </c>
    </row>
    <row r="169" spans="1:4" x14ac:dyDescent="0.25">
      <c r="A169" s="535" t="s">
        <v>630</v>
      </c>
      <c r="B169" s="535" t="s">
        <v>1113</v>
      </c>
      <c r="C169" s="536" t="s">
        <v>635</v>
      </c>
      <c r="D169" s="527" t="s">
        <v>506</v>
      </c>
    </row>
    <row r="170" spans="1:4" x14ac:dyDescent="0.25">
      <c r="A170" s="535" t="s">
        <v>630</v>
      </c>
      <c r="B170" s="535" t="s">
        <v>1114</v>
      </c>
      <c r="C170" s="536" t="s">
        <v>636</v>
      </c>
      <c r="D170" s="527" t="s">
        <v>506</v>
      </c>
    </row>
    <row r="171" spans="1:4" ht="30" x14ac:dyDescent="0.25">
      <c r="A171" s="528" t="s">
        <v>531</v>
      </c>
      <c r="B171" s="528" t="s">
        <v>861</v>
      </c>
      <c r="C171" s="534" t="s">
        <v>862</v>
      </c>
      <c r="D171" s="530" t="s">
        <v>507</v>
      </c>
    </row>
    <row r="172" spans="1:4" x14ac:dyDescent="0.25">
      <c r="A172" s="528" t="s">
        <v>531</v>
      </c>
      <c r="B172" s="528" t="s">
        <v>568</v>
      </c>
      <c r="C172" s="534" t="s">
        <v>569</v>
      </c>
      <c r="D172" s="531" t="s">
        <v>507</v>
      </c>
    </row>
    <row r="173" spans="1:4" x14ac:dyDescent="0.25">
      <c r="A173" s="528" t="s">
        <v>531</v>
      </c>
      <c r="B173" s="528" t="s">
        <v>570</v>
      </c>
      <c r="C173" s="534" t="s">
        <v>571</v>
      </c>
      <c r="D173" s="530" t="s">
        <v>507</v>
      </c>
    </row>
    <row r="174" spans="1:4" ht="30" x14ac:dyDescent="0.25">
      <c r="A174" s="528" t="s">
        <v>531</v>
      </c>
      <c r="B174" s="528" t="s">
        <v>572</v>
      </c>
      <c r="C174" s="534" t="s">
        <v>573</v>
      </c>
      <c r="D174" s="530" t="s">
        <v>507</v>
      </c>
    </row>
    <row r="175" spans="1:4" x14ac:dyDescent="0.25">
      <c r="A175" s="528" t="s">
        <v>531</v>
      </c>
      <c r="B175" s="528" t="s">
        <v>574</v>
      </c>
      <c r="C175" s="534" t="s">
        <v>575</v>
      </c>
      <c r="D175" s="530" t="s">
        <v>509</v>
      </c>
    </row>
    <row r="176" spans="1:4" x14ac:dyDescent="0.25">
      <c r="A176" s="528" t="s">
        <v>531</v>
      </c>
      <c r="B176" s="528" t="s">
        <v>576</v>
      </c>
      <c r="C176" s="534" t="s">
        <v>577</v>
      </c>
      <c r="D176" s="530" t="s">
        <v>507</v>
      </c>
    </row>
    <row r="177" spans="1:4" x14ac:dyDescent="0.25">
      <c r="A177" s="528" t="s">
        <v>531</v>
      </c>
      <c r="B177" s="528" t="s">
        <v>578</v>
      </c>
      <c r="C177" s="534" t="s">
        <v>579</v>
      </c>
      <c r="D177" s="531" t="s">
        <v>510</v>
      </c>
    </row>
    <row r="178" spans="1:4" ht="30" x14ac:dyDescent="0.25">
      <c r="A178" s="528" t="s">
        <v>531</v>
      </c>
      <c r="B178" s="528" t="s">
        <v>580</v>
      </c>
      <c r="C178" s="534" t="s">
        <v>581</v>
      </c>
      <c r="D178" s="531" t="s">
        <v>507</v>
      </c>
    </row>
    <row r="179" spans="1:4" ht="30" x14ac:dyDescent="0.25">
      <c r="A179" s="528" t="s">
        <v>531</v>
      </c>
      <c r="B179" s="528" t="s">
        <v>582</v>
      </c>
      <c r="C179" s="534" t="s">
        <v>583</v>
      </c>
      <c r="D179" s="531" t="s">
        <v>507</v>
      </c>
    </row>
    <row r="180" spans="1:4" ht="15" customHeight="1" x14ac:dyDescent="0.25">
      <c r="A180" s="528" t="s">
        <v>531</v>
      </c>
      <c r="B180" s="528" t="s">
        <v>584</v>
      </c>
      <c r="C180" s="534" t="s">
        <v>585</v>
      </c>
      <c r="D180" s="531" t="s">
        <v>507</v>
      </c>
    </row>
    <row r="181" spans="1:4" ht="30" x14ac:dyDescent="0.25">
      <c r="A181" s="528" t="s">
        <v>531</v>
      </c>
      <c r="B181" s="528" t="s">
        <v>586</v>
      </c>
      <c r="C181" s="534" t="s">
        <v>587</v>
      </c>
      <c r="D181" s="531" t="s">
        <v>507</v>
      </c>
    </row>
    <row r="182" spans="1:4" ht="15.75" customHeight="1" x14ac:dyDescent="0.25">
      <c r="A182" s="528" t="s">
        <v>531</v>
      </c>
      <c r="B182" s="528" t="s">
        <v>588</v>
      </c>
      <c r="C182" s="534" t="s">
        <v>589</v>
      </c>
      <c r="D182" s="531" t="s">
        <v>510</v>
      </c>
    </row>
    <row r="183" spans="1:4" ht="30" x14ac:dyDescent="0.25">
      <c r="A183" s="528" t="s">
        <v>531</v>
      </c>
      <c r="B183" s="528" t="s">
        <v>590</v>
      </c>
      <c r="C183" s="534" t="s">
        <v>591</v>
      </c>
      <c r="D183" s="531" t="s">
        <v>507</v>
      </c>
    </row>
    <row r="184" spans="1:4" ht="45" x14ac:dyDescent="0.25">
      <c r="A184" s="528" t="s">
        <v>531</v>
      </c>
      <c r="B184" s="528" t="s">
        <v>592</v>
      </c>
      <c r="C184" s="534" t="s">
        <v>593</v>
      </c>
      <c r="D184" s="531" t="s">
        <v>507</v>
      </c>
    </row>
    <row r="185" spans="1:4" ht="30" x14ac:dyDescent="0.25">
      <c r="A185" s="528" t="s">
        <v>531</v>
      </c>
      <c r="B185" s="528" t="s">
        <v>594</v>
      </c>
      <c r="C185" s="534" t="s">
        <v>595</v>
      </c>
      <c r="D185" s="531" t="s">
        <v>507</v>
      </c>
    </row>
    <row r="186" spans="1:4" x14ac:dyDescent="0.25">
      <c r="A186" s="528" t="s">
        <v>531</v>
      </c>
      <c r="B186" s="528" t="s">
        <v>596</v>
      </c>
      <c r="C186" s="534" t="s">
        <v>597</v>
      </c>
      <c r="D186" s="531" t="s">
        <v>507</v>
      </c>
    </row>
    <row r="187" spans="1:4" ht="30" x14ac:dyDescent="0.25">
      <c r="A187" s="528" t="s">
        <v>531</v>
      </c>
      <c r="B187" s="528" t="s">
        <v>598</v>
      </c>
      <c r="C187" s="534" t="s">
        <v>599</v>
      </c>
      <c r="D187" s="531" t="s">
        <v>507</v>
      </c>
    </row>
    <row r="188" spans="1:4" ht="30" x14ac:dyDescent="0.25">
      <c r="A188" s="528" t="s">
        <v>531</v>
      </c>
      <c r="B188" s="528" t="s">
        <v>600</v>
      </c>
      <c r="C188" s="534" t="s">
        <v>601</v>
      </c>
      <c r="D188" s="531" t="s">
        <v>507</v>
      </c>
    </row>
    <row r="189" spans="1:4" ht="30" x14ac:dyDescent="0.25">
      <c r="A189" s="528" t="s">
        <v>531</v>
      </c>
      <c r="B189" s="528" t="s">
        <v>602</v>
      </c>
      <c r="C189" s="534" t="s">
        <v>603</v>
      </c>
      <c r="D189" s="530" t="s">
        <v>507</v>
      </c>
    </row>
    <row r="190" spans="1:4" x14ac:dyDescent="0.25">
      <c r="A190" s="528" t="s">
        <v>531</v>
      </c>
      <c r="B190" s="528" t="s">
        <v>604</v>
      </c>
      <c r="C190" s="534" t="s">
        <v>605</v>
      </c>
      <c r="D190" s="531" t="s">
        <v>507</v>
      </c>
    </row>
    <row r="191" spans="1:4" x14ac:dyDescent="0.25">
      <c r="A191" s="528" t="s">
        <v>531</v>
      </c>
      <c r="B191" s="528" t="s">
        <v>606</v>
      </c>
      <c r="C191" s="534" t="s">
        <v>607</v>
      </c>
      <c r="D191" s="530" t="s">
        <v>507</v>
      </c>
    </row>
    <row r="192" spans="1:4" x14ac:dyDescent="0.25">
      <c r="A192" s="528" t="s">
        <v>531</v>
      </c>
      <c r="B192" s="528" t="s">
        <v>608</v>
      </c>
      <c r="C192" s="534" t="s">
        <v>609</v>
      </c>
      <c r="D192" s="530" t="s">
        <v>507</v>
      </c>
    </row>
    <row r="193" spans="1:4" x14ac:dyDescent="0.25">
      <c r="A193" s="528" t="s">
        <v>531</v>
      </c>
      <c r="B193" s="528" t="s">
        <v>610</v>
      </c>
      <c r="C193" s="534" t="s">
        <v>611</v>
      </c>
      <c r="D193" s="531" t="s">
        <v>508</v>
      </c>
    </row>
    <row r="194" spans="1:4" ht="30" x14ac:dyDescent="0.25">
      <c r="A194" s="528" t="s">
        <v>531</v>
      </c>
      <c r="B194" s="528" t="s">
        <v>612</v>
      </c>
      <c r="C194" s="534" t="s">
        <v>613</v>
      </c>
      <c r="D194" s="530" t="s">
        <v>507</v>
      </c>
    </row>
    <row r="195" spans="1:4" ht="30" x14ac:dyDescent="0.25">
      <c r="A195" s="528" t="s">
        <v>531</v>
      </c>
      <c r="B195" s="528" t="s">
        <v>614</v>
      </c>
      <c r="C195" s="534" t="s">
        <v>615</v>
      </c>
      <c r="D195" s="531" t="s">
        <v>508</v>
      </c>
    </row>
    <row r="196" spans="1:4" ht="30" x14ac:dyDescent="0.25">
      <c r="A196" s="528" t="s">
        <v>531</v>
      </c>
      <c r="B196" s="528" t="s">
        <v>616</v>
      </c>
      <c r="C196" s="534" t="s">
        <v>617</v>
      </c>
      <c r="D196" s="530" t="s">
        <v>507</v>
      </c>
    </row>
    <row r="197" spans="1:4" ht="30" x14ac:dyDescent="0.25">
      <c r="A197" s="528" t="s">
        <v>630</v>
      </c>
      <c r="B197" s="528" t="s">
        <v>873</v>
      </c>
      <c r="C197" s="534" t="s">
        <v>882</v>
      </c>
      <c r="D197" s="530" t="s">
        <v>507</v>
      </c>
    </row>
    <row r="198" spans="1:4" ht="30" x14ac:dyDescent="0.25">
      <c r="A198" s="528" t="s">
        <v>630</v>
      </c>
      <c r="B198" s="528" t="s">
        <v>874</v>
      </c>
      <c r="C198" s="534" t="s">
        <v>883</v>
      </c>
      <c r="D198" s="530" t="s">
        <v>507</v>
      </c>
    </row>
    <row r="199" spans="1:4" x14ac:dyDescent="0.25">
      <c r="A199" s="528" t="s">
        <v>630</v>
      </c>
      <c r="B199" s="528" t="s">
        <v>875</v>
      </c>
      <c r="C199" s="534" t="s">
        <v>884</v>
      </c>
      <c r="D199" s="530" t="s">
        <v>507</v>
      </c>
    </row>
    <row r="200" spans="1:4" x14ac:dyDescent="0.25">
      <c r="A200" s="528" t="s">
        <v>630</v>
      </c>
      <c r="B200" s="528" t="s">
        <v>876</v>
      </c>
      <c r="C200" s="534" t="s">
        <v>885</v>
      </c>
      <c r="D200" s="530" t="s">
        <v>507</v>
      </c>
    </row>
    <row r="201" spans="1:4" x14ac:dyDescent="0.25">
      <c r="A201" s="528" t="s">
        <v>630</v>
      </c>
      <c r="B201" s="528" t="s">
        <v>877</v>
      </c>
      <c r="C201" s="534" t="s">
        <v>575</v>
      </c>
      <c r="D201" s="530" t="s">
        <v>509</v>
      </c>
    </row>
    <row r="202" spans="1:4" x14ac:dyDescent="0.25">
      <c r="A202" s="528" t="s">
        <v>630</v>
      </c>
      <c r="B202" s="528" t="s">
        <v>878</v>
      </c>
      <c r="C202" s="537" t="s">
        <v>886</v>
      </c>
      <c r="D202" s="530" t="s">
        <v>507</v>
      </c>
    </row>
    <row r="203" spans="1:4" x14ac:dyDescent="0.25">
      <c r="A203" s="528" t="s">
        <v>630</v>
      </c>
      <c r="B203" s="528" t="s">
        <v>879</v>
      </c>
      <c r="C203" s="534" t="s">
        <v>887</v>
      </c>
      <c r="D203" s="530" t="s">
        <v>509</v>
      </c>
    </row>
    <row r="204" spans="1:4" x14ac:dyDescent="0.25">
      <c r="A204" s="528" t="s">
        <v>630</v>
      </c>
      <c r="B204" s="528" t="s">
        <v>880</v>
      </c>
      <c r="C204" s="534" t="s">
        <v>888</v>
      </c>
      <c r="D204" s="530" t="s">
        <v>510</v>
      </c>
    </row>
    <row r="205" spans="1:4" x14ac:dyDescent="0.25">
      <c r="A205" s="528" t="s">
        <v>630</v>
      </c>
      <c r="B205" s="528" t="s">
        <v>881</v>
      </c>
      <c r="C205" s="534" t="s">
        <v>889</v>
      </c>
      <c r="D205" s="530" t="s">
        <v>507</v>
      </c>
    </row>
    <row r="206" spans="1:4" x14ac:dyDescent="0.25">
      <c r="A206" s="528" t="s">
        <v>630</v>
      </c>
      <c r="B206" s="528" t="s">
        <v>863</v>
      </c>
      <c r="C206" s="534" t="s">
        <v>889</v>
      </c>
      <c r="D206" s="530" t="s">
        <v>507</v>
      </c>
    </row>
    <row r="207" spans="1:4" ht="30" x14ac:dyDescent="0.25">
      <c r="A207" s="528" t="s">
        <v>630</v>
      </c>
      <c r="B207" s="528" t="s">
        <v>864</v>
      </c>
      <c r="C207" s="534" t="s">
        <v>890</v>
      </c>
      <c r="D207" s="530" t="s">
        <v>507</v>
      </c>
    </row>
    <row r="208" spans="1:4" ht="30" x14ac:dyDescent="0.25">
      <c r="A208" s="528" t="s">
        <v>630</v>
      </c>
      <c r="B208" s="528" t="s">
        <v>865</v>
      </c>
      <c r="C208" s="534" t="s">
        <v>891</v>
      </c>
      <c r="D208" s="530" t="s">
        <v>510</v>
      </c>
    </row>
    <row r="209" spans="1:4" x14ac:dyDescent="0.25">
      <c r="A209" s="528" t="s">
        <v>630</v>
      </c>
      <c r="B209" s="528" t="s">
        <v>866</v>
      </c>
      <c r="C209" s="537" t="s">
        <v>892</v>
      </c>
      <c r="D209" s="530" t="s">
        <v>507</v>
      </c>
    </row>
    <row r="210" spans="1:4" x14ac:dyDescent="0.25">
      <c r="A210" s="528" t="s">
        <v>630</v>
      </c>
      <c r="B210" s="528" t="s">
        <v>867</v>
      </c>
      <c r="C210" s="537" t="s">
        <v>893</v>
      </c>
      <c r="D210" s="530" t="s">
        <v>510</v>
      </c>
    </row>
    <row r="211" spans="1:4" ht="30" x14ac:dyDescent="0.25">
      <c r="A211" s="528" t="s">
        <v>630</v>
      </c>
      <c r="B211" s="528" t="s">
        <v>868</v>
      </c>
      <c r="C211" s="534" t="s">
        <v>894</v>
      </c>
      <c r="D211" s="530" t="s">
        <v>507</v>
      </c>
    </row>
    <row r="212" spans="1:4" x14ac:dyDescent="0.25">
      <c r="A212" s="528" t="s">
        <v>630</v>
      </c>
      <c r="B212" s="528" t="s">
        <v>869</v>
      </c>
      <c r="C212" s="534" t="s">
        <v>895</v>
      </c>
      <c r="D212" s="530" t="s">
        <v>507</v>
      </c>
    </row>
    <row r="213" spans="1:4" x14ac:dyDescent="0.25">
      <c r="A213" s="528" t="s">
        <v>630</v>
      </c>
      <c r="B213" s="528" t="s">
        <v>870</v>
      </c>
      <c r="C213" s="537" t="s">
        <v>896</v>
      </c>
      <c r="D213" s="530" t="s">
        <v>507</v>
      </c>
    </row>
    <row r="214" spans="1:4" x14ac:dyDescent="0.25">
      <c r="A214" s="528" t="s">
        <v>630</v>
      </c>
      <c r="B214" s="528" t="s">
        <v>871</v>
      </c>
      <c r="C214" s="534" t="s">
        <v>897</v>
      </c>
      <c r="D214" s="530" t="s">
        <v>507</v>
      </c>
    </row>
    <row r="215" spans="1:4" x14ac:dyDescent="0.25">
      <c r="A215" s="528" t="s">
        <v>630</v>
      </c>
      <c r="B215" s="528" t="s">
        <v>872</v>
      </c>
      <c r="C215" s="534" t="s">
        <v>898</v>
      </c>
      <c r="D215" s="530" t="s">
        <v>508</v>
      </c>
    </row>
    <row r="216" spans="1:4" ht="30" x14ac:dyDescent="0.25">
      <c r="A216" s="528" t="s">
        <v>630</v>
      </c>
      <c r="B216" s="528" t="s">
        <v>951</v>
      </c>
      <c r="C216" s="534" t="s">
        <v>960</v>
      </c>
      <c r="D216" s="530" t="s">
        <v>507</v>
      </c>
    </row>
    <row r="217" spans="1:4" x14ac:dyDescent="0.25">
      <c r="A217" s="528" t="s">
        <v>630</v>
      </c>
      <c r="B217" s="528" t="s">
        <v>952</v>
      </c>
      <c r="C217" s="534" t="s">
        <v>961</v>
      </c>
      <c r="D217" s="530" t="s">
        <v>507</v>
      </c>
    </row>
    <row r="218" spans="1:4" ht="30" x14ac:dyDescent="0.25">
      <c r="A218" s="528" t="s">
        <v>630</v>
      </c>
      <c r="B218" s="528" t="s">
        <v>953</v>
      </c>
      <c r="C218" s="534" t="s">
        <v>962</v>
      </c>
      <c r="D218" s="530" t="s">
        <v>507</v>
      </c>
    </row>
    <row r="219" spans="1:4" ht="30" x14ac:dyDescent="0.25">
      <c r="A219" s="528" t="s">
        <v>630</v>
      </c>
      <c r="B219" s="528" t="s">
        <v>954</v>
      </c>
      <c r="C219" s="534" t="s">
        <v>963</v>
      </c>
      <c r="D219" s="530" t="s">
        <v>507</v>
      </c>
    </row>
    <row r="220" spans="1:4" ht="30" x14ac:dyDescent="0.25">
      <c r="A220" s="528" t="s">
        <v>630</v>
      </c>
      <c r="B220" s="528" t="s">
        <v>955</v>
      </c>
      <c r="C220" s="534" t="s">
        <v>964</v>
      </c>
      <c r="D220" s="530" t="s">
        <v>507</v>
      </c>
    </row>
    <row r="221" spans="1:4" ht="30" x14ac:dyDescent="0.25">
      <c r="A221" s="528" t="s">
        <v>630</v>
      </c>
      <c r="B221" s="528" t="s">
        <v>956</v>
      </c>
      <c r="C221" s="534" t="s">
        <v>965</v>
      </c>
      <c r="D221" s="530" t="s">
        <v>507</v>
      </c>
    </row>
    <row r="222" spans="1:4" ht="30" x14ac:dyDescent="0.25">
      <c r="A222" s="528" t="s">
        <v>630</v>
      </c>
      <c r="B222" s="528" t="s">
        <v>957</v>
      </c>
      <c r="C222" s="534" t="s">
        <v>966</v>
      </c>
      <c r="D222" s="530" t="s">
        <v>507</v>
      </c>
    </row>
    <row r="223" spans="1:4" ht="30" x14ac:dyDescent="0.25">
      <c r="A223" s="528" t="s">
        <v>630</v>
      </c>
      <c r="B223" s="528" t="s">
        <v>958</v>
      </c>
      <c r="C223" s="534" t="s">
        <v>967</v>
      </c>
      <c r="D223" s="530" t="s">
        <v>507</v>
      </c>
    </row>
    <row r="224" spans="1:4" x14ac:dyDescent="0.25">
      <c r="A224" s="528" t="s">
        <v>630</v>
      </c>
      <c r="B224" s="528" t="s">
        <v>959</v>
      </c>
      <c r="C224" s="534" t="s">
        <v>968</v>
      </c>
      <c r="D224" s="530" t="s">
        <v>507</v>
      </c>
    </row>
    <row r="225" spans="1:4" x14ac:dyDescent="0.25">
      <c r="A225" s="528" t="s">
        <v>630</v>
      </c>
      <c r="B225" s="528" t="s">
        <v>899</v>
      </c>
      <c r="C225" s="534" t="s">
        <v>969</v>
      </c>
      <c r="D225" s="530" t="s">
        <v>507</v>
      </c>
    </row>
    <row r="226" spans="1:4" ht="16.5" customHeight="1" x14ac:dyDescent="0.25">
      <c r="A226" s="528" t="s">
        <v>630</v>
      </c>
      <c r="B226" s="528" t="s">
        <v>900</v>
      </c>
      <c r="C226" s="534" t="s">
        <v>970</v>
      </c>
      <c r="D226" s="530" t="s">
        <v>507</v>
      </c>
    </row>
    <row r="227" spans="1:4" x14ac:dyDescent="0.25">
      <c r="A227" s="528" t="s">
        <v>630</v>
      </c>
      <c r="B227" s="528" t="s">
        <v>901</v>
      </c>
      <c r="C227" s="534" t="s">
        <v>971</v>
      </c>
      <c r="D227" s="530" t="s">
        <v>507</v>
      </c>
    </row>
    <row r="228" spans="1:4" x14ac:dyDescent="0.25">
      <c r="A228" s="528" t="s">
        <v>630</v>
      </c>
      <c r="B228" s="528" t="s">
        <v>902</v>
      </c>
      <c r="C228" s="534" t="s">
        <v>972</v>
      </c>
      <c r="D228" s="530" t="s">
        <v>507</v>
      </c>
    </row>
    <row r="229" spans="1:4" x14ac:dyDescent="0.25">
      <c r="A229" s="528" t="s">
        <v>630</v>
      </c>
      <c r="B229" s="528" t="s">
        <v>903</v>
      </c>
      <c r="C229" s="534" t="s">
        <v>973</v>
      </c>
      <c r="D229" s="530" t="s">
        <v>507</v>
      </c>
    </row>
    <row r="230" spans="1:4" x14ac:dyDescent="0.25">
      <c r="A230" s="528" t="s">
        <v>630</v>
      </c>
      <c r="B230" s="528" t="s">
        <v>904</v>
      </c>
      <c r="C230" s="534" t="s">
        <v>974</v>
      </c>
      <c r="D230" s="530" t="s">
        <v>507</v>
      </c>
    </row>
    <row r="231" spans="1:4" x14ac:dyDescent="0.25">
      <c r="A231" s="528" t="s">
        <v>630</v>
      </c>
      <c r="B231" s="528" t="s">
        <v>905</v>
      </c>
      <c r="C231" s="534" t="s">
        <v>975</v>
      </c>
      <c r="D231" s="530" t="s">
        <v>507</v>
      </c>
    </row>
    <row r="232" spans="1:4" x14ac:dyDescent="0.25">
      <c r="A232" s="528" t="s">
        <v>630</v>
      </c>
      <c r="B232" s="528" t="s">
        <v>906</v>
      </c>
      <c r="C232" s="534" t="s">
        <v>976</v>
      </c>
      <c r="D232" s="530" t="s">
        <v>507</v>
      </c>
    </row>
    <row r="233" spans="1:4" x14ac:dyDescent="0.25">
      <c r="A233" s="528" t="s">
        <v>630</v>
      </c>
      <c r="B233" s="528" t="s">
        <v>907</v>
      </c>
      <c r="C233" s="534" t="s">
        <v>977</v>
      </c>
      <c r="D233" s="530" t="s">
        <v>507</v>
      </c>
    </row>
    <row r="234" spans="1:4" x14ac:dyDescent="0.25">
      <c r="A234" s="528" t="s">
        <v>630</v>
      </c>
      <c r="B234" s="528" t="s">
        <v>908</v>
      </c>
      <c r="C234" s="534" t="s">
        <v>978</v>
      </c>
      <c r="D234" s="530" t="s">
        <v>507</v>
      </c>
    </row>
    <row r="235" spans="1:4" x14ac:dyDescent="0.25">
      <c r="A235" s="528" t="s">
        <v>630</v>
      </c>
      <c r="B235" s="528" t="s">
        <v>909</v>
      </c>
      <c r="C235" s="534" t="s">
        <v>979</v>
      </c>
      <c r="D235" s="530" t="s">
        <v>507</v>
      </c>
    </row>
    <row r="236" spans="1:4" x14ac:dyDescent="0.25">
      <c r="A236" s="528" t="s">
        <v>630</v>
      </c>
      <c r="B236" s="528" t="s">
        <v>910</v>
      </c>
      <c r="C236" s="534" t="s">
        <v>980</v>
      </c>
      <c r="D236" s="530" t="s">
        <v>507</v>
      </c>
    </row>
    <row r="237" spans="1:4" x14ac:dyDescent="0.25">
      <c r="A237" s="528" t="s">
        <v>630</v>
      </c>
      <c r="B237" s="528" t="s">
        <v>911</v>
      </c>
      <c r="C237" s="534" t="s">
        <v>981</v>
      </c>
      <c r="D237" s="530" t="s">
        <v>507</v>
      </c>
    </row>
    <row r="238" spans="1:4" x14ac:dyDescent="0.25">
      <c r="A238" s="528" t="s">
        <v>630</v>
      </c>
      <c r="B238" s="528" t="s">
        <v>912</v>
      </c>
      <c r="C238" s="534" t="s">
        <v>982</v>
      </c>
      <c r="D238" s="530" t="s">
        <v>507</v>
      </c>
    </row>
    <row r="239" spans="1:4" ht="45" x14ac:dyDescent="0.25">
      <c r="A239" s="528" t="s">
        <v>630</v>
      </c>
      <c r="B239" s="528" t="s">
        <v>913</v>
      </c>
      <c r="C239" s="534" t="s">
        <v>983</v>
      </c>
      <c r="D239" s="530" t="s">
        <v>507</v>
      </c>
    </row>
    <row r="240" spans="1:4" x14ac:dyDescent="0.25">
      <c r="A240" s="528" t="s">
        <v>630</v>
      </c>
      <c r="B240" s="528" t="s">
        <v>914</v>
      </c>
      <c r="C240" s="534" t="s">
        <v>984</v>
      </c>
      <c r="D240" s="530" t="s">
        <v>507</v>
      </c>
    </row>
    <row r="241" spans="1:4" x14ac:dyDescent="0.25">
      <c r="A241" s="528" t="s">
        <v>630</v>
      </c>
      <c r="B241" s="528" t="s">
        <v>915</v>
      </c>
      <c r="C241" s="534" t="s">
        <v>985</v>
      </c>
      <c r="D241" s="530" t="s">
        <v>507</v>
      </c>
    </row>
    <row r="242" spans="1:4" ht="30" x14ac:dyDescent="0.25">
      <c r="A242" s="528" t="s">
        <v>630</v>
      </c>
      <c r="B242" s="528" t="s">
        <v>916</v>
      </c>
      <c r="C242" s="534" t="s">
        <v>986</v>
      </c>
      <c r="D242" s="530" t="s">
        <v>507</v>
      </c>
    </row>
    <row r="243" spans="1:4" ht="30" x14ac:dyDescent="0.25">
      <c r="A243" s="528" t="s">
        <v>630</v>
      </c>
      <c r="B243" s="528" t="s">
        <v>917</v>
      </c>
      <c r="C243" s="534" t="s">
        <v>987</v>
      </c>
      <c r="D243" s="530" t="s">
        <v>507</v>
      </c>
    </row>
    <row r="244" spans="1:4" x14ac:dyDescent="0.25">
      <c r="A244" s="528" t="s">
        <v>630</v>
      </c>
      <c r="B244" s="528" t="s">
        <v>918</v>
      </c>
      <c r="C244" s="534" t="s">
        <v>988</v>
      </c>
      <c r="D244" s="530" t="s">
        <v>507</v>
      </c>
    </row>
    <row r="245" spans="1:4" ht="14.25" customHeight="1" x14ac:dyDescent="0.25">
      <c r="A245" s="528" t="s">
        <v>630</v>
      </c>
      <c r="B245" s="528" t="s">
        <v>919</v>
      </c>
      <c r="C245" s="534" t="s">
        <v>989</v>
      </c>
      <c r="D245" s="530" t="s">
        <v>507</v>
      </c>
    </row>
    <row r="246" spans="1:4" x14ac:dyDescent="0.25">
      <c r="A246" s="528" t="s">
        <v>630</v>
      </c>
      <c r="B246" s="528" t="s">
        <v>920</v>
      </c>
      <c r="C246" s="534" t="s">
        <v>990</v>
      </c>
      <c r="D246" s="530" t="s">
        <v>507</v>
      </c>
    </row>
    <row r="247" spans="1:4" x14ac:dyDescent="0.25">
      <c r="A247" s="528" t="s">
        <v>630</v>
      </c>
      <c r="B247" s="528" t="s">
        <v>921</v>
      </c>
      <c r="C247" s="534" t="s">
        <v>991</v>
      </c>
      <c r="D247" s="530" t="s">
        <v>507</v>
      </c>
    </row>
    <row r="248" spans="1:4" x14ac:dyDescent="0.25">
      <c r="A248" s="528" t="s">
        <v>630</v>
      </c>
      <c r="B248" s="528" t="s">
        <v>922</v>
      </c>
      <c r="C248" s="534" t="s">
        <v>992</v>
      </c>
      <c r="D248" s="530" t="s">
        <v>507</v>
      </c>
    </row>
    <row r="249" spans="1:4" x14ac:dyDescent="0.25">
      <c r="A249" s="528" t="s">
        <v>630</v>
      </c>
      <c r="B249" s="528" t="s">
        <v>923</v>
      </c>
      <c r="C249" s="534" t="s">
        <v>993</v>
      </c>
      <c r="D249" s="530" t="s">
        <v>507</v>
      </c>
    </row>
    <row r="250" spans="1:4" ht="30" x14ac:dyDescent="0.25">
      <c r="A250" s="528" t="s">
        <v>630</v>
      </c>
      <c r="B250" s="528" t="s">
        <v>924</v>
      </c>
      <c r="C250" s="534" t="s">
        <v>994</v>
      </c>
      <c r="D250" s="530" t="s">
        <v>507</v>
      </c>
    </row>
    <row r="251" spans="1:4" x14ac:dyDescent="0.25">
      <c r="A251" s="528" t="s">
        <v>630</v>
      </c>
      <c r="B251" s="528" t="s">
        <v>925</v>
      </c>
      <c r="C251" s="534" t="s">
        <v>995</v>
      </c>
      <c r="D251" s="530" t="s">
        <v>507</v>
      </c>
    </row>
    <row r="252" spans="1:4" x14ac:dyDescent="0.25">
      <c r="A252" s="528" t="s">
        <v>630</v>
      </c>
      <c r="B252" s="528" t="s">
        <v>926</v>
      </c>
      <c r="C252" s="534" t="s">
        <v>996</v>
      </c>
      <c r="D252" s="530" t="s">
        <v>507</v>
      </c>
    </row>
    <row r="253" spans="1:4" ht="30" x14ac:dyDescent="0.25">
      <c r="A253" s="528" t="s">
        <v>630</v>
      </c>
      <c r="B253" s="528" t="s">
        <v>927</v>
      </c>
      <c r="C253" s="534" t="s">
        <v>1208</v>
      </c>
      <c r="D253" s="530" t="s">
        <v>507</v>
      </c>
    </row>
    <row r="254" spans="1:4" x14ac:dyDescent="0.25">
      <c r="A254" s="528" t="s">
        <v>630</v>
      </c>
      <c r="B254" s="528" t="s">
        <v>928</v>
      </c>
      <c r="C254" s="534" t="s">
        <v>997</v>
      </c>
      <c r="D254" s="530" t="s">
        <v>507</v>
      </c>
    </row>
    <row r="255" spans="1:4" x14ac:dyDescent="0.25">
      <c r="A255" s="528" t="s">
        <v>630</v>
      </c>
      <c r="B255" s="528" t="s">
        <v>929</v>
      </c>
      <c r="C255" s="534" t="s">
        <v>998</v>
      </c>
      <c r="D255" s="530" t="s">
        <v>507</v>
      </c>
    </row>
    <row r="256" spans="1:4" x14ac:dyDescent="0.25">
      <c r="A256" s="528" t="s">
        <v>630</v>
      </c>
      <c r="B256" s="528" t="s">
        <v>930</v>
      </c>
      <c r="C256" s="534" t="s">
        <v>999</v>
      </c>
      <c r="D256" s="530" t="s">
        <v>507</v>
      </c>
    </row>
    <row r="257" spans="1:4" x14ac:dyDescent="0.25">
      <c r="A257" s="528" t="s">
        <v>630</v>
      </c>
      <c r="B257" s="528" t="s">
        <v>931</v>
      </c>
      <c r="C257" s="534" t="s">
        <v>1000</v>
      </c>
      <c r="D257" s="530" t="s">
        <v>507</v>
      </c>
    </row>
    <row r="258" spans="1:4" x14ac:dyDescent="0.25">
      <c r="A258" s="528" t="s">
        <v>630</v>
      </c>
      <c r="B258" s="528" t="s">
        <v>932</v>
      </c>
      <c r="C258" s="534" t="s">
        <v>1001</v>
      </c>
      <c r="D258" s="530" t="s">
        <v>507</v>
      </c>
    </row>
    <row r="259" spans="1:4" x14ac:dyDescent="0.25">
      <c r="A259" s="528" t="s">
        <v>630</v>
      </c>
      <c r="B259" s="528" t="s">
        <v>933</v>
      </c>
      <c r="C259" s="534" t="s">
        <v>1002</v>
      </c>
      <c r="D259" s="530" t="s">
        <v>507</v>
      </c>
    </row>
    <row r="260" spans="1:4" x14ac:dyDescent="0.25">
      <c r="A260" s="528" t="s">
        <v>630</v>
      </c>
      <c r="B260" s="528" t="s">
        <v>934</v>
      </c>
      <c r="C260" s="534" t="s">
        <v>1003</v>
      </c>
      <c r="D260" s="530" t="s">
        <v>507</v>
      </c>
    </row>
    <row r="261" spans="1:4" ht="30" x14ac:dyDescent="0.25">
      <c r="A261" s="528" t="s">
        <v>630</v>
      </c>
      <c r="B261" s="528" t="s">
        <v>935</v>
      </c>
      <c r="C261" s="534" t="s">
        <v>1004</v>
      </c>
      <c r="D261" s="530" t="s">
        <v>507</v>
      </c>
    </row>
    <row r="262" spans="1:4" x14ac:dyDescent="0.25">
      <c r="A262" s="528" t="s">
        <v>630</v>
      </c>
      <c r="B262" s="528" t="s">
        <v>936</v>
      </c>
      <c r="C262" s="534" t="s">
        <v>1005</v>
      </c>
      <c r="D262" s="530" t="s">
        <v>507</v>
      </c>
    </row>
    <row r="263" spans="1:4" x14ac:dyDescent="0.25">
      <c r="A263" s="528" t="s">
        <v>630</v>
      </c>
      <c r="B263" s="528" t="s">
        <v>937</v>
      </c>
      <c r="C263" s="534" t="s">
        <v>1006</v>
      </c>
      <c r="D263" s="530" t="s">
        <v>507</v>
      </c>
    </row>
    <row r="264" spans="1:4" x14ac:dyDescent="0.25">
      <c r="A264" s="528" t="s">
        <v>630</v>
      </c>
      <c r="B264" s="528" t="s">
        <v>938</v>
      </c>
      <c r="C264" s="534" t="s">
        <v>1007</v>
      </c>
      <c r="D264" s="530" t="s">
        <v>507</v>
      </c>
    </row>
    <row r="265" spans="1:4" ht="30" x14ac:dyDescent="0.25">
      <c r="A265" s="528" t="s">
        <v>630</v>
      </c>
      <c r="B265" s="528" t="s">
        <v>939</v>
      </c>
      <c r="C265" s="534" t="s">
        <v>1008</v>
      </c>
      <c r="D265" s="530" t="s">
        <v>507</v>
      </c>
    </row>
    <row r="266" spans="1:4" x14ac:dyDescent="0.25">
      <c r="A266" s="528" t="s">
        <v>630</v>
      </c>
      <c r="B266" s="528" t="s">
        <v>940</v>
      </c>
      <c r="C266" s="534" t="s">
        <v>1009</v>
      </c>
      <c r="D266" s="530" t="s">
        <v>507</v>
      </c>
    </row>
    <row r="267" spans="1:4" ht="30" x14ac:dyDescent="0.25">
      <c r="A267" s="528" t="s">
        <v>630</v>
      </c>
      <c r="B267" s="528" t="s">
        <v>941</v>
      </c>
      <c r="C267" s="534" t="s">
        <v>1010</v>
      </c>
      <c r="D267" s="530" t="s">
        <v>507</v>
      </c>
    </row>
    <row r="268" spans="1:4" x14ac:dyDescent="0.25">
      <c r="A268" s="528" t="s">
        <v>630</v>
      </c>
      <c r="B268" s="528" t="s">
        <v>942</v>
      </c>
      <c r="C268" s="534" t="s">
        <v>1030</v>
      </c>
      <c r="D268" s="530" t="s">
        <v>507</v>
      </c>
    </row>
    <row r="269" spans="1:4" ht="15" customHeight="1" x14ac:dyDescent="0.25">
      <c r="A269" s="528" t="s">
        <v>630</v>
      </c>
      <c r="B269" s="528" t="s">
        <v>943</v>
      </c>
      <c r="C269" s="534" t="s">
        <v>1031</v>
      </c>
      <c r="D269" s="530" t="s">
        <v>507</v>
      </c>
    </row>
    <row r="270" spans="1:4" ht="30" x14ac:dyDescent="0.25">
      <c r="A270" s="528" t="s">
        <v>630</v>
      </c>
      <c r="B270" s="528" t="s">
        <v>944</v>
      </c>
      <c r="C270" s="534" t="s">
        <v>1032</v>
      </c>
      <c r="D270" s="530" t="s">
        <v>507</v>
      </c>
    </row>
    <row r="271" spans="1:4" ht="30" x14ac:dyDescent="0.25">
      <c r="A271" s="528" t="s">
        <v>630</v>
      </c>
      <c r="B271" s="528" t="s">
        <v>945</v>
      </c>
      <c r="C271" s="534" t="s">
        <v>1033</v>
      </c>
      <c r="D271" s="530" t="s">
        <v>507</v>
      </c>
    </row>
    <row r="272" spans="1:4" x14ac:dyDescent="0.25">
      <c r="A272" s="528" t="s">
        <v>630</v>
      </c>
      <c r="B272" s="528" t="s">
        <v>946</v>
      </c>
      <c r="C272" s="534" t="s">
        <v>1034</v>
      </c>
      <c r="D272" s="530" t="s">
        <v>507</v>
      </c>
    </row>
    <row r="273" spans="1:4" x14ac:dyDescent="0.25">
      <c r="A273" s="528" t="s">
        <v>630</v>
      </c>
      <c r="B273" s="528" t="s">
        <v>947</v>
      </c>
      <c r="C273" s="534" t="s">
        <v>1035</v>
      </c>
      <c r="D273" s="530" t="s">
        <v>507</v>
      </c>
    </row>
    <row r="274" spans="1:4" ht="30" x14ac:dyDescent="0.25">
      <c r="A274" s="528" t="s">
        <v>630</v>
      </c>
      <c r="B274" s="528" t="s">
        <v>948</v>
      </c>
      <c r="C274" s="534" t="s">
        <v>1036</v>
      </c>
      <c r="D274" s="530" t="s">
        <v>507</v>
      </c>
    </row>
    <row r="275" spans="1:4" x14ac:dyDescent="0.25">
      <c r="A275" s="528" t="s">
        <v>630</v>
      </c>
      <c r="B275" s="528" t="s">
        <v>949</v>
      </c>
      <c r="C275" s="534" t="s">
        <v>1037</v>
      </c>
      <c r="D275" s="530" t="s">
        <v>507</v>
      </c>
    </row>
    <row r="276" spans="1:4" x14ac:dyDescent="0.25">
      <c r="A276" s="528" t="s">
        <v>630</v>
      </c>
      <c r="B276" s="528" t="s">
        <v>950</v>
      </c>
      <c r="C276" s="534" t="s">
        <v>1038</v>
      </c>
      <c r="D276" s="530" t="s">
        <v>507</v>
      </c>
    </row>
    <row r="277" spans="1:4" x14ac:dyDescent="0.25">
      <c r="A277" s="528" t="s">
        <v>630</v>
      </c>
      <c r="B277" s="528" t="s">
        <v>1011</v>
      </c>
      <c r="C277" s="534" t="s">
        <v>1039</v>
      </c>
      <c r="D277" s="530" t="s">
        <v>507</v>
      </c>
    </row>
    <row r="278" spans="1:4" x14ac:dyDescent="0.25">
      <c r="A278" s="528" t="s">
        <v>630</v>
      </c>
      <c r="B278" s="528" t="s">
        <v>1012</v>
      </c>
      <c r="C278" s="534" t="s">
        <v>1040</v>
      </c>
      <c r="D278" s="530" t="s">
        <v>507</v>
      </c>
    </row>
    <row r="279" spans="1:4" ht="30" x14ac:dyDescent="0.25">
      <c r="A279" s="528" t="s">
        <v>630</v>
      </c>
      <c r="B279" s="528" t="s">
        <v>1013</v>
      </c>
      <c r="C279" s="534" t="s">
        <v>1041</v>
      </c>
      <c r="D279" s="530" t="s">
        <v>507</v>
      </c>
    </row>
    <row r="280" spans="1:4" ht="30" x14ac:dyDescent="0.25">
      <c r="A280" s="528" t="s">
        <v>630</v>
      </c>
      <c r="B280" s="528" t="s">
        <v>1014</v>
      </c>
      <c r="C280" s="534" t="s">
        <v>1042</v>
      </c>
      <c r="D280" s="530" t="s">
        <v>507</v>
      </c>
    </row>
    <row r="281" spans="1:4" ht="30" x14ac:dyDescent="0.25">
      <c r="A281" s="528" t="s">
        <v>630</v>
      </c>
      <c r="B281" s="528" t="s">
        <v>1015</v>
      </c>
      <c r="C281" s="534" t="s">
        <v>1043</v>
      </c>
      <c r="D281" s="530" t="s">
        <v>507</v>
      </c>
    </row>
    <row r="282" spans="1:4" ht="30" x14ac:dyDescent="0.25">
      <c r="A282" s="528" t="s">
        <v>630</v>
      </c>
      <c r="B282" s="528" t="s">
        <v>1016</v>
      </c>
      <c r="C282" s="534" t="s">
        <v>1044</v>
      </c>
      <c r="D282" s="530" t="s">
        <v>507</v>
      </c>
    </row>
    <row r="283" spans="1:4" x14ac:dyDescent="0.25">
      <c r="A283" s="528" t="s">
        <v>630</v>
      </c>
      <c r="B283" s="528" t="s">
        <v>1017</v>
      </c>
      <c r="C283" s="534" t="s">
        <v>1045</v>
      </c>
      <c r="D283" s="530" t="s">
        <v>507</v>
      </c>
    </row>
    <row r="284" spans="1:4" ht="30" x14ac:dyDescent="0.25">
      <c r="A284" s="528" t="s">
        <v>630</v>
      </c>
      <c r="B284" s="528" t="s">
        <v>1018</v>
      </c>
      <c r="C284" s="534" t="s">
        <v>1046</v>
      </c>
      <c r="D284" s="530" t="s">
        <v>507</v>
      </c>
    </row>
    <row r="285" spans="1:4" x14ac:dyDescent="0.25">
      <c r="A285" s="528" t="s">
        <v>630</v>
      </c>
      <c r="B285" s="528" t="s">
        <v>1019</v>
      </c>
      <c r="C285" s="534" t="s">
        <v>1047</v>
      </c>
      <c r="D285" s="530" t="s">
        <v>507</v>
      </c>
    </row>
    <row r="286" spans="1:4" x14ac:dyDescent="0.25">
      <c r="A286" s="528" t="s">
        <v>630</v>
      </c>
      <c r="B286" s="528" t="s">
        <v>1020</v>
      </c>
      <c r="C286" s="534" t="s">
        <v>1048</v>
      </c>
      <c r="D286" s="530" t="s">
        <v>507</v>
      </c>
    </row>
    <row r="287" spans="1:4" ht="30" x14ac:dyDescent="0.25">
      <c r="A287" s="528" t="s">
        <v>630</v>
      </c>
      <c r="B287" s="528" t="s">
        <v>1021</v>
      </c>
      <c r="C287" s="534" t="s">
        <v>1049</v>
      </c>
      <c r="D287" s="530" t="s">
        <v>507</v>
      </c>
    </row>
    <row r="288" spans="1:4" ht="30" x14ac:dyDescent="0.25">
      <c r="A288" s="528" t="s">
        <v>630</v>
      </c>
      <c r="B288" s="528" t="s">
        <v>1022</v>
      </c>
      <c r="C288" s="534" t="s">
        <v>1050</v>
      </c>
      <c r="D288" s="530" t="s">
        <v>507</v>
      </c>
    </row>
    <row r="289" spans="1:4" x14ac:dyDescent="0.25">
      <c r="A289" s="528" t="s">
        <v>630</v>
      </c>
      <c r="B289" s="528" t="s">
        <v>1023</v>
      </c>
      <c r="C289" s="534" t="s">
        <v>1051</v>
      </c>
      <c r="D289" s="530" t="s">
        <v>507</v>
      </c>
    </row>
    <row r="290" spans="1:4" x14ac:dyDescent="0.25">
      <c r="A290" s="528" t="s">
        <v>630</v>
      </c>
      <c r="B290" s="528" t="s">
        <v>1024</v>
      </c>
      <c r="C290" s="534" t="s">
        <v>1052</v>
      </c>
      <c r="D290" s="530" t="s">
        <v>507</v>
      </c>
    </row>
    <row r="291" spans="1:4" ht="30" x14ac:dyDescent="0.25">
      <c r="A291" s="528" t="s">
        <v>630</v>
      </c>
      <c r="B291" s="528" t="s">
        <v>1025</v>
      </c>
      <c r="C291" s="534" t="s">
        <v>1053</v>
      </c>
      <c r="D291" s="530" t="s">
        <v>507</v>
      </c>
    </row>
    <row r="292" spans="1:4" ht="30" x14ac:dyDescent="0.25">
      <c r="A292" s="528" t="s">
        <v>630</v>
      </c>
      <c r="B292" s="528" t="s">
        <v>1026</v>
      </c>
      <c r="C292" s="534" t="s">
        <v>1054</v>
      </c>
      <c r="D292" s="530" t="s">
        <v>507</v>
      </c>
    </row>
    <row r="293" spans="1:4" ht="14.25" customHeight="1" x14ac:dyDescent="0.25">
      <c r="A293" s="528" t="s">
        <v>630</v>
      </c>
      <c r="B293" s="528" t="s">
        <v>1027</v>
      </c>
      <c r="C293" s="534" t="s">
        <v>1055</v>
      </c>
      <c r="D293" s="530" t="s">
        <v>507</v>
      </c>
    </row>
    <row r="294" spans="1:4" ht="30" x14ac:dyDescent="0.25">
      <c r="A294" s="528" t="s">
        <v>630</v>
      </c>
      <c r="B294" s="528" t="s">
        <v>1028</v>
      </c>
      <c r="C294" s="534" t="s">
        <v>1056</v>
      </c>
      <c r="D294" s="530" t="s">
        <v>507</v>
      </c>
    </row>
    <row r="295" spans="1:4" x14ac:dyDescent="0.25">
      <c r="A295" s="528" t="s">
        <v>630</v>
      </c>
      <c r="B295" s="528" t="s">
        <v>1029</v>
      </c>
      <c r="C295" s="537" t="s">
        <v>1057</v>
      </c>
      <c r="D295" s="530" t="s">
        <v>507</v>
      </c>
    </row>
    <row r="296" spans="1:4" x14ac:dyDescent="0.25">
      <c r="A296" s="528" t="s">
        <v>630</v>
      </c>
      <c r="B296" s="528" t="s">
        <v>457</v>
      </c>
      <c r="C296" s="537" t="s">
        <v>1126</v>
      </c>
      <c r="D296" s="530" t="s">
        <v>507</v>
      </c>
    </row>
    <row r="297" spans="1:4" ht="30" x14ac:dyDescent="0.25">
      <c r="A297" s="528" t="s">
        <v>630</v>
      </c>
      <c r="B297" s="528" t="s">
        <v>459</v>
      </c>
      <c r="C297" s="534" t="s">
        <v>1115</v>
      </c>
      <c r="D297" s="530" t="s">
        <v>507</v>
      </c>
    </row>
    <row r="298" spans="1:4" x14ac:dyDescent="0.25">
      <c r="A298" s="528" t="s">
        <v>630</v>
      </c>
      <c r="B298" s="528" t="s">
        <v>460</v>
      </c>
      <c r="C298" s="537" t="s">
        <v>1127</v>
      </c>
      <c r="D298" s="530" t="s">
        <v>507</v>
      </c>
    </row>
    <row r="299" spans="1:4" x14ac:dyDescent="0.25">
      <c r="A299" s="528" t="s">
        <v>630</v>
      </c>
      <c r="B299" s="528" t="s">
        <v>461</v>
      </c>
      <c r="C299" s="537" t="s">
        <v>1116</v>
      </c>
      <c r="D299" s="530" t="s">
        <v>507</v>
      </c>
    </row>
    <row r="300" spans="1:4" x14ac:dyDescent="0.25">
      <c r="A300" s="528" t="s">
        <v>630</v>
      </c>
      <c r="B300" s="528" t="s">
        <v>458</v>
      </c>
      <c r="C300" s="537" t="s">
        <v>1117</v>
      </c>
      <c r="D300" s="530" t="s">
        <v>507</v>
      </c>
    </row>
    <row r="301" spans="1:4" x14ac:dyDescent="0.25">
      <c r="A301" s="528" t="s">
        <v>630</v>
      </c>
      <c r="B301" s="528" t="s">
        <v>463</v>
      </c>
      <c r="C301" s="537" t="s">
        <v>1118</v>
      </c>
      <c r="D301" s="530" t="s">
        <v>507</v>
      </c>
    </row>
    <row r="302" spans="1:4" x14ac:dyDescent="0.25">
      <c r="A302" s="528" t="s">
        <v>630</v>
      </c>
      <c r="B302" s="528" t="s">
        <v>462</v>
      </c>
      <c r="C302" s="537" t="s">
        <v>1119</v>
      </c>
      <c r="D302" s="530" t="s">
        <v>507</v>
      </c>
    </row>
    <row r="303" spans="1:4" x14ac:dyDescent="0.25">
      <c r="A303" s="528" t="s">
        <v>630</v>
      </c>
      <c r="B303" s="528" t="s">
        <v>464</v>
      </c>
      <c r="C303" s="537" t="s">
        <v>1120</v>
      </c>
      <c r="D303" s="530" t="s">
        <v>507</v>
      </c>
    </row>
    <row r="304" spans="1:4" x14ac:dyDescent="0.25">
      <c r="A304" s="528" t="s">
        <v>630</v>
      </c>
      <c r="B304" s="528" t="s">
        <v>466</v>
      </c>
      <c r="C304" s="537" t="s">
        <v>1121</v>
      </c>
      <c r="D304" s="530" t="s">
        <v>507</v>
      </c>
    </row>
    <row r="305" spans="1:4" x14ac:dyDescent="0.25">
      <c r="A305" s="528" t="s">
        <v>630</v>
      </c>
      <c r="B305" s="528" t="s">
        <v>468</v>
      </c>
      <c r="C305" s="537" t="s">
        <v>1122</v>
      </c>
      <c r="D305" s="530" t="s">
        <v>507</v>
      </c>
    </row>
    <row r="306" spans="1:4" x14ac:dyDescent="0.25">
      <c r="A306" s="528" t="s">
        <v>630</v>
      </c>
      <c r="B306" s="528" t="s">
        <v>465</v>
      </c>
      <c r="C306" s="537" t="s">
        <v>1128</v>
      </c>
      <c r="D306" s="530" t="s">
        <v>508</v>
      </c>
    </row>
    <row r="307" spans="1:4" x14ac:dyDescent="0.25">
      <c r="A307" s="528" t="s">
        <v>630</v>
      </c>
      <c r="B307" s="528" t="s">
        <v>470</v>
      </c>
      <c r="C307" s="537" t="s">
        <v>1123</v>
      </c>
      <c r="D307" s="530" t="s">
        <v>507</v>
      </c>
    </row>
    <row r="308" spans="1:4" x14ac:dyDescent="0.25">
      <c r="A308" s="528" t="s">
        <v>630</v>
      </c>
      <c r="B308" s="528" t="s">
        <v>467</v>
      </c>
      <c r="C308" s="537" t="s">
        <v>1124</v>
      </c>
      <c r="D308" s="530" t="s">
        <v>507</v>
      </c>
    </row>
    <row r="309" spans="1:4" x14ac:dyDescent="0.25">
      <c r="A309" s="528" t="s">
        <v>630</v>
      </c>
      <c r="B309" s="528" t="s">
        <v>469</v>
      </c>
      <c r="C309" s="537" t="s">
        <v>1125</v>
      </c>
      <c r="D309" s="530" t="s">
        <v>507</v>
      </c>
    </row>
    <row r="310" spans="1:4" x14ac:dyDescent="0.25">
      <c r="A310" s="528" t="s">
        <v>630</v>
      </c>
      <c r="B310" s="528" t="s">
        <v>471</v>
      </c>
      <c r="C310" s="537" t="s">
        <v>1129</v>
      </c>
      <c r="D310" s="530" t="s">
        <v>510</v>
      </c>
    </row>
    <row r="311" spans="1:4" x14ac:dyDescent="0.25">
      <c r="A311" s="528" t="s">
        <v>630</v>
      </c>
      <c r="B311" s="528" t="s">
        <v>472</v>
      </c>
      <c r="C311" s="537" t="s">
        <v>1130</v>
      </c>
      <c r="D311" s="530" t="s">
        <v>507</v>
      </c>
    </row>
    <row r="312" spans="1:4" ht="30" x14ac:dyDescent="0.25">
      <c r="A312" s="528" t="s">
        <v>630</v>
      </c>
      <c r="B312" s="528" t="s">
        <v>474</v>
      </c>
      <c r="C312" s="534" t="s">
        <v>1131</v>
      </c>
      <c r="D312" s="530" t="s">
        <v>507</v>
      </c>
    </row>
    <row r="313" spans="1:4" x14ac:dyDescent="0.25">
      <c r="A313" s="528" t="s">
        <v>630</v>
      </c>
      <c r="B313" s="528" t="s">
        <v>476</v>
      </c>
      <c r="C313" s="537" t="s">
        <v>1140</v>
      </c>
      <c r="D313" s="530" t="s">
        <v>507</v>
      </c>
    </row>
    <row r="314" spans="1:4" x14ac:dyDescent="0.25">
      <c r="A314" s="528" t="s">
        <v>630</v>
      </c>
      <c r="B314" s="528" t="s">
        <v>478</v>
      </c>
      <c r="C314" s="537" t="s">
        <v>1141</v>
      </c>
      <c r="D314" s="530" t="s">
        <v>507</v>
      </c>
    </row>
    <row r="315" spans="1:4" x14ac:dyDescent="0.25">
      <c r="A315" s="528" t="s">
        <v>630</v>
      </c>
      <c r="B315" s="528" t="s">
        <v>473</v>
      </c>
      <c r="C315" s="537" t="s">
        <v>1132</v>
      </c>
      <c r="D315" s="530" t="s">
        <v>507</v>
      </c>
    </row>
    <row r="316" spans="1:4" x14ac:dyDescent="0.25">
      <c r="A316" s="528" t="s">
        <v>630</v>
      </c>
      <c r="B316" s="528" t="s">
        <v>475</v>
      </c>
      <c r="C316" s="537" t="s">
        <v>1133</v>
      </c>
      <c r="D316" s="530" t="s">
        <v>507</v>
      </c>
    </row>
    <row r="317" spans="1:4" x14ac:dyDescent="0.25">
      <c r="A317" s="528" t="s">
        <v>630</v>
      </c>
      <c r="B317" s="528" t="s">
        <v>477</v>
      </c>
      <c r="C317" s="537" t="s">
        <v>1134</v>
      </c>
      <c r="D317" s="530" t="s">
        <v>507</v>
      </c>
    </row>
    <row r="318" spans="1:4" x14ac:dyDescent="0.25">
      <c r="A318" s="528" t="s">
        <v>630</v>
      </c>
      <c r="B318" s="528" t="s">
        <v>479</v>
      </c>
      <c r="C318" s="537" t="s">
        <v>1135</v>
      </c>
      <c r="D318" s="530" t="s">
        <v>507</v>
      </c>
    </row>
    <row r="319" spans="1:4" x14ac:dyDescent="0.25">
      <c r="A319" s="528" t="s">
        <v>630</v>
      </c>
      <c r="B319" s="547" t="s">
        <v>1190</v>
      </c>
      <c r="C319" s="548" t="s">
        <v>1193</v>
      </c>
      <c r="D319" s="530" t="s">
        <v>507</v>
      </c>
    </row>
    <row r="320" spans="1:4" x14ac:dyDescent="0.25">
      <c r="A320" s="528" t="s">
        <v>630</v>
      </c>
      <c r="B320" s="547" t="s">
        <v>1191</v>
      </c>
      <c r="C320" s="548" t="s">
        <v>1194</v>
      </c>
      <c r="D320" s="530" t="s">
        <v>507</v>
      </c>
    </row>
    <row r="321" spans="1:4" ht="15" customHeight="1" x14ac:dyDescent="0.25">
      <c r="A321" s="528" t="s">
        <v>630</v>
      </c>
      <c r="B321" s="547" t="s">
        <v>1192</v>
      </c>
      <c r="C321" s="549" t="s">
        <v>1195</v>
      </c>
      <c r="D321" s="530" t="s">
        <v>507</v>
      </c>
    </row>
    <row r="322" spans="1:4" x14ac:dyDescent="0.25">
      <c r="A322" s="528" t="s">
        <v>630</v>
      </c>
      <c r="B322" s="528" t="s">
        <v>480</v>
      </c>
      <c r="C322" s="537" t="s">
        <v>1136</v>
      </c>
      <c r="D322" s="530" t="s">
        <v>1200</v>
      </c>
    </row>
    <row r="323" spans="1:4" x14ac:dyDescent="0.25">
      <c r="A323" s="528" t="s">
        <v>630</v>
      </c>
      <c r="B323" s="528" t="s">
        <v>1196</v>
      </c>
      <c r="C323" s="537" t="s">
        <v>1137</v>
      </c>
      <c r="D323" s="530" t="s">
        <v>1200</v>
      </c>
    </row>
    <row r="324" spans="1:4" ht="30" x14ac:dyDescent="0.25">
      <c r="A324" s="528" t="s">
        <v>630</v>
      </c>
      <c r="B324" s="528" t="s">
        <v>1197</v>
      </c>
      <c r="C324" s="534" t="s">
        <v>1138</v>
      </c>
      <c r="D324" s="530" t="s">
        <v>1200</v>
      </c>
    </row>
    <row r="325" spans="1:4" x14ac:dyDescent="0.25">
      <c r="A325" s="528" t="s">
        <v>630</v>
      </c>
      <c r="B325" s="528" t="s">
        <v>1198</v>
      </c>
      <c r="C325" s="537" t="s">
        <v>1139</v>
      </c>
      <c r="D325" s="530" t="s">
        <v>1200</v>
      </c>
    </row>
    <row r="326" spans="1:4" x14ac:dyDescent="0.25">
      <c r="A326" s="528" t="s">
        <v>630</v>
      </c>
      <c r="B326" s="528" t="s">
        <v>1142</v>
      </c>
      <c r="C326" s="537" t="s">
        <v>1158</v>
      </c>
      <c r="D326" s="530" t="s">
        <v>507</v>
      </c>
    </row>
    <row r="327" spans="1:4" x14ac:dyDescent="0.25">
      <c r="A327" s="528" t="s">
        <v>630</v>
      </c>
      <c r="B327" s="528" t="s">
        <v>1143</v>
      </c>
      <c r="C327" s="534" t="s">
        <v>1159</v>
      </c>
      <c r="D327" s="530" t="s">
        <v>507</v>
      </c>
    </row>
    <row r="328" spans="1:4" x14ac:dyDescent="0.25">
      <c r="A328" s="528" t="s">
        <v>630</v>
      </c>
      <c r="B328" s="528" t="s">
        <v>1144</v>
      </c>
      <c r="C328" s="534" t="s">
        <v>1160</v>
      </c>
      <c r="D328" s="530" t="s">
        <v>507</v>
      </c>
    </row>
    <row r="329" spans="1:4" ht="30" x14ac:dyDescent="0.25">
      <c r="A329" s="528" t="s">
        <v>630</v>
      </c>
      <c r="B329" s="528" t="s">
        <v>1145</v>
      </c>
      <c r="C329" s="534" t="s">
        <v>1161</v>
      </c>
      <c r="D329" s="530" t="s">
        <v>507</v>
      </c>
    </row>
    <row r="330" spans="1:4" x14ac:dyDescent="0.25">
      <c r="A330" s="528" t="s">
        <v>630</v>
      </c>
      <c r="B330" s="528" t="s">
        <v>1146</v>
      </c>
      <c r="C330" s="534" t="s">
        <v>1163</v>
      </c>
      <c r="D330" s="530" t="s">
        <v>507</v>
      </c>
    </row>
    <row r="331" spans="1:4" x14ac:dyDescent="0.25">
      <c r="A331" s="528" t="s">
        <v>630</v>
      </c>
      <c r="B331" s="528" t="s">
        <v>1147</v>
      </c>
      <c r="C331" s="537" t="s">
        <v>1162</v>
      </c>
      <c r="D331" s="530" t="s">
        <v>507</v>
      </c>
    </row>
    <row r="332" spans="1:4" x14ac:dyDescent="0.25">
      <c r="A332" s="528" t="s">
        <v>630</v>
      </c>
      <c r="B332" s="528" t="s">
        <v>1148</v>
      </c>
      <c r="C332" s="534" t="s">
        <v>1164</v>
      </c>
      <c r="D332" s="530" t="s">
        <v>507</v>
      </c>
    </row>
    <row r="333" spans="1:4" ht="30" x14ac:dyDescent="0.25">
      <c r="A333" s="528" t="s">
        <v>630</v>
      </c>
      <c r="B333" s="528" t="s">
        <v>1149</v>
      </c>
      <c r="C333" s="534" t="s">
        <v>1165</v>
      </c>
      <c r="D333" s="530" t="s">
        <v>507</v>
      </c>
    </row>
    <row r="334" spans="1:4" x14ac:dyDescent="0.25">
      <c r="A334" s="528" t="s">
        <v>630</v>
      </c>
      <c r="B334" s="528" t="s">
        <v>1150</v>
      </c>
      <c r="C334" s="537" t="s">
        <v>1166</v>
      </c>
      <c r="D334" s="530" t="s">
        <v>507</v>
      </c>
    </row>
    <row r="335" spans="1:4" x14ac:dyDescent="0.25">
      <c r="A335" s="528" t="s">
        <v>630</v>
      </c>
      <c r="B335" s="528" t="s">
        <v>1151</v>
      </c>
      <c r="C335" s="537" t="s">
        <v>1167</v>
      </c>
      <c r="D335" s="530" t="s">
        <v>507</v>
      </c>
    </row>
    <row r="336" spans="1:4" x14ac:dyDescent="0.25">
      <c r="A336" s="528" t="s">
        <v>630</v>
      </c>
      <c r="B336" s="528" t="s">
        <v>1152</v>
      </c>
      <c r="C336" s="537" t="s">
        <v>1168</v>
      </c>
      <c r="D336" s="530" t="s">
        <v>507</v>
      </c>
    </row>
    <row r="337" spans="1:4" ht="15" customHeight="1" x14ac:dyDescent="0.25">
      <c r="A337" s="528" t="s">
        <v>630</v>
      </c>
      <c r="B337" s="528" t="s">
        <v>1153</v>
      </c>
      <c r="C337" s="534" t="s">
        <v>1169</v>
      </c>
      <c r="D337" s="530" t="s">
        <v>507</v>
      </c>
    </row>
    <row r="338" spans="1:4" x14ac:dyDescent="0.25">
      <c r="A338" s="528" t="s">
        <v>630</v>
      </c>
      <c r="B338" s="528" t="s">
        <v>1154</v>
      </c>
      <c r="C338" s="534" t="s">
        <v>1170</v>
      </c>
      <c r="D338" s="530" t="s">
        <v>507</v>
      </c>
    </row>
    <row r="339" spans="1:4" ht="30" x14ac:dyDescent="0.25">
      <c r="A339" s="528" t="s">
        <v>630</v>
      </c>
      <c r="B339" s="528" t="s">
        <v>1155</v>
      </c>
      <c r="C339" s="534" t="s">
        <v>1171</v>
      </c>
      <c r="D339" s="530" t="s">
        <v>507</v>
      </c>
    </row>
    <row r="340" spans="1:4" x14ac:dyDescent="0.25">
      <c r="A340" s="528" t="s">
        <v>630</v>
      </c>
      <c r="B340" s="528" t="s">
        <v>1156</v>
      </c>
      <c r="C340" s="534" t="s">
        <v>1172</v>
      </c>
      <c r="D340" s="530" t="s">
        <v>507</v>
      </c>
    </row>
    <row r="341" spans="1:4" ht="30" x14ac:dyDescent="0.25">
      <c r="A341" s="528" t="s">
        <v>630</v>
      </c>
      <c r="B341" s="528" t="s">
        <v>1157</v>
      </c>
      <c r="C341" s="534" t="s">
        <v>1173</v>
      </c>
      <c r="D341" s="530" t="s">
        <v>507</v>
      </c>
    </row>
    <row r="342" spans="1:4" ht="30" x14ac:dyDescent="0.25">
      <c r="A342" s="538" t="s">
        <v>531</v>
      </c>
      <c r="B342" s="538" t="s">
        <v>1058</v>
      </c>
      <c r="C342" s="539" t="s">
        <v>1064</v>
      </c>
      <c r="D342" s="532" t="s">
        <v>1199</v>
      </c>
    </row>
    <row r="343" spans="1:4" ht="30" x14ac:dyDescent="0.25">
      <c r="A343" s="538" t="s">
        <v>531</v>
      </c>
      <c r="B343" s="538" t="s">
        <v>1059</v>
      </c>
      <c r="C343" s="539" t="s">
        <v>1065</v>
      </c>
      <c r="D343" s="532" t="s">
        <v>1199</v>
      </c>
    </row>
    <row r="344" spans="1:4" x14ac:dyDescent="0.25">
      <c r="A344" s="538" t="s">
        <v>531</v>
      </c>
      <c r="B344" s="538" t="s">
        <v>1060</v>
      </c>
      <c r="C344" s="540" t="s">
        <v>1066</v>
      </c>
      <c r="D344" s="532" t="s">
        <v>512</v>
      </c>
    </row>
    <row r="345" spans="1:4" ht="30" x14ac:dyDescent="0.25">
      <c r="A345" s="538" t="s">
        <v>531</v>
      </c>
      <c r="B345" s="538" t="s">
        <v>1061</v>
      </c>
      <c r="C345" s="539" t="s">
        <v>1067</v>
      </c>
      <c r="D345" s="532" t="s">
        <v>512</v>
      </c>
    </row>
    <row r="346" spans="1:4" x14ac:dyDescent="0.25">
      <c r="A346" s="538" t="s">
        <v>531</v>
      </c>
      <c r="B346" s="538" t="s">
        <v>1062</v>
      </c>
      <c r="C346" s="540" t="s">
        <v>1068</v>
      </c>
      <c r="D346" s="532" t="s">
        <v>511</v>
      </c>
    </row>
    <row r="347" spans="1:4" x14ac:dyDescent="0.25">
      <c r="A347" s="538" t="s">
        <v>531</v>
      </c>
      <c r="B347" s="538" t="s">
        <v>1063</v>
      </c>
      <c r="C347" s="539" t="s">
        <v>1069</v>
      </c>
      <c r="D347" s="532" t="s">
        <v>512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Pielęgniarstwo II st.</vt:lpstr>
      <vt:lpstr>Matryca</vt:lpstr>
      <vt:lpstr>Efekty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Marzena Patyna-Sieniuta</dc:creator>
  <cp:lastModifiedBy>Monika</cp:lastModifiedBy>
  <cp:lastPrinted>2026-02-03T09:50:58Z</cp:lastPrinted>
  <dcterms:created xsi:type="dcterms:W3CDTF">2024-06-07T08:16:09Z</dcterms:created>
  <dcterms:modified xsi:type="dcterms:W3CDTF">2026-06-24T06:43:05Z</dcterms:modified>
</cp:coreProperties>
</file>