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atryce 2026-2027\"/>
    </mc:Choice>
  </mc:AlternateContent>
  <xr:revisionPtr revIDLastSave="0" documentId="13_ncr:1_{802DBE5D-844C-4F4F-BEE2-ED5A1D3A2237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atownictwo med. II st." sheetId="1" state="hidden" r:id="rId1"/>
    <sheet name="Matryca" sheetId="6" r:id="rId2"/>
    <sheet name="Efekty" sheetId="7" r:id="rId3"/>
  </sheets>
  <definedNames>
    <definedName name="_xlnm._FilterDatabase" localSheetId="1" hidden="1">Matryca!$A$20:$FH$65</definedName>
    <definedName name="_xlnm._FilterDatabase" localSheetId="0" hidden="1">'Ratownictwo med. II st.'!$A$19:$BR$67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4" i="1" l="1"/>
  <c r="Z54" i="1" s="1"/>
  <c r="Y54" i="1" s="1"/>
  <c r="AA55" i="1"/>
  <c r="Z55" i="1" s="1"/>
  <c r="Y55" i="1" s="1"/>
  <c r="AA56" i="1"/>
  <c r="Z56" i="1" s="1"/>
  <c r="Y56" i="1" s="1"/>
  <c r="AA57" i="1"/>
  <c r="Z57" i="1" s="1"/>
  <c r="Y57" i="1" s="1"/>
  <c r="AA58" i="1"/>
  <c r="Z58" i="1" s="1"/>
  <c r="Y58" i="1" s="1"/>
  <c r="AA59" i="1"/>
  <c r="Z59" i="1" s="1"/>
  <c r="Y59" i="1" s="1"/>
  <c r="AA60" i="1"/>
  <c r="Z60" i="1" s="1"/>
  <c r="Y60" i="1" s="1"/>
  <c r="AA61" i="1"/>
  <c r="Z61" i="1" s="1"/>
  <c r="Y61" i="1" s="1"/>
  <c r="AA62" i="1"/>
  <c r="Z62" i="1" s="1"/>
  <c r="Y62" i="1" s="1"/>
  <c r="CL40" i="1"/>
  <c r="CM40" i="1"/>
  <c r="CK64" i="1"/>
  <c r="CL64" i="1"/>
  <c r="CM64" i="1"/>
  <c r="CL65" i="1"/>
  <c r="CM65" i="1"/>
  <c r="CK22" i="1"/>
  <c r="CL22" i="1"/>
  <c r="CM22" i="1"/>
  <c r="CK23" i="1"/>
  <c r="CL23" i="1"/>
  <c r="CM23" i="1"/>
  <c r="CK24" i="1"/>
  <c r="CL24" i="1"/>
  <c r="CM24" i="1"/>
  <c r="CL25" i="1"/>
  <c r="CM25" i="1"/>
  <c r="CK26" i="1"/>
  <c r="CL26" i="1"/>
  <c r="CM26" i="1"/>
  <c r="CK27" i="1"/>
  <c r="CL27" i="1"/>
  <c r="CM27" i="1"/>
  <c r="CK28" i="1"/>
  <c r="CL28" i="1"/>
  <c r="CM28" i="1"/>
  <c r="CK29" i="1"/>
  <c r="CL29" i="1"/>
  <c r="CM29" i="1"/>
  <c r="CL30" i="1"/>
  <c r="CM30" i="1"/>
  <c r="CK31" i="1"/>
  <c r="CL31" i="1"/>
  <c r="CM31" i="1"/>
  <c r="CK32" i="1"/>
  <c r="CL32" i="1"/>
  <c r="CM32" i="1"/>
  <c r="CK33" i="1"/>
  <c r="CL33" i="1"/>
  <c r="CM33" i="1"/>
  <c r="CK34" i="1"/>
  <c r="CL34" i="1"/>
  <c r="CM34" i="1"/>
  <c r="CK35" i="1"/>
  <c r="CL35" i="1"/>
  <c r="CM35" i="1"/>
  <c r="CK36" i="1"/>
  <c r="CL36" i="1"/>
  <c r="CM36" i="1"/>
  <c r="CK37" i="1"/>
  <c r="CL37" i="1"/>
  <c r="CM37" i="1"/>
  <c r="CK38" i="1"/>
  <c r="CL38" i="1"/>
  <c r="CM38" i="1"/>
  <c r="CK39" i="1"/>
  <c r="CL39" i="1"/>
  <c r="CM39" i="1"/>
  <c r="CK41" i="1"/>
  <c r="CL41" i="1"/>
  <c r="CM41" i="1"/>
  <c r="CK42" i="1"/>
  <c r="CL42" i="1"/>
  <c r="CM42" i="1"/>
  <c r="CK43" i="1"/>
  <c r="CL43" i="1"/>
  <c r="CM43" i="1"/>
  <c r="CK44" i="1"/>
  <c r="CL44" i="1"/>
  <c r="CM44" i="1"/>
  <c r="CK45" i="1"/>
  <c r="CL45" i="1"/>
  <c r="CM45" i="1"/>
  <c r="CK46" i="1"/>
  <c r="CL46" i="1"/>
  <c r="CM46" i="1"/>
  <c r="CK47" i="1"/>
  <c r="CL47" i="1"/>
  <c r="CM47" i="1"/>
  <c r="CK48" i="1"/>
  <c r="CL48" i="1"/>
  <c r="CM48" i="1"/>
  <c r="CK49" i="1"/>
  <c r="CL49" i="1"/>
  <c r="CM49" i="1"/>
  <c r="CK50" i="1"/>
  <c r="CL50" i="1"/>
  <c r="CM50" i="1"/>
  <c r="CK51" i="1"/>
  <c r="CL51" i="1"/>
  <c r="CM51" i="1"/>
  <c r="CK52" i="1"/>
  <c r="CL52" i="1"/>
  <c r="CM52" i="1"/>
  <c r="CK53" i="1"/>
  <c r="CL53" i="1"/>
  <c r="CM53" i="1"/>
  <c r="CK54" i="1"/>
  <c r="CL54" i="1"/>
  <c r="CM54" i="1"/>
  <c r="CK55" i="1"/>
  <c r="CL55" i="1"/>
  <c r="CM55" i="1"/>
  <c r="CK56" i="1"/>
  <c r="CL56" i="1"/>
  <c r="CM56" i="1"/>
  <c r="CK57" i="1"/>
  <c r="CL57" i="1"/>
  <c r="CM57" i="1"/>
  <c r="CK58" i="1"/>
  <c r="CL58" i="1"/>
  <c r="CM58" i="1"/>
  <c r="CK59" i="1"/>
  <c r="CL59" i="1"/>
  <c r="CM59" i="1"/>
  <c r="CK60" i="1"/>
  <c r="CL60" i="1"/>
  <c r="CM60" i="1"/>
  <c r="CK61" i="1"/>
  <c r="CL61" i="1"/>
  <c r="CM61" i="1"/>
  <c r="CK62" i="1"/>
  <c r="CL62" i="1"/>
  <c r="CM62" i="1"/>
  <c r="CK63" i="1"/>
  <c r="CL63" i="1"/>
  <c r="CM63" i="1"/>
  <c r="CM21" i="1"/>
  <c r="CL21" i="1"/>
  <c r="CK21" i="1"/>
  <c r="CL20" i="1"/>
  <c r="CM20" i="1"/>
  <c r="CK20" i="1"/>
  <c r="M98" i="1"/>
  <c r="M89" i="1"/>
  <c r="P63" i="6"/>
  <c r="M63" i="6"/>
  <c r="P62" i="6"/>
  <c r="M62" i="6"/>
  <c r="P61" i="6"/>
  <c r="M61" i="6"/>
  <c r="P60" i="6"/>
  <c r="M60" i="6"/>
  <c r="P59" i="6"/>
  <c r="M59" i="6"/>
  <c r="P58" i="6"/>
  <c r="M58" i="6"/>
  <c r="P57" i="6"/>
  <c r="M57" i="6"/>
  <c r="P56" i="6"/>
  <c r="M56" i="6"/>
  <c r="P55" i="6"/>
  <c r="M55" i="6"/>
  <c r="P54" i="6"/>
  <c r="M54" i="6"/>
  <c r="P53" i="6"/>
  <c r="M53" i="6"/>
  <c r="P52" i="6"/>
  <c r="M52" i="6"/>
  <c r="P51" i="6"/>
  <c r="M51" i="6"/>
  <c r="P50" i="6"/>
  <c r="M50" i="6"/>
  <c r="P49" i="6"/>
  <c r="M49" i="6"/>
  <c r="P48" i="6"/>
  <c r="M48" i="6"/>
  <c r="P47" i="6"/>
  <c r="M47" i="6"/>
  <c r="P46" i="6"/>
  <c r="M46" i="6"/>
  <c r="P45" i="6"/>
  <c r="M45" i="6"/>
  <c r="P44" i="6"/>
  <c r="M44" i="6"/>
  <c r="P43" i="6"/>
  <c r="M43" i="6"/>
  <c r="P42" i="6"/>
  <c r="M42" i="6"/>
  <c r="P41" i="6"/>
  <c r="M41" i="6"/>
  <c r="P39" i="6"/>
  <c r="M39" i="6"/>
  <c r="P38" i="6"/>
  <c r="M38" i="6"/>
  <c r="P37" i="6"/>
  <c r="M37" i="6"/>
  <c r="P36" i="6"/>
  <c r="M36" i="6"/>
  <c r="P35" i="6"/>
  <c r="M35" i="6"/>
  <c r="P34" i="6"/>
  <c r="M34" i="6"/>
  <c r="P33" i="6"/>
  <c r="M33" i="6"/>
  <c r="P32" i="6"/>
  <c r="M32" i="6"/>
  <c r="P31" i="6"/>
  <c r="M31" i="6"/>
  <c r="P30" i="6"/>
  <c r="M30" i="6"/>
  <c r="P29" i="6"/>
  <c r="M29" i="6"/>
  <c r="P28" i="6"/>
  <c r="M28" i="6"/>
  <c r="P27" i="6"/>
  <c r="M27" i="6"/>
  <c r="P26" i="6"/>
  <c r="M26" i="6"/>
  <c r="P25" i="6"/>
  <c r="M25" i="6"/>
  <c r="P24" i="6"/>
  <c r="M24" i="6"/>
  <c r="P23" i="6"/>
  <c r="M23" i="6"/>
  <c r="P22" i="6"/>
  <c r="M22" i="6"/>
  <c r="P21" i="6"/>
  <c r="M21" i="6"/>
  <c r="I63" i="6"/>
  <c r="H63" i="6"/>
  <c r="G63" i="6"/>
  <c r="F63" i="6"/>
  <c r="E63" i="6"/>
  <c r="D63" i="6"/>
  <c r="C63" i="6"/>
  <c r="B63" i="6"/>
  <c r="A63" i="6"/>
  <c r="I62" i="6"/>
  <c r="H62" i="6"/>
  <c r="G62" i="6"/>
  <c r="F62" i="6"/>
  <c r="E62" i="6"/>
  <c r="D62" i="6"/>
  <c r="C62" i="6"/>
  <c r="B62" i="6"/>
  <c r="A62" i="6"/>
  <c r="I61" i="6"/>
  <c r="H61" i="6"/>
  <c r="G61" i="6"/>
  <c r="F61" i="6"/>
  <c r="E61" i="6"/>
  <c r="D61" i="6"/>
  <c r="C61" i="6"/>
  <c r="B61" i="6"/>
  <c r="A61" i="6"/>
  <c r="I60" i="6"/>
  <c r="H60" i="6"/>
  <c r="G60" i="6"/>
  <c r="F60" i="6"/>
  <c r="E60" i="6"/>
  <c r="D60" i="6"/>
  <c r="C60" i="6"/>
  <c r="B60" i="6"/>
  <c r="A60" i="6"/>
  <c r="I59" i="6"/>
  <c r="H59" i="6"/>
  <c r="G59" i="6"/>
  <c r="F59" i="6"/>
  <c r="E59" i="6"/>
  <c r="D59" i="6"/>
  <c r="C59" i="6"/>
  <c r="B59" i="6"/>
  <c r="A59" i="6"/>
  <c r="I58" i="6"/>
  <c r="H58" i="6"/>
  <c r="G58" i="6"/>
  <c r="F58" i="6"/>
  <c r="E58" i="6"/>
  <c r="D58" i="6"/>
  <c r="C58" i="6"/>
  <c r="B58" i="6"/>
  <c r="A58" i="6"/>
  <c r="I57" i="6"/>
  <c r="H57" i="6"/>
  <c r="G57" i="6"/>
  <c r="F57" i="6"/>
  <c r="E57" i="6"/>
  <c r="D57" i="6"/>
  <c r="C57" i="6"/>
  <c r="B57" i="6"/>
  <c r="A57" i="6"/>
  <c r="I56" i="6"/>
  <c r="H56" i="6"/>
  <c r="G56" i="6"/>
  <c r="F56" i="6"/>
  <c r="E56" i="6"/>
  <c r="D56" i="6"/>
  <c r="C56" i="6"/>
  <c r="B56" i="6"/>
  <c r="A56" i="6"/>
  <c r="I55" i="6"/>
  <c r="H55" i="6"/>
  <c r="G55" i="6"/>
  <c r="F55" i="6"/>
  <c r="E55" i="6"/>
  <c r="D55" i="6"/>
  <c r="C55" i="6"/>
  <c r="B55" i="6"/>
  <c r="A55" i="6"/>
  <c r="I54" i="6"/>
  <c r="H54" i="6"/>
  <c r="G54" i="6"/>
  <c r="F54" i="6"/>
  <c r="E54" i="6"/>
  <c r="D54" i="6"/>
  <c r="C54" i="6"/>
  <c r="B54" i="6"/>
  <c r="A54" i="6"/>
  <c r="I53" i="6"/>
  <c r="H53" i="6"/>
  <c r="G53" i="6"/>
  <c r="F53" i="6"/>
  <c r="E53" i="6"/>
  <c r="D53" i="6"/>
  <c r="C53" i="6"/>
  <c r="B53" i="6"/>
  <c r="A53" i="6"/>
  <c r="I52" i="6"/>
  <c r="H52" i="6"/>
  <c r="G52" i="6"/>
  <c r="F52" i="6"/>
  <c r="E52" i="6"/>
  <c r="D52" i="6"/>
  <c r="C52" i="6"/>
  <c r="B52" i="6"/>
  <c r="A52" i="6"/>
  <c r="I51" i="6"/>
  <c r="H51" i="6"/>
  <c r="G51" i="6"/>
  <c r="F51" i="6"/>
  <c r="E51" i="6"/>
  <c r="D51" i="6"/>
  <c r="C51" i="6"/>
  <c r="B51" i="6"/>
  <c r="A51" i="6"/>
  <c r="I50" i="6"/>
  <c r="H50" i="6"/>
  <c r="G50" i="6"/>
  <c r="F50" i="6"/>
  <c r="E50" i="6"/>
  <c r="D50" i="6"/>
  <c r="C50" i="6"/>
  <c r="B50" i="6"/>
  <c r="A50" i="6"/>
  <c r="I49" i="6"/>
  <c r="H49" i="6"/>
  <c r="G49" i="6"/>
  <c r="F49" i="6"/>
  <c r="E49" i="6"/>
  <c r="D49" i="6"/>
  <c r="C49" i="6"/>
  <c r="B49" i="6"/>
  <c r="A49" i="6"/>
  <c r="I48" i="6"/>
  <c r="H48" i="6"/>
  <c r="G48" i="6"/>
  <c r="F48" i="6"/>
  <c r="E48" i="6"/>
  <c r="D48" i="6"/>
  <c r="C48" i="6"/>
  <c r="B48" i="6"/>
  <c r="A48" i="6"/>
  <c r="I47" i="6"/>
  <c r="H47" i="6"/>
  <c r="G47" i="6"/>
  <c r="F47" i="6"/>
  <c r="E47" i="6"/>
  <c r="D47" i="6"/>
  <c r="C47" i="6"/>
  <c r="B47" i="6"/>
  <c r="A47" i="6"/>
  <c r="I46" i="6"/>
  <c r="H46" i="6"/>
  <c r="G46" i="6"/>
  <c r="F46" i="6"/>
  <c r="E46" i="6"/>
  <c r="D46" i="6"/>
  <c r="C46" i="6"/>
  <c r="B46" i="6"/>
  <c r="A46" i="6"/>
  <c r="I45" i="6"/>
  <c r="H45" i="6"/>
  <c r="G45" i="6"/>
  <c r="F45" i="6"/>
  <c r="E45" i="6"/>
  <c r="D45" i="6"/>
  <c r="C45" i="6"/>
  <c r="B45" i="6"/>
  <c r="A45" i="6"/>
  <c r="I44" i="6"/>
  <c r="H44" i="6"/>
  <c r="G44" i="6"/>
  <c r="F44" i="6"/>
  <c r="E44" i="6"/>
  <c r="D44" i="6"/>
  <c r="C44" i="6"/>
  <c r="B44" i="6"/>
  <c r="A44" i="6"/>
  <c r="I43" i="6"/>
  <c r="H43" i="6"/>
  <c r="G43" i="6"/>
  <c r="F43" i="6"/>
  <c r="E43" i="6"/>
  <c r="D43" i="6"/>
  <c r="C43" i="6"/>
  <c r="B43" i="6"/>
  <c r="A43" i="6"/>
  <c r="I42" i="6"/>
  <c r="H42" i="6"/>
  <c r="G42" i="6"/>
  <c r="F42" i="6"/>
  <c r="E42" i="6"/>
  <c r="D42" i="6"/>
  <c r="C42" i="6"/>
  <c r="B42" i="6"/>
  <c r="A42" i="6"/>
  <c r="I41" i="6"/>
  <c r="H41" i="6"/>
  <c r="G41" i="6"/>
  <c r="F41" i="6"/>
  <c r="E41" i="6"/>
  <c r="D41" i="6"/>
  <c r="C41" i="6"/>
  <c r="B41" i="6"/>
  <c r="A41" i="6"/>
  <c r="I39" i="6"/>
  <c r="H39" i="6"/>
  <c r="G39" i="6"/>
  <c r="F39" i="6"/>
  <c r="E39" i="6"/>
  <c r="D39" i="6"/>
  <c r="C39" i="6"/>
  <c r="B39" i="6"/>
  <c r="A39" i="6"/>
  <c r="I38" i="6"/>
  <c r="H38" i="6"/>
  <c r="G38" i="6"/>
  <c r="F38" i="6"/>
  <c r="E38" i="6"/>
  <c r="D38" i="6"/>
  <c r="C38" i="6"/>
  <c r="B38" i="6"/>
  <c r="A38" i="6"/>
  <c r="I37" i="6"/>
  <c r="H37" i="6"/>
  <c r="G37" i="6"/>
  <c r="F37" i="6"/>
  <c r="E37" i="6"/>
  <c r="D37" i="6"/>
  <c r="C37" i="6"/>
  <c r="B37" i="6"/>
  <c r="A37" i="6"/>
  <c r="I36" i="6"/>
  <c r="H36" i="6"/>
  <c r="G36" i="6"/>
  <c r="F36" i="6"/>
  <c r="E36" i="6"/>
  <c r="D36" i="6"/>
  <c r="C36" i="6"/>
  <c r="B36" i="6"/>
  <c r="A36" i="6"/>
  <c r="I35" i="6"/>
  <c r="H35" i="6"/>
  <c r="G35" i="6"/>
  <c r="F35" i="6"/>
  <c r="E35" i="6"/>
  <c r="D35" i="6"/>
  <c r="C35" i="6"/>
  <c r="B35" i="6"/>
  <c r="A35" i="6"/>
  <c r="I34" i="6"/>
  <c r="H34" i="6"/>
  <c r="G34" i="6"/>
  <c r="F34" i="6"/>
  <c r="E34" i="6"/>
  <c r="D34" i="6"/>
  <c r="C34" i="6"/>
  <c r="B34" i="6"/>
  <c r="A34" i="6"/>
  <c r="I33" i="6"/>
  <c r="H33" i="6"/>
  <c r="G33" i="6"/>
  <c r="F33" i="6"/>
  <c r="E33" i="6"/>
  <c r="D33" i="6"/>
  <c r="C33" i="6"/>
  <c r="B33" i="6"/>
  <c r="A33" i="6"/>
  <c r="I32" i="6"/>
  <c r="H32" i="6"/>
  <c r="G32" i="6"/>
  <c r="F32" i="6"/>
  <c r="E32" i="6"/>
  <c r="D32" i="6"/>
  <c r="C32" i="6"/>
  <c r="B32" i="6"/>
  <c r="A32" i="6"/>
  <c r="I31" i="6"/>
  <c r="H31" i="6"/>
  <c r="G31" i="6"/>
  <c r="F31" i="6"/>
  <c r="E31" i="6"/>
  <c r="D31" i="6"/>
  <c r="C31" i="6"/>
  <c r="B31" i="6"/>
  <c r="A31" i="6"/>
  <c r="I30" i="6"/>
  <c r="H30" i="6"/>
  <c r="G30" i="6"/>
  <c r="F30" i="6"/>
  <c r="E30" i="6"/>
  <c r="D30" i="6"/>
  <c r="C30" i="6"/>
  <c r="B30" i="6"/>
  <c r="A30" i="6"/>
  <c r="I29" i="6"/>
  <c r="H29" i="6"/>
  <c r="G29" i="6"/>
  <c r="F29" i="6"/>
  <c r="E29" i="6"/>
  <c r="D29" i="6"/>
  <c r="C29" i="6"/>
  <c r="B29" i="6"/>
  <c r="A29" i="6"/>
  <c r="I28" i="6"/>
  <c r="H28" i="6"/>
  <c r="G28" i="6"/>
  <c r="F28" i="6"/>
  <c r="E28" i="6"/>
  <c r="D28" i="6"/>
  <c r="C28" i="6"/>
  <c r="B28" i="6"/>
  <c r="A28" i="6"/>
  <c r="I27" i="6"/>
  <c r="H27" i="6"/>
  <c r="G27" i="6"/>
  <c r="F27" i="6"/>
  <c r="E27" i="6"/>
  <c r="D27" i="6"/>
  <c r="C27" i="6"/>
  <c r="B27" i="6"/>
  <c r="A27" i="6"/>
  <c r="I26" i="6"/>
  <c r="H26" i="6"/>
  <c r="G26" i="6"/>
  <c r="F26" i="6"/>
  <c r="E26" i="6"/>
  <c r="D26" i="6"/>
  <c r="C26" i="6"/>
  <c r="B26" i="6"/>
  <c r="A26" i="6"/>
  <c r="I25" i="6"/>
  <c r="H25" i="6"/>
  <c r="G25" i="6"/>
  <c r="F25" i="6"/>
  <c r="E25" i="6"/>
  <c r="D25" i="6"/>
  <c r="C25" i="6"/>
  <c r="B25" i="6"/>
  <c r="A25" i="6"/>
  <c r="I24" i="6"/>
  <c r="H24" i="6"/>
  <c r="G24" i="6"/>
  <c r="F24" i="6"/>
  <c r="E24" i="6"/>
  <c r="D24" i="6"/>
  <c r="C24" i="6"/>
  <c r="B24" i="6"/>
  <c r="A24" i="6"/>
  <c r="I23" i="6"/>
  <c r="H23" i="6"/>
  <c r="G23" i="6"/>
  <c r="F23" i="6"/>
  <c r="E23" i="6"/>
  <c r="D23" i="6"/>
  <c r="C23" i="6"/>
  <c r="B23" i="6"/>
  <c r="A23" i="6"/>
  <c r="I22" i="6"/>
  <c r="H22" i="6"/>
  <c r="G22" i="6"/>
  <c r="F22" i="6"/>
  <c r="E22" i="6"/>
  <c r="D22" i="6"/>
  <c r="C22" i="6"/>
  <c r="B22" i="6"/>
  <c r="A22" i="6"/>
  <c r="I21" i="6"/>
  <c r="H21" i="6"/>
  <c r="G21" i="6"/>
  <c r="F21" i="6"/>
  <c r="E21" i="6"/>
  <c r="D21" i="6"/>
  <c r="C21" i="6"/>
  <c r="B21" i="6"/>
  <c r="A21" i="6"/>
  <c r="Q39" i="6"/>
  <c r="R39" i="6"/>
  <c r="S39" i="6"/>
  <c r="Q38" i="6"/>
  <c r="R38" i="6"/>
  <c r="R65" i="6" s="1"/>
  <c r="S38" i="6"/>
  <c r="S65" i="6" s="1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AQ65" i="6"/>
  <c r="AR65" i="6"/>
  <c r="AS65" i="6"/>
  <c r="AT65" i="6"/>
  <c r="AU65" i="6"/>
  <c r="AV65" i="6"/>
  <c r="AW65" i="6"/>
  <c r="AX65" i="6"/>
  <c r="AY65" i="6"/>
  <c r="AZ65" i="6"/>
  <c r="BA65" i="6"/>
  <c r="BB65" i="6"/>
  <c r="BC65" i="6"/>
  <c r="BD65" i="6"/>
  <c r="BE65" i="6"/>
  <c r="BF65" i="6"/>
  <c r="BG65" i="6"/>
  <c r="BH65" i="6"/>
  <c r="BI65" i="6"/>
  <c r="BJ65" i="6"/>
  <c r="BK65" i="6"/>
  <c r="BL65" i="6"/>
  <c r="BM65" i="6"/>
  <c r="BN65" i="6"/>
  <c r="BO65" i="6"/>
  <c r="BP65" i="6"/>
  <c r="BQ65" i="6"/>
  <c r="BR65" i="6"/>
  <c r="BS65" i="6"/>
  <c r="BT65" i="6"/>
  <c r="BU65" i="6"/>
  <c r="BV65" i="6"/>
  <c r="BW65" i="6"/>
  <c r="BX65" i="6"/>
  <c r="BY65" i="6"/>
  <c r="BZ65" i="6"/>
  <c r="CA65" i="6"/>
  <c r="CB65" i="6"/>
  <c r="CC65" i="6"/>
  <c r="CD65" i="6"/>
  <c r="CE65" i="6"/>
  <c r="CF65" i="6"/>
  <c r="CG65" i="6"/>
  <c r="CH65" i="6"/>
  <c r="CI65" i="6"/>
  <c r="CJ65" i="6"/>
  <c r="CK65" i="6"/>
  <c r="CL65" i="6"/>
  <c r="CM65" i="6"/>
  <c r="CN65" i="6"/>
  <c r="CO65" i="6"/>
  <c r="CP65" i="6"/>
  <c r="CQ65" i="6"/>
  <c r="CR65" i="6"/>
  <c r="CS65" i="6"/>
  <c r="CT65" i="6"/>
  <c r="CU65" i="6"/>
  <c r="CV65" i="6"/>
  <c r="CW65" i="6"/>
  <c r="CX65" i="6"/>
  <c r="CY65" i="6"/>
  <c r="CZ65" i="6"/>
  <c r="DA65" i="6"/>
  <c r="DB65" i="6"/>
  <c r="DC65" i="6"/>
  <c r="DD65" i="6"/>
  <c r="DE65" i="6"/>
  <c r="DF65" i="6"/>
  <c r="DG65" i="6"/>
  <c r="DH65" i="6"/>
  <c r="DI65" i="6"/>
  <c r="DJ65" i="6"/>
  <c r="DK65" i="6"/>
  <c r="DL65" i="6"/>
  <c r="DM65" i="6"/>
  <c r="DN65" i="6"/>
  <c r="DO65" i="6"/>
  <c r="DP65" i="6"/>
  <c r="DQ65" i="6"/>
  <c r="DR65" i="6"/>
  <c r="DS65" i="6"/>
  <c r="DT65" i="6"/>
  <c r="DU65" i="6"/>
  <c r="DV65" i="6"/>
  <c r="DW65" i="6"/>
  <c r="DX65" i="6"/>
  <c r="DY65" i="6"/>
  <c r="DZ65" i="6"/>
  <c r="EA65" i="6"/>
  <c r="EB65" i="6"/>
  <c r="EC65" i="6"/>
  <c r="ED65" i="6"/>
  <c r="EE65" i="6"/>
  <c r="EF65" i="6"/>
  <c r="EG65" i="6"/>
  <c r="EH65" i="6"/>
  <c r="EI65" i="6"/>
  <c r="EJ65" i="6"/>
  <c r="EK65" i="6"/>
  <c r="EL65" i="6"/>
  <c r="EM65" i="6"/>
  <c r="EN65" i="6"/>
  <c r="EO65" i="6"/>
  <c r="EP65" i="6"/>
  <c r="EQ65" i="6"/>
  <c r="ER65" i="6"/>
  <c r="ES65" i="6"/>
  <c r="ET65" i="6"/>
  <c r="EU65" i="6"/>
  <c r="CB64" i="6"/>
  <c r="CC64" i="6"/>
  <c r="CD64" i="6"/>
  <c r="CE64" i="6"/>
  <c r="CF64" i="6"/>
  <c r="CG64" i="6"/>
  <c r="CH64" i="6"/>
  <c r="CD40" i="6"/>
  <c r="CE40" i="6"/>
  <c r="CF40" i="6"/>
  <c r="CG40" i="6"/>
  <c r="CH40" i="6"/>
  <c r="CC40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AR64" i="6"/>
  <c r="AS64" i="6"/>
  <c r="AT64" i="6"/>
  <c r="AU64" i="6"/>
  <c r="AV64" i="6"/>
  <c r="AW64" i="6"/>
  <c r="AX64" i="6"/>
  <c r="AY64" i="6"/>
  <c r="AZ64" i="6"/>
  <c r="BA64" i="6"/>
  <c r="BB64" i="6"/>
  <c r="BC64" i="6"/>
  <c r="BD64" i="6"/>
  <c r="BE64" i="6"/>
  <c r="BF64" i="6"/>
  <c r="BG64" i="6"/>
  <c r="BH64" i="6"/>
  <c r="BI64" i="6"/>
  <c r="BJ64" i="6"/>
  <c r="BK64" i="6"/>
  <c r="BL64" i="6"/>
  <c r="BM64" i="6"/>
  <c r="BN64" i="6"/>
  <c r="BO64" i="6"/>
  <c r="BP64" i="6"/>
  <c r="BQ64" i="6"/>
  <c r="BR64" i="6"/>
  <c r="BS64" i="6"/>
  <c r="BT64" i="6"/>
  <c r="BU64" i="6"/>
  <c r="BV64" i="6"/>
  <c r="BW64" i="6"/>
  <c r="BX64" i="6"/>
  <c r="BY64" i="6"/>
  <c r="BZ64" i="6"/>
  <c r="CA64" i="6"/>
  <c r="CI64" i="6"/>
  <c r="CJ64" i="6"/>
  <c r="CK64" i="6"/>
  <c r="CL64" i="6"/>
  <c r="CM64" i="6"/>
  <c r="CN64" i="6"/>
  <c r="CO64" i="6"/>
  <c r="CP64" i="6"/>
  <c r="CQ64" i="6"/>
  <c r="CR64" i="6"/>
  <c r="CS64" i="6"/>
  <c r="CT64" i="6"/>
  <c r="CU64" i="6"/>
  <c r="CV64" i="6"/>
  <c r="CW64" i="6"/>
  <c r="CX64" i="6"/>
  <c r="CY64" i="6"/>
  <c r="CZ64" i="6"/>
  <c r="DA64" i="6"/>
  <c r="DB64" i="6"/>
  <c r="DC64" i="6"/>
  <c r="DD64" i="6"/>
  <c r="DE64" i="6"/>
  <c r="DF64" i="6"/>
  <c r="DG64" i="6"/>
  <c r="DH64" i="6"/>
  <c r="DI64" i="6"/>
  <c r="DJ64" i="6"/>
  <c r="DK64" i="6"/>
  <c r="DL64" i="6"/>
  <c r="DM64" i="6"/>
  <c r="DN64" i="6"/>
  <c r="DO64" i="6"/>
  <c r="DP64" i="6"/>
  <c r="DQ64" i="6"/>
  <c r="DR64" i="6"/>
  <c r="DS64" i="6"/>
  <c r="DT64" i="6"/>
  <c r="DU64" i="6"/>
  <c r="DV64" i="6"/>
  <c r="DW64" i="6"/>
  <c r="DX64" i="6"/>
  <c r="DY64" i="6"/>
  <c r="DZ64" i="6"/>
  <c r="EA64" i="6"/>
  <c r="EB64" i="6"/>
  <c r="EC64" i="6"/>
  <c r="ED64" i="6"/>
  <c r="EE64" i="6"/>
  <c r="EF64" i="6"/>
  <c r="EG64" i="6"/>
  <c r="EH64" i="6"/>
  <c r="EI64" i="6"/>
  <c r="EJ64" i="6"/>
  <c r="EK64" i="6"/>
  <c r="EL64" i="6"/>
  <c r="EM64" i="6"/>
  <c r="EN64" i="6"/>
  <c r="EO64" i="6"/>
  <c r="EP64" i="6"/>
  <c r="EQ64" i="6"/>
  <c r="ER64" i="6"/>
  <c r="ES64" i="6"/>
  <c r="ET64" i="6"/>
  <c r="EU64" i="6"/>
  <c r="S2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R20" i="6"/>
  <c r="O97" i="1"/>
  <c r="N100" i="1"/>
  <c r="N99" i="1"/>
  <c r="O99" i="1" s="1"/>
  <c r="N98" i="1"/>
  <c r="N97" i="1"/>
  <c r="N91" i="1"/>
  <c r="N90" i="1"/>
  <c r="N85" i="1"/>
  <c r="N89" i="1"/>
  <c r="O85" i="1"/>
  <c r="P86" i="1"/>
  <c r="V65" i="1"/>
  <c r="W65" i="1"/>
  <c r="X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J64" i="1"/>
  <c r="K64" i="1"/>
  <c r="L64" i="1"/>
  <c r="AA38" i="1"/>
  <c r="Z38" i="1" s="1"/>
  <c r="AA39" i="1"/>
  <c r="Z39" i="1" s="1"/>
  <c r="Y39" i="1" s="1"/>
  <c r="AX38" i="1"/>
  <c r="AW38" i="1" s="1"/>
  <c r="AX39" i="1"/>
  <c r="AW39" i="1" s="1"/>
  <c r="AV39" i="1" s="1"/>
  <c r="BP40" i="1"/>
  <c r="V40" i="1"/>
  <c r="W40" i="1"/>
  <c r="X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L40" i="1"/>
  <c r="L65" i="1" s="1"/>
  <c r="K40" i="1"/>
  <c r="K65" i="1" s="1"/>
  <c r="J40" i="1"/>
  <c r="J65" i="1" s="1"/>
  <c r="BS38" i="1"/>
  <c r="BT38" i="1"/>
  <c r="BU38" i="1"/>
  <c r="BV38" i="1"/>
  <c r="BX38" i="1"/>
  <c r="BS39" i="1"/>
  <c r="BT39" i="1"/>
  <c r="BU39" i="1"/>
  <c r="BV39" i="1"/>
  <c r="BX39" i="1"/>
  <c r="O98" i="1" l="1"/>
  <c r="CH39" i="1"/>
  <c r="CG39" i="1"/>
  <c r="Y38" i="1"/>
  <c r="AV38" i="1"/>
  <c r="CH38" i="1"/>
  <c r="CG38" i="1"/>
  <c r="P39" i="1"/>
  <c r="N39" i="6" s="1"/>
  <c r="N38" i="1"/>
  <c r="K38" i="6" s="1"/>
  <c r="P38" i="1"/>
  <c r="N38" i="6" s="1"/>
  <c r="Q38" i="1"/>
  <c r="O38" i="6" s="1"/>
  <c r="S38" i="1"/>
  <c r="N39" i="1"/>
  <c r="K39" i="6" s="1"/>
  <c r="Q39" i="1"/>
  <c r="O39" i="6" s="1"/>
  <c r="S39" i="1"/>
  <c r="BW39" i="1" l="1"/>
  <c r="BY39" i="1" s="1"/>
  <c r="CC39" i="1" s="1"/>
  <c r="BW38" i="1"/>
  <c r="BY38" i="1" s="1"/>
  <c r="BZ38" i="1" s="1"/>
  <c r="M38" i="1"/>
  <c r="O38" i="1"/>
  <c r="L38" i="6" s="1"/>
  <c r="U38" i="1" l="1"/>
  <c r="J38" i="6"/>
  <c r="CD38" i="1"/>
  <c r="CE38" i="1"/>
  <c r="CA39" i="1"/>
  <c r="BZ39" i="1"/>
  <c r="CE39" i="1"/>
  <c r="CB39" i="1"/>
  <c r="CC38" i="1"/>
  <c r="CB38" i="1"/>
  <c r="CA38" i="1"/>
  <c r="CD39" i="1"/>
  <c r="BQ38" i="1"/>
  <c r="R38" i="1"/>
  <c r="T38" i="1"/>
  <c r="M39" i="1"/>
  <c r="O39" i="1"/>
  <c r="L39" i="6" s="1"/>
  <c r="O100" i="1"/>
  <c r="BS26" i="1"/>
  <c r="BT26" i="1"/>
  <c r="BU26" i="1"/>
  <c r="BV26" i="1"/>
  <c r="BX26" i="1"/>
  <c r="BS27" i="1"/>
  <c r="BT27" i="1"/>
  <c r="BU27" i="1"/>
  <c r="BV27" i="1"/>
  <c r="BX27" i="1"/>
  <c r="BS28" i="1"/>
  <c r="BT28" i="1"/>
  <c r="BU28" i="1"/>
  <c r="BV28" i="1"/>
  <c r="BX28" i="1"/>
  <c r="BS29" i="1"/>
  <c r="BT29" i="1"/>
  <c r="BU29" i="1"/>
  <c r="BV29" i="1"/>
  <c r="BX29" i="1"/>
  <c r="BS30" i="1"/>
  <c r="BT30" i="1"/>
  <c r="BU30" i="1"/>
  <c r="BV30" i="1"/>
  <c r="BX30" i="1"/>
  <c r="BS31" i="1"/>
  <c r="BT31" i="1"/>
  <c r="BU31" i="1"/>
  <c r="BV31" i="1"/>
  <c r="BX31" i="1"/>
  <c r="BS32" i="1"/>
  <c r="BT32" i="1"/>
  <c r="BU32" i="1"/>
  <c r="BV32" i="1"/>
  <c r="BX32" i="1"/>
  <c r="BS33" i="1"/>
  <c r="BT33" i="1"/>
  <c r="BU33" i="1"/>
  <c r="BV33" i="1"/>
  <c r="BX33" i="1"/>
  <c r="BS34" i="1"/>
  <c r="BT34" i="1"/>
  <c r="BU34" i="1"/>
  <c r="BV34" i="1"/>
  <c r="BX34" i="1"/>
  <c r="BS35" i="1"/>
  <c r="BT35" i="1"/>
  <c r="BU35" i="1"/>
  <c r="BV35" i="1"/>
  <c r="BX35" i="1"/>
  <c r="BS36" i="1"/>
  <c r="BT36" i="1"/>
  <c r="BU36" i="1"/>
  <c r="BV36" i="1"/>
  <c r="BX36" i="1"/>
  <c r="BS37" i="1"/>
  <c r="BT37" i="1"/>
  <c r="BU37" i="1"/>
  <c r="BV37" i="1"/>
  <c r="BX37" i="1"/>
  <c r="BS41" i="1"/>
  <c r="BT41" i="1"/>
  <c r="BU41" i="1"/>
  <c r="BV41" i="1"/>
  <c r="BX41" i="1"/>
  <c r="BS42" i="1"/>
  <c r="BT42" i="1"/>
  <c r="BU42" i="1"/>
  <c r="BV42" i="1"/>
  <c r="BX42" i="1"/>
  <c r="BS43" i="1"/>
  <c r="BT43" i="1"/>
  <c r="BU43" i="1"/>
  <c r="BV43" i="1"/>
  <c r="BX43" i="1"/>
  <c r="BS44" i="1"/>
  <c r="BT44" i="1"/>
  <c r="BU44" i="1"/>
  <c r="BV44" i="1"/>
  <c r="BX44" i="1"/>
  <c r="BS45" i="1"/>
  <c r="BT45" i="1"/>
  <c r="BU45" i="1"/>
  <c r="BV45" i="1"/>
  <c r="BX45" i="1"/>
  <c r="BS46" i="1"/>
  <c r="BT46" i="1"/>
  <c r="BU46" i="1"/>
  <c r="BV46" i="1"/>
  <c r="BX46" i="1"/>
  <c r="BS47" i="1"/>
  <c r="BT47" i="1"/>
  <c r="BU47" i="1"/>
  <c r="BV47" i="1"/>
  <c r="BX47" i="1"/>
  <c r="BS48" i="1"/>
  <c r="BT48" i="1"/>
  <c r="BU48" i="1"/>
  <c r="BV48" i="1"/>
  <c r="BX48" i="1"/>
  <c r="BS49" i="1"/>
  <c r="BT49" i="1"/>
  <c r="BU49" i="1"/>
  <c r="BV49" i="1"/>
  <c r="BX49" i="1"/>
  <c r="BS50" i="1"/>
  <c r="BT50" i="1"/>
  <c r="BU50" i="1"/>
  <c r="BV50" i="1"/>
  <c r="BX50" i="1"/>
  <c r="BS51" i="1"/>
  <c r="BT51" i="1"/>
  <c r="BU51" i="1"/>
  <c r="BV51" i="1"/>
  <c r="BX51" i="1"/>
  <c r="BS52" i="1"/>
  <c r="BT52" i="1"/>
  <c r="BU52" i="1"/>
  <c r="BV52" i="1"/>
  <c r="BX52" i="1"/>
  <c r="BS53" i="1"/>
  <c r="BT53" i="1"/>
  <c r="BU53" i="1"/>
  <c r="BV53" i="1"/>
  <c r="BX53" i="1"/>
  <c r="BS54" i="1"/>
  <c r="BT54" i="1"/>
  <c r="BU54" i="1"/>
  <c r="BV54" i="1"/>
  <c r="BX54" i="1"/>
  <c r="BS55" i="1"/>
  <c r="BT55" i="1"/>
  <c r="BU55" i="1"/>
  <c r="BV55" i="1"/>
  <c r="BX55" i="1"/>
  <c r="BS56" i="1"/>
  <c r="BT56" i="1"/>
  <c r="BU56" i="1"/>
  <c r="BV56" i="1"/>
  <c r="BX56" i="1"/>
  <c r="BS57" i="1"/>
  <c r="BT57" i="1"/>
  <c r="BU57" i="1"/>
  <c r="BV57" i="1"/>
  <c r="BX57" i="1"/>
  <c r="BS58" i="1"/>
  <c r="BT58" i="1"/>
  <c r="BU58" i="1"/>
  <c r="BV58" i="1"/>
  <c r="BX58" i="1"/>
  <c r="BS59" i="1"/>
  <c r="BT59" i="1"/>
  <c r="BU59" i="1"/>
  <c r="BV59" i="1"/>
  <c r="BX59" i="1"/>
  <c r="BS60" i="1"/>
  <c r="BT60" i="1"/>
  <c r="BU60" i="1"/>
  <c r="BV60" i="1"/>
  <c r="BX60" i="1"/>
  <c r="BS61" i="1"/>
  <c r="BT61" i="1"/>
  <c r="BU61" i="1"/>
  <c r="BV61" i="1"/>
  <c r="BX61" i="1"/>
  <c r="BS62" i="1"/>
  <c r="BT62" i="1"/>
  <c r="BU62" i="1"/>
  <c r="BV62" i="1"/>
  <c r="BX62" i="1"/>
  <c r="BS63" i="1"/>
  <c r="BT63" i="1"/>
  <c r="BU63" i="1"/>
  <c r="BV63" i="1"/>
  <c r="BX63" i="1"/>
  <c r="BX25" i="1"/>
  <c r="BV25" i="1"/>
  <c r="BU25" i="1"/>
  <c r="BT25" i="1"/>
  <c r="BS25" i="1"/>
  <c r="BX24" i="1"/>
  <c r="BV24" i="1"/>
  <c r="BU24" i="1"/>
  <c r="BT24" i="1"/>
  <c r="BS24" i="1"/>
  <c r="BX23" i="1"/>
  <c r="BV23" i="1"/>
  <c r="BU23" i="1"/>
  <c r="BT23" i="1"/>
  <c r="BS23" i="1"/>
  <c r="BX22" i="1"/>
  <c r="BV22" i="1"/>
  <c r="BU22" i="1"/>
  <c r="BT22" i="1"/>
  <c r="BS22" i="1"/>
  <c r="BX21" i="1"/>
  <c r="BV21" i="1"/>
  <c r="BU21" i="1"/>
  <c r="BT21" i="1"/>
  <c r="BS21" i="1"/>
  <c r="BX20" i="1"/>
  <c r="BV20" i="1"/>
  <c r="BU20" i="1"/>
  <c r="BT20" i="1"/>
  <c r="BS20" i="1"/>
  <c r="S51" i="1"/>
  <c r="S50" i="1"/>
  <c r="S34" i="1"/>
  <c r="S33" i="1"/>
  <c r="U39" i="1" l="1"/>
  <c r="J39" i="6"/>
  <c r="CI38" i="1"/>
  <c r="CJ39" i="1"/>
  <c r="CI39" i="1"/>
  <c r="CF39" i="1"/>
  <c r="CF38" i="1"/>
  <c r="CH55" i="1"/>
  <c r="CJ38" i="1"/>
  <c r="BS65" i="1"/>
  <c r="BS40" i="1"/>
  <c r="BT65" i="1"/>
  <c r="BT40" i="1"/>
  <c r="BU65" i="1"/>
  <c r="BU40" i="1"/>
  <c r="BV40" i="1"/>
  <c r="BV65" i="1"/>
  <c r="BX40" i="1"/>
  <c r="BX65" i="1"/>
  <c r="BR38" i="1"/>
  <c r="BQ39" i="1"/>
  <c r="BR39" i="1" s="1"/>
  <c r="CH20" i="1"/>
  <c r="R39" i="1"/>
  <c r="T39" i="1"/>
  <c r="CH46" i="1"/>
  <c r="CH62" i="1"/>
  <c r="CH27" i="1"/>
  <c r="CG21" i="1"/>
  <c r="CG55" i="1"/>
  <c r="CH47" i="1"/>
  <c r="CG60" i="1"/>
  <c r="CG46" i="1"/>
  <c r="CH49" i="1"/>
  <c r="CG52" i="1"/>
  <c r="CG44" i="1"/>
  <c r="CH57" i="1"/>
  <c r="CG28" i="1"/>
  <c r="CG37" i="1"/>
  <c r="CH41" i="1"/>
  <c r="CG34" i="1"/>
  <c r="CG62" i="1"/>
  <c r="CH52" i="1"/>
  <c r="CH22" i="1"/>
  <c r="CG61" i="1"/>
  <c r="CG58" i="1"/>
  <c r="CG36" i="1"/>
  <c r="CG20" i="1"/>
  <c r="CH54" i="1"/>
  <c r="CH45" i="1"/>
  <c r="CG26" i="1"/>
  <c r="BS64" i="1"/>
  <c r="CG27" i="1"/>
  <c r="CG54" i="1"/>
  <c r="CG48" i="1"/>
  <c r="BX64" i="1"/>
  <c r="CH53" i="1"/>
  <c r="CG47" i="1"/>
  <c r="CH23" i="1"/>
  <c r="BU64" i="1"/>
  <c r="CH35" i="1"/>
  <c r="CG32" i="1"/>
  <c r="CH56" i="1"/>
  <c r="CG53" i="1"/>
  <c r="CH24" i="1"/>
  <c r="BV64" i="1"/>
  <c r="CH37" i="1"/>
  <c r="CH34" i="1"/>
  <c r="CG63" i="1"/>
  <c r="CH48" i="1"/>
  <c r="CG23" i="1"/>
  <c r="CG50" i="1"/>
  <c r="CH63" i="1"/>
  <c r="CH60" i="1"/>
  <c r="CG45" i="1"/>
  <c r="CH30" i="1"/>
  <c r="CH44" i="1"/>
  <c r="CG30" i="1"/>
  <c r="BT64" i="1"/>
  <c r="CG35" i="1"/>
  <c r="CG56" i="1"/>
  <c r="CG29" i="1"/>
  <c r="CG25" i="1"/>
  <c r="CG42" i="1"/>
  <c r="CH25" i="1"/>
  <c r="CH29" i="1"/>
  <c r="CH36" i="1"/>
  <c r="CH61" i="1"/>
  <c r="CH31" i="1"/>
  <c r="CH28" i="1"/>
  <c r="CH26" i="1"/>
  <c r="CH43" i="1"/>
  <c r="CH33" i="1"/>
  <c r="CG59" i="1"/>
  <c r="CG51" i="1"/>
  <c r="CG43" i="1"/>
  <c r="CG33" i="1"/>
  <c r="CH58" i="1"/>
  <c r="CH42" i="1"/>
  <c r="CH32" i="1"/>
  <c r="CH51" i="1"/>
  <c r="CH50" i="1"/>
  <c r="CG57" i="1"/>
  <c r="CH59" i="1"/>
  <c r="CG49" i="1"/>
  <c r="CG31" i="1"/>
  <c r="CG41" i="1"/>
  <c r="CH21" i="1"/>
  <c r="CG22" i="1"/>
  <c r="CG24" i="1"/>
  <c r="CG65" i="1" l="1"/>
  <c r="CG40" i="1"/>
  <c r="CH65" i="1"/>
  <c r="CH40" i="1"/>
  <c r="CG64" i="1"/>
  <c r="CH64" i="1"/>
  <c r="S61" i="6" l="1"/>
  <c r="R61" i="6"/>
  <c r="Q61" i="6"/>
  <c r="S60" i="6"/>
  <c r="R60" i="6"/>
  <c r="Q60" i="6"/>
  <c r="S59" i="6"/>
  <c r="R59" i="6"/>
  <c r="Q59" i="6"/>
  <c r="S58" i="6"/>
  <c r="R58" i="6"/>
  <c r="Q58" i="6"/>
  <c r="AX61" i="1"/>
  <c r="AW61" i="1" s="1"/>
  <c r="AV61" i="1" s="1"/>
  <c r="Q61" i="1"/>
  <c r="O61" i="6" s="1"/>
  <c r="N61" i="1"/>
  <c r="K61" i="6" s="1"/>
  <c r="AX60" i="1"/>
  <c r="AW60" i="1" s="1"/>
  <c r="AV60" i="1" s="1"/>
  <c r="Q60" i="1"/>
  <c r="O60" i="6" s="1"/>
  <c r="N60" i="1"/>
  <c r="K60" i="6" s="1"/>
  <c r="AX59" i="1"/>
  <c r="AW59" i="1" s="1"/>
  <c r="Q59" i="1"/>
  <c r="O59" i="6" s="1"/>
  <c r="N59" i="1"/>
  <c r="K59" i="6" s="1"/>
  <c r="AX58" i="1"/>
  <c r="AW58" i="1" s="1"/>
  <c r="AV58" i="1" s="1"/>
  <c r="Q58" i="1"/>
  <c r="N58" i="1"/>
  <c r="K58" i="6" s="1"/>
  <c r="P97" i="1" l="1"/>
  <c r="Q97" i="1" s="1"/>
  <c r="O58" i="6"/>
  <c r="BW59" i="1"/>
  <c r="BW60" i="1"/>
  <c r="BY60" i="1" s="1"/>
  <c r="CD60" i="1" s="1"/>
  <c r="BW61" i="1"/>
  <c r="BW58" i="1"/>
  <c r="M58" i="1"/>
  <c r="O60" i="1"/>
  <c r="L60" i="6" s="1"/>
  <c r="O61" i="1"/>
  <c r="L61" i="6" s="1"/>
  <c r="O58" i="1"/>
  <c r="L58" i="6" s="1"/>
  <c r="P60" i="1"/>
  <c r="N60" i="6" s="1"/>
  <c r="P61" i="1"/>
  <c r="N61" i="6" s="1"/>
  <c r="P58" i="1"/>
  <c r="N58" i="6" s="1"/>
  <c r="M60" i="1"/>
  <c r="M61" i="1"/>
  <c r="AV59" i="1"/>
  <c r="M59" i="1" s="1"/>
  <c r="O59" i="1"/>
  <c r="L59" i="6" s="1"/>
  <c r="P59" i="1"/>
  <c r="N59" i="6" s="1"/>
  <c r="Q23" i="1"/>
  <c r="Q55" i="6"/>
  <c r="R55" i="6"/>
  <c r="S55" i="6"/>
  <c r="Q53" i="6"/>
  <c r="R53" i="6"/>
  <c r="S53" i="6"/>
  <c r="Q52" i="6"/>
  <c r="R52" i="6"/>
  <c r="S52" i="6"/>
  <c r="N55" i="1"/>
  <c r="K55" i="6" s="1"/>
  <c r="Q55" i="1"/>
  <c r="O55" i="6" s="1"/>
  <c r="AX55" i="1"/>
  <c r="AW55" i="1" s="1"/>
  <c r="AV55" i="1" s="1"/>
  <c r="M55" i="1" s="1"/>
  <c r="J55" i="6" s="1"/>
  <c r="AX52" i="1"/>
  <c r="AW52" i="1" s="1"/>
  <c r="AV52" i="1" s="1"/>
  <c r="AA52" i="1"/>
  <c r="N52" i="1"/>
  <c r="K52" i="6" s="1"/>
  <c r="Q52" i="1"/>
  <c r="O91" i="1"/>
  <c r="Q22" i="1"/>
  <c r="O22" i="6" s="1"/>
  <c r="Q42" i="1"/>
  <c r="O42" i="6" s="1"/>
  <c r="U59" i="1" l="1"/>
  <c r="J59" i="6"/>
  <c r="U61" i="1"/>
  <c r="J61" i="6"/>
  <c r="U58" i="1"/>
  <c r="J58" i="6"/>
  <c r="U60" i="1"/>
  <c r="J60" i="6"/>
  <c r="O52" i="6"/>
  <c r="P87" i="1"/>
  <c r="O23" i="6"/>
  <c r="U55" i="1"/>
  <c r="S58" i="1"/>
  <c r="R58" i="1"/>
  <c r="R59" i="1"/>
  <c r="S59" i="1"/>
  <c r="BZ60" i="1"/>
  <c r="BY61" i="1"/>
  <c r="CE60" i="1"/>
  <c r="T59" i="1"/>
  <c r="CC60" i="1"/>
  <c r="CA60" i="1"/>
  <c r="CB60" i="1"/>
  <c r="R60" i="1"/>
  <c r="BW52" i="1"/>
  <c r="BY52" i="1" s="1"/>
  <c r="CD52" i="1" s="1"/>
  <c r="BW55" i="1"/>
  <c r="S60" i="1"/>
  <c r="BY58" i="1"/>
  <c r="T58" i="1"/>
  <c r="T60" i="1"/>
  <c r="T61" i="1"/>
  <c r="R61" i="1"/>
  <c r="BY59" i="1"/>
  <c r="CD59" i="1" s="1"/>
  <c r="S61" i="1"/>
  <c r="BQ55" i="1"/>
  <c r="BR55" i="1" s="1"/>
  <c r="BQ61" i="1"/>
  <c r="BR61" i="1" s="1"/>
  <c r="BQ60" i="1"/>
  <c r="BR60" i="1" s="1"/>
  <c r="BQ59" i="1"/>
  <c r="BR59" i="1" s="1"/>
  <c r="BQ58" i="1"/>
  <c r="BR58" i="1" s="1"/>
  <c r="O55" i="1"/>
  <c r="L55" i="6" s="1"/>
  <c r="P55" i="1"/>
  <c r="N55" i="6" s="1"/>
  <c r="P52" i="1"/>
  <c r="N52" i="6" s="1"/>
  <c r="Z52" i="1"/>
  <c r="BZ52" i="1" l="1"/>
  <c r="CE52" i="1"/>
  <c r="CB52" i="1"/>
  <c r="CC52" i="1"/>
  <c r="CA52" i="1"/>
  <c r="CJ60" i="1"/>
  <c r="S55" i="1"/>
  <c r="T55" i="1"/>
  <c r="BY55" i="1"/>
  <c r="CD55" i="1" s="1"/>
  <c r="R55" i="1"/>
  <c r="CA61" i="1"/>
  <c r="CC61" i="1"/>
  <c r="CB61" i="1"/>
  <c r="CE61" i="1"/>
  <c r="BZ61" i="1"/>
  <c r="BZ58" i="1"/>
  <c r="CA58" i="1"/>
  <c r="CB58" i="1"/>
  <c r="CE58" i="1"/>
  <c r="CC58" i="1"/>
  <c r="CD58" i="1"/>
  <c r="CD61" i="1"/>
  <c r="CA59" i="1"/>
  <c r="BZ59" i="1"/>
  <c r="CE59" i="1"/>
  <c r="CC59" i="1"/>
  <c r="CB59" i="1"/>
  <c r="CF60" i="1"/>
  <c r="CI60" i="1"/>
  <c r="Y52" i="1"/>
  <c r="M52" i="1" s="1"/>
  <c r="O52" i="1"/>
  <c r="U52" i="1" l="1"/>
  <c r="J52" i="6"/>
  <c r="L52" i="6"/>
  <c r="CI52" i="1"/>
  <c r="CF52" i="1"/>
  <c r="CJ52" i="1"/>
  <c r="CJ61" i="1"/>
  <c r="CI61" i="1"/>
  <c r="CF61" i="1"/>
  <c r="S52" i="1"/>
  <c r="T52" i="1"/>
  <c r="R52" i="1"/>
  <c r="CI59" i="1"/>
  <c r="CF59" i="1"/>
  <c r="CJ58" i="1"/>
  <c r="CI58" i="1"/>
  <c r="CF58" i="1"/>
  <c r="CA55" i="1"/>
  <c r="CE55" i="1"/>
  <c r="CC55" i="1"/>
  <c r="BZ55" i="1"/>
  <c r="CB55" i="1"/>
  <c r="CJ59" i="1"/>
  <c r="BQ52" i="1"/>
  <c r="BR52" i="1" s="1"/>
  <c r="CJ55" i="1" l="1"/>
  <c r="CF55" i="1"/>
  <c r="CI55" i="1"/>
  <c r="V64" i="1"/>
  <c r="W64" i="1"/>
  <c r="X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Q42" i="6"/>
  <c r="R42" i="6"/>
  <c r="S42" i="6"/>
  <c r="Q43" i="6"/>
  <c r="R43" i="6"/>
  <c r="S43" i="6"/>
  <c r="Q44" i="6"/>
  <c r="R44" i="6"/>
  <c r="S44" i="6"/>
  <c r="Q45" i="6"/>
  <c r="R45" i="6"/>
  <c r="S45" i="6"/>
  <c r="Q46" i="6"/>
  <c r="R46" i="6"/>
  <c r="S46" i="6"/>
  <c r="Q47" i="6"/>
  <c r="R47" i="6"/>
  <c r="S47" i="6"/>
  <c r="Q48" i="6"/>
  <c r="R48" i="6"/>
  <c r="S48" i="6"/>
  <c r="Q49" i="6"/>
  <c r="R49" i="6"/>
  <c r="S49" i="6"/>
  <c r="Q50" i="6"/>
  <c r="R50" i="6"/>
  <c r="S50" i="6"/>
  <c r="Q51" i="6"/>
  <c r="R51" i="6"/>
  <c r="S51" i="6"/>
  <c r="Q54" i="6"/>
  <c r="R54" i="6"/>
  <c r="S54" i="6"/>
  <c r="Q56" i="6"/>
  <c r="R56" i="6"/>
  <c r="S56" i="6"/>
  <c r="Q57" i="6"/>
  <c r="R57" i="6"/>
  <c r="S57" i="6"/>
  <c r="Q62" i="6"/>
  <c r="R62" i="6"/>
  <c r="S62" i="6"/>
  <c r="Q63" i="6"/>
  <c r="R63" i="6"/>
  <c r="S63" i="6"/>
  <c r="S41" i="6"/>
  <c r="R41" i="6"/>
  <c r="Q41" i="6"/>
  <c r="P20" i="6"/>
  <c r="M20" i="6"/>
  <c r="B20" i="6"/>
  <c r="C20" i="6"/>
  <c r="D20" i="6"/>
  <c r="E20" i="6"/>
  <c r="F20" i="6"/>
  <c r="G20" i="6"/>
  <c r="H20" i="6"/>
  <c r="I20" i="6"/>
  <c r="A20" i="6"/>
  <c r="P64" i="6"/>
  <c r="S37" i="6"/>
  <c r="R37" i="6"/>
  <c r="Q37" i="6"/>
  <c r="S36" i="6"/>
  <c r="R36" i="6"/>
  <c r="Q36" i="6"/>
  <c r="S35" i="6"/>
  <c r="R35" i="6"/>
  <c r="Q35" i="6"/>
  <c r="S34" i="6"/>
  <c r="R34" i="6"/>
  <c r="Q34" i="6"/>
  <c r="S33" i="6"/>
  <c r="R33" i="6"/>
  <c r="Q33" i="6"/>
  <c r="S32" i="6"/>
  <c r="R32" i="6"/>
  <c r="Q32" i="6"/>
  <c r="S31" i="6"/>
  <c r="R31" i="6"/>
  <c r="Q31" i="6"/>
  <c r="S30" i="6"/>
  <c r="R30" i="6"/>
  <c r="Q30" i="6"/>
  <c r="S29" i="6"/>
  <c r="R29" i="6"/>
  <c r="Q29" i="6"/>
  <c r="S28" i="6"/>
  <c r="R28" i="6"/>
  <c r="Q28" i="6"/>
  <c r="S27" i="6"/>
  <c r="R27" i="6"/>
  <c r="Q27" i="6"/>
  <c r="S26" i="6"/>
  <c r="R26" i="6"/>
  <c r="Q26" i="6"/>
  <c r="S25" i="6"/>
  <c r="R25" i="6"/>
  <c r="Q25" i="6"/>
  <c r="CK25" i="1" s="1"/>
  <c r="S24" i="6"/>
  <c r="R24" i="6"/>
  <c r="Q24" i="6"/>
  <c r="S23" i="6"/>
  <c r="R23" i="6"/>
  <c r="Q23" i="6"/>
  <c r="S22" i="6"/>
  <c r="R22" i="6"/>
  <c r="Q22" i="6"/>
  <c r="S21" i="6"/>
  <c r="R21" i="6"/>
  <c r="Q21" i="6"/>
  <c r="Q20" i="6"/>
  <c r="N75" i="1"/>
  <c r="M75" i="1"/>
  <c r="Q65" i="6" l="1"/>
  <c r="CK30" i="1"/>
  <c r="S64" i="6"/>
  <c r="Q64" i="6"/>
  <c r="R40" i="6"/>
  <c r="S40" i="6"/>
  <c r="R64" i="6"/>
  <c r="Q40" i="6"/>
  <c r="P65" i="6"/>
  <c r="M64" i="6"/>
  <c r="M65" i="6"/>
  <c r="P40" i="6"/>
  <c r="M40" i="6"/>
  <c r="O89" i="1"/>
  <c r="O90" i="1"/>
  <c r="CK65" i="1" l="1"/>
  <c r="CK40" i="1"/>
  <c r="AX54" i="1"/>
  <c r="AW54" i="1" s="1"/>
  <c r="AV54" i="1" s="1"/>
  <c r="AX53" i="1"/>
  <c r="AW53" i="1" s="1"/>
  <c r="AV53" i="1" s="1"/>
  <c r="AA53" i="1"/>
  <c r="Z53" i="1" s="1"/>
  <c r="Q54" i="1"/>
  <c r="Q53" i="1"/>
  <c r="N54" i="1"/>
  <c r="K54" i="6" s="1"/>
  <c r="N53" i="1"/>
  <c r="K53" i="6" s="1"/>
  <c r="AX20" i="1"/>
  <c r="AA20" i="1"/>
  <c r="O53" i="6" l="1"/>
  <c r="O54" i="6"/>
  <c r="BW53" i="1"/>
  <c r="BW54" i="1"/>
  <c r="Z20" i="1"/>
  <c r="AW20" i="1"/>
  <c r="P53" i="1"/>
  <c r="N53" i="6" s="1"/>
  <c r="P54" i="1"/>
  <c r="N54" i="6" s="1"/>
  <c r="O53" i="1"/>
  <c r="Y53" i="1"/>
  <c r="M53" i="1" s="1"/>
  <c r="U53" i="1" l="1"/>
  <c r="J53" i="6"/>
  <c r="L53" i="6"/>
  <c r="BY54" i="1"/>
  <c r="BY53" i="1"/>
  <c r="CD53" i="1" s="1"/>
  <c r="S53" i="1"/>
  <c r="R53" i="1"/>
  <c r="T53" i="1"/>
  <c r="BQ53" i="1"/>
  <c r="BR53" i="1" s="1"/>
  <c r="M54" i="1"/>
  <c r="O54" i="1"/>
  <c r="L54" i="6" s="1"/>
  <c r="U54" i="1" l="1"/>
  <c r="J54" i="6"/>
  <c r="S54" i="1"/>
  <c r="R54" i="1"/>
  <c r="T54" i="1"/>
  <c r="CE53" i="1"/>
  <c r="CC53" i="1"/>
  <c r="BZ53" i="1"/>
  <c r="CB53" i="1"/>
  <c r="CA53" i="1"/>
  <c r="BZ54" i="1"/>
  <c r="CE54" i="1"/>
  <c r="CA54" i="1"/>
  <c r="CC54" i="1"/>
  <c r="CB54" i="1"/>
  <c r="CD54" i="1"/>
  <c r="BQ54" i="1"/>
  <c r="BR54" i="1" s="1"/>
  <c r="CJ53" i="1" l="1"/>
  <c r="CJ54" i="1"/>
  <c r="CI53" i="1"/>
  <c r="CF53" i="1"/>
  <c r="CI54" i="1"/>
  <c r="CF54" i="1"/>
  <c r="Q86" i="1"/>
  <c r="Q63" i="1" l="1"/>
  <c r="O63" i="6" s="1"/>
  <c r="Q62" i="1"/>
  <c r="O62" i="6" s="1"/>
  <c r="Q57" i="1"/>
  <c r="O57" i="6" s="1"/>
  <c r="Q56" i="1"/>
  <c r="Q51" i="1"/>
  <c r="O51" i="6" s="1"/>
  <c r="Q50" i="1"/>
  <c r="O50" i="6" s="1"/>
  <c r="Q49" i="1"/>
  <c r="O49" i="6" s="1"/>
  <c r="Q48" i="1"/>
  <c r="O48" i="6" s="1"/>
  <c r="Q47" i="1"/>
  <c r="O47" i="6" s="1"/>
  <c r="Q46" i="1"/>
  <c r="O46" i="6" s="1"/>
  <c r="Q45" i="1"/>
  <c r="O45" i="6" s="1"/>
  <c r="Q44" i="1"/>
  <c r="O44" i="6" s="1"/>
  <c r="Q43" i="1"/>
  <c r="O43" i="6" s="1"/>
  <c r="Q41" i="1"/>
  <c r="O41" i="6" s="1"/>
  <c r="Q37" i="1"/>
  <c r="O37" i="6" s="1"/>
  <c r="Q36" i="1"/>
  <c r="O36" i="6" s="1"/>
  <c r="Q35" i="1"/>
  <c r="Q34" i="1"/>
  <c r="Q33" i="1"/>
  <c r="O33" i="6" s="1"/>
  <c r="Q32" i="1"/>
  <c r="O32" i="6" s="1"/>
  <c r="Q31" i="1"/>
  <c r="O31" i="6" s="1"/>
  <c r="Q30" i="1"/>
  <c r="O30" i="6" s="1"/>
  <c r="Q29" i="1"/>
  <c r="Q28" i="1"/>
  <c r="O28" i="6" s="1"/>
  <c r="Q27" i="1"/>
  <c r="O27" i="6" s="1"/>
  <c r="Q26" i="1"/>
  <c r="O26" i="6" s="1"/>
  <c r="Q25" i="1"/>
  <c r="O25" i="6" s="1"/>
  <c r="Q24" i="1"/>
  <c r="N20" i="1"/>
  <c r="N63" i="1"/>
  <c r="K63" i="6" s="1"/>
  <c r="N62" i="1"/>
  <c r="K62" i="6" s="1"/>
  <c r="N57" i="1"/>
  <c r="K57" i="6" s="1"/>
  <c r="N56" i="1"/>
  <c r="K56" i="6" s="1"/>
  <c r="N51" i="1"/>
  <c r="K51" i="6" s="1"/>
  <c r="N50" i="1"/>
  <c r="K50" i="6" s="1"/>
  <c r="N49" i="1"/>
  <c r="K49" i="6" s="1"/>
  <c r="N48" i="1"/>
  <c r="K48" i="6" s="1"/>
  <c r="N47" i="1"/>
  <c r="K47" i="6" s="1"/>
  <c r="N46" i="1"/>
  <c r="K46" i="6" s="1"/>
  <c r="N45" i="1"/>
  <c r="K45" i="6" s="1"/>
  <c r="N44" i="1"/>
  <c r="K44" i="6" s="1"/>
  <c r="N43" i="1"/>
  <c r="K43" i="6" s="1"/>
  <c r="N42" i="1"/>
  <c r="K42" i="6" s="1"/>
  <c r="N41" i="1"/>
  <c r="N37" i="1"/>
  <c r="K37" i="6" s="1"/>
  <c r="N36" i="1"/>
  <c r="K36" i="6" s="1"/>
  <c r="N35" i="1"/>
  <c r="K35" i="6" s="1"/>
  <c r="N34" i="1"/>
  <c r="K34" i="6" s="1"/>
  <c r="N33" i="1"/>
  <c r="K33" i="6" s="1"/>
  <c r="N32" i="1"/>
  <c r="K32" i="6" s="1"/>
  <c r="N31" i="1"/>
  <c r="K31" i="6" s="1"/>
  <c r="N30" i="1"/>
  <c r="K30" i="6" s="1"/>
  <c r="N29" i="1"/>
  <c r="K29" i="6" s="1"/>
  <c r="N28" i="1"/>
  <c r="K28" i="6" s="1"/>
  <c r="N27" i="1"/>
  <c r="K27" i="6" s="1"/>
  <c r="N26" i="1"/>
  <c r="K26" i="6" s="1"/>
  <c r="N25" i="1"/>
  <c r="K25" i="6" s="1"/>
  <c r="N24" i="1"/>
  <c r="K24" i="6" s="1"/>
  <c r="N23" i="1"/>
  <c r="K23" i="6" s="1"/>
  <c r="N22" i="1"/>
  <c r="K22" i="6" s="1"/>
  <c r="N21" i="1"/>
  <c r="K21" i="6" s="1"/>
  <c r="BD142" i="1"/>
  <c r="BD141" i="1"/>
  <c r="BD14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41" i="1"/>
  <c r="AX42" i="1"/>
  <c r="AX43" i="1"/>
  <c r="AX44" i="1"/>
  <c r="AX45" i="1"/>
  <c r="AX46" i="1"/>
  <c r="AX47" i="1"/>
  <c r="AX48" i="1"/>
  <c r="AX49" i="1"/>
  <c r="AX50" i="1"/>
  <c r="AX51" i="1"/>
  <c r="AX56" i="1"/>
  <c r="AX57" i="1"/>
  <c r="AX62" i="1"/>
  <c r="AX63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41" i="1"/>
  <c r="AA42" i="1"/>
  <c r="AA43" i="1"/>
  <c r="AA44" i="1"/>
  <c r="AA45" i="1"/>
  <c r="AA46" i="1"/>
  <c r="AA47" i="1"/>
  <c r="AA48" i="1"/>
  <c r="AA49" i="1"/>
  <c r="AA50" i="1"/>
  <c r="AA51" i="1"/>
  <c r="AA63" i="1"/>
  <c r="P85" i="1" l="1"/>
  <c r="Q85" i="1" s="1"/>
  <c r="P84" i="1"/>
  <c r="Q84" i="1" s="1"/>
  <c r="P96" i="1"/>
  <c r="Q96" i="1" s="1"/>
  <c r="BW41" i="1"/>
  <c r="BY41" i="1" s="1"/>
  <c r="CA41" i="1" s="1"/>
  <c r="K41" i="6"/>
  <c r="O56" i="6"/>
  <c r="P88" i="1"/>
  <c r="Q88" i="1" s="1"/>
  <c r="O34" i="6"/>
  <c r="P72" i="1"/>
  <c r="O24" i="6"/>
  <c r="O29" i="6"/>
  <c r="O35" i="6"/>
  <c r="P73" i="1"/>
  <c r="P74" i="1"/>
  <c r="N40" i="1"/>
  <c r="N65" i="1"/>
  <c r="AA65" i="1"/>
  <c r="AA40" i="1"/>
  <c r="AX40" i="1"/>
  <c r="AX65" i="1"/>
  <c r="BW35" i="1"/>
  <c r="K20" i="6"/>
  <c r="BW20" i="1"/>
  <c r="BW63" i="1"/>
  <c r="BW43" i="1"/>
  <c r="BW42" i="1"/>
  <c r="BW26" i="1"/>
  <c r="BY26" i="1" s="1"/>
  <c r="CD26" i="1" s="1"/>
  <c r="BW21" i="1"/>
  <c r="BW22" i="1"/>
  <c r="BW25" i="1"/>
  <c r="BW37" i="1"/>
  <c r="BW24" i="1"/>
  <c r="BW28" i="1"/>
  <c r="BW49" i="1"/>
  <c r="BW31" i="1"/>
  <c r="BW50" i="1"/>
  <c r="BW36" i="1"/>
  <c r="BW44" i="1"/>
  <c r="BY44" i="1" s="1"/>
  <c r="CD44" i="1" s="1"/>
  <c r="BW45" i="1"/>
  <c r="BW27" i="1"/>
  <c r="BW47" i="1"/>
  <c r="BW29" i="1"/>
  <c r="BW32" i="1"/>
  <c r="BW51" i="1"/>
  <c r="BW62" i="1"/>
  <c r="BW23" i="1"/>
  <c r="BW46" i="1"/>
  <c r="BW30" i="1"/>
  <c r="BW33" i="1"/>
  <c r="BW56" i="1"/>
  <c r="BW48" i="1"/>
  <c r="BW34" i="1"/>
  <c r="BY34" i="1" s="1"/>
  <c r="CD34" i="1" s="1"/>
  <c r="BW57" i="1"/>
  <c r="P57" i="1"/>
  <c r="N57" i="6" s="1"/>
  <c r="Q87" i="1"/>
  <c r="Q64" i="1"/>
  <c r="N64" i="1"/>
  <c r="AX64" i="1"/>
  <c r="AA64" i="1"/>
  <c r="P21" i="1"/>
  <c r="N21" i="6" s="1"/>
  <c r="P56" i="1"/>
  <c r="N56" i="6" s="1"/>
  <c r="P32" i="1"/>
  <c r="N32" i="6" s="1"/>
  <c r="P41" i="1"/>
  <c r="N41" i="6" s="1"/>
  <c r="P33" i="1"/>
  <c r="N33" i="6" s="1"/>
  <c r="P22" i="1"/>
  <c r="N22" i="6" s="1"/>
  <c r="P50" i="1"/>
  <c r="N50" i="6" s="1"/>
  <c r="P30" i="1"/>
  <c r="N30" i="6" s="1"/>
  <c r="P29" i="1"/>
  <c r="N29" i="6" s="1"/>
  <c r="P49" i="1"/>
  <c r="N49" i="6" s="1"/>
  <c r="P20" i="1"/>
  <c r="P28" i="1"/>
  <c r="N28" i="6" s="1"/>
  <c r="P37" i="1"/>
  <c r="N37" i="6" s="1"/>
  <c r="P26" i="1"/>
  <c r="N26" i="6" s="1"/>
  <c r="P45" i="1"/>
  <c r="N45" i="6" s="1"/>
  <c r="P44" i="1"/>
  <c r="N44" i="6" s="1"/>
  <c r="P36" i="1"/>
  <c r="N36" i="6" s="1"/>
  <c r="P25" i="1"/>
  <c r="N25" i="6" s="1"/>
  <c r="P63" i="1"/>
  <c r="N63" i="6" s="1"/>
  <c r="P43" i="1"/>
  <c r="N43" i="6" s="1"/>
  <c r="P35" i="1"/>
  <c r="N35" i="6" s="1"/>
  <c r="P24" i="1"/>
  <c r="N24" i="6" s="1"/>
  <c r="P62" i="1"/>
  <c r="N62" i="6" s="1"/>
  <c r="P42" i="1"/>
  <c r="N42" i="6" s="1"/>
  <c r="P34" i="1"/>
  <c r="N34" i="6" s="1"/>
  <c r="P23" i="1"/>
  <c r="N23" i="6" s="1"/>
  <c r="P51" i="1"/>
  <c r="N51" i="6" s="1"/>
  <c r="P31" i="1"/>
  <c r="N31" i="6" s="1"/>
  <c r="P48" i="1"/>
  <c r="N48" i="6" s="1"/>
  <c r="P47" i="1"/>
  <c r="N47" i="6" s="1"/>
  <c r="P46" i="1"/>
  <c r="N46" i="6" s="1"/>
  <c r="P27" i="1"/>
  <c r="N27" i="6" s="1"/>
  <c r="BZ41" i="1" l="1"/>
  <c r="P65" i="1"/>
  <c r="P40" i="1"/>
  <c r="BW65" i="1"/>
  <c r="BW40" i="1"/>
  <c r="CE41" i="1"/>
  <c r="CC41" i="1"/>
  <c r="CB34" i="1"/>
  <c r="K40" i="6"/>
  <c r="BZ26" i="1"/>
  <c r="CA26" i="1"/>
  <c r="CB26" i="1"/>
  <c r="BY30" i="1"/>
  <c r="CD30" i="1" s="1"/>
  <c r="BY36" i="1"/>
  <c r="BY23" i="1"/>
  <c r="CD23" i="1" s="1"/>
  <c r="BY62" i="1"/>
  <c r="CD62" i="1" s="1"/>
  <c r="BY57" i="1"/>
  <c r="BY27" i="1"/>
  <c r="CD27" i="1" s="1"/>
  <c r="BY46" i="1"/>
  <c r="BY51" i="1"/>
  <c r="BY50" i="1"/>
  <c r="BW64" i="1"/>
  <c r="CC26" i="1"/>
  <c r="BY45" i="1"/>
  <c r="CD45" i="1" s="1"/>
  <c r="CD41" i="1"/>
  <c r="BY42" i="1"/>
  <c r="CE26" i="1"/>
  <c r="BY32" i="1"/>
  <c r="CD32" i="1" s="1"/>
  <c r="BY31" i="1"/>
  <c r="CB41" i="1"/>
  <c r="BY49" i="1"/>
  <c r="BZ44" i="1"/>
  <c r="BY37" i="1"/>
  <c r="CD37" i="1" s="1"/>
  <c r="CE44" i="1"/>
  <c r="BY29" i="1"/>
  <c r="CD29" i="1" s="1"/>
  <c r="BY47" i="1"/>
  <c r="CD47" i="1" s="1"/>
  <c r="BY28" i="1"/>
  <c r="CA44" i="1"/>
  <c r="K64" i="6"/>
  <c r="CC44" i="1"/>
  <c r="BY63" i="1"/>
  <c r="CD63" i="1" s="1"/>
  <c r="BY35" i="1"/>
  <c r="CD35" i="1" s="1"/>
  <c r="CC34" i="1"/>
  <c r="BY25" i="1"/>
  <c r="CD25" i="1" s="1"/>
  <c r="CA34" i="1"/>
  <c r="BY20" i="1"/>
  <c r="BY48" i="1"/>
  <c r="CD48" i="1" s="1"/>
  <c r="CB44" i="1"/>
  <c r="BY56" i="1"/>
  <c r="CD56" i="1" s="1"/>
  <c r="CE34" i="1"/>
  <c r="BY24" i="1"/>
  <c r="CD24" i="1" s="1"/>
  <c r="BY22" i="1"/>
  <c r="CD22" i="1" s="1"/>
  <c r="BY33" i="1"/>
  <c r="CD33" i="1" s="1"/>
  <c r="BZ34" i="1"/>
  <c r="BY21" i="1"/>
  <c r="BY43" i="1"/>
  <c r="CD43" i="1" s="1"/>
  <c r="N20" i="6"/>
  <c r="N40" i="6" s="1"/>
  <c r="N64" i="6"/>
  <c r="P64" i="1"/>
  <c r="O64" i="6"/>
  <c r="K65" i="6"/>
  <c r="CI41" i="1" l="1"/>
  <c r="BY40" i="1"/>
  <c r="BY65" i="1"/>
  <c r="CJ34" i="1"/>
  <c r="CF26" i="1"/>
  <c r="CI26" i="1"/>
  <c r="CF41" i="1"/>
  <c r="CJ26" i="1"/>
  <c r="BY64" i="1"/>
  <c r="BZ42" i="1"/>
  <c r="CB42" i="1"/>
  <c r="CE42" i="1"/>
  <c r="CA42" i="1"/>
  <c r="CC42" i="1"/>
  <c r="CE57" i="1"/>
  <c r="CB57" i="1"/>
  <c r="CC57" i="1"/>
  <c r="CA57" i="1"/>
  <c r="BZ57" i="1"/>
  <c r="BZ45" i="1"/>
  <c r="CE45" i="1"/>
  <c r="CB45" i="1"/>
  <c r="CC45" i="1"/>
  <c r="CA45" i="1"/>
  <c r="CA22" i="1"/>
  <c r="BZ22" i="1"/>
  <c r="CC22" i="1"/>
  <c r="CB22" i="1"/>
  <c r="CE22" i="1"/>
  <c r="BZ25" i="1"/>
  <c r="CE25" i="1"/>
  <c r="CB25" i="1"/>
  <c r="CC25" i="1"/>
  <c r="CA25" i="1"/>
  <c r="CA35" i="1"/>
  <c r="BZ35" i="1"/>
  <c r="CC35" i="1"/>
  <c r="CB35" i="1"/>
  <c r="CE35" i="1"/>
  <c r="BZ50" i="1"/>
  <c r="CE50" i="1"/>
  <c r="CA50" i="1"/>
  <c r="CC50" i="1"/>
  <c r="CB50" i="1"/>
  <c r="CA36" i="1"/>
  <c r="CE36" i="1"/>
  <c r="CB36" i="1"/>
  <c r="CC36" i="1"/>
  <c r="BZ36" i="1"/>
  <c r="CE47" i="1"/>
  <c r="CA47" i="1"/>
  <c r="CC47" i="1"/>
  <c r="CB47" i="1"/>
  <c r="BZ47" i="1"/>
  <c r="CC29" i="1"/>
  <c r="CB29" i="1"/>
  <c r="CA29" i="1"/>
  <c r="CE29" i="1"/>
  <c r="BZ29" i="1"/>
  <c r="CB37" i="1"/>
  <c r="CA37" i="1"/>
  <c r="BZ37" i="1"/>
  <c r="CE37" i="1"/>
  <c r="CC37" i="1"/>
  <c r="CA23" i="1"/>
  <c r="CB23" i="1"/>
  <c r="BZ23" i="1"/>
  <c r="CC23" i="1"/>
  <c r="CE23" i="1"/>
  <c r="CA31" i="1"/>
  <c r="BZ31" i="1"/>
  <c r="CB31" i="1"/>
  <c r="CE31" i="1"/>
  <c r="CC31" i="1"/>
  <c r="CD50" i="1"/>
  <c r="CD36" i="1"/>
  <c r="BZ27" i="1"/>
  <c r="CE27" i="1"/>
  <c r="CA27" i="1"/>
  <c r="CB27" i="1"/>
  <c r="CC27" i="1"/>
  <c r="CB24" i="1"/>
  <c r="CC24" i="1"/>
  <c r="BZ24" i="1"/>
  <c r="CE24" i="1"/>
  <c r="CA24" i="1"/>
  <c r="CI44" i="1"/>
  <c r="CF44" i="1"/>
  <c r="CD31" i="1"/>
  <c r="BZ51" i="1"/>
  <c r="CA51" i="1"/>
  <c r="CC51" i="1"/>
  <c r="CB51" i="1"/>
  <c r="CE51" i="1"/>
  <c r="CI34" i="1"/>
  <c r="CF34" i="1"/>
  <c r="CD57" i="1"/>
  <c r="CA48" i="1"/>
  <c r="BZ48" i="1"/>
  <c r="CC48" i="1"/>
  <c r="CB48" i="1"/>
  <c r="CE48" i="1"/>
  <c r="BZ43" i="1"/>
  <c r="CA43" i="1"/>
  <c r="CE43" i="1"/>
  <c r="CB43" i="1"/>
  <c r="CC43" i="1"/>
  <c r="CJ44" i="1"/>
  <c r="BZ32" i="1"/>
  <c r="CC32" i="1"/>
  <c r="CE32" i="1"/>
  <c r="CB32" i="1"/>
  <c r="CA32" i="1"/>
  <c r="CD51" i="1"/>
  <c r="CA30" i="1"/>
  <c r="CE30" i="1"/>
  <c r="CB30" i="1"/>
  <c r="CC30" i="1"/>
  <c r="BZ30" i="1"/>
  <c r="CD42" i="1"/>
  <c r="CE49" i="1"/>
  <c r="CB49" i="1"/>
  <c r="CA49" i="1"/>
  <c r="BZ49" i="1"/>
  <c r="CC49" i="1"/>
  <c r="CA56" i="1"/>
  <c r="BZ56" i="1"/>
  <c r="CE56" i="1"/>
  <c r="CB56" i="1"/>
  <c r="CC56" i="1"/>
  <c r="CC28" i="1"/>
  <c r="CE28" i="1"/>
  <c r="BZ28" i="1"/>
  <c r="CB28" i="1"/>
  <c r="CA28" i="1"/>
  <c r="BZ46" i="1"/>
  <c r="CE46" i="1"/>
  <c r="CA46" i="1"/>
  <c r="CC46" i="1"/>
  <c r="CB46" i="1"/>
  <c r="CC33" i="1"/>
  <c r="CE33" i="1"/>
  <c r="CB33" i="1"/>
  <c r="CA33" i="1"/>
  <c r="BZ33" i="1"/>
  <c r="BZ62" i="1"/>
  <c r="CC62" i="1"/>
  <c r="CA62" i="1"/>
  <c r="CE62" i="1"/>
  <c r="CB62" i="1"/>
  <c r="CD49" i="1"/>
  <c r="CE63" i="1"/>
  <c r="CA63" i="1"/>
  <c r="CC63" i="1"/>
  <c r="CB63" i="1"/>
  <c r="BZ63" i="1"/>
  <c r="CD28" i="1"/>
  <c r="CJ41" i="1"/>
  <c r="CD46" i="1"/>
  <c r="N65" i="6"/>
  <c r="Z50" i="1"/>
  <c r="Y50" i="1" s="1"/>
  <c r="Z51" i="1"/>
  <c r="Y51" i="1" s="1"/>
  <c r="Z63" i="1"/>
  <c r="Y63" i="1" s="1"/>
  <c r="AW50" i="1"/>
  <c r="AW51" i="1"/>
  <c r="AW56" i="1"/>
  <c r="AW57" i="1"/>
  <c r="AV57" i="1" s="1"/>
  <c r="AW62" i="1"/>
  <c r="AW63" i="1"/>
  <c r="AV63" i="1" s="1"/>
  <c r="AW33" i="1"/>
  <c r="AW34" i="1"/>
  <c r="AV34" i="1" s="1"/>
  <c r="AW35" i="1"/>
  <c r="AW36" i="1"/>
  <c r="AW37" i="1"/>
  <c r="AW41" i="1"/>
  <c r="AW42" i="1"/>
  <c r="AW43" i="1"/>
  <c r="AW44" i="1"/>
  <c r="AV44" i="1" s="1"/>
  <c r="AW45" i="1"/>
  <c r="AW46" i="1"/>
  <c r="AV46" i="1" s="1"/>
  <c r="Z33" i="1"/>
  <c r="Y33" i="1" s="1"/>
  <c r="Z34" i="1"/>
  <c r="Y34" i="1" s="1"/>
  <c r="Z35" i="1"/>
  <c r="Y35" i="1" s="1"/>
  <c r="Z36" i="1"/>
  <c r="Y36" i="1" s="1"/>
  <c r="Z37" i="1"/>
  <c r="Y37" i="1" s="1"/>
  <c r="Z41" i="1"/>
  <c r="Z42" i="1"/>
  <c r="Y42" i="1" s="1"/>
  <c r="Z43" i="1"/>
  <c r="Y43" i="1" s="1"/>
  <c r="Z44" i="1"/>
  <c r="Y44" i="1" s="1"/>
  <c r="Z45" i="1"/>
  <c r="Y45" i="1" s="1"/>
  <c r="Z46" i="1"/>
  <c r="Y46" i="1" s="1"/>
  <c r="CJ51" i="1" l="1"/>
  <c r="CJ25" i="1"/>
  <c r="CJ49" i="1"/>
  <c r="CJ33" i="1"/>
  <c r="CJ57" i="1"/>
  <c r="CJ32" i="1"/>
  <c r="CJ48" i="1"/>
  <c r="CB64" i="1"/>
  <c r="CD64" i="1"/>
  <c r="CJ35" i="1"/>
  <c r="CJ37" i="1"/>
  <c r="CJ43" i="1"/>
  <c r="CJ24" i="1"/>
  <c r="CI48" i="1"/>
  <c r="CF30" i="1"/>
  <c r="CJ45" i="1"/>
  <c r="CJ28" i="1"/>
  <c r="CF62" i="1"/>
  <c r="CI62" i="1"/>
  <c r="CF28" i="1"/>
  <c r="CI28" i="1"/>
  <c r="CF48" i="1"/>
  <c r="CF45" i="1"/>
  <c r="CI45" i="1"/>
  <c r="CF47" i="1"/>
  <c r="CI47" i="1"/>
  <c r="CJ47" i="1"/>
  <c r="CF57" i="1"/>
  <c r="CI57" i="1"/>
  <c r="CJ30" i="1"/>
  <c r="CI56" i="1"/>
  <c r="CF36" i="1"/>
  <c r="CI36" i="1"/>
  <c r="CJ56" i="1"/>
  <c r="CF37" i="1"/>
  <c r="CI37" i="1"/>
  <c r="CI25" i="1"/>
  <c r="CF25" i="1"/>
  <c r="CC64" i="1"/>
  <c r="CF50" i="1"/>
  <c r="CI50" i="1"/>
  <c r="CF56" i="1"/>
  <c r="CF63" i="1"/>
  <c r="CI63" i="1"/>
  <c r="CI32" i="1"/>
  <c r="CF32" i="1"/>
  <c r="CF49" i="1"/>
  <c r="CI49" i="1"/>
  <c r="CJ27" i="1"/>
  <c r="CJ63" i="1"/>
  <c r="CF27" i="1"/>
  <c r="CI27" i="1"/>
  <c r="CJ36" i="1"/>
  <c r="CJ42" i="1"/>
  <c r="CA64" i="1"/>
  <c r="CF24" i="1"/>
  <c r="CI24" i="1"/>
  <c r="CE64" i="1"/>
  <c r="CJ31" i="1"/>
  <c r="CI35" i="1"/>
  <c r="CF35" i="1"/>
  <c r="CF46" i="1"/>
  <c r="CI46" i="1"/>
  <c r="CF51" i="1"/>
  <c r="CI51" i="1"/>
  <c r="CF29" i="1"/>
  <c r="CI29" i="1"/>
  <c r="CJ46" i="1"/>
  <c r="CJ62" i="1"/>
  <c r="CI30" i="1"/>
  <c r="CF43" i="1"/>
  <c r="CI43" i="1"/>
  <c r="CJ50" i="1"/>
  <c r="CF22" i="1"/>
  <c r="CI22" i="1"/>
  <c r="CI42" i="1"/>
  <c r="CF42" i="1"/>
  <c r="BZ64" i="1"/>
  <c r="CF31" i="1"/>
  <c r="CI31" i="1"/>
  <c r="CI33" i="1"/>
  <c r="CF33" i="1"/>
  <c r="CI23" i="1"/>
  <c r="CF23" i="1"/>
  <c r="CJ23" i="1"/>
  <c r="CJ29" i="1"/>
  <c r="CJ22" i="1"/>
  <c r="Y41" i="1"/>
  <c r="AV41" i="1"/>
  <c r="O62" i="1"/>
  <c r="L62" i="6" s="1"/>
  <c r="AV62" i="1"/>
  <c r="M62" i="1" s="1"/>
  <c r="J62" i="6" s="1"/>
  <c r="O56" i="1"/>
  <c r="O50" i="1"/>
  <c r="L50" i="6" s="1"/>
  <c r="M57" i="1"/>
  <c r="J57" i="6" s="1"/>
  <c r="O51" i="1"/>
  <c r="L51" i="6" s="1"/>
  <c r="O63" i="1"/>
  <c r="L63" i="6" s="1"/>
  <c r="AV50" i="1"/>
  <c r="M50" i="1" s="1"/>
  <c r="J50" i="6" s="1"/>
  <c r="AV56" i="1"/>
  <c r="AV51" i="1"/>
  <c r="M51" i="1" s="1"/>
  <c r="J51" i="6" s="1"/>
  <c r="M63" i="1"/>
  <c r="J63" i="6" s="1"/>
  <c r="O57" i="1"/>
  <c r="L57" i="6" s="1"/>
  <c r="M44" i="1"/>
  <c r="J44" i="6" s="1"/>
  <c r="O44" i="1"/>
  <c r="L44" i="6" s="1"/>
  <c r="M46" i="1"/>
  <c r="J46" i="6" s="1"/>
  <c r="O45" i="1"/>
  <c r="L45" i="6" s="1"/>
  <c r="AV45" i="1"/>
  <c r="M45" i="1" s="1"/>
  <c r="J45" i="6" s="1"/>
  <c r="O41" i="1"/>
  <c r="L41" i="6" s="1"/>
  <c r="O37" i="1"/>
  <c r="L37" i="6" s="1"/>
  <c r="AV37" i="1"/>
  <c r="M37" i="1" s="1"/>
  <c r="J37" i="6" s="1"/>
  <c r="O33" i="1"/>
  <c r="AV33" i="1"/>
  <c r="M33" i="1" s="1"/>
  <c r="J33" i="6" s="1"/>
  <c r="M34" i="1"/>
  <c r="J34" i="6" s="1"/>
  <c r="AV43" i="1"/>
  <c r="M43" i="1" s="1"/>
  <c r="J43" i="6" s="1"/>
  <c r="O43" i="1"/>
  <c r="L43" i="6" s="1"/>
  <c r="O42" i="1"/>
  <c r="L42" i="6" s="1"/>
  <c r="AV42" i="1"/>
  <c r="M42" i="1" s="1"/>
  <c r="J42" i="6" s="1"/>
  <c r="AV36" i="1"/>
  <c r="M36" i="1" s="1"/>
  <c r="J36" i="6" s="1"/>
  <c r="O36" i="1"/>
  <c r="L36" i="6" s="1"/>
  <c r="AV35" i="1"/>
  <c r="M35" i="1" s="1"/>
  <c r="J35" i="6" s="1"/>
  <c r="O35" i="1"/>
  <c r="O46" i="1"/>
  <c r="L46" i="6" s="1"/>
  <c r="O34" i="1"/>
  <c r="L34" i="6" s="1"/>
  <c r="P95" i="1" l="1"/>
  <c r="Q95" i="1" s="1"/>
  <c r="P83" i="1"/>
  <c r="Q83" i="1" s="1"/>
  <c r="L33" i="6"/>
  <c r="L56" i="6"/>
  <c r="L35" i="6"/>
  <c r="O74" i="1"/>
  <c r="U34" i="1"/>
  <c r="U50" i="1"/>
  <c r="U57" i="1"/>
  <c r="U37" i="1"/>
  <c r="U33" i="1"/>
  <c r="U62" i="1"/>
  <c r="U46" i="1"/>
  <c r="U35" i="1"/>
  <c r="U43" i="1"/>
  <c r="U45" i="1"/>
  <c r="U44" i="1"/>
  <c r="U36" i="1"/>
  <c r="U42" i="1"/>
  <c r="U63" i="1"/>
  <c r="U51" i="1"/>
  <c r="CJ64" i="1"/>
  <c r="R37" i="1"/>
  <c r="T37" i="1"/>
  <c r="S37" i="1"/>
  <c r="CF64" i="1"/>
  <c r="T41" i="1"/>
  <c r="S41" i="1"/>
  <c r="R41" i="1"/>
  <c r="T51" i="1"/>
  <c r="R51" i="1"/>
  <c r="S45" i="1"/>
  <c r="T45" i="1"/>
  <c r="R45" i="1"/>
  <c r="T44" i="1"/>
  <c r="S44" i="1"/>
  <c r="R44" i="1"/>
  <c r="T56" i="1"/>
  <c r="S56" i="1"/>
  <c r="R56" i="1"/>
  <c r="R42" i="1"/>
  <c r="T42" i="1"/>
  <c r="S42" i="1"/>
  <c r="R46" i="1"/>
  <c r="T46" i="1"/>
  <c r="S46" i="1"/>
  <c r="S35" i="1"/>
  <c r="T35" i="1"/>
  <c r="R35" i="1"/>
  <c r="T34" i="1"/>
  <c r="R34" i="1"/>
  <c r="S36" i="1"/>
  <c r="T36" i="1"/>
  <c r="R36" i="1"/>
  <c r="T57" i="1"/>
  <c r="S57" i="1"/>
  <c r="R57" i="1"/>
  <c r="T33" i="1"/>
  <c r="R33" i="1"/>
  <c r="R50" i="1"/>
  <c r="T50" i="1"/>
  <c r="CI64" i="1"/>
  <c r="R62" i="1"/>
  <c r="T62" i="1"/>
  <c r="S62" i="1"/>
  <c r="R43" i="1"/>
  <c r="T43" i="1"/>
  <c r="S43" i="1"/>
  <c r="T63" i="1"/>
  <c r="S63" i="1"/>
  <c r="R63" i="1"/>
  <c r="M41" i="1"/>
  <c r="J41" i="6" s="1"/>
  <c r="M56" i="1"/>
  <c r="BQ63" i="1"/>
  <c r="BR63" i="1" s="1"/>
  <c r="BQ51" i="1"/>
  <c r="BR51" i="1" s="1"/>
  <c r="BQ35" i="1"/>
  <c r="BR35" i="1" s="1"/>
  <c r="BQ36" i="1"/>
  <c r="BR36" i="1" s="1"/>
  <c r="BQ62" i="1"/>
  <c r="BR62" i="1" s="1"/>
  <c r="BQ43" i="1"/>
  <c r="BR43" i="1" s="1"/>
  <c r="BQ45" i="1"/>
  <c r="BR45" i="1" s="1"/>
  <c r="BQ34" i="1"/>
  <c r="BR34" i="1" s="1"/>
  <c r="BQ50" i="1"/>
  <c r="BR50" i="1" s="1"/>
  <c r="BQ46" i="1"/>
  <c r="BR46" i="1" s="1"/>
  <c r="BQ42" i="1"/>
  <c r="BR42" i="1" s="1"/>
  <c r="BQ44" i="1"/>
  <c r="BR44" i="1" s="1"/>
  <c r="BQ57" i="1"/>
  <c r="BR57" i="1" s="1"/>
  <c r="BQ33" i="1"/>
  <c r="BR33" i="1" s="1"/>
  <c r="BQ37" i="1"/>
  <c r="BR37" i="1" s="1"/>
  <c r="U56" i="1" l="1"/>
  <c r="J56" i="6"/>
  <c r="U41" i="1"/>
  <c r="BQ41" i="1"/>
  <c r="BR41" i="1" s="1"/>
  <c r="BQ56" i="1"/>
  <c r="BR56" i="1" s="1"/>
  <c r="Q21" i="1" l="1"/>
  <c r="O21" i="6" s="1"/>
  <c r="AW21" i="1"/>
  <c r="AW22" i="1"/>
  <c r="AV22" i="1" s="1"/>
  <c r="AW23" i="1"/>
  <c r="AV23" i="1" s="1"/>
  <c r="AW24" i="1"/>
  <c r="AV24" i="1" s="1"/>
  <c r="AW25" i="1"/>
  <c r="AV25" i="1" s="1"/>
  <c r="AW26" i="1"/>
  <c r="AV26" i="1" s="1"/>
  <c r="AW27" i="1"/>
  <c r="AW28" i="1"/>
  <c r="AW29" i="1"/>
  <c r="AW30" i="1"/>
  <c r="AW31" i="1"/>
  <c r="AV31" i="1" s="1"/>
  <c r="AW32" i="1"/>
  <c r="AV32" i="1" s="1"/>
  <c r="AW47" i="1"/>
  <c r="AW48" i="1"/>
  <c r="AV48" i="1" s="1"/>
  <c r="AW49" i="1"/>
  <c r="AV49" i="1" s="1"/>
  <c r="AW40" i="1" l="1"/>
  <c r="AW65" i="1"/>
  <c r="BZ21" i="1"/>
  <c r="CA21" i="1"/>
  <c r="CE21" i="1"/>
  <c r="CC21" i="1"/>
  <c r="CB21" i="1"/>
  <c r="CD21" i="1"/>
  <c r="AV47" i="1"/>
  <c r="AV21" i="1"/>
  <c r="AW64" i="1"/>
  <c r="AV29" i="1"/>
  <c r="AV27" i="1"/>
  <c r="AV28" i="1"/>
  <c r="AV30" i="1"/>
  <c r="CJ21" i="1" l="1"/>
  <c r="CI21" i="1"/>
  <c r="CF21" i="1"/>
  <c r="AV64" i="1"/>
  <c r="Z25" i="1"/>
  <c r="Z26" i="1"/>
  <c r="Z27" i="1"/>
  <c r="Z28" i="1"/>
  <c r="Z29" i="1"/>
  <c r="Z30" i="1"/>
  <c r="Z31" i="1"/>
  <c r="Z32" i="1"/>
  <c r="Z47" i="1"/>
  <c r="Z48" i="1"/>
  <c r="Z49" i="1"/>
  <c r="Z21" i="1"/>
  <c r="Z22" i="1"/>
  <c r="O22" i="1" s="1"/>
  <c r="L22" i="6" s="1"/>
  <c r="Z23" i="1"/>
  <c r="Y23" i="1" s="1"/>
  <c r="M23" i="1" s="1"/>
  <c r="J23" i="6" s="1"/>
  <c r="Z24" i="1"/>
  <c r="Q20" i="1"/>
  <c r="P94" i="1" l="1"/>
  <c r="Q94" i="1" s="1"/>
  <c r="P82" i="1"/>
  <c r="Q82" i="1" s="1"/>
  <c r="P92" i="1"/>
  <c r="Q92" i="1" s="1"/>
  <c r="P71" i="1"/>
  <c r="P75" i="1" s="1"/>
  <c r="Z65" i="1"/>
  <c r="Z40" i="1"/>
  <c r="Q65" i="1"/>
  <c r="Q40" i="1"/>
  <c r="U23" i="1"/>
  <c r="CA20" i="1"/>
  <c r="CE20" i="1"/>
  <c r="BZ20" i="1"/>
  <c r="CC20" i="1"/>
  <c r="CD20" i="1"/>
  <c r="CB20" i="1"/>
  <c r="R22" i="1"/>
  <c r="S22" i="1"/>
  <c r="T22" i="1"/>
  <c r="Z64" i="1"/>
  <c r="O20" i="6"/>
  <c r="Q74" i="1"/>
  <c r="O21" i="1"/>
  <c r="L21" i="6" s="1"/>
  <c r="BQ23" i="1"/>
  <c r="BR23" i="1" s="1"/>
  <c r="Y30" i="1"/>
  <c r="M30" i="1" s="1"/>
  <c r="J30" i="6" s="1"/>
  <c r="O30" i="1"/>
  <c r="Y29" i="1"/>
  <c r="M29" i="1" s="1"/>
  <c r="J29" i="6" s="1"/>
  <c r="O29" i="1"/>
  <c r="Y31" i="1"/>
  <c r="M31" i="1" s="1"/>
  <c r="J31" i="6" s="1"/>
  <c r="O31" i="1"/>
  <c r="Y27" i="1"/>
  <c r="M27" i="1" s="1"/>
  <c r="J27" i="6" s="1"/>
  <c r="O27" i="1"/>
  <c r="L27" i="6" s="1"/>
  <c r="Y28" i="1"/>
  <c r="M28" i="1" s="1"/>
  <c r="J28" i="6" s="1"/>
  <c r="O28" i="1"/>
  <c r="L28" i="6" s="1"/>
  <c r="Y26" i="1"/>
  <c r="M26" i="1" s="1"/>
  <c r="J26" i="6" s="1"/>
  <c r="O26" i="1"/>
  <c r="L26" i="6" s="1"/>
  <c r="Y49" i="1"/>
  <c r="M49" i="1" s="1"/>
  <c r="J49" i="6" s="1"/>
  <c r="O49" i="1"/>
  <c r="Y48" i="1"/>
  <c r="M48" i="1" s="1"/>
  <c r="J48" i="6" s="1"/>
  <c r="O48" i="1"/>
  <c r="L48" i="6" s="1"/>
  <c r="Y32" i="1"/>
  <c r="M32" i="1" s="1"/>
  <c r="J32" i="6" s="1"/>
  <c r="O32" i="1"/>
  <c r="Y47" i="1"/>
  <c r="O47" i="1"/>
  <c r="L47" i="6" s="1"/>
  <c r="Y25" i="1"/>
  <c r="M25" i="1" s="1"/>
  <c r="J25" i="6" s="1"/>
  <c r="O25" i="1"/>
  <c r="L25" i="6" s="1"/>
  <c r="Y21" i="1"/>
  <c r="M21" i="1" s="1"/>
  <c r="J21" i="6" s="1"/>
  <c r="Y24" i="1"/>
  <c r="M24" i="1" s="1"/>
  <c r="J24" i="6" s="1"/>
  <c r="O24" i="1"/>
  <c r="Y22" i="1"/>
  <c r="M22" i="1" s="1"/>
  <c r="J22" i="6" s="1"/>
  <c r="O23" i="1"/>
  <c r="L23" i="6" s="1"/>
  <c r="L49" i="6" l="1"/>
  <c r="S49" i="1"/>
  <c r="L29" i="6"/>
  <c r="S30" i="1"/>
  <c r="L30" i="6"/>
  <c r="S32" i="1"/>
  <c r="L32" i="6"/>
  <c r="L24" i="6"/>
  <c r="S31" i="1"/>
  <c r="L31" i="6"/>
  <c r="O72" i="1"/>
  <c r="Q72" i="1" s="1"/>
  <c r="S29" i="1"/>
  <c r="O73" i="1"/>
  <c r="Q73" i="1" s="1"/>
  <c r="CB65" i="1"/>
  <c r="CB40" i="1"/>
  <c r="CC65" i="1"/>
  <c r="CC40" i="1"/>
  <c r="U29" i="1"/>
  <c r="CA65" i="1"/>
  <c r="CA40" i="1"/>
  <c r="U49" i="1"/>
  <c r="U26" i="1"/>
  <c r="U22" i="1"/>
  <c r="U30" i="1"/>
  <c r="U28" i="1"/>
  <c r="CD65" i="1"/>
  <c r="CD40" i="1"/>
  <c r="U32" i="1"/>
  <c r="CE65" i="1"/>
  <c r="CE40" i="1"/>
  <c r="U24" i="1"/>
  <c r="U27" i="1"/>
  <c r="BZ65" i="1"/>
  <c r="BZ40" i="1"/>
  <c r="U48" i="1"/>
  <c r="U21" i="1"/>
  <c r="U25" i="1"/>
  <c r="U31" i="1"/>
  <c r="R31" i="1"/>
  <c r="T31" i="1"/>
  <c r="T48" i="1"/>
  <c r="S48" i="1"/>
  <c r="R48" i="1"/>
  <c r="T47" i="1"/>
  <c r="R47" i="1"/>
  <c r="S47" i="1"/>
  <c r="R32" i="1"/>
  <c r="T32" i="1"/>
  <c r="T25" i="1"/>
  <c r="S25" i="1"/>
  <c r="R25" i="1"/>
  <c r="CF20" i="1"/>
  <c r="CI20" i="1"/>
  <c r="T26" i="1"/>
  <c r="S26" i="1"/>
  <c r="R26" i="1"/>
  <c r="CJ20" i="1"/>
  <c r="S24" i="1"/>
  <c r="R24" i="1"/>
  <c r="T24" i="1"/>
  <c r="T27" i="1"/>
  <c r="S27" i="1"/>
  <c r="R27" i="1"/>
  <c r="T29" i="1"/>
  <c r="R29" i="1"/>
  <c r="T30" i="1"/>
  <c r="R30" i="1"/>
  <c r="R49" i="1"/>
  <c r="T49" i="1"/>
  <c r="S21" i="1"/>
  <c r="R21" i="1"/>
  <c r="T21" i="1"/>
  <c r="S23" i="1"/>
  <c r="R23" i="1"/>
  <c r="T23" i="1"/>
  <c r="T28" i="1"/>
  <c r="S28" i="1"/>
  <c r="R28" i="1"/>
  <c r="M47" i="1"/>
  <c r="J47" i="6" s="1"/>
  <c r="Y64" i="1"/>
  <c r="O40" i="6"/>
  <c r="O65" i="6"/>
  <c r="O64" i="1"/>
  <c r="BQ22" i="1"/>
  <c r="BR22" i="1" s="1"/>
  <c r="BQ27" i="1"/>
  <c r="BR27" i="1" s="1"/>
  <c r="BQ48" i="1"/>
  <c r="BR48" i="1" s="1"/>
  <c r="BQ24" i="1"/>
  <c r="BR24" i="1" s="1"/>
  <c r="BQ21" i="1"/>
  <c r="BR21" i="1" s="1"/>
  <c r="BQ49" i="1"/>
  <c r="BR49" i="1" s="1"/>
  <c r="BQ31" i="1"/>
  <c r="BR31" i="1" s="1"/>
  <c r="BQ32" i="1"/>
  <c r="BR32" i="1" s="1"/>
  <c r="BQ25" i="1"/>
  <c r="BR25" i="1" s="1"/>
  <c r="BQ26" i="1"/>
  <c r="BR26" i="1" s="1"/>
  <c r="BQ29" i="1"/>
  <c r="BR29" i="1" s="1"/>
  <c r="BQ28" i="1"/>
  <c r="BR28" i="1" s="1"/>
  <c r="BQ30" i="1"/>
  <c r="BR30" i="1" s="1"/>
  <c r="O20" i="1"/>
  <c r="AV20" i="1"/>
  <c r="Y20" i="1"/>
  <c r="P93" i="1" l="1"/>
  <c r="Q93" i="1" s="1"/>
  <c r="P81" i="1"/>
  <c r="Q81" i="1" s="1"/>
  <c r="O71" i="1"/>
  <c r="BQ47" i="1"/>
  <c r="BR47" i="1" s="1"/>
  <c r="U47" i="1"/>
  <c r="U64" i="1" s="1"/>
  <c r="CI65" i="1"/>
  <c r="CI40" i="1"/>
  <c r="CF65" i="1"/>
  <c r="CF40" i="1"/>
  <c r="CJ65" i="1"/>
  <c r="CJ40" i="1"/>
  <c r="Y65" i="1"/>
  <c r="Y40" i="1"/>
  <c r="AV65" i="1"/>
  <c r="AV40" i="1"/>
  <c r="O65" i="1"/>
  <c r="O40" i="1"/>
  <c r="T20" i="1"/>
  <c r="P89" i="1" s="1"/>
  <c r="R20" i="1"/>
  <c r="S20" i="1"/>
  <c r="R64" i="1"/>
  <c r="S64" i="1"/>
  <c r="J64" i="6"/>
  <c r="M64" i="1"/>
  <c r="T64" i="1"/>
  <c r="L20" i="6"/>
  <c r="L64" i="6"/>
  <c r="M20" i="1"/>
  <c r="M40" i="1" s="1"/>
  <c r="P98" i="1" l="1"/>
  <c r="Q98" i="1" s="1"/>
  <c r="P99" i="1"/>
  <c r="Q99" i="1" s="1"/>
  <c r="P90" i="1"/>
  <c r="Q89" i="1"/>
  <c r="R65" i="1"/>
  <c r="R40" i="1"/>
  <c r="M65" i="1"/>
  <c r="U20" i="1"/>
  <c r="T65" i="1"/>
  <c r="T40" i="1"/>
  <c r="S65" i="1"/>
  <c r="S40" i="1"/>
  <c r="Q71" i="1"/>
  <c r="O75" i="1"/>
  <c r="Q75" i="1" s="1"/>
  <c r="J20" i="6"/>
  <c r="L40" i="6"/>
  <c r="L65" i="6"/>
  <c r="BQ20" i="1"/>
  <c r="P100" i="1" l="1"/>
  <c r="Q100" i="1" s="1"/>
  <c r="P91" i="1"/>
  <c r="Q91" i="1" s="1"/>
  <c r="BR20" i="1"/>
  <c r="BQ65" i="1"/>
  <c r="BQ40" i="1"/>
  <c r="U40" i="1"/>
  <c r="U65" i="1"/>
  <c r="J65" i="6"/>
  <c r="J40" i="6"/>
  <c r="BR65" i="1" l="1"/>
  <c r="BR40" i="1"/>
  <c r="Q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UMW</author>
  </authors>
  <commentList>
    <comment ref="L15" authorId="0" shapeId="0" xr:uid="{D25CF2ED-9A06-4EFA-BB50-63C6C0D6EF7F}">
      <text>
        <r>
          <rPr>
            <b/>
            <sz val="9"/>
            <color rgb="FF000000"/>
            <rFont val="Tahoma"/>
            <family val="2"/>
            <charset val="238"/>
          </rPr>
          <t xml:space="preserve">UMW:
</t>
        </r>
        <r>
          <rPr>
            <b/>
            <sz val="9"/>
            <color rgb="FF000000"/>
            <rFont val="Tahoma"/>
            <family val="2"/>
            <charset val="238"/>
          </rPr>
          <t xml:space="preserve">Zajęcia kształtujące umiejętności praktyczne, przewidziane w programie studiów o profilu praktycznym, są prowadzone:
</t>
        </r>
        <r>
          <rPr>
            <b/>
            <sz val="9"/>
            <color rgb="FF000000"/>
            <rFont val="Tahoma"/>
            <family val="2"/>
            <charset val="238"/>
          </rPr>
          <t xml:space="preserve">1) w warunkach właściwych dla danego zakresu działalności zawodowej;
</t>
        </r>
        <r>
          <rPr>
            <b/>
            <sz val="9"/>
            <color rgb="FF000000"/>
            <rFont val="Tahoma"/>
            <family val="2"/>
            <charset val="238"/>
          </rPr>
          <t xml:space="preserve">2) w sposób umożliwiający wykonywanie czynności praktycznych przez studentów.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<sst xmlns="http://schemas.openxmlformats.org/spreadsheetml/2006/main" count="1506" uniqueCount="702">
  <si>
    <t>Wydział</t>
  </si>
  <si>
    <t>Wydział Pielęgniarstwa i Położnictwa</t>
  </si>
  <si>
    <t>Kierunek</t>
  </si>
  <si>
    <t>Ratownictwo medyczne</t>
  </si>
  <si>
    <t>Cykl kształcenia</t>
  </si>
  <si>
    <t>Poziom kształcenia</t>
  </si>
  <si>
    <t>II stopień</t>
  </si>
  <si>
    <t>Profil kształcenia</t>
  </si>
  <si>
    <t>praktyczny</t>
  </si>
  <si>
    <t>Forma studiów</t>
  </si>
  <si>
    <t>stacjonarne/niestacjonarne</t>
  </si>
  <si>
    <t>Liczba semestrów</t>
  </si>
  <si>
    <t>Łączna liczba godzin</t>
  </si>
  <si>
    <t>Łączna liczba ECTS</t>
  </si>
  <si>
    <t>Lp.</t>
  </si>
  <si>
    <t>kod grupy*</t>
  </si>
  <si>
    <t>Cykl kształcenia (nabór)</t>
  </si>
  <si>
    <t>Ścieżka**</t>
  </si>
  <si>
    <t>Rok studiów</t>
  </si>
  <si>
    <t>Rok akademicki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</si>
  <si>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</si>
  <si>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****Pula godzin (ze standardu,
do dyspozycji uczelni (Autorska oferta uczelni))</t>
  </si>
  <si>
    <t>Przedmiot (nazwa)</t>
  </si>
  <si>
    <t>Czy przedmiot kształtuje kompetencje komunikacyjne</t>
  </si>
  <si>
    <t>Czy przedmiot humanistyczny lub społeczny</t>
  </si>
  <si>
    <t>łącznie dla przedmiotu</t>
  </si>
  <si>
    <t>semestr zimowy - I</t>
  </si>
  <si>
    <t>semestr letni - II</t>
  </si>
  <si>
    <t>LICZBA GODZIN W PRZELICZENIU NA 1 ECTS</t>
  </si>
  <si>
    <t>SUMA GODZIN PRZEDMIOTU</t>
  </si>
  <si>
    <t>SUMA PUNKTÓW ECTS ZA PRZEDMIOT</t>
  </si>
  <si>
    <t>forma zakończenia przedmiotu *****</t>
  </si>
  <si>
    <t>forma zakończenia semestru ******</t>
  </si>
  <si>
    <t>punkty ECTS w semestrze</t>
  </si>
  <si>
    <t>nakład pracy studenta (godz. dyd. + samodzielna praca)</t>
  </si>
  <si>
    <t>ogólna liczba godzin dydaktycznych</t>
  </si>
  <si>
    <t>liczba godzin z nauczycielem</t>
  </si>
  <si>
    <t>wykład (WY)</t>
  </si>
  <si>
    <t>seminarium (SE)</t>
  </si>
  <si>
    <t>ćwiczenia audytoryjne (CA)</t>
  </si>
  <si>
    <t>ćwiczenia kierunkowe - niekliniczne (CN)</t>
  </si>
  <si>
    <t>ćwiczenia w warunkach symulowanych (CS)*******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</si>
  <si>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</si>
  <si>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</si>
  <si>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</si>
  <si>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</si>
  <si>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</si>
  <si>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</si>
  <si>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zajęcia wychowania fizycznego (WF)</t>
  </si>
  <si>
    <t>praktyka zawodowa (PZ)</t>
  </si>
  <si>
    <t>samokształcenie kierowane (SK)</t>
  </si>
  <si>
    <t>samodzielna praca studenta</t>
  </si>
  <si>
    <t>forma zakończenia semestru *******</t>
  </si>
  <si>
    <t>całkowity nakład pracy studenta</t>
  </si>
  <si>
    <t>ćwiczenia audytoryjne CA)</t>
  </si>
  <si>
    <t>ćwiczenia w warunkach symulowanych (CS)******</t>
  </si>
  <si>
    <t>NAKŁAD PRACY STUDENTA (godz. dyd. + samodzielna praca)</t>
  </si>
  <si>
    <t>SAMODZIELNA PRACA STUDENTA</t>
  </si>
  <si>
    <t>GODZINY DYDAKTYCZNE</t>
  </si>
  <si>
    <t>GODZINY Z NAUCZYCIELEM</t>
  </si>
  <si>
    <t>Łącznie</t>
  </si>
  <si>
    <t>za zajecia praktyczne (PP)</t>
  </si>
  <si>
    <t>za zajęcia z wykorzystaniem met i technik na odl.</t>
  </si>
  <si>
    <t>za zajęcia z bezpośrednim udziałem prowadzących</t>
  </si>
  <si>
    <t>łącznie</t>
  </si>
  <si>
    <t>w tym on-line</t>
  </si>
  <si>
    <t>CSM WW</t>
  </si>
  <si>
    <t>CSM NW</t>
  </si>
  <si>
    <t>CSP WW</t>
  </si>
  <si>
    <t>wartość</t>
  </si>
  <si>
    <t>UWAGI</t>
  </si>
  <si>
    <t>57</t>
  </si>
  <si>
    <t>58</t>
  </si>
  <si>
    <t>13+36</t>
  </si>
  <si>
    <t>33+56</t>
  </si>
  <si>
    <t>14+37</t>
  </si>
  <si>
    <t>15+38</t>
  </si>
  <si>
    <t>12+35</t>
  </si>
  <si>
    <t>(26+49)*5/3</t>
  </si>
  <si>
    <t>(17+29+40+52)*5/3</t>
  </si>
  <si>
    <t>14+33</t>
  </si>
  <si>
    <t>15+32</t>
  </si>
  <si>
    <t>(suma 16-31)-17</t>
  </si>
  <si>
    <t>37+56</t>
  </si>
  <si>
    <t>38+55</t>
  </si>
  <si>
    <t>(suma 39-54)-40</t>
  </si>
  <si>
    <t>1/5</t>
  </si>
  <si>
    <t>A</t>
  </si>
  <si>
    <t>RPS</t>
  </si>
  <si>
    <t>ze standardu</t>
  </si>
  <si>
    <t>nie</t>
  </si>
  <si>
    <t>tak</t>
  </si>
  <si>
    <t>egz</t>
  </si>
  <si>
    <t>zal</t>
  </si>
  <si>
    <t>Marketing i zarządzanie w ochronie zdrowia</t>
  </si>
  <si>
    <t>Komunikacja w zespole</t>
  </si>
  <si>
    <t>Język angielski</t>
  </si>
  <si>
    <t>B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</si>
  <si>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</si>
  <si>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</si>
  <si>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</si>
  <si>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</si>
  <si>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Diagnostyka labolatoryjna z elementami krwiolecznictwa</t>
  </si>
  <si>
    <t>C</t>
  </si>
  <si>
    <t>Badania naukowe</t>
  </si>
  <si>
    <t>Statystyka medyczna</t>
  </si>
  <si>
    <t>Informacja naukowa</t>
  </si>
  <si>
    <t>Ratownictwo medyczne w ujęciu międzynarodowym</t>
  </si>
  <si>
    <t>Seminarium dyplomowe</t>
  </si>
  <si>
    <t>Przygotowanie pracy dyplomowej</t>
  </si>
  <si>
    <t>D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</si>
  <si>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</si>
  <si>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</si>
  <si>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</si>
  <si>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sumy dla 1 roku</t>
  </si>
  <si>
    <t>2026/2027</t>
  </si>
  <si>
    <t>Organizacja i zarządzanie w ratownictwie medycznym</t>
  </si>
  <si>
    <t>Chirurgia</t>
  </si>
  <si>
    <t>Choroby wewnętrzne</t>
  </si>
  <si>
    <t>Pediatria</t>
  </si>
  <si>
    <t>Ginekologia i położnictwo w ratownictwie medycznym</t>
  </si>
  <si>
    <t>Medycyna katastrof</t>
  </si>
  <si>
    <t>Medycyna sądowa</t>
  </si>
  <si>
    <t>Przygotowanie do egzaminu dyplomowego</t>
  </si>
  <si>
    <t>do dyspozycji uczelni (Autorska oferta uczelni)</t>
  </si>
  <si>
    <t>Postępowanie w stanach zagrożenia życia w ujęciu interprofesjonalnym</t>
  </si>
  <si>
    <t>Stan odżywienia w stanach zagrożenia życia</t>
  </si>
  <si>
    <t>POW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</si>
  <si>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</si>
  <si>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</si>
  <si>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</si>
  <si>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</si>
  <si>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Stany nagłe w geriatrii w ujęciu interprofesjonalnym</t>
  </si>
  <si>
    <t>Podstawowe zabiegi ratunkowe</t>
  </si>
  <si>
    <t>Elementy medycyny ekstremalnej</t>
  </si>
  <si>
    <t>Zakład medycyny sądowej lub prosektorium szpitalne - praktyka zawodowa</t>
  </si>
  <si>
    <t>Oddział anestezjologii i intensywnej terapii dzieci - praktyka zawodowa</t>
  </si>
  <si>
    <t>sumy dla 2 roku</t>
  </si>
  <si>
    <t>RAZEM</t>
  </si>
  <si>
    <t>Symbol grupy efektów</t>
  </si>
  <si>
    <t>Nazwa grupy efektów</t>
  </si>
  <si>
    <t>liczba godz. wg standardu</t>
  </si>
  <si>
    <t>liczba ECTS wg standardu</t>
  </si>
  <si>
    <t>liczba godz. wg programu</t>
  </si>
  <si>
    <t>liczba ECTS wg programu</t>
  </si>
  <si>
    <t>uwagi</t>
  </si>
  <si>
    <t>Nauki społeczne i humanistyczne</t>
  </si>
  <si>
    <t>Zaawansowane procedury ratunkowe</t>
  </si>
  <si>
    <t>Badania naukowe w ratownictwie medycznym</t>
  </si>
  <si>
    <t xml:space="preserve"> Praktyki zawodowe</t>
  </si>
  <si>
    <t>Razem</t>
  </si>
  <si>
    <t>LP</t>
  </si>
  <si>
    <t>Wskażnik</t>
  </si>
  <si>
    <t>wg standardu</t>
  </si>
  <si>
    <t>realizacja wskaźnika</t>
  </si>
  <si>
    <t>uwagi do realizacji</t>
  </si>
  <si>
    <t>%</t>
  </si>
  <si>
    <t>suma godz./ECTS dyd. W grupiach zgodnie ze standardem</t>
  </si>
  <si>
    <t>wskaźnik wg standardu</t>
  </si>
  <si>
    <t>Minimalna liczba godzin zajęć z języka angielskiego</t>
  </si>
  <si>
    <t>Minimalna liczba ECTS za zajęcia z języka angielskiego</t>
  </si>
  <si>
    <t>Minimalna liczba ECTS za przygotowanie pracy dyplomowej i przygotowanie do egzaminu dyplomowego</t>
  </si>
  <si>
    <t>OBJAŚNIENIA</t>
  </si>
  <si>
    <t>*kod grupy wpisujemy w przypadku kierunków regulowanych- należy wpisać symbol grupy zajęć, do jakiej należy dany przedmiot, tzw. ”kod grupy”</t>
  </si>
  <si>
    <t>**Ścieżka- dla kierunków na których realizowane są ścieżki</t>
  </si>
  <si>
    <t>***Rodzaj zajęć:</t>
  </si>
  <si>
    <t>RPS- obowiązkowe</t>
  </si>
  <si>
    <t>POW- ograniczonego wyboru</t>
  </si>
  <si>
    <t>PSW- swobodnego wyboru</t>
  </si>
  <si>
    <t xml:space="preserve">****Pula godzin </t>
  </si>
  <si>
    <t>*****Forma zakończenia przedmiotu</t>
  </si>
  <si>
    <t xml:space="preserve">zal zaliczenie </t>
  </si>
  <si>
    <t>zal/o zaliczenie na ocenę</t>
  </si>
  <si>
    <t xml:space="preserve"> egz egzamin</t>
  </si>
  <si>
    <t>******Forma zakończenia semestru</t>
  </si>
  <si>
    <t>*******Ćwiczenia w warunkach symulowanych (CS) są realizowane odpowiednio:</t>
  </si>
  <si>
    <t>W Centrum Symulacji Medycznej</t>
  </si>
  <si>
    <t>W Pracowni dydaktycznej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</si>
  <si>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</si>
  <si>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</si>
  <si>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</si>
  <si>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</si>
  <si>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</si>
  <si>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</si>
  <si>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</si>
  <si>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</si>
  <si>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</si>
  <si>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</si>
  <si>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</si>
  <si>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Umiejętności - moduł A</t>
  </si>
  <si>
    <t>Umiejętności - moduł B</t>
  </si>
  <si>
    <t>Umiejętności - moduł C</t>
  </si>
  <si>
    <t>Proporcje poszczególnych kategorii efektów dla przedmiotu</t>
  </si>
  <si>
    <t>A.W01</t>
  </si>
  <si>
    <t>A.W02</t>
  </si>
  <si>
    <t>A.W03</t>
  </si>
  <si>
    <t>A.W04</t>
  </si>
  <si>
    <t>A.W05</t>
  </si>
  <si>
    <t>A.W06</t>
  </si>
  <si>
    <t>A.W07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</si>
  <si>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</si>
  <si>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</si>
  <si>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</si>
  <si>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</si>
  <si>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</si>
  <si>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</si>
  <si>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</si>
  <si>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</si>
  <si>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</si>
  <si>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</si>
  <si>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</si>
  <si>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</si>
  <si>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</si>
  <si>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</si>
  <si>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</si>
  <si>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</si>
  <si>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</si>
  <si>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</si>
  <si>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</si>
  <si>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</si>
  <si>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</si>
  <si>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</si>
  <si>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</si>
  <si>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</si>
  <si>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</si>
  <si>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</si>
  <si>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</si>
  <si>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</si>
  <si>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</si>
  <si>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</si>
  <si>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</si>
  <si>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</si>
  <si>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</si>
  <si>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</si>
  <si>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</si>
  <si>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</si>
  <si>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</si>
  <si>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</si>
  <si>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B.W25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</si>
  <si>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</si>
  <si>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</si>
  <si>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</si>
  <si>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</si>
  <si>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</si>
  <si>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</si>
  <si>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</si>
  <si>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</si>
  <si>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</si>
  <si>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</si>
  <si>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</si>
  <si>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</si>
  <si>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</si>
  <si>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</si>
  <si>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</si>
  <si>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</si>
  <si>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A.U01</t>
  </si>
  <si>
    <t>A.U02</t>
  </si>
  <si>
    <t>A.U03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</si>
  <si>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</si>
  <si>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</si>
  <si>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</si>
  <si>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</si>
  <si>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</si>
  <si>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</si>
  <si>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</si>
  <si>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</si>
  <si>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</si>
  <si>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</si>
  <si>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</si>
  <si>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</si>
  <si>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</si>
  <si>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A.U17</t>
  </si>
  <si>
    <t>A.U18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</si>
  <si>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</si>
  <si>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</si>
  <si>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</si>
  <si>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</si>
  <si>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</si>
  <si>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</si>
  <si>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</si>
  <si>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</si>
  <si>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</si>
  <si>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</si>
  <si>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</si>
  <si>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</si>
  <si>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</si>
  <si>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</si>
  <si>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</si>
  <si>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</si>
  <si>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</si>
  <si>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</si>
  <si>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</si>
  <si>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</si>
  <si>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</si>
  <si>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</si>
  <si>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</si>
  <si>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</si>
  <si>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</si>
  <si>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</si>
  <si>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</si>
  <si>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</si>
  <si>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</si>
  <si>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</si>
  <si>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</si>
  <si>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</si>
  <si>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</si>
  <si>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</si>
  <si>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</si>
  <si>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</si>
  <si>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</si>
  <si>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</si>
  <si>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</si>
  <si>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K.1</t>
  </si>
  <si>
    <t>K.2</t>
  </si>
  <si>
    <t>K.3</t>
  </si>
  <si>
    <t>K.4</t>
  </si>
  <si>
    <t>K.5</t>
  </si>
  <si>
    <t>K.6</t>
  </si>
  <si>
    <t>K.7</t>
  </si>
  <si>
    <t>2026-2028</t>
  </si>
  <si>
    <t>Szczegółowy Program Studiów dla cyklu kształcenia rozpoczynającego się w roku akademickim: 2026/2027</t>
  </si>
  <si>
    <t>2027/2028</t>
  </si>
  <si>
    <t>PRK</t>
  </si>
  <si>
    <t>P7S_WG</t>
  </si>
  <si>
    <t>P7S_WK</t>
  </si>
  <si>
    <t>P7S_UW</t>
  </si>
  <si>
    <t>P7S_UK</t>
  </si>
  <si>
    <t>P7S_UO</t>
  </si>
  <si>
    <t>P7S_UU</t>
  </si>
  <si>
    <t>P7S_KK</t>
  </si>
  <si>
    <t>P7S_KO</t>
  </si>
  <si>
    <t>P7S_KR</t>
  </si>
  <si>
    <t>Nakład pracy- liczba godzin</t>
  </si>
  <si>
    <t>Nakład pracy- punktów ECTS</t>
  </si>
  <si>
    <t>Wskaźiki- liczba godzin</t>
  </si>
  <si>
    <t>Wskaźiki- punktów ECTS</t>
  </si>
  <si>
    <t>Kształcenie bezpośrednie stacjonarne</t>
  </si>
  <si>
    <t>Kształcenie bezpośrednie z wykorzystaniem metod i technik kształcenia na odległość (synchroniczne)</t>
  </si>
  <si>
    <t>Kształcenie asynchroniczne z wykorzystaniem metod i technik kształcenia na odległość</t>
  </si>
  <si>
    <t>Samokształcenie kierowane (dotyczy tylko kierunków pielęgniarstwo i położnictwo)</t>
  </si>
  <si>
    <t>Indywidualna praca własna studenta</t>
  </si>
  <si>
    <t>Praktyka zawodowa</t>
  </si>
  <si>
    <t>Łączny nakład pracy studenta</t>
  </si>
  <si>
    <t>Łącznie kształcenie bezpośrednie</t>
  </si>
  <si>
    <t>Łącznie kształcenie z użyciem metod i technik kształcenia na odległość</t>
  </si>
  <si>
    <t>Liczba ECTS w ramach zajęć prowadzonych z bezpośrednim udziałem nauczycieli akademickich lub innych osób prowadzących zajęcia- tok A</t>
  </si>
  <si>
    <t>Czy zajęcia kształtują umiejętności praktyczne</t>
  </si>
  <si>
    <t>Liczba ECTS w ramach zajęć prowadzonych z bezpośrednim udziałem nauczycieli akademickich lub innych osób prowadzących zajęcia- tok B</t>
  </si>
  <si>
    <t>Prawo medyczne i prawo w praktyce zawodowej ratownika medycznego</t>
  </si>
  <si>
    <t>Szkolenie BHP i P.P</t>
  </si>
  <si>
    <t>Przysposobienie biblioteczne</t>
  </si>
  <si>
    <t>Zarządzanie w sytuacjach kryzysowych</t>
  </si>
  <si>
    <t>uchwała Senatu nr…. z dnia 18 lutego 2026</t>
  </si>
  <si>
    <t>Uniwersytetu Medycznego we Wrocławiu</t>
  </si>
  <si>
    <t>1306 (1300+ 4 BHP I P.P. + 2 P.B.)</t>
  </si>
  <si>
    <t>jeżeli L="tak"(19:26;31;42:49;54)*5/3</t>
  </si>
  <si>
    <t>(suma(16;18:28;30:31)+suma(39;41:51;53:54))*5/1</t>
  </si>
  <si>
    <t>Minimalna liczba godzin, w tym praktyk, niezbędna do ukończenia studiów- ścieżka A</t>
  </si>
  <si>
    <t>Minimalna liczba ECTS,  niezbędna do ukończenia studiów- ścieżka A</t>
  </si>
  <si>
    <t>Liczba ECTS do dyspozycji uczelni- ścieżka A</t>
  </si>
  <si>
    <t>Minimalna liczba godzin do dyspozycji uczelni- ścieżka A</t>
  </si>
  <si>
    <t>1a</t>
  </si>
  <si>
    <t>2a</t>
  </si>
  <si>
    <t>3a</t>
  </si>
  <si>
    <t>4a</t>
  </si>
  <si>
    <t>5a</t>
  </si>
  <si>
    <t>Minimalna liczba ECTS za zajęcia do wyboru z puli godzin do dyspozycji uczelni- ścieżka A</t>
  </si>
  <si>
    <t>9a</t>
  </si>
  <si>
    <t>10a</t>
  </si>
  <si>
    <t>11a</t>
  </si>
  <si>
    <t>10b</t>
  </si>
  <si>
    <t>11b</t>
  </si>
  <si>
    <t>Minimalna liczba punktów ECTS, którą student musi uzyskać w ramach zajęć z dziedziny nauk humanistycznych lub nauk społecznych</t>
  </si>
  <si>
    <t>1b</t>
  </si>
  <si>
    <t>2b</t>
  </si>
  <si>
    <t>3b</t>
  </si>
  <si>
    <t>4b</t>
  </si>
  <si>
    <t>5b</t>
  </si>
  <si>
    <t>9b</t>
  </si>
  <si>
    <t>Minimalna liczba godzin, w tym praktyk, niezbędna do ukończenia studiów- ścieżka B</t>
  </si>
  <si>
    <r>
      <t xml:space="preserve">Minimalna liczba ECTS,  niezbędna do ukończenia studiów- ścieżka </t>
    </r>
    <r>
      <rPr>
        <sz val="11"/>
        <color rgb="FF00B050"/>
        <rFont val="Calibri"/>
        <family val="2"/>
        <charset val="238"/>
        <scheme val="minor"/>
      </rPr>
      <t>B</t>
    </r>
  </si>
  <si>
    <t>Minimalna liczba godzin do dyspozycji uczelni- ścieżka B</t>
  </si>
  <si>
    <t>Liczba ECTS do dyspozycji uczelni- ścieżka B</t>
  </si>
  <si>
    <t>Minimalna liczba ECTS za zajęcia do wyboru z puli godzin do dyspozycji uczelni- ścieżka B</t>
  </si>
  <si>
    <t>Maksymalna liczba ECTS realizowanych on-line w grupie A, B i C, wyłącznie w ramach zajęć umożliwiających osiągnięcie efektów uczenia się w kategorii wiedzy ścieżka B</t>
  </si>
  <si>
    <t>Liczba ECTS zajęć kształtujacych umiejętności praktyczne (CA+CN+CS+CL+CK+PP+PZ) w wymiarze większym niż- tok A</t>
  </si>
  <si>
    <t>Liczba ECTS zajęć kształtujacych umiejętności praktyczne (CA+CN+CS+CL+CK+PP+PZ) w wymiarze większym niż- tok B</t>
  </si>
  <si>
    <t>S.W01</t>
  </si>
  <si>
    <t>S.W02</t>
  </si>
  <si>
    <t>S.W03</t>
  </si>
  <si>
    <t>P.W01</t>
  </si>
  <si>
    <t>P.W02</t>
  </si>
  <si>
    <t>P.W03</t>
  </si>
  <si>
    <r>
      <t xml:space="preserve">Oznaczenie kategorii efektu
</t>
    </r>
    <r>
      <rPr>
        <i/>
        <sz val="11"/>
        <color theme="1"/>
        <rFont val="Calibri"/>
        <family val="2"/>
        <charset val="238"/>
        <scheme val="minor"/>
      </rPr>
      <t>(Ogólny/Szczegółowy)</t>
    </r>
  </si>
  <si>
    <t>Numer efektu uczenia się</t>
  </si>
  <si>
    <r>
      <t xml:space="preserve">Efekty uczenia się
</t>
    </r>
    <r>
      <rPr>
        <sz val="11"/>
        <color theme="1"/>
        <rFont val="Calibri"/>
        <family val="2"/>
        <charset val="238"/>
        <scheme val="minor"/>
      </rPr>
      <t>po ukończeniu studiów absolwent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 zakresie WIEDZY zna i rozumie/ w zakresie UMIEJĘTNOŚCI potrafi/ w zakresie KOMPETENCJI SPOŁECZNYCH jest gotów do):</t>
    </r>
  </si>
  <si>
    <t>Ogólny</t>
  </si>
  <si>
    <t>W.1.</t>
  </si>
  <si>
    <t>W.2.</t>
  </si>
  <si>
    <t>W.3.</t>
  </si>
  <si>
    <t>W.4.</t>
  </si>
  <si>
    <t>W.5.</t>
  </si>
  <si>
    <t>W.6.</t>
  </si>
  <si>
    <t>W.7.</t>
  </si>
  <si>
    <t>W.8.</t>
  </si>
  <si>
    <t>W.9.</t>
  </si>
  <si>
    <t>W.10.</t>
  </si>
  <si>
    <t>Szczegółowy</t>
  </si>
  <si>
    <t>A.W1.</t>
  </si>
  <si>
    <t>A.W2.</t>
  </si>
  <si>
    <t>A.W3.</t>
  </si>
  <si>
    <t>podstawowe zagrożenia dla zdrowia i życia, które mogą wystąpić w środowisku nauki i pracy, w tym zagrożeń pożarowych, chemicznych, fizycznych i biologicznych,</t>
  </si>
  <si>
    <t>zasady zapobiegania tym zagrożeniom oraz procedur postępowania w sytuacjach niebezpiecznych,</t>
  </si>
  <si>
    <t>podstawowe zasady udzielania pierwszej pomocy przedmedycznej w nagłych wypadkach.</t>
  </si>
  <si>
    <t>zasoby i usługi biblioteczne, w tym bazy danych, katalogi oraz narzędzia wyszukiwania informacji naukowej na poziomie zaawansowanym.</t>
  </si>
  <si>
    <t>zasady etycznego korzystania z informacji, w tym prawa autorskiego i zasady cytowania źródeł.</t>
  </si>
  <si>
    <t>metody wyszukiwania, selekcji i oceny wiarygodności źródeł informacji naukowej.</t>
  </si>
  <si>
    <t>U.1.</t>
  </si>
  <si>
    <t>U.2.</t>
  </si>
  <si>
    <t>U.3.</t>
  </si>
  <si>
    <t>U.4.</t>
  </si>
  <si>
    <t>U.5.</t>
  </si>
  <si>
    <t>U.6.</t>
  </si>
  <si>
    <t>U.7.</t>
  </si>
  <si>
    <t>U.8.</t>
  </si>
  <si>
    <t>U.9.</t>
  </si>
  <si>
    <t>U.10.</t>
  </si>
  <si>
    <t>A.U1.</t>
  </si>
  <si>
    <t>A.U2.</t>
  </si>
  <si>
    <t>A.U3.</t>
  </si>
  <si>
    <t>K.1.</t>
  </si>
  <si>
    <t>K.2.</t>
  </si>
  <si>
    <t>K.3.</t>
  </si>
  <si>
    <t>K.4.</t>
  </si>
  <si>
    <t>K.5.</t>
  </si>
  <si>
    <t>K.6.</t>
  </si>
  <si>
    <t>K.7.</t>
  </si>
  <si>
    <t>Maksymalna liczba ECTS realizowanych on-line w grupie A, B i C, wyłącznie w ramach zajęć umożliwiających osiągnięcie efektów uczenia się w kategorii wiedzy- ścieżka A</t>
  </si>
  <si>
    <t xml:space="preserve">etyczne, społeczne i prawne uwarunkowania wykonywania zawodu ratownika medycznego i udzielania świadczeń zdrowotnych; </t>
  </si>
  <si>
    <t xml:space="preserve">założenia kształcenia na studiach przygotowującego do wykonywania zawodu ratownika medycznego i kształcenia podyplomowego ratowników medycznych; </t>
  </si>
  <si>
    <t>problematykę zarządzania zespołem oraz organizacji i zarządzania podmiotem systemu ochrony zdrowia;</t>
  </si>
  <si>
    <t xml:space="preserve">uwarunkowania rozwoju jakości świadczeń zdrowotnych i zasady zarządzania jakością; </t>
  </si>
  <si>
    <t>medyczne czynności ratunkowe i świadczenia zdrowotne inne niż medyczne czynności ratunkowe oraz standardy ich realizacji;</t>
  </si>
  <si>
    <t xml:space="preserve">mechanizmy działania produktów leczniczych oraz zasady ich ordynowania; </t>
  </si>
  <si>
    <t xml:space="preserve">patofizjologię, objawy i przebieg chorób prowadzących do nagłego stanu zagrożenia zdrowotnego; </t>
  </si>
  <si>
    <t xml:space="preserve">sposoby postępowania diagnostycznego i terapeutycznego właściwe dla określonych stanów chorobowych;  </t>
  </si>
  <si>
    <t xml:space="preserve">metody i zasady prowadzenia badań naukowych; </t>
  </si>
  <si>
    <t xml:space="preserve">wymagania dotyczące przygotowywania publikacji naukowych; </t>
  </si>
  <si>
    <t>W.11.</t>
  </si>
  <si>
    <t xml:space="preserve">potrzeby pacjentów niepełnosprawnych. </t>
  </si>
  <si>
    <t xml:space="preserve">rozwiązywać problemy zawodowe powstające w ramach wykonywania zawodu ratownika medycznego, w szczególności związane z podejmowaniem decyzji w sytuacjach trudnych, wynikających ze specyfiki zadań zawodowych i warunków ich realizacji, wykonywać
czynności i realizować procedury objęte zakresem działalności zawodowej ratownika medycznego; </t>
  </si>
  <si>
    <t xml:space="preserve">opracowywać założenia polityki kadrowej dla zespołu ratownictwa medycznego, odpowiednie do zapotrzebowania podmiotu systemu ochrony zdrowia; </t>
  </si>
  <si>
    <t xml:space="preserve">organizować i nadzorować pracę zespołu ratownictwa medycznego niezbędnego do udzielania świadczeń zdrowotnych; </t>
  </si>
  <si>
    <t xml:space="preserve">rozpoznawać stany nagłego zagrożenia zdrowotnego; </t>
  </si>
  <si>
    <t xml:space="preserve">samodzielnie wykonywać medyczne czynności ratunkowe i udzielać świadczeń zdrowotnych innych niż medyczne czynności ratunkowe; </t>
  </si>
  <si>
    <t>koordynować opiekę zdrowotną nad pacjentem w systemie ochrony zdrowia;</t>
  </si>
  <si>
    <t xml:space="preserve">samodzielnie podawać produkty lecznicze; </t>
  </si>
  <si>
    <t xml:space="preserve">komunikować się z pacjentem, uwzględniając uwarunkowania kulturowe i religijne; </t>
  </si>
  <si>
    <t xml:space="preserve">prowadzić badania naukowe, upowszechniać ich wyniki, wykorzystywać wyniki badań naukowych i światowy dorobek naukowy w zakresie ratownictwa medycznego; </t>
  </si>
  <si>
    <t xml:space="preserve">wykorzystywać nowoczesne metody nauczania i ewaluacji stosowane w kształceniu na studiach przygotowującym do wykonywania zawodu ratownika medycznego i kształceniu podyplomowym ratowników medycznych. </t>
  </si>
  <si>
    <t xml:space="preserve">dokonywania krytycznej oceny działań własnych i działań współpracowników z poszanowaniem różnic światopoglądowych i kulturowych; </t>
  </si>
  <si>
    <t xml:space="preserve">formułowania opinii dotyczących różnych aspektów działalności zawodowej i zasięgania porad ekspertów w przypadku trudności z samodzielnym rozwiązaniem problemu; </t>
  </si>
  <si>
    <t>okazywania dbałości o prestiż zawodu ratownika medycznego i solidarność zawodową;</t>
  </si>
  <si>
    <t xml:space="preserve">rozwiązywania złożonych problemów etycznych związanych z wykonywaniem zawodu ratownika medycznego i wskazywania priorytetów w realizacji określonych zadań; </t>
  </si>
  <si>
    <t xml:space="preserve">ponoszenia odpowiedzialności za wykonywanie czynności zawodowych; </t>
  </si>
  <si>
    <t xml:space="preserve">wykazywania profesjonalnego podejścia do strategii marketingowych przemysłu farmaceutycznego i reklamy jego produktów; </t>
  </si>
  <si>
    <t xml:space="preserve">radzenia sobie ze stresem i zapobiegania zespołowi wypalenia zawodowego. </t>
  </si>
  <si>
    <t xml:space="preserve">znaczenie i skutki prawne zdarzeń medycznych; </t>
  </si>
  <si>
    <t xml:space="preserve">problematykę zdarzeń niepożądanych i błędów medycznych w aspekcie bezpieczeństwa pacjenta; </t>
  </si>
  <si>
    <t>istotę błędów medycznych w medycznych czynnościach ratunkowych oraz w świadczeniach zdrowotnych;</t>
  </si>
  <si>
    <t>A.W4.</t>
  </si>
  <si>
    <t>A.W5.</t>
  </si>
  <si>
    <t>A.W6.</t>
  </si>
  <si>
    <t>A.W7.</t>
  </si>
  <si>
    <t>A.W8.</t>
  </si>
  <si>
    <t>A.W9.</t>
  </si>
  <si>
    <t>A.W10.</t>
  </si>
  <si>
    <t>A.W11.</t>
  </si>
  <si>
    <t>A.W12.</t>
  </si>
  <si>
    <t>A.W13.</t>
  </si>
  <si>
    <t>A.W14.</t>
  </si>
  <si>
    <t>A.W15.</t>
  </si>
  <si>
    <t>A.W16.</t>
  </si>
  <si>
    <t>A.W17.</t>
  </si>
  <si>
    <t>A.W18.</t>
  </si>
  <si>
    <t>A.W19.</t>
  </si>
  <si>
    <t>A.W20.</t>
  </si>
  <si>
    <t xml:space="preserve">problematykę ubezpieczeń w zakresie odpowiedzialności cywilnej; </t>
  </si>
  <si>
    <t xml:space="preserve">przepisy prawa dotyczące przetwarzania danych osobowych szczególnych kategorii w systemie ochrony zdrowia; </t>
  </si>
  <si>
    <t xml:space="preserve">uprawnienia zawodowe ratownika medycznego do udzielania świadczeń zdrowotnych, w tym medycznych czynności ratunkowych; </t>
  </si>
  <si>
    <t xml:space="preserve">metody zarządzania w systemie ochrony zdrowia; </t>
  </si>
  <si>
    <t>zasady funkcjonowania organizacji i budowania jej struktur w ochronie zdrowia;</t>
  </si>
  <si>
    <t xml:space="preserve">pojęcie kultury organizacyjnej i czynniki ją determinujące; </t>
  </si>
  <si>
    <t xml:space="preserve">mechanizmy podejmowania decyzji w zakresie zarządzania; </t>
  </si>
  <si>
    <t xml:space="preserve">style zarządzania i znaczenie przywództwa w ratownictwie medycznym; </t>
  </si>
  <si>
    <t xml:space="preserve">zasady udzielania i finansowania świadczeń zdrowotnych; </t>
  </si>
  <si>
    <t xml:space="preserve">specyfikę pełnienia funkcji kierowniczych, w tym istotę delegowania zadań; </t>
  </si>
  <si>
    <t>metody diagnozy organizacyjnej, koncepcję i teorię zarządzania zmianą w organizacji oraz zasady zarządzania strategicznego;</t>
  </si>
  <si>
    <t>problematykę zarządzania zasobami ludzkimi;</t>
  </si>
  <si>
    <t xml:space="preserve">uwarunkowania rozwoju zawodowego ratowników medycznych; </t>
  </si>
  <si>
    <t xml:space="preserve">modele i strategie zarządzania jakością w opiece zdrowotnej; </t>
  </si>
  <si>
    <t xml:space="preserve"> prawa pacjenta; </t>
  </si>
  <si>
    <t>marketing świadczeń zdrowotnych w publicznym i niepublicznym sektorze ochrony zdrowia;</t>
  </si>
  <si>
    <t xml:space="preserve">znaczenie profesjonalizmu w zawodzie ratownika medycznego; </t>
  </si>
  <si>
    <t>A.W21.</t>
  </si>
  <si>
    <t xml:space="preserve">specyfikę i rolę komunikacji werbalnej i niewerbalnej. </t>
  </si>
  <si>
    <t xml:space="preserve">oceniać zdarzenia w kontekście zgodności z przepisami prawa oraz możliwości i sposobów dochodzenia roszczeń, a także wskazać możliwości rozwiązania danego problemu; </t>
  </si>
  <si>
    <t xml:space="preserve">kwalifikować daną sytuację zawodową w odniesieniu do prawa cywilnego, prawa karnego i prawa pracy oraz w zakresie odpowiedzialności zawodowej; </t>
  </si>
  <si>
    <t>analizować przyczyny błędów medycznych i wdrażać działania zapobiegawcze w ramach uprawnień zawodowych ratownika medycznego;</t>
  </si>
  <si>
    <t>A.U4.</t>
  </si>
  <si>
    <t>A.U5.</t>
  </si>
  <si>
    <t>A.U6.</t>
  </si>
  <si>
    <t>A.U7.</t>
  </si>
  <si>
    <t>A.U8.</t>
  </si>
  <si>
    <t>A.U9.</t>
  </si>
  <si>
    <t>A.U10.</t>
  </si>
  <si>
    <t>A.U11.</t>
  </si>
  <si>
    <t>A.U12.</t>
  </si>
  <si>
    <t>A.U13.</t>
  </si>
  <si>
    <t>A.U14.</t>
  </si>
  <si>
    <t>A.U15.</t>
  </si>
  <si>
    <t>A.U16.</t>
  </si>
  <si>
    <t>A.U17.</t>
  </si>
  <si>
    <t>A.U18.</t>
  </si>
  <si>
    <t xml:space="preserve">stosować metody analizy strategicznej niezbędne dla funkcjonowania podmiotów wykonujących działalność leczniczą; </t>
  </si>
  <si>
    <t xml:space="preserve">organizować i nadzorować pracę w ramach pełnionych funkcji w systemie ochrony zdrowia; </t>
  </si>
  <si>
    <t>stosować różne metody podejmowania decyzji zawodowych i zarządczych;</t>
  </si>
  <si>
    <t>planować zasoby ludzkie, wykorzystując różne metody, organizować rekrutację pracowników i realizować proces adaptacji zawodowej;</t>
  </si>
  <si>
    <t xml:space="preserve">opracować plan własnego rozwoju zawodowego i motywować do rozwoju zawodowego innych członków podległego zespołu; </t>
  </si>
  <si>
    <t xml:space="preserve">opracowywać standardy organizacyjne oraz przygotowywać opisy stanowisk pracy dla ratowników medycznych i innych podległych pracowników; </t>
  </si>
  <si>
    <t>opracowywać harmonogramy pracy zespołu ratownictwa medycznego;</t>
  </si>
  <si>
    <t xml:space="preserve">nadzorować jakość świadczeń zdrowotnych w podmiocie wykonującym działalność leczniczą, w tym przygotować ten podmiot do zewnętrznej oceny jakości; </t>
  </si>
  <si>
    <t xml:space="preserve">wykorzystywać zróżnicowane metody i techniki komunikacji interpersonalnej uwzględniające uwarunkowania kulturowe, etniczne, religijne i społeczne; </t>
  </si>
  <si>
    <t>rozpoznawać kulturowe uwarunkowania stylu życia mające wpływ na zdrowie i chorobę;</t>
  </si>
  <si>
    <t xml:space="preserve">uwzględniać uwarunkowania religijne i kulturowe w odniesieniu do potrzeb pacjentów w opiece zdrowotnej; </t>
  </si>
  <si>
    <t xml:space="preserve">zachować profesjonalną postawę w podejmowaniu czynności ratunkowych; </t>
  </si>
  <si>
    <t xml:space="preserve">dostosować sposób komunikacji do potrzeb i stanu pacjenta; </t>
  </si>
  <si>
    <t xml:space="preserve">komunikować się w zespole i dzielić się wiedzą; </t>
  </si>
  <si>
    <t xml:space="preserve">porozumiewać się w języku obcym na poziomie B2+ Europejskiego Systemu Opisu Kształcenia Językowego obejmującym terminologię w zakresie zagadnień związanych z ochroną zdrowia i terminologię specjalistyczną z zakresu ratownictwa medycznego. </t>
  </si>
  <si>
    <t>B.W1.</t>
  </si>
  <si>
    <t xml:space="preserve">zasady oceny stanu pacjenta w celu ustalenia sposobu postępowania i podjęcia medycznych czynności ratunkowych albo odstąpienia od nich, w tym w przypadku rozpoznania śmierci; </t>
  </si>
  <si>
    <t>B.W2.</t>
  </si>
  <si>
    <t>B.W3.</t>
  </si>
  <si>
    <t>B.W4.</t>
  </si>
  <si>
    <t>B.W5.</t>
  </si>
  <si>
    <t>B.W6.</t>
  </si>
  <si>
    <t>B.W7.</t>
  </si>
  <si>
    <t>B.W8.</t>
  </si>
  <si>
    <t>B.W9.</t>
  </si>
  <si>
    <t>B.W10.</t>
  </si>
  <si>
    <t xml:space="preserve">gospodarkę wodno-elektrolitową i kwasowo-zasadową człowieka; </t>
  </si>
  <si>
    <t>zasady funkcjonowania stacji dializ i leczenia nerkozastępczego;</t>
  </si>
  <si>
    <t>zasady opieki nad pacjentem – biorcą narządów przed i po ich przeszczepieniu oraz nad dawcą narządów;</t>
  </si>
  <si>
    <t xml:space="preserve">wskazania i zasady stosowania tlenoterapii, wentylacji mechanicznej inwazyjnej i nieinwazyjnej oraz jej monitorowania, a także możliwe powikłania jej zastosowania w podmiocie wykonującym działalność leczniczą lub środowisku domowym; </t>
  </si>
  <si>
    <t xml:space="preserve">wskazania do przyrządowego przywracania drożności dróg oddechowych metodami nadgłośniowymi wraz z odsysaniem dróg oddechowych i techniki ich wykonywania; </t>
  </si>
  <si>
    <t xml:space="preserve">wskazania do intubacji dotchawiczej z wykorzystaniem dostępnego sprzętu i leków przez usta i przez nos oraz do prowadzenia wentylacji zastępczej, a także techniki ich wykonywania u dorosłych; </t>
  </si>
  <si>
    <t>wskazania do intubacji dotchawiczej z wykorzystaniem dostępnego sprzętu i leków przez usta i przez nos oraz do prowadzenia wentylacji zastępczej, a także techniki ich wykonywania u dzieci, w tym niemowląt i noworodków;</t>
  </si>
  <si>
    <t>wskazania do konikopunkcji i konikotomii oraz techniki ich wykonywania;</t>
  </si>
  <si>
    <t xml:space="preserve">wskazania do wykonania zabiegów elektroterapii u pacjentów z niestabilnością hemodynamiczną, w tym kardiowersji i elektrostymulacji; </t>
  </si>
  <si>
    <t>B.W11.</t>
  </si>
  <si>
    <t>B.W12.</t>
  </si>
  <si>
    <t>B.W13.</t>
  </si>
  <si>
    <t>B.W14.</t>
  </si>
  <si>
    <t>B.W15.</t>
  </si>
  <si>
    <t>B.W16.</t>
  </si>
  <si>
    <t>B.W17.</t>
  </si>
  <si>
    <t>B.W18.</t>
  </si>
  <si>
    <t>B.W19.</t>
  </si>
  <si>
    <t>B.W20.</t>
  </si>
  <si>
    <t xml:space="preserve">wskazania do wykonania kaniulacji żył obwodowych kończyn górnych i dolnych oraz żyły szyjnej zewnętrznej, a także technikę jej wykonania, w tym z wykorzystaniem ultrasonografii; </t>
  </si>
  <si>
    <t xml:space="preserve">wskazania do wykonania kaniulacji żył centralnych i naczyń tętniczych oraz technikę jej wykonania; </t>
  </si>
  <si>
    <t xml:space="preserve">możliwości zastosowania badania USG do lokalizacji naczyń obwodowych w czasie ich kaniulacji, do potwierdzenia prawidłowego umiejscowienia cewnika Foleya, sondy żołądkowej, rurki intubacyjnej oraz przepływu naczyniowego i ukrwienia rany, w celu diagnostyki lub potwierdzenia występowania schorzeń i urazów narządów; </t>
  </si>
  <si>
    <t xml:space="preserve">nowoczesne metody łagodzenia bólu w oparciu o skalę oceny bólu, z uwzględnieniem farmakoterapii dzieci; </t>
  </si>
  <si>
    <t xml:space="preserve">zasady wykonania intubacji u pacjentów z zachowanymi oznakami krążenia; </t>
  </si>
  <si>
    <t xml:space="preserve">zasady analgezji i sedacji niezbędne do wykonania procedur medycznych; </t>
  </si>
  <si>
    <t xml:space="preserve">wskazania do zaopatrywania chirurgicznego ran powierzchownych i głębokich i zasady tego zaopatrywania; </t>
  </si>
  <si>
    <t xml:space="preserve">wskazania do wykonania zabiegów fasciotomii i escharotomii i zasady ich wykonywania; </t>
  </si>
  <si>
    <t>wskazania do wykonania drenażu jamy opłucnowej, torakotomii ratunkowej i torakotomii prostej (Finger thoracostomy) i zasady ich wykonywania;</t>
  </si>
  <si>
    <t xml:space="preserve">podstawowe zasady wykonywania badań obrazowych i diagnostyki za pomocą tych badań, w szczególności z wykorzystaniem obrazu badania ultrasonograficznego w protokołach FAST, eFAST, BLUE, RUSH, RADiUS; </t>
  </si>
  <si>
    <t>B.W21.</t>
  </si>
  <si>
    <t>B.W22.</t>
  </si>
  <si>
    <t>B.W23.</t>
  </si>
  <si>
    <t>B.W24.</t>
  </si>
  <si>
    <t>B.W25.</t>
  </si>
  <si>
    <t xml:space="preserve">możliwości i ograniczenia badań laboratoryjnych w stanach nagłego zagrożenia zdrowotnego; </t>
  </si>
  <si>
    <t>cel badań laboratoryjnych w stanach nagłego zagrożenia zdrowotnego;</t>
  </si>
  <si>
    <t xml:space="preserve">przyczyny i objawy śmierci oraz zasady jej rozpoznawania, a także zasady stwierdzania zgonu; </t>
  </si>
  <si>
    <t xml:space="preserve">wskazania i zasady wykonania intubacji techniką sekwencji szybkiej intubacji (Rapid Sequence Intubation, RSI) u dorosłych z zachowanymi oznakami krążenia; </t>
  </si>
  <si>
    <t xml:space="preserve">wskazania i zasady wykonania intubacji techniką RSI u dzieci z zachowanymi oznakami krążenia.  </t>
  </si>
  <si>
    <t>B.U1.</t>
  </si>
  <si>
    <t xml:space="preserve">monitorować czynność układu krążenia metodami nieinwazyjnymi oraz inwazyjnymi; </t>
  </si>
  <si>
    <t>B.U2.</t>
  </si>
  <si>
    <t>B.U3.</t>
  </si>
  <si>
    <t>B.U4.</t>
  </si>
  <si>
    <t>B.U5.</t>
  </si>
  <si>
    <t>B.U6.</t>
  </si>
  <si>
    <t>B.U7.</t>
  </si>
  <si>
    <t>B.U8.</t>
  </si>
  <si>
    <t>B.U9.</t>
  </si>
  <si>
    <t>B.U10.</t>
  </si>
  <si>
    <t xml:space="preserve">przywracać drożność dróg oddechowych metodami nadgłośniowymi niezależnie od stanu pacjenta; </t>
  </si>
  <si>
    <t xml:space="preserve">wykonywać intubację dotchawiczą w laryngoskopii bezpośredniej u dorosłych z zachowanymi oznakami krążenia, z wykorzystaniem farmakologii; </t>
  </si>
  <si>
    <t>wykonywać intubację dotchawiczą w laryngoskopii bezpośredniej u dzieci, w tym niemowląt i noworodków, z zachowanymi oznakami krążenia, z wykorzystaniem farmakologii;</t>
  </si>
  <si>
    <t xml:space="preserve">wykonywać intubację dotchawiczą w laryngoskopii bezpośredniej u dorosłych z zachowanymi oznakami krążenia, z wykorzystaniem farmakologii w technice RSI; </t>
  </si>
  <si>
    <t>wykonywać intubację dotchawiczą w laryngoskopii bezpośredniej u dzieci, w tym niemowląt i noworodków, z zachowanymi oznakami krążenia, z wykorzystaniem farmakologii w technice RSI;</t>
  </si>
  <si>
    <t xml:space="preserve">wykonywać konikopunkcję oraz konikotomię; </t>
  </si>
  <si>
    <t xml:space="preserve">prowadzić wentylację wspomaganą i zastępczą u dorosłych i dzieci, w tym niemowląt i noworodków; </t>
  </si>
  <si>
    <t xml:space="preserve">zaopatrywać chirurgicznie ranę, zakładać i zmieniać opatrunek chirurgiczny; </t>
  </si>
  <si>
    <t xml:space="preserve">asystować przy wykonywaniu typowych procedur chirurgicznych w stanach nagłego zagrożenia zdrowotnego, w szczególności przy wykonywaniu torakotomii, endoskopii, laparotomii i fasciotomii; </t>
  </si>
  <si>
    <t>B.U11.</t>
  </si>
  <si>
    <t>B.U12.</t>
  </si>
  <si>
    <t>B.U13.</t>
  </si>
  <si>
    <t>B.U14.</t>
  </si>
  <si>
    <t>B.U15.</t>
  </si>
  <si>
    <t>B.U16.</t>
  </si>
  <si>
    <t>B.U17.</t>
  </si>
  <si>
    <t>B.U18.</t>
  </si>
  <si>
    <t>B.U19.</t>
  </si>
  <si>
    <t>B.U20.</t>
  </si>
  <si>
    <t xml:space="preserve">sprawować opiekę medyczną nad pacjentem po zabiegu torakochirurgicznym; </t>
  </si>
  <si>
    <t xml:space="preserve">sprawować opiekę medyczną nad pacjentem w trakcie leczenia nerkozastępczego; </t>
  </si>
  <si>
    <t xml:space="preserve">ocenić wynik badania radiologicznego u pacjenta w stanie nagłego zagrożenia zdrowotnego; </t>
  </si>
  <si>
    <t xml:space="preserve">wykonać i zinterpretować badanie USG w protokołach ratunkowych; </t>
  </si>
  <si>
    <t xml:space="preserve">pobrać materiał biologiczny do badań laboratoryjnych, mikrobiologicznych i toksykologicznych i zinterpretować wyniki tych badań – w podstawowym zakresie; </t>
  </si>
  <si>
    <t xml:space="preserve">prowadzić dokumentację medyczną w zakresie wykonywanych czynności; </t>
  </si>
  <si>
    <t xml:space="preserve">sprawować opiekę nad kobietą ciężarną w trakcie transportu oraz przyjąć poród w warunkach pozaszpitalnych; </t>
  </si>
  <si>
    <t xml:space="preserve">podjąć czynności ratunkowe w przypadku krwotoku położniczego; </t>
  </si>
  <si>
    <t xml:space="preserve">prowadzić dokumentację w zakresie wykonywanych czynności, w tym w przypadku zgonu pacjenta, urodzenia dziecka martwego i odstąpienia od medycznych czynności ratunkowych; </t>
  </si>
  <si>
    <t xml:space="preserve">rozpoznać pewne znamiona śmierci i stwierdzić zgon pacjenta. </t>
  </si>
  <si>
    <t>C.W1.</t>
  </si>
  <si>
    <t>C.W2.</t>
  </si>
  <si>
    <t>C.W3.</t>
  </si>
  <si>
    <t>C.W4.</t>
  </si>
  <si>
    <t>C.W5.</t>
  </si>
  <si>
    <t>C.W6.</t>
  </si>
  <si>
    <t>C.W7.</t>
  </si>
  <si>
    <t xml:space="preserve">kierunki, zakres i rodzaje badań naukowych w ratownictwie medycznym i medycynie ratunkowej; </t>
  </si>
  <si>
    <t xml:space="preserve">dobre praktyki w badaniach naukowych; </t>
  </si>
  <si>
    <t xml:space="preserve">metody, techniki i narzędzia badawcze stosowane w jakościowych i ilościowych badaniach naukowych; </t>
  </si>
  <si>
    <t xml:space="preserve">zasady przygotowywania baz danych do analiz statystycznych; </t>
  </si>
  <si>
    <t xml:space="preserve">źródła naukowej informacji medycznej; </t>
  </si>
  <si>
    <t xml:space="preserve">sposoby wyszukiwania informacji naukowej w bazach danych; </t>
  </si>
  <si>
    <t>zasady praktyki zawodowej opartej na dowodach naukowych w medycynie (evidence based medicine);</t>
  </si>
  <si>
    <t>C.W8.</t>
  </si>
  <si>
    <t>C.W9.</t>
  </si>
  <si>
    <t>C.W10.</t>
  </si>
  <si>
    <t xml:space="preserve">współczesną organizację i rozwój systemów ratownictwa medycznego; </t>
  </si>
  <si>
    <t>inicjatywy i strategie międzynarodowe dotyczące ochrony i promocji zdrowia;</t>
  </si>
  <si>
    <t xml:space="preserve">metodologię badań naukowych; </t>
  </si>
  <si>
    <t>C.W11.</t>
  </si>
  <si>
    <t>C.W12.</t>
  </si>
  <si>
    <t>C.W13.</t>
  </si>
  <si>
    <t>C.W14.</t>
  </si>
  <si>
    <t>C.W15.</t>
  </si>
  <si>
    <t>C.W16.</t>
  </si>
  <si>
    <t>wybrane pojęcia z zakresu dydaktyki medycznej;</t>
  </si>
  <si>
    <t>zasady analizy i prezentacji wyników badań naukowych oraz ich upowszechniania;</t>
  </si>
  <si>
    <t>zasady przygotowania do działalności dydaktycznej i edukacyjnej;</t>
  </si>
  <si>
    <t xml:space="preserve">metody nauczania i środki dydaktyczne stosowane w kształceniu na studiach przygotowującym do wykonywania zawodu ratownika medycznego i kształceniu podyplomowym ratowników medycznych; </t>
  </si>
  <si>
    <t>zasady oceny stanu pacjenta w celu ustalenia sposobu postępowania i podjęcia medycznych czynności ratunkowych albo odstąpienia od nich, w tym w przypadku rozpoznania śmierci;</t>
  </si>
  <si>
    <t>przyczyny i objawy śmierci oraz zasady jej rozpoznawania oraz zasady stwierdzania zgonu.</t>
  </si>
  <si>
    <t>C.U1.</t>
  </si>
  <si>
    <t>C.U2.</t>
  </si>
  <si>
    <t>C.U3.</t>
  </si>
  <si>
    <t>C.U4.</t>
  </si>
  <si>
    <t>C.U5.</t>
  </si>
  <si>
    <t>C.U6.</t>
  </si>
  <si>
    <t>C.U7.</t>
  </si>
  <si>
    <t>C.U8.</t>
  </si>
  <si>
    <t>C.U9.</t>
  </si>
  <si>
    <t>C.U10.</t>
  </si>
  <si>
    <t xml:space="preserve">wskazywać kierunki i zakres badań naukowych w ratownictwie medycznym i medycynie ratunkowej; </t>
  </si>
  <si>
    <t xml:space="preserve">zaplanować badanie naukowe, omówić jego cel i spodziewane wyniki; </t>
  </si>
  <si>
    <t xml:space="preserve">przeprowadzić badanie naukowe, zaprezentować i zinterpretować jego wyniki oraz odnieść je do aktualnego stanu wiedzy; </t>
  </si>
  <si>
    <t>pozyskiwać i przygotowywać bazy danych do obliczeń statystycznych;</t>
  </si>
  <si>
    <t>stosować testy parametryczne i nieparametryczne dla zmiennych zależnych i niezależnych;</t>
  </si>
  <si>
    <t>korzystać ze specjalistycznej literatury naukowej krajowej i zagranicznej, naukowych baz danych oraz informacji i danych przekazywanych przez międzynarodowe organizacje i stowarzyszenia właściwe w zakresie ratownictwa medycznego;</t>
  </si>
  <si>
    <t xml:space="preserve">analizować inicjatywy oraz strategie krajowe i międzynarodowe dotyczące ochrony i promocji zdrowia; </t>
  </si>
  <si>
    <t xml:space="preserve">wskazać uwarunkowania rozwoju badań naukowych w ratownictwie medycznym i medycynie ratunkowej; </t>
  </si>
  <si>
    <t xml:space="preserve">wskazać priorytety badań naukowych w ratownictwie medycznym w ujęciu międzynarodowym, europejskim i krajowym; </t>
  </si>
  <si>
    <t xml:space="preserve">scharakteryzować metody, techniki i narzędzia badawcze stosowane w badaniach naukowych w ratownictwie medycznym i medycynie ratunkowej; </t>
  </si>
  <si>
    <t>C.U11.</t>
  </si>
  <si>
    <t>C.U12.</t>
  </si>
  <si>
    <t>C.U13.</t>
  </si>
  <si>
    <t>C.U14.</t>
  </si>
  <si>
    <t>C.U15.</t>
  </si>
  <si>
    <t>C.U16.</t>
  </si>
  <si>
    <t>C.U17.</t>
  </si>
  <si>
    <t>C.U18.</t>
  </si>
  <si>
    <t>C.U19.</t>
  </si>
  <si>
    <t xml:space="preserve">opracować model badawczy, w tym sformułować cel badań, problemy badawcze, zmienne, wskaźniki do zmiennych, metody, techniki i narzędzia badawcze oraz dobrać grupę do badań; </t>
  </si>
  <si>
    <t xml:space="preserve">wskazać różnice między praktyką opartą na dowodach naukowych a praktyką opartą na faktach; </t>
  </si>
  <si>
    <t>wskazać etapy praktyki opartej na dowodach naukowych w medycynie (evidence based medicine);</t>
  </si>
  <si>
    <t>scharakteryzować poziomy i stopnie dowodów naukowych;</t>
  </si>
  <si>
    <t xml:space="preserve">przygotowywać rekomendacje w oparciu o dowody naukowe; </t>
  </si>
  <si>
    <t xml:space="preserve">organizować proces dydaktyczny z wykorzystaniem nowoczesnych technologii stosowanych w kształceniu na studiach przygotowującym do wykonywania zawodu ratownika medycznego i kształceniu podyplomowym ratowników medycznych; </t>
  </si>
  <si>
    <t>dobierać odpowiednie środki i metody nauczania stosowane w działalności dydaktycznej;</t>
  </si>
  <si>
    <t>za zajęcia kształtujące umiejętności praktyczne</t>
  </si>
  <si>
    <t>Kształcenie ogólne</t>
  </si>
  <si>
    <t>Tok A</t>
  </si>
  <si>
    <t>Tok B</t>
  </si>
  <si>
    <t>P6S_WK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</si>
</sst>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2" tint="-0.499984740745262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A2363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A23636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7" tint="0.79998168889431442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9ABD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EBF"/>
        <bgColor rgb="FF0070C0"/>
      </patternFill>
    </fill>
    <fill>
      <patternFill patternType="solid">
        <fgColor rgb="FF00B047"/>
        <bgColor rgb="FF00B050"/>
      </patternFill>
    </fill>
    <fill>
      <patternFill patternType="mediumGray">
        <fgColor rgb="FF006EBF"/>
        <bgColor rgb="FF0070C0"/>
      </patternFill>
    </fill>
    <fill>
      <patternFill patternType="solid">
        <fgColor rgb="FFE2AC00"/>
        <bgColor rgb="FFEAB2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4" fillId="0" borderId="0"/>
  </cellStyleXfs>
  <cellXfs count="77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quotePrefix="1"/>
    <xf numFmtId="0" fontId="0" fillId="0" borderId="7" xfId="0" quotePrefix="1" applyBorder="1"/>
    <xf numFmtId="0" fontId="2" fillId="4" borderId="7" xfId="0" applyFont="1" applyFill="1" applyBorder="1"/>
    <xf numFmtId="0" fontId="9" fillId="16" borderId="7" xfId="0" applyFont="1" applyFill="1" applyBorder="1" applyAlignment="1">
      <alignment vertical="center" wrapText="1"/>
    </xf>
    <xf numFmtId="0" fontId="7" fillId="7" borderId="7" xfId="0" applyFont="1" applyFill="1" applyBorder="1"/>
    <xf numFmtId="0" fontId="10" fillId="4" borderId="7" xfId="0" applyFont="1" applyFill="1" applyBorder="1"/>
    <xf numFmtId="0" fontId="10" fillId="21" borderId="7" xfId="0" applyFont="1" applyFill="1" applyBorder="1" applyAlignment="1">
      <alignment vertical="center" wrapText="1"/>
    </xf>
    <xf numFmtId="9" fontId="10" fillId="21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21" borderId="7" xfId="0" applyFill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49" fontId="7" fillId="0" borderId="7" xfId="0" applyNumberFormat="1" applyFont="1" applyBorder="1"/>
    <xf numFmtId="0" fontId="0" fillId="41" borderId="7" xfId="0" applyFill="1" applyBorder="1" applyAlignment="1">
      <alignment wrapText="1"/>
    </xf>
    <xf numFmtId="49" fontId="7" fillId="41" borderId="7" xfId="0" applyNumberFormat="1" applyFont="1" applyFill="1" applyBorder="1"/>
    <xf numFmtId="0" fontId="0" fillId="41" borderId="7" xfId="0" applyFill="1" applyBorder="1"/>
    <xf numFmtId="0" fontId="0" fillId="41" borderId="9" xfId="0" applyFill="1" applyBorder="1" applyAlignment="1">
      <alignment wrapText="1"/>
    </xf>
    <xf numFmtId="0" fontId="0" fillId="42" borderId="7" xfId="0" applyFill="1" applyBorder="1"/>
    <xf numFmtId="0" fontId="0" fillId="42" borderId="7" xfId="0" applyFill="1" applyBorder="1" applyAlignment="1">
      <alignment wrapText="1"/>
    </xf>
    <xf numFmtId="49" fontId="7" fillId="42" borderId="7" xfId="0" applyNumberFormat="1" applyFont="1" applyFill="1" applyBorder="1"/>
    <xf numFmtId="0" fontId="0" fillId="22" borderId="7" xfId="0" applyFill="1" applyBorder="1" applyAlignment="1">
      <alignment vertical="top"/>
    </xf>
    <xf numFmtId="0" fontId="0" fillId="22" borderId="7" xfId="0" applyFill="1" applyBorder="1" applyAlignment="1">
      <alignment wrapText="1"/>
    </xf>
    <xf numFmtId="49" fontId="7" fillId="22" borderId="7" xfId="0" applyNumberFormat="1" applyFont="1" applyFill="1" applyBorder="1"/>
    <xf numFmtId="0" fontId="0" fillId="22" borderId="7" xfId="0" applyFill="1" applyBorder="1"/>
    <xf numFmtId="49" fontId="7" fillId="0" borderId="0" xfId="0" applyNumberFormat="1" applyFont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quotePrefix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2" fontId="0" fillId="0" borderId="27" xfId="0" applyNumberFormat="1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17" borderId="36" xfId="0" applyFill="1" applyBorder="1" applyAlignment="1" applyProtection="1">
      <alignment vertical="center"/>
      <protection locked="0"/>
    </xf>
    <xf numFmtId="0" fontId="0" fillId="11" borderId="26" xfId="0" applyFill="1" applyBorder="1" applyAlignment="1" applyProtection="1">
      <alignment vertical="center"/>
      <protection locked="0"/>
    </xf>
    <xf numFmtId="0" fontId="0" fillId="13" borderId="27" xfId="0" applyFill="1" applyBorder="1" applyAlignment="1" applyProtection="1">
      <alignment vertical="center"/>
      <protection locked="0"/>
    </xf>
    <xf numFmtId="2" fontId="0" fillId="20" borderId="18" xfId="0" applyNumberFormat="1" applyFill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2" fontId="0" fillId="0" borderId="5" xfId="0" applyNumberFormat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17" borderId="10" xfId="0" applyFill="1" applyBorder="1" applyAlignment="1" applyProtection="1">
      <alignment vertical="center"/>
      <protection locked="0"/>
    </xf>
    <xf numFmtId="0" fontId="0" fillId="11" borderId="7" xfId="0" applyFill="1" applyBorder="1" applyAlignment="1" applyProtection="1">
      <alignment vertical="center"/>
      <protection locked="0"/>
    </xf>
    <xf numFmtId="0" fontId="0" fillId="13" borderId="8" xfId="0" applyFill="1" applyBorder="1" applyAlignment="1" applyProtection="1">
      <alignment vertical="center"/>
      <protection locked="0"/>
    </xf>
    <xf numFmtId="0" fontId="0" fillId="20" borderId="22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2" fontId="0" fillId="20" borderId="30" xfId="0" applyNumberFormat="1" applyFill="1" applyBorder="1" applyAlignment="1" applyProtection="1">
      <alignment vertical="center" wrapText="1"/>
      <protection locked="0"/>
    </xf>
    <xf numFmtId="1" fontId="7" fillId="0" borderId="2" xfId="2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1" fontId="7" fillId="0" borderId="6" xfId="2" applyNumberFormat="1" applyFont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vertical="center"/>
      <protection locked="0"/>
    </xf>
    <xf numFmtId="2" fontId="0" fillId="0" borderId="32" xfId="0" applyNumberForma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2" fontId="0" fillId="0" borderId="15" xfId="0" applyNumberForma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17" borderId="21" xfId="0" applyFill="1" applyBorder="1" applyAlignment="1" applyProtection="1">
      <alignment vertical="center"/>
      <protection locked="0"/>
    </xf>
    <xf numFmtId="0" fontId="0" fillId="11" borderId="13" xfId="0" applyFill="1" applyBorder="1" applyAlignment="1" applyProtection="1">
      <alignment vertical="center"/>
      <protection locked="0"/>
    </xf>
    <xf numFmtId="0" fontId="0" fillId="13" borderId="14" xfId="0" applyFill="1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2" fontId="0" fillId="0" borderId="8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2" fontId="0" fillId="0" borderId="33" xfId="0" applyNumberFormat="1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17" borderId="45" xfId="0" applyFill="1" applyBorder="1" applyAlignment="1" applyProtection="1">
      <alignment vertical="center"/>
      <protection locked="0"/>
    </xf>
    <xf numFmtId="0" fontId="0" fillId="11" borderId="44" xfId="0" applyFill="1" applyBorder="1" applyAlignment="1" applyProtection="1">
      <alignment vertical="center"/>
      <protection locked="0"/>
    </xf>
    <xf numFmtId="0" fontId="0" fillId="13" borderId="33" xfId="0" applyFill="1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22" borderId="43" xfId="0" applyFill="1" applyBorder="1" applyAlignment="1" applyProtection="1">
      <alignment vertical="center"/>
      <protection locked="0"/>
    </xf>
    <xf numFmtId="0" fontId="0" fillId="22" borderId="44" xfId="0" applyFill="1" applyBorder="1" applyAlignment="1" applyProtection="1">
      <alignment horizontal="center" vertical="center"/>
      <protection locked="0"/>
    </xf>
    <xf numFmtId="0" fontId="0" fillId="22" borderId="44" xfId="0" applyFill="1" applyBorder="1" applyAlignment="1" applyProtection="1">
      <alignment vertical="center"/>
      <protection locked="0"/>
    </xf>
    <xf numFmtId="0" fontId="2" fillId="22" borderId="46" xfId="0" applyFont="1" applyFill="1" applyBorder="1" applyAlignment="1" applyProtection="1">
      <alignment vertical="center" wrapText="1"/>
      <protection locked="0"/>
    </xf>
    <xf numFmtId="0" fontId="0" fillId="17" borderId="22" xfId="0" applyFill="1" applyBorder="1" applyAlignment="1" applyProtection="1">
      <alignment vertical="center"/>
      <protection locked="0"/>
    </xf>
    <xf numFmtId="0" fontId="0" fillId="11" borderId="4" xfId="0" applyFill="1" applyBorder="1" applyAlignment="1" applyProtection="1">
      <alignment vertical="center"/>
      <protection locked="0"/>
    </xf>
    <xf numFmtId="0" fontId="0" fillId="13" borderId="5" xfId="0" applyFill="1" applyBorder="1" applyAlignment="1" applyProtection="1">
      <alignment vertical="center"/>
      <protection locked="0"/>
    </xf>
    <xf numFmtId="164" fontId="16" fillId="0" borderId="16" xfId="2" applyNumberFormat="1" applyFont="1" applyBorder="1" applyAlignment="1" applyProtection="1">
      <alignment horizontal="center"/>
      <protection locked="0"/>
    </xf>
    <xf numFmtId="0" fontId="0" fillId="33" borderId="4" xfId="0" applyFill="1" applyBorder="1" applyAlignment="1" applyProtection="1">
      <alignment horizontal="center" vertical="center"/>
      <protection locked="0"/>
    </xf>
    <xf numFmtId="0" fontId="0" fillId="33" borderId="7" xfId="0" applyFill="1" applyBorder="1" applyAlignment="1" applyProtection="1">
      <alignment vertical="center"/>
      <protection locked="0"/>
    </xf>
    <xf numFmtId="0" fontId="0" fillId="33" borderId="7" xfId="0" applyFill="1" applyBorder="1" applyAlignment="1" applyProtection="1">
      <alignment horizontal="center" vertical="center"/>
      <protection locked="0"/>
    </xf>
    <xf numFmtId="0" fontId="0" fillId="33" borderId="4" xfId="0" applyFill="1" applyBorder="1" applyAlignment="1" applyProtection="1">
      <alignment vertical="center"/>
      <protection locked="0"/>
    </xf>
    <xf numFmtId="0" fontId="7" fillId="33" borderId="9" xfId="0" applyFont="1" applyFill="1" applyBorder="1" applyAlignment="1" applyProtection="1">
      <alignment vertical="center" wrapText="1"/>
      <protection locked="0"/>
    </xf>
    <xf numFmtId="0" fontId="0" fillId="33" borderId="7" xfId="0" applyFill="1" applyBorder="1" applyAlignment="1" applyProtection="1">
      <alignment vertical="center" wrapText="1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vertical="center"/>
      <protection locked="0"/>
    </xf>
    <xf numFmtId="0" fontId="7" fillId="6" borderId="9" xfId="0" applyFont="1" applyFill="1" applyBorder="1" applyAlignment="1" applyProtection="1">
      <alignment vertical="center" wrapText="1"/>
      <protection locked="0"/>
    </xf>
    <xf numFmtId="0" fontId="0" fillId="6" borderId="7" xfId="0" applyFill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17" borderId="62" xfId="0" applyFill="1" applyBorder="1" applyAlignment="1" applyProtection="1">
      <alignment vertical="center"/>
      <protection locked="0"/>
    </xf>
    <xf numFmtId="0" fontId="0" fillId="11" borderId="12" xfId="0" applyFill="1" applyBorder="1" applyAlignment="1" applyProtection="1">
      <alignment vertical="center"/>
      <protection locked="0"/>
    </xf>
    <xf numFmtId="0" fontId="0" fillId="13" borderId="63" xfId="0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7" xfId="0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2" fontId="0" fillId="2" borderId="50" xfId="0" applyNumberForma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2" fillId="17" borderId="52" xfId="0" applyFont="1" applyFill="1" applyBorder="1" applyProtection="1">
      <protection locked="0"/>
    </xf>
    <xf numFmtId="0" fontId="2" fillId="17" borderId="53" xfId="0" applyFont="1" applyFill="1" applyBorder="1" applyProtection="1">
      <protection locked="0"/>
    </xf>
    <xf numFmtId="0" fontId="2" fillId="17" borderId="53" xfId="0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28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2" fontId="0" fillId="0" borderId="0" xfId="0" applyNumberFormat="1"/>
    <xf numFmtId="0" fontId="0" fillId="0" borderId="7" xfId="0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2" fillId="3" borderId="18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left" textRotation="90" wrapText="1"/>
    </xf>
    <xf numFmtId="0" fontId="0" fillId="13" borderId="7" xfId="0" applyFill="1" applyBorder="1" applyAlignment="1">
      <alignment textRotation="90" wrapText="1"/>
    </xf>
    <xf numFmtId="0" fontId="2" fillId="15" borderId="7" xfId="0" applyFont="1" applyFill="1" applyBorder="1" applyAlignment="1">
      <alignment textRotation="90" wrapText="1"/>
    </xf>
    <xf numFmtId="0" fontId="2" fillId="31" borderId="7" xfId="0" applyFont="1" applyFill="1" applyBorder="1" applyAlignment="1">
      <alignment horizontal="center" textRotation="90" wrapText="1"/>
    </xf>
    <xf numFmtId="0" fontId="2" fillId="18" borderId="4" xfId="0" applyFont="1" applyFill="1" applyBorder="1" applyAlignment="1">
      <alignment textRotation="90" wrapText="1"/>
    </xf>
    <xf numFmtId="2" fontId="2" fillId="5" borderId="4" xfId="0" applyNumberFormat="1" applyFont="1" applyFill="1" applyBorder="1" applyAlignment="1">
      <alignment textRotation="90" wrapText="1"/>
    </xf>
    <xf numFmtId="2" fontId="4" fillId="34" borderId="4" xfId="0" applyNumberFormat="1" applyFont="1" applyFill="1" applyBorder="1" applyAlignment="1">
      <alignment textRotation="90" wrapText="1"/>
    </xf>
    <xf numFmtId="0" fontId="4" fillId="17" borderId="4" xfId="0" applyFont="1" applyFill="1" applyBorder="1" applyAlignment="1">
      <alignment textRotation="90" wrapText="1"/>
    </xf>
    <xf numFmtId="0" fontId="4" fillId="12" borderId="30" xfId="0" applyFont="1" applyFill="1" applyBorder="1" applyAlignment="1">
      <alignment horizontal="center" textRotation="90" wrapText="1"/>
    </xf>
    <xf numFmtId="0" fontId="2" fillId="10" borderId="22" xfId="0" applyFont="1" applyFill="1" applyBorder="1" applyAlignment="1">
      <alignment textRotation="90" wrapText="1"/>
    </xf>
    <xf numFmtId="0" fontId="2" fillId="17" borderId="22" xfId="0" applyFont="1" applyFill="1" applyBorder="1" applyAlignment="1">
      <alignment horizontal="center" textRotation="90" wrapText="1"/>
    </xf>
    <xf numFmtId="0" fontId="2" fillId="10" borderId="7" xfId="0" applyFont="1" applyFill="1" applyBorder="1" applyAlignment="1">
      <alignment horizontal="center" textRotation="90" wrapText="1"/>
    </xf>
    <xf numFmtId="2" fontId="6" fillId="9" borderId="22" xfId="0" applyNumberFormat="1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top" wrapText="1"/>
    </xf>
    <xf numFmtId="0" fontId="4" fillId="14" borderId="4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/>
    </xf>
    <xf numFmtId="0" fontId="4" fillId="15" borderId="22" xfId="0" applyFont="1" applyFill="1" applyBorder="1" applyAlignment="1">
      <alignment horizontal="center" vertical="center" wrapText="1"/>
    </xf>
    <xf numFmtId="0" fontId="4" fillId="31" borderId="7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4" fillId="12" borderId="31" xfId="0" applyFont="1" applyFill="1" applyBorder="1" applyAlignment="1">
      <alignment horizontal="center" vertical="center" wrapText="1"/>
    </xf>
    <xf numFmtId="0" fontId="2" fillId="10" borderId="2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31" borderId="4" xfId="0" applyFont="1" applyFill="1" applyBorder="1" applyAlignment="1">
      <alignment horizontal="center" vertical="center" wrapText="1"/>
    </xf>
    <xf numFmtId="0" fontId="2" fillId="17" borderId="21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31" borderId="3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/>
    </xf>
    <xf numFmtId="49" fontId="6" fillId="9" borderId="22" xfId="0" applyNumberFormat="1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/>
    </xf>
    <xf numFmtId="0" fontId="4" fillId="15" borderId="50" xfId="0" applyFont="1" applyFill="1" applyBorder="1" applyAlignment="1">
      <alignment horizontal="center" vertical="center" wrapText="1"/>
    </xf>
    <xf numFmtId="0" fontId="4" fillId="31" borderId="13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2" fontId="4" fillId="5" borderId="50" xfId="0" applyNumberFormat="1" applyFont="1" applyFill="1" applyBorder="1" applyAlignment="1">
      <alignment horizontal="center" vertical="center" wrapText="1"/>
    </xf>
    <xf numFmtId="0" fontId="4" fillId="17" borderId="50" xfId="0" applyFont="1" applyFill="1" applyBorder="1" applyAlignment="1">
      <alignment horizontal="center" vertical="center" wrapText="1"/>
    </xf>
    <xf numFmtId="49" fontId="4" fillId="12" borderId="0" xfId="0" applyNumberFormat="1" applyFont="1" applyFill="1" applyAlignment="1">
      <alignment horizontal="center" vertical="center" wrapText="1"/>
    </xf>
    <xf numFmtId="0" fontId="4" fillId="10" borderId="46" xfId="0" applyFont="1" applyFill="1" applyBorder="1" applyAlignment="1">
      <alignment horizontal="center" vertical="center" wrapText="1"/>
    </xf>
    <xf numFmtId="0" fontId="4" fillId="14" borderId="46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4" fillId="31" borderId="44" xfId="0" applyFont="1" applyFill="1" applyBorder="1" applyAlignment="1">
      <alignment horizontal="center" vertical="center" wrapText="1"/>
    </xf>
    <xf numFmtId="0" fontId="4" fillId="17" borderId="45" xfId="0" applyFont="1" applyFill="1" applyBorder="1" applyAlignment="1">
      <alignment horizontal="center" vertical="center" wrapText="1"/>
    </xf>
    <xf numFmtId="0" fontId="4" fillId="10" borderId="44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4" fillId="31" borderId="46" xfId="0" applyFont="1" applyFill="1" applyBorder="1" applyAlignment="1">
      <alignment horizontal="center" vertical="center" wrapText="1"/>
    </xf>
    <xf numFmtId="0" fontId="4" fillId="10" borderId="45" xfId="0" applyFont="1" applyFill="1" applyBorder="1" applyAlignment="1">
      <alignment horizontal="center" vertical="center"/>
    </xf>
    <xf numFmtId="49" fontId="11" fillId="9" borderId="45" xfId="0" applyNumberFormat="1" applyFont="1" applyFill="1" applyBorder="1" applyAlignment="1">
      <alignment horizontal="center" vertical="center" wrapText="1"/>
    </xf>
    <xf numFmtId="0" fontId="0" fillId="14" borderId="26" xfId="0" applyFill="1" applyBorder="1" applyAlignment="1">
      <alignment vertical="center"/>
    </xf>
    <xf numFmtId="0" fontId="0" fillId="13" borderId="26" xfId="0" applyFill="1" applyBorder="1" applyAlignment="1">
      <alignment vertical="center"/>
    </xf>
    <xf numFmtId="0" fontId="0" fillId="15" borderId="36" xfId="0" applyFill="1" applyBorder="1" applyAlignment="1">
      <alignment vertical="center"/>
    </xf>
    <xf numFmtId="0" fontId="0" fillId="31" borderId="36" xfId="0" applyFill="1" applyBorder="1" applyAlignment="1">
      <alignment vertical="center"/>
    </xf>
    <xf numFmtId="0" fontId="1" fillId="18" borderId="26" xfId="1" applyFill="1" applyBorder="1" applyAlignment="1" applyProtection="1">
      <alignment vertical="center"/>
    </xf>
    <xf numFmtId="2" fontId="0" fillId="5" borderId="26" xfId="0" applyNumberFormat="1" applyFill="1" applyBorder="1" applyAlignment="1">
      <alignment vertical="center"/>
    </xf>
    <xf numFmtId="2" fontId="0" fillId="17" borderId="26" xfId="0" applyNumberFormat="1" applyFill="1" applyBorder="1" applyAlignment="1">
      <alignment vertical="center" wrapText="1"/>
    </xf>
    <xf numFmtId="2" fontId="0" fillId="12" borderId="37" xfId="0" applyNumberFormat="1" applyFill="1" applyBorder="1" applyAlignment="1">
      <alignment vertical="center" wrapText="1"/>
    </xf>
    <xf numFmtId="0" fontId="0" fillId="14" borderId="7" xfId="0" applyFill="1" applyBorder="1" applyAlignment="1">
      <alignment vertical="center"/>
    </xf>
    <xf numFmtId="0" fontId="0" fillId="13" borderId="7" xfId="0" applyFill="1" applyBorder="1" applyAlignment="1">
      <alignment vertical="center"/>
    </xf>
    <xf numFmtId="0" fontId="0" fillId="15" borderId="10" xfId="0" applyFill="1" applyBorder="1" applyAlignment="1">
      <alignment vertical="center"/>
    </xf>
    <xf numFmtId="0" fontId="0" fillId="31" borderId="10" xfId="0" applyFill="1" applyBorder="1" applyAlignment="1">
      <alignment vertical="center"/>
    </xf>
    <xf numFmtId="0" fontId="1" fillId="18" borderId="7" xfId="1" applyFill="1" applyBorder="1" applyAlignment="1" applyProtection="1">
      <alignment vertical="center"/>
    </xf>
    <xf numFmtId="2" fontId="0" fillId="5" borderId="4" xfId="0" applyNumberFormat="1" applyFill="1" applyBorder="1" applyAlignment="1">
      <alignment vertical="center"/>
    </xf>
    <xf numFmtId="2" fontId="0" fillId="5" borderId="7" xfId="0" applyNumberFormat="1" applyFill="1" applyBorder="1" applyAlignment="1">
      <alignment vertical="center"/>
    </xf>
    <xf numFmtId="2" fontId="0" fillId="17" borderId="7" xfId="0" applyNumberFormat="1" applyFill="1" applyBorder="1" applyAlignment="1">
      <alignment vertical="center" wrapText="1"/>
    </xf>
    <xf numFmtId="2" fontId="0" fillId="12" borderId="3" xfId="0" applyNumberFormat="1" applyFill="1" applyBorder="1" applyAlignment="1">
      <alignment vertical="center" wrapText="1"/>
    </xf>
    <xf numFmtId="2" fontId="0" fillId="12" borderId="7" xfId="0" applyNumberFormat="1" applyFill="1" applyBorder="1" applyAlignment="1">
      <alignment vertical="center" wrapText="1"/>
    </xf>
    <xf numFmtId="0" fontId="7" fillId="14" borderId="7" xfId="0" applyFont="1" applyFill="1" applyBorder="1" applyAlignment="1">
      <alignment vertical="center"/>
    </xf>
    <xf numFmtId="2" fontId="0" fillId="12" borderId="4" xfId="0" applyNumberFormat="1" applyFill="1" applyBorder="1" applyAlignment="1">
      <alignment vertical="center" wrapText="1"/>
    </xf>
    <xf numFmtId="0" fontId="0" fillId="14" borderId="13" xfId="0" applyFill="1" applyBorder="1" applyAlignment="1">
      <alignment vertical="center"/>
    </xf>
    <xf numFmtId="0" fontId="0" fillId="13" borderId="13" xfId="0" applyFill="1" applyBorder="1" applyAlignment="1">
      <alignment vertical="center"/>
    </xf>
    <xf numFmtId="0" fontId="0" fillId="15" borderId="21" xfId="0" applyFill="1" applyBorder="1" applyAlignment="1">
      <alignment vertical="center"/>
    </xf>
    <xf numFmtId="0" fontId="0" fillId="31" borderId="21" xfId="0" applyFill="1" applyBorder="1" applyAlignment="1">
      <alignment vertical="center"/>
    </xf>
    <xf numFmtId="0" fontId="1" fillId="18" borderId="13" xfId="1" applyFill="1" applyBorder="1" applyAlignment="1" applyProtection="1">
      <alignment vertical="center"/>
    </xf>
    <xf numFmtId="2" fontId="0" fillId="5" borderId="1" xfId="0" applyNumberFormat="1" applyFill="1" applyBorder="1" applyAlignment="1">
      <alignment vertical="center"/>
    </xf>
    <xf numFmtId="2" fontId="0" fillId="17" borderId="13" xfId="0" applyNumberFormat="1" applyFill="1" applyBorder="1" applyAlignment="1">
      <alignment vertical="center" wrapText="1"/>
    </xf>
    <xf numFmtId="2" fontId="0" fillId="12" borderId="47" xfId="0" applyNumberFormat="1" applyFill="1" applyBorder="1" applyAlignment="1">
      <alignment vertical="center" wrapText="1"/>
    </xf>
    <xf numFmtId="2" fontId="0" fillId="12" borderId="9" xfId="0" applyNumberFormat="1" applyFill="1" applyBorder="1" applyAlignment="1">
      <alignment vertical="center" wrapText="1"/>
    </xf>
    <xf numFmtId="0" fontId="0" fillId="14" borderId="44" xfId="0" applyFill="1" applyBorder="1" applyAlignment="1">
      <alignment vertical="center"/>
    </xf>
    <xf numFmtId="0" fontId="0" fillId="13" borderId="44" xfId="0" applyFill="1" applyBorder="1" applyAlignment="1">
      <alignment vertical="center"/>
    </xf>
    <xf numFmtId="0" fontId="0" fillId="15" borderId="45" xfId="0" applyFill="1" applyBorder="1" applyAlignment="1">
      <alignment vertical="center"/>
    </xf>
    <xf numFmtId="0" fontId="0" fillId="31" borderId="45" xfId="0" applyFill="1" applyBorder="1" applyAlignment="1">
      <alignment vertical="center"/>
    </xf>
    <xf numFmtId="0" fontId="1" fillId="18" borderId="44" xfId="1" applyFill="1" applyBorder="1" applyAlignment="1" applyProtection="1">
      <alignment vertical="center"/>
    </xf>
    <xf numFmtId="2" fontId="0" fillId="5" borderId="44" xfId="0" applyNumberFormat="1" applyFill="1" applyBorder="1" applyAlignment="1">
      <alignment vertical="center"/>
    </xf>
    <xf numFmtId="2" fontId="0" fillId="17" borderId="44" xfId="0" applyNumberFormat="1" applyFill="1" applyBorder="1" applyAlignment="1">
      <alignment vertical="center" wrapText="1"/>
    </xf>
    <xf numFmtId="2" fontId="0" fillId="12" borderId="46" xfId="0" applyNumberFormat="1" applyFill="1" applyBorder="1" applyAlignment="1">
      <alignment vertical="center" wrapText="1"/>
    </xf>
    <xf numFmtId="0" fontId="0" fillId="14" borderId="37" xfId="0" applyFill="1" applyBorder="1" applyAlignment="1">
      <alignment vertical="center"/>
    </xf>
    <xf numFmtId="0" fontId="0" fillId="15" borderId="26" xfId="0" applyFill="1" applyBorder="1" applyAlignment="1">
      <alignment vertical="center"/>
    </xf>
    <xf numFmtId="0" fontId="0" fillId="31" borderId="27" xfId="0" applyFill="1" applyBorder="1" applyAlignment="1">
      <alignment vertical="center"/>
    </xf>
    <xf numFmtId="0" fontId="0" fillId="14" borderId="9" xfId="0" applyFill="1" applyBorder="1" applyAlignment="1">
      <alignment vertical="center"/>
    </xf>
    <xf numFmtId="0" fontId="0" fillId="15" borderId="7" xfId="0" applyFill="1" applyBorder="1" applyAlignment="1">
      <alignment vertical="center"/>
    </xf>
    <xf numFmtId="0" fontId="0" fillId="31" borderId="8" xfId="0" applyFill="1" applyBorder="1" applyAlignment="1">
      <alignment vertical="center"/>
    </xf>
    <xf numFmtId="0" fontId="0" fillId="14" borderId="23" xfId="0" applyFill="1" applyBorder="1" applyAlignment="1">
      <alignment vertical="center"/>
    </xf>
    <xf numFmtId="0" fontId="0" fillId="15" borderId="13" xfId="0" applyFill="1" applyBorder="1" applyAlignment="1">
      <alignment vertical="center"/>
    </xf>
    <xf numFmtId="0" fontId="0" fillId="31" borderId="14" xfId="0" applyFill="1" applyBorder="1" applyAlignment="1">
      <alignment vertical="center"/>
    </xf>
    <xf numFmtId="0" fontId="0" fillId="14" borderId="61" xfId="0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0" fontId="0" fillId="31" borderId="63" xfId="0" applyFill="1" applyBorder="1" applyAlignment="1">
      <alignment vertical="center"/>
    </xf>
    <xf numFmtId="0" fontId="0" fillId="31" borderId="37" xfId="0" applyFill="1" applyBorder="1" applyAlignment="1">
      <alignment vertical="center"/>
    </xf>
    <xf numFmtId="0" fontId="0" fillId="31" borderId="9" xfId="0" applyFill="1" applyBorder="1" applyAlignment="1">
      <alignment vertical="center"/>
    </xf>
    <xf numFmtId="0" fontId="0" fillId="31" borderId="23" xfId="0" applyFill="1" applyBorder="1" applyAlignment="1">
      <alignment vertical="center"/>
    </xf>
    <xf numFmtId="0" fontId="0" fillId="14" borderId="12" xfId="0" applyFill="1" applyBorder="1" applyAlignment="1">
      <alignment vertical="center"/>
    </xf>
    <xf numFmtId="0" fontId="0" fillId="31" borderId="12" xfId="0" applyFill="1" applyBorder="1" applyAlignment="1">
      <alignment vertical="center"/>
    </xf>
    <xf numFmtId="2" fontId="0" fillId="0" borderId="30" xfId="0" applyNumberForma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7" borderId="57" xfId="0" applyFill="1" applyBorder="1" applyAlignment="1">
      <alignment vertical="center" wrapText="1"/>
    </xf>
    <xf numFmtId="2" fontId="0" fillId="0" borderId="65" xfId="0" applyNumberFormat="1" applyBorder="1" applyAlignment="1">
      <alignment vertical="center"/>
    </xf>
    <xf numFmtId="0" fontId="0" fillId="0" borderId="34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22" borderId="44" xfId="0" applyFill="1" applyBorder="1" applyAlignment="1">
      <alignment vertical="center"/>
    </xf>
    <xf numFmtId="0" fontId="0" fillId="0" borderId="49" xfId="0" applyBorder="1" applyAlignment="1">
      <alignment vertical="center" wrapText="1"/>
    </xf>
    <xf numFmtId="2" fontId="0" fillId="0" borderId="28" xfId="0" applyNumberFormat="1" applyBorder="1" applyAlignment="1">
      <alignment vertical="center"/>
    </xf>
    <xf numFmtId="0" fontId="0" fillId="0" borderId="64" xfId="0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24" borderId="37" xfId="0" applyFont="1" applyFill="1" applyBorder="1" applyAlignment="1">
      <alignment vertical="center" wrapText="1"/>
    </xf>
    <xf numFmtId="164" fontId="25" fillId="39" borderId="25" xfId="0" applyNumberFormat="1" applyFont="1" applyFill="1" applyBorder="1" applyAlignment="1">
      <alignment vertical="center" wrapText="1"/>
    </xf>
    <xf numFmtId="164" fontId="25" fillId="39" borderId="26" xfId="0" applyNumberFormat="1" applyFont="1" applyFill="1" applyBorder="1" applyAlignment="1">
      <alignment vertical="center" wrapText="1"/>
    </xf>
    <xf numFmtId="164" fontId="25" fillId="24" borderId="37" xfId="0" applyNumberFormat="1" applyFont="1" applyFill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164" fontId="25" fillId="0" borderId="25" xfId="0" applyNumberFormat="1" applyFont="1" applyBorder="1" applyAlignment="1">
      <alignment vertical="center" wrapText="1"/>
    </xf>
    <xf numFmtId="164" fontId="25" fillId="0" borderId="27" xfId="0" applyNumberFormat="1" applyFont="1" applyBorder="1" applyAlignment="1">
      <alignment vertical="center" wrapText="1"/>
    </xf>
    <xf numFmtId="1" fontId="40" fillId="44" borderId="2" xfId="0" applyNumberFormat="1" applyFont="1" applyFill="1" applyBorder="1" applyAlignment="1">
      <alignment vertical="center" wrapText="1"/>
    </xf>
    <xf numFmtId="1" fontId="41" fillId="45" borderId="4" xfId="0" applyNumberFormat="1" applyFont="1" applyFill="1" applyBorder="1" applyAlignment="1">
      <alignment vertical="center" wrapText="1"/>
    </xf>
    <xf numFmtId="1" fontId="40" fillId="46" borderId="5" xfId="0" applyNumberFormat="1" applyFont="1" applyFill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24" borderId="9" xfId="0" applyFont="1" applyFill="1" applyBorder="1" applyAlignment="1">
      <alignment vertical="center" wrapText="1"/>
    </xf>
    <xf numFmtId="164" fontId="25" fillId="39" borderId="6" xfId="0" applyNumberFormat="1" applyFont="1" applyFill="1" applyBorder="1" applyAlignment="1">
      <alignment vertical="center" wrapText="1"/>
    </xf>
    <xf numFmtId="164" fontId="25" fillId="39" borderId="7" xfId="0" applyNumberFormat="1" applyFont="1" applyFill="1" applyBorder="1" applyAlignment="1">
      <alignment vertical="center" wrapText="1"/>
    </xf>
    <xf numFmtId="164" fontId="25" fillId="24" borderId="9" xfId="0" applyNumberFormat="1" applyFont="1" applyFill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164" fontId="25" fillId="0" borderId="6" xfId="0" applyNumberFormat="1" applyFont="1" applyBorder="1" applyAlignment="1">
      <alignment vertical="center" wrapText="1"/>
    </xf>
    <xf numFmtId="164" fontId="25" fillId="0" borderId="8" xfId="0" applyNumberFormat="1" applyFont="1" applyBorder="1" applyAlignment="1">
      <alignment vertical="center" wrapText="1"/>
    </xf>
    <xf numFmtId="164" fontId="25" fillId="39" borderId="13" xfId="0" applyNumberFormat="1" applyFont="1" applyFill="1" applyBorder="1" applyAlignment="1">
      <alignment vertical="center" wrapText="1"/>
    </xf>
    <xf numFmtId="164" fontId="25" fillId="24" borderId="23" xfId="0" applyNumberFormat="1" applyFont="1" applyFill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164" fontId="25" fillId="0" borderId="16" xfId="0" applyNumberFormat="1" applyFont="1" applyBorder="1" applyAlignment="1">
      <alignment vertical="center" wrapText="1"/>
    </xf>
    <xf numFmtId="164" fontId="25" fillId="0" borderId="14" xfId="0" applyNumberFormat="1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24" borderId="61" xfId="0" applyFont="1" applyFill="1" applyBorder="1" applyAlignment="1">
      <alignment vertical="center" wrapText="1"/>
    </xf>
    <xf numFmtId="164" fontId="25" fillId="39" borderId="11" xfId="0" applyNumberFormat="1" applyFont="1" applyFill="1" applyBorder="1" applyAlignment="1">
      <alignment vertical="center" wrapText="1"/>
    </xf>
    <xf numFmtId="164" fontId="25" fillId="39" borderId="12" xfId="0" applyNumberFormat="1" applyFont="1" applyFill="1" applyBorder="1" applyAlignment="1">
      <alignment vertical="center" wrapText="1"/>
    </xf>
    <xf numFmtId="164" fontId="25" fillId="24" borderId="61" xfId="0" applyNumberFormat="1" applyFont="1" applyFill="1" applyBorder="1" applyAlignment="1">
      <alignment vertical="center" wrapText="1"/>
    </xf>
    <xf numFmtId="0" fontId="25" fillId="0" borderId="63" xfId="0" applyFont="1" applyBorder="1" applyAlignment="1">
      <alignment vertical="center" wrapText="1"/>
    </xf>
    <xf numFmtId="164" fontId="25" fillId="0" borderId="11" xfId="0" applyNumberFormat="1" applyFont="1" applyBorder="1" applyAlignment="1">
      <alignment vertical="center" wrapText="1"/>
    </xf>
    <xf numFmtId="164" fontId="25" fillId="0" borderId="63" xfId="0" applyNumberFormat="1" applyFont="1" applyBorder="1" applyAlignment="1">
      <alignment vertical="center" wrapText="1"/>
    </xf>
    <xf numFmtId="164" fontId="0" fillId="22" borderId="44" xfId="0" applyNumberFormat="1" applyFill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24" borderId="3" xfId="0" applyFont="1" applyFill="1" applyBorder="1" applyAlignment="1">
      <alignment vertical="center" wrapText="1"/>
    </xf>
    <xf numFmtId="164" fontId="25" fillId="39" borderId="2" xfId="0" applyNumberFormat="1" applyFont="1" applyFill="1" applyBorder="1" applyAlignment="1">
      <alignment vertical="center" wrapText="1"/>
    </xf>
    <xf numFmtId="164" fontId="25" fillId="39" borderId="4" xfId="0" applyNumberFormat="1" applyFont="1" applyFill="1" applyBorder="1" applyAlignment="1">
      <alignment vertical="center" wrapText="1"/>
    </xf>
    <xf numFmtId="164" fontId="25" fillId="24" borderId="3" xfId="0" applyNumberFormat="1" applyFont="1" applyFill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164" fontId="25" fillId="0" borderId="2" xfId="0" applyNumberFormat="1" applyFont="1" applyBorder="1" applyAlignment="1">
      <alignment vertical="center" wrapText="1"/>
    </xf>
    <xf numFmtId="164" fontId="25" fillId="0" borderId="5" xfId="0" applyNumberFormat="1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24" borderId="23" xfId="0" applyFont="1" applyFill="1" applyBorder="1" applyAlignment="1">
      <alignment vertical="center" wrapText="1"/>
    </xf>
    <xf numFmtId="164" fontId="25" fillId="39" borderId="16" xfId="0" applyNumberFormat="1" applyFont="1" applyFill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0" fillId="2" borderId="39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164" fontId="0" fillId="2" borderId="40" xfId="0" applyNumberFormat="1" applyFill="1" applyBorder="1" applyAlignment="1">
      <alignment vertical="center"/>
    </xf>
    <xf numFmtId="164" fontId="0" fillId="2" borderId="56" xfId="0" applyNumberFormat="1" applyFill="1" applyBorder="1" applyAlignment="1">
      <alignment vertical="center"/>
    </xf>
    <xf numFmtId="164" fontId="0" fillId="2" borderId="41" xfId="0" applyNumberFormat="1" applyFill="1" applyBorder="1" applyAlignment="1">
      <alignment vertical="center"/>
    </xf>
    <xf numFmtId="164" fontId="0" fillId="2" borderId="53" xfId="0" applyNumberFormat="1" applyFill="1" applyBorder="1" applyAlignment="1">
      <alignment vertical="center"/>
    </xf>
    <xf numFmtId="164" fontId="0" fillId="2" borderId="38" xfId="0" applyNumberFormat="1" applyFill="1" applyBorder="1" applyAlignment="1">
      <alignment vertical="center"/>
    </xf>
    <xf numFmtId="0" fontId="2" fillId="22" borderId="46" xfId="0" applyFont="1" applyFill="1" applyBorder="1" applyAlignment="1">
      <alignment vertical="center" wrapText="1"/>
    </xf>
    <xf numFmtId="2" fontId="0" fillId="22" borderId="44" xfId="0" applyNumberFormat="1" applyFill="1" applyBorder="1" applyAlignment="1">
      <alignment vertical="center"/>
    </xf>
    <xf numFmtId="0" fontId="0" fillId="13" borderId="12" xfId="0" applyFill="1" applyBorder="1" applyAlignment="1">
      <alignment vertical="center"/>
    </xf>
    <xf numFmtId="0" fontId="0" fillId="15" borderId="62" xfId="0" applyFill="1" applyBorder="1" applyAlignment="1">
      <alignment vertical="center"/>
    </xf>
    <xf numFmtId="0" fontId="0" fillId="31" borderId="62" xfId="0" applyFill="1" applyBorder="1" applyAlignment="1">
      <alignment vertical="center"/>
    </xf>
    <xf numFmtId="0" fontId="1" fillId="18" borderId="12" xfId="1" applyFill="1" applyBorder="1" applyAlignment="1" applyProtection="1">
      <alignment vertical="center"/>
    </xf>
    <xf numFmtId="2" fontId="0" fillId="5" borderId="12" xfId="0" applyNumberFormat="1" applyFill="1" applyBorder="1" applyAlignment="1">
      <alignment vertical="center"/>
    </xf>
    <xf numFmtId="2" fontId="0" fillId="17" borderId="12" xfId="0" applyNumberFormat="1" applyFill="1" applyBorder="1" applyAlignment="1">
      <alignment vertical="center" wrapText="1"/>
    </xf>
    <xf numFmtId="2" fontId="0" fillId="12" borderId="61" xfId="0" applyNumberFormat="1" applyFill="1" applyBorder="1" applyAlignment="1">
      <alignment vertical="center" wrapText="1"/>
    </xf>
    <xf numFmtId="0" fontId="0" fillId="14" borderId="3" xfId="0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0" fontId="0" fillId="31" borderId="5" xfId="0" applyFill="1" applyBorder="1" applyAlignment="1">
      <alignment vertical="center"/>
    </xf>
    <xf numFmtId="0" fontId="0" fillId="14" borderId="4" xfId="0" applyFill="1" applyBorder="1" applyAlignment="1">
      <alignment vertical="center"/>
    </xf>
    <xf numFmtId="0" fontId="0" fillId="31" borderId="3" xfId="0" applyFill="1" applyBorder="1" applyAlignment="1">
      <alignment vertical="center"/>
    </xf>
    <xf numFmtId="0" fontId="0" fillId="31" borderId="61" xfId="0" applyFill="1" applyBorder="1" applyAlignment="1">
      <alignment vertical="center"/>
    </xf>
    <xf numFmtId="0" fontId="2" fillId="2" borderId="46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17" borderId="53" xfId="0" applyFill="1" applyBorder="1"/>
    <xf numFmtId="2" fontId="0" fillId="17" borderId="53" xfId="0" applyNumberFormat="1" applyFill="1" applyBorder="1"/>
    <xf numFmtId="164" fontId="0" fillId="17" borderId="53" xfId="0" applyNumberFormat="1" applyFill="1" applyBorder="1"/>
    <xf numFmtId="0" fontId="12" fillId="0" borderId="7" xfId="0" quotePrefix="1" applyFont="1" applyBorder="1"/>
    <xf numFmtId="0" fontId="12" fillId="0" borderId="7" xfId="0" applyFont="1" applyBorder="1"/>
    <xf numFmtId="1" fontId="12" fillId="0" borderId="7" xfId="0" quotePrefix="1" applyNumberFormat="1" applyFont="1" applyBorder="1"/>
    <xf numFmtId="0" fontId="13" fillId="4" borderId="7" xfId="0" applyFont="1" applyFill="1" applyBorder="1"/>
    <xf numFmtId="1" fontId="13" fillId="4" borderId="7" xfId="0" quotePrefix="1" applyNumberFormat="1" applyFont="1" applyFill="1" applyBorder="1"/>
    <xf numFmtId="0" fontId="10" fillId="0" borderId="7" xfId="0" applyFont="1" applyBorder="1" applyAlignment="1">
      <alignment horizontal="right" vertical="center" wrapText="1"/>
    </xf>
    <xf numFmtId="0" fontId="10" fillId="6" borderId="7" xfId="0" quotePrefix="1" applyFont="1" applyFill="1" applyBorder="1" applyAlignment="1">
      <alignment vertical="center"/>
    </xf>
    <xf numFmtId="0" fontId="10" fillId="3" borderId="7" xfId="0" quotePrefix="1" applyFont="1" applyFill="1" applyBorder="1"/>
    <xf numFmtId="0" fontId="15" fillId="21" borderId="7" xfId="0" quotePrefix="1" applyFont="1" applyFill="1" applyBorder="1"/>
    <xf numFmtId="1" fontId="15" fillId="3" borderId="7" xfId="0" quotePrefix="1" applyNumberFormat="1" applyFont="1" applyFill="1" applyBorder="1"/>
    <xf numFmtId="1" fontId="10" fillId="3" borderId="7" xfId="0" quotePrefix="1" applyNumberFormat="1" applyFont="1" applyFill="1" applyBorder="1"/>
    <xf numFmtId="1" fontId="2" fillId="21" borderId="7" xfId="0" applyNumberFormat="1" applyFont="1" applyFill="1" applyBorder="1"/>
    <xf numFmtId="9" fontId="29" fillId="21" borderId="7" xfId="0" applyNumberFormat="1" applyFont="1" applyFill="1" applyBorder="1" applyAlignment="1">
      <alignment wrapText="1"/>
    </xf>
    <xf numFmtId="0" fontId="7" fillId="21" borderId="7" xfId="0" quotePrefix="1" applyFont="1" applyFill="1" applyBorder="1"/>
    <xf numFmtId="0" fontId="7" fillId="21" borderId="7" xfId="0" applyFont="1" applyFill="1" applyBorder="1" applyAlignment="1">
      <alignment wrapText="1"/>
    </xf>
    <xf numFmtId="0" fontId="7" fillId="21" borderId="7" xfId="0" applyFont="1" applyFill="1" applyBorder="1"/>
    <xf numFmtId="0" fontId="18" fillId="20" borderId="0" xfId="0" applyFont="1" applyFill="1" applyAlignment="1">
      <alignment horizontal="left" vertical="center"/>
    </xf>
    <xf numFmtId="0" fontId="19" fillId="0" borderId="0" xfId="0" applyFont="1"/>
    <xf numFmtId="0" fontId="17" fillId="0" borderId="0" xfId="0" applyFont="1"/>
    <xf numFmtId="0" fontId="4" fillId="4" borderId="7" xfId="0" applyFont="1" applyFill="1" applyBorder="1" applyAlignment="1">
      <alignment wrapText="1"/>
    </xf>
    <xf numFmtId="0" fontId="0" fillId="0" borderId="7" xfId="0" applyBorder="1"/>
    <xf numFmtId="0" fontId="4" fillId="0" borderId="0" xfId="0" applyFont="1" applyAlignment="1">
      <alignment wrapText="1"/>
    </xf>
    <xf numFmtId="0" fontId="0" fillId="7" borderId="7" xfId="0" applyFill="1" applyBorder="1"/>
    <xf numFmtId="0" fontId="9" fillId="16" borderId="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21" borderId="9" xfId="0" applyFont="1" applyFill="1" applyBorder="1" applyAlignment="1">
      <alignment horizontal="center"/>
    </xf>
    <xf numFmtId="0" fontId="10" fillId="21" borderId="10" xfId="0" applyFont="1" applyFill="1" applyBorder="1" applyAlignment="1">
      <alignment horizontal="left" wrapText="1"/>
    </xf>
    <xf numFmtId="0" fontId="10" fillId="21" borderId="10" xfId="0" applyFont="1" applyFill="1" applyBorder="1" applyAlignment="1">
      <alignment wrapText="1"/>
    </xf>
    <xf numFmtId="0" fontId="10" fillId="21" borderId="7" xfId="0" applyFont="1" applyFill="1" applyBorder="1" applyAlignment="1">
      <alignment wrapText="1"/>
    </xf>
    <xf numFmtId="2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0" fillId="21" borderId="10" xfId="0" applyFont="1" applyFill="1" applyBorder="1" applyAlignment="1">
      <alignment horizontal="left" vertical="center" wrapText="1"/>
    </xf>
    <xf numFmtId="2" fontId="20" fillId="0" borderId="0" xfId="0" quotePrefix="1" applyNumberFormat="1" applyFont="1" applyAlignment="1">
      <alignment vertical="center"/>
    </xf>
    <xf numFmtId="2" fontId="0" fillId="0" borderId="0" xfId="0" quotePrefix="1" applyNumberFormat="1" applyAlignment="1">
      <alignment vertical="center"/>
    </xf>
    <xf numFmtId="0" fontId="1" fillId="0" borderId="0" xfId="0" applyFont="1"/>
    <xf numFmtId="0" fontId="7" fillId="40" borderId="9" xfId="0" applyFont="1" applyFill="1" applyBorder="1" applyAlignment="1">
      <alignment horizontal="center"/>
    </xf>
    <xf numFmtId="0" fontId="10" fillId="21" borderId="10" xfId="0" applyFont="1" applyFill="1" applyBorder="1" applyAlignment="1">
      <alignment horizontal="center" wrapText="1"/>
    </xf>
    <xf numFmtId="9" fontId="7" fillId="21" borderId="7" xfId="0" applyNumberFormat="1" applyFont="1" applyFill="1" applyBorder="1" applyAlignment="1">
      <alignment wrapText="1"/>
    </xf>
    <xf numFmtId="0" fontId="1" fillId="0" borderId="0" xfId="0" quotePrefix="1" applyFont="1"/>
    <xf numFmtId="0" fontId="0" fillId="40" borderId="7" xfId="0" applyFill="1" applyBorder="1" applyAlignment="1">
      <alignment horizont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32" borderId="26" xfId="0" applyFont="1" applyFill="1" applyBorder="1" applyAlignment="1" applyProtection="1">
      <alignment horizontal="center" vertical="center"/>
      <protection locked="0"/>
    </xf>
    <xf numFmtId="0" fontId="2" fillId="32" borderId="37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2" borderId="7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2" borderId="9" xfId="0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32" borderId="13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32" borderId="23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32" borderId="12" xfId="0" applyFont="1" applyFill="1" applyBorder="1" applyAlignment="1" applyProtection="1">
      <alignment horizontal="center" vertical="center"/>
      <protection locked="0"/>
    </xf>
    <xf numFmtId="0" fontId="2" fillId="32" borderId="61" xfId="0" applyFont="1" applyFill="1" applyBorder="1" applyAlignment="1" applyProtection="1">
      <alignment horizontal="center" vertical="center"/>
      <protection locked="0"/>
    </xf>
    <xf numFmtId="0" fontId="22" fillId="22" borderId="60" xfId="0" applyFont="1" applyFill="1" applyBorder="1" applyAlignment="1" applyProtection="1">
      <alignment vertical="center"/>
      <protection locked="0"/>
    </xf>
    <xf numFmtId="0" fontId="22" fillId="22" borderId="53" xfId="0" quotePrefix="1" applyFont="1" applyFill="1" applyBorder="1" applyAlignment="1" applyProtection="1">
      <alignment horizontal="center" vertical="center"/>
      <protection locked="0"/>
    </xf>
    <xf numFmtId="0" fontId="22" fillId="22" borderId="44" xfId="0" quotePrefix="1" applyFont="1" applyFill="1" applyBorder="1" applyAlignment="1" applyProtection="1">
      <alignment vertical="center"/>
      <protection locked="0"/>
    </xf>
    <xf numFmtId="0" fontId="22" fillId="22" borderId="44" xfId="0" quotePrefix="1" applyFont="1" applyFill="1" applyBorder="1" applyAlignment="1" applyProtection="1">
      <alignment horizontal="center" vertical="center"/>
      <protection locked="0"/>
    </xf>
    <xf numFmtId="0" fontId="22" fillId="22" borderId="44" xfId="0" applyFont="1" applyFill="1" applyBorder="1" applyAlignment="1" applyProtection="1">
      <alignment vertical="center"/>
      <protection locked="0"/>
    </xf>
    <xf numFmtId="0" fontId="22" fillId="22" borderId="44" xfId="0" applyFont="1" applyFill="1" applyBorder="1" applyAlignment="1" applyProtection="1">
      <alignment vertical="center" wrapText="1"/>
      <protection locked="0"/>
    </xf>
    <xf numFmtId="0" fontId="2" fillId="22" borderId="44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32" borderId="27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32" borderId="8" xfId="0" applyFont="1" applyFill="1" applyBorder="1" applyAlignment="1" applyProtection="1">
      <alignment horizontal="center" vertical="center"/>
      <protection locked="0"/>
    </xf>
    <xf numFmtId="0" fontId="25" fillId="29" borderId="58" xfId="0" applyFont="1" applyFill="1" applyBorder="1" applyAlignment="1" applyProtection="1">
      <alignment vertical="center"/>
      <protection locked="0"/>
    </xf>
    <xf numFmtId="0" fontId="25" fillId="29" borderId="53" xfId="0" quotePrefix="1" applyFont="1" applyFill="1" applyBorder="1" applyAlignment="1" applyProtection="1">
      <alignment horizontal="center" vertical="center"/>
      <protection locked="0"/>
    </xf>
    <xf numFmtId="0" fontId="22" fillId="29" borderId="53" xfId="0" quotePrefix="1" applyFont="1" applyFill="1" applyBorder="1" applyAlignment="1" applyProtection="1">
      <alignment horizontal="center" vertical="center" wrapText="1"/>
      <protection locked="0"/>
    </xf>
    <xf numFmtId="0" fontId="2" fillId="30" borderId="43" xfId="0" applyFont="1" applyFill="1" applyBorder="1" applyAlignment="1" applyProtection="1">
      <alignment vertical="center"/>
      <protection locked="0"/>
    </xf>
    <xf numFmtId="0" fontId="2" fillId="30" borderId="44" xfId="0" applyFont="1" applyFill="1" applyBorder="1" applyAlignment="1" applyProtection="1">
      <alignment vertical="center"/>
      <protection locked="0"/>
    </xf>
    <xf numFmtId="0" fontId="2" fillId="30" borderId="46" xfId="0" applyFont="1" applyFill="1" applyBorder="1" applyAlignment="1" applyProtection="1">
      <alignment vertical="center" wrapText="1"/>
      <protection locked="0"/>
    </xf>
    <xf numFmtId="0" fontId="2" fillId="30" borderId="33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7" fillId="7" borderId="0" xfId="0" applyFont="1" applyFill="1" applyAlignment="1">
      <alignment vertical="top"/>
    </xf>
    <xf numFmtId="0" fontId="7" fillId="7" borderId="20" xfId="0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7" fillId="7" borderId="28" xfId="0" applyFont="1" applyFill="1" applyBorder="1" applyAlignment="1">
      <alignment vertical="top"/>
    </xf>
    <xf numFmtId="0" fontId="7" fillId="7" borderId="24" xfId="0" applyFont="1" applyFill="1" applyBorder="1" applyAlignment="1">
      <alignment vertical="top"/>
    </xf>
    <xf numFmtId="0" fontId="25" fillId="0" borderId="25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14" borderId="26" xfId="0" quotePrefix="1" applyFont="1" applyFill="1" applyBorder="1" applyAlignment="1">
      <alignment vertical="center"/>
    </xf>
    <xf numFmtId="0" fontId="25" fillId="13" borderId="26" xfId="0" quotePrefix="1" applyFont="1" applyFill="1" applyBorder="1" applyAlignment="1">
      <alignment vertical="center"/>
    </xf>
    <xf numFmtId="0" fontId="25" fillId="15" borderId="26" xfId="0" quotePrefix="1" applyFont="1" applyFill="1" applyBorder="1" applyAlignment="1">
      <alignment vertical="center"/>
    </xf>
    <xf numFmtId="0" fontId="25" fillId="8" borderId="26" xfId="0" quotePrefix="1" applyFont="1" applyFill="1" applyBorder="1" applyAlignment="1">
      <alignment vertical="center"/>
    </xf>
    <xf numFmtId="0" fontId="25" fillId="3" borderId="26" xfId="0" quotePrefix="1" applyFont="1" applyFill="1" applyBorder="1" applyAlignment="1">
      <alignment vertical="center"/>
    </xf>
    <xf numFmtId="0" fontId="26" fillId="18" borderId="26" xfId="1" quotePrefix="1" applyFont="1" applyFill="1" applyBorder="1" applyAlignment="1" applyProtection="1">
      <alignment vertical="center"/>
    </xf>
    <xf numFmtId="2" fontId="25" fillId="2" borderId="26" xfId="0" quotePrefix="1" applyNumberFormat="1" applyFont="1" applyFill="1" applyBorder="1" applyAlignment="1">
      <alignment vertical="center"/>
    </xf>
    <xf numFmtId="0" fontId="18" fillId="24" borderId="36" xfId="0" applyFont="1" applyFill="1" applyBorder="1" applyAlignment="1">
      <alignment vertical="center" wrapText="1"/>
    </xf>
    <xf numFmtId="0" fontId="27" fillId="25" borderId="26" xfId="0" applyFont="1" applyFill="1" applyBorder="1" applyAlignment="1">
      <alignment vertical="center" wrapText="1"/>
    </xf>
    <xf numFmtId="0" fontId="18" fillId="26" borderId="27" xfId="0" applyFont="1" applyFill="1" applyBorder="1" applyAlignment="1">
      <alignment vertical="center" wrapText="1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14" borderId="7" xfId="0" quotePrefix="1" applyFont="1" applyFill="1" applyBorder="1" applyAlignment="1">
      <alignment vertical="center"/>
    </xf>
    <xf numFmtId="0" fontId="25" fillId="13" borderId="4" xfId="0" quotePrefix="1" applyFont="1" applyFill="1" applyBorder="1" applyAlignment="1">
      <alignment vertical="center"/>
    </xf>
    <xf numFmtId="0" fontId="25" fillId="15" borderId="4" xfId="0" quotePrefix="1" applyFont="1" applyFill="1" applyBorder="1" applyAlignment="1">
      <alignment vertical="center"/>
    </xf>
    <xf numFmtId="0" fontId="25" fillId="8" borderId="4" xfId="0" quotePrefix="1" applyFont="1" applyFill="1" applyBorder="1" applyAlignment="1">
      <alignment vertical="center"/>
    </xf>
    <xf numFmtId="0" fontId="25" fillId="3" borderId="4" xfId="0" quotePrefix="1" applyFont="1" applyFill="1" applyBorder="1" applyAlignment="1">
      <alignment vertical="center"/>
    </xf>
    <xf numFmtId="0" fontId="26" fillId="18" borderId="4" xfId="1" quotePrefix="1" applyFont="1" applyFill="1" applyBorder="1" applyAlignment="1" applyProtection="1">
      <alignment vertical="center"/>
    </xf>
    <xf numFmtId="2" fontId="25" fillId="2" borderId="4" xfId="0" quotePrefix="1" applyNumberFormat="1" applyFont="1" applyFill="1" applyBorder="1" applyAlignment="1">
      <alignment vertical="center"/>
    </xf>
    <xf numFmtId="0" fontId="18" fillId="24" borderId="22" xfId="0" applyFont="1" applyFill="1" applyBorder="1" applyAlignment="1">
      <alignment vertical="center" wrapText="1"/>
    </xf>
    <xf numFmtId="0" fontId="27" fillId="25" borderId="4" xfId="0" applyFont="1" applyFill="1" applyBorder="1" applyAlignment="1">
      <alignment vertical="center" wrapText="1"/>
    </xf>
    <xf numFmtId="0" fontId="18" fillId="26" borderId="5" xfId="0" applyFont="1" applyFill="1" applyBorder="1" applyAlignment="1">
      <alignment vertical="center" wrapText="1"/>
    </xf>
    <xf numFmtId="0" fontId="18" fillId="24" borderId="7" xfId="0" applyFont="1" applyFill="1" applyBorder="1" applyAlignment="1">
      <alignment vertical="center" wrapText="1"/>
    </xf>
    <xf numFmtId="0" fontId="27" fillId="25" borderId="7" xfId="0" applyFont="1" applyFill="1" applyBorder="1" applyAlignment="1">
      <alignment vertical="center" wrapText="1"/>
    </xf>
    <xf numFmtId="0" fontId="18" fillId="26" borderId="8" xfId="0" applyFont="1" applyFill="1" applyBorder="1" applyAlignment="1">
      <alignment vertical="center" wrapText="1"/>
    </xf>
    <xf numFmtId="0" fontId="25" fillId="0" borderId="16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14" borderId="13" xfId="0" quotePrefix="1" applyFont="1" applyFill="1" applyBorder="1" applyAlignment="1">
      <alignment vertical="center"/>
    </xf>
    <xf numFmtId="0" fontId="25" fillId="13" borderId="1" xfId="0" quotePrefix="1" applyFont="1" applyFill="1" applyBorder="1" applyAlignment="1">
      <alignment vertical="center"/>
    </xf>
    <xf numFmtId="0" fontId="25" fillId="15" borderId="1" xfId="0" quotePrefix="1" applyFont="1" applyFill="1" applyBorder="1" applyAlignment="1">
      <alignment vertical="center"/>
    </xf>
    <xf numFmtId="0" fontId="25" fillId="8" borderId="1" xfId="0" quotePrefix="1" applyFont="1" applyFill="1" applyBorder="1" applyAlignment="1">
      <alignment vertical="center"/>
    </xf>
    <xf numFmtId="0" fontId="25" fillId="3" borderId="1" xfId="0" quotePrefix="1" applyFont="1" applyFill="1" applyBorder="1" applyAlignment="1">
      <alignment vertical="center"/>
    </xf>
    <xf numFmtId="0" fontId="26" fillId="18" borderId="1" xfId="1" quotePrefix="1" applyFont="1" applyFill="1" applyBorder="1" applyAlignment="1" applyProtection="1">
      <alignment vertical="center"/>
    </xf>
    <xf numFmtId="2" fontId="25" fillId="2" borderId="1" xfId="0" quotePrefix="1" applyNumberFormat="1" applyFont="1" applyFill="1" applyBorder="1" applyAlignment="1">
      <alignment vertical="center"/>
    </xf>
    <xf numFmtId="0" fontId="18" fillId="24" borderId="13" xfId="0" applyFont="1" applyFill="1" applyBorder="1" applyAlignment="1">
      <alignment vertical="center" wrapText="1"/>
    </xf>
    <xf numFmtId="0" fontId="27" fillId="25" borderId="13" xfId="0" applyFont="1" applyFill="1" applyBorder="1" applyAlignment="1">
      <alignment vertical="center" wrapText="1"/>
    </xf>
    <xf numFmtId="0" fontId="18" fillId="26" borderId="14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0" fontId="25" fillId="13" borderId="7" xfId="0" quotePrefix="1" applyFont="1" applyFill="1" applyBorder="1" applyAlignment="1">
      <alignment vertical="center"/>
    </xf>
    <xf numFmtId="0" fontId="25" fillId="15" borderId="7" xfId="0" quotePrefix="1" applyFont="1" applyFill="1" applyBorder="1" applyAlignment="1">
      <alignment vertical="center"/>
    </xf>
    <xf numFmtId="0" fontId="25" fillId="8" borderId="7" xfId="0" quotePrefix="1" applyFont="1" applyFill="1" applyBorder="1" applyAlignment="1">
      <alignment vertical="center"/>
    </xf>
    <xf numFmtId="0" fontId="25" fillId="3" borderId="7" xfId="0" quotePrefix="1" applyFont="1" applyFill="1" applyBorder="1" applyAlignment="1">
      <alignment vertical="center"/>
    </xf>
    <xf numFmtId="0" fontId="26" fillId="18" borderId="7" xfId="1" quotePrefix="1" applyFont="1" applyFill="1" applyBorder="1" applyAlignment="1" applyProtection="1">
      <alignment vertical="center"/>
    </xf>
    <xf numFmtId="2" fontId="25" fillId="2" borderId="7" xfId="0" quotePrefix="1" applyNumberFormat="1" applyFont="1" applyFill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 vertical="top" wrapText="1"/>
    </xf>
    <xf numFmtId="0" fontId="25" fillId="14" borderId="12" xfId="0" quotePrefix="1" applyFont="1" applyFill="1" applyBorder="1" applyAlignment="1">
      <alignment vertical="center"/>
    </xf>
    <xf numFmtId="0" fontId="25" fillId="13" borderId="12" xfId="0" quotePrefix="1" applyFont="1" applyFill="1" applyBorder="1" applyAlignment="1">
      <alignment vertical="center"/>
    </xf>
    <xf numFmtId="0" fontId="25" fillId="15" borderId="12" xfId="0" quotePrefix="1" applyFont="1" applyFill="1" applyBorder="1" applyAlignment="1">
      <alignment vertical="center"/>
    </xf>
    <xf numFmtId="0" fontId="25" fillId="8" borderId="12" xfId="0" quotePrefix="1" applyFont="1" applyFill="1" applyBorder="1" applyAlignment="1">
      <alignment vertical="center"/>
    </xf>
    <xf numFmtId="0" fontId="25" fillId="3" borderId="12" xfId="0" quotePrefix="1" applyFont="1" applyFill="1" applyBorder="1" applyAlignment="1">
      <alignment vertical="center"/>
    </xf>
    <xf numFmtId="0" fontId="26" fillId="18" borderId="12" xfId="1" quotePrefix="1" applyFont="1" applyFill="1" applyBorder="1" applyAlignment="1" applyProtection="1">
      <alignment vertical="center"/>
    </xf>
    <xf numFmtId="2" fontId="25" fillId="2" borderId="12" xfId="0" quotePrefix="1" applyNumberFormat="1" applyFont="1" applyFill="1" applyBorder="1" applyAlignment="1">
      <alignment vertical="center"/>
    </xf>
    <xf numFmtId="0" fontId="18" fillId="24" borderId="12" xfId="0" applyFont="1" applyFill="1" applyBorder="1" applyAlignment="1">
      <alignment vertical="center" wrapText="1"/>
    </xf>
    <xf numFmtId="0" fontId="27" fillId="25" borderId="12" xfId="0" applyFont="1" applyFill="1" applyBorder="1" applyAlignment="1">
      <alignment vertical="center" wrapText="1"/>
    </xf>
    <xf numFmtId="0" fontId="18" fillId="26" borderId="63" xfId="0" applyFont="1" applyFill="1" applyBorder="1" applyAlignment="1">
      <alignment vertical="center" wrapText="1"/>
    </xf>
    <xf numFmtId="0" fontId="22" fillId="22" borderId="44" xfId="0" quotePrefix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14" borderId="4" xfId="0" quotePrefix="1" applyFont="1" applyFill="1" applyBorder="1" applyAlignment="1">
      <alignment vertical="center"/>
    </xf>
    <xf numFmtId="0" fontId="18" fillId="24" borderId="4" xfId="0" applyFont="1" applyFill="1" applyBorder="1" applyAlignment="1">
      <alignment vertical="center" wrapText="1"/>
    </xf>
    <xf numFmtId="0" fontId="18" fillId="26" borderId="3" xfId="0" applyFont="1" applyFill="1" applyBorder="1" applyAlignment="1">
      <alignment vertical="center" wrapText="1"/>
    </xf>
    <xf numFmtId="0" fontId="18" fillId="26" borderId="9" xfId="0" applyFont="1" applyFill="1" applyBorder="1" applyAlignment="1">
      <alignment vertical="center" wrapText="1"/>
    </xf>
    <xf numFmtId="0" fontId="25" fillId="29" borderId="53" xfId="0" quotePrefix="1" applyFont="1" applyFill="1" applyBorder="1" applyAlignment="1">
      <alignment vertical="center"/>
    </xf>
    <xf numFmtId="2" fontId="25" fillId="29" borderId="54" xfId="0" quotePrefix="1" applyNumberFormat="1" applyFont="1" applyFill="1" applyBorder="1" applyAlignment="1">
      <alignment vertical="center"/>
    </xf>
    <xf numFmtId="0" fontId="2" fillId="29" borderId="53" xfId="0" applyFont="1" applyFill="1" applyBorder="1" applyAlignment="1">
      <alignment horizontal="right" vertical="center"/>
    </xf>
    <xf numFmtId="0" fontId="2" fillId="30" borderId="45" xfId="0" applyFont="1" applyFill="1" applyBorder="1" applyAlignment="1">
      <alignment vertical="center"/>
    </xf>
    <xf numFmtId="0" fontId="31" fillId="21" borderId="9" xfId="0" applyFont="1" applyFill="1" applyBorder="1" applyAlignment="1">
      <alignment horizontal="left" wrapText="1"/>
    </xf>
    <xf numFmtId="0" fontId="31" fillId="21" borderId="31" xfId="0" applyFont="1" applyFill="1" applyBorder="1" applyAlignment="1">
      <alignment horizontal="left" wrapText="1"/>
    </xf>
    <xf numFmtId="0" fontId="31" fillId="21" borderId="10" xfId="0" applyFont="1" applyFill="1" applyBorder="1" applyAlignment="1">
      <alignment horizontal="left" wrapText="1"/>
    </xf>
    <xf numFmtId="0" fontId="2" fillId="10" borderId="13" xfId="0" applyFont="1" applyFill="1" applyBorder="1" applyAlignment="1">
      <alignment horizontal="center" textRotation="90" wrapText="1"/>
    </xf>
    <xf numFmtId="0" fontId="2" fillId="10" borderId="4" xfId="0" applyFont="1" applyFill="1" applyBorder="1" applyAlignment="1">
      <alignment horizontal="center" textRotation="90" wrapText="1"/>
    </xf>
    <xf numFmtId="0" fontId="31" fillId="21" borderId="9" xfId="0" applyFont="1" applyFill="1" applyBorder="1" applyAlignment="1">
      <alignment horizontal="left" vertical="center" wrapText="1"/>
    </xf>
    <xf numFmtId="0" fontId="31" fillId="21" borderId="31" xfId="0" applyFont="1" applyFill="1" applyBorder="1" applyAlignment="1">
      <alignment horizontal="left" vertical="center" wrapText="1"/>
    </xf>
    <xf numFmtId="0" fontId="31" fillId="21" borderId="10" xfId="0" applyFont="1" applyFill="1" applyBorder="1" applyAlignment="1">
      <alignment horizontal="left" vertical="center" wrapText="1"/>
    </xf>
    <xf numFmtId="0" fontId="10" fillId="21" borderId="7" xfId="0" applyFont="1" applyFill="1" applyBorder="1" applyAlignment="1">
      <alignment horizontal="left" wrapText="1"/>
    </xf>
    <xf numFmtId="0" fontId="2" fillId="10" borderId="31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center" wrapText="1"/>
    </xf>
    <xf numFmtId="0" fontId="2" fillId="14" borderId="13" xfId="0" applyFont="1" applyFill="1" applyBorder="1" applyAlignment="1">
      <alignment horizontal="center" textRotation="90" wrapText="1"/>
    </xf>
    <xf numFmtId="0" fontId="2" fillId="14" borderId="4" xfId="0" applyFont="1" applyFill="1" applyBorder="1" applyAlignment="1">
      <alignment horizontal="center" textRotation="90" wrapText="1"/>
    </xf>
    <xf numFmtId="0" fontId="2" fillId="3" borderId="41" xfId="0" applyFont="1" applyFill="1" applyBorder="1" applyAlignment="1">
      <alignment horizontal="center" vertical="center" textRotation="90" wrapText="1"/>
    </xf>
    <xf numFmtId="0" fontId="2" fillId="3" borderId="47" xfId="0" applyFont="1" applyFill="1" applyBorder="1" applyAlignment="1">
      <alignment horizontal="center" vertical="center" textRotation="90" wrapText="1"/>
    </xf>
    <xf numFmtId="0" fontId="2" fillId="3" borderId="46" xfId="0" applyFont="1" applyFill="1" applyBorder="1" applyAlignment="1">
      <alignment horizontal="center" vertical="center" textRotation="90" wrapText="1"/>
    </xf>
    <xf numFmtId="0" fontId="2" fillId="10" borderId="13" xfId="0" applyFont="1" applyFill="1" applyBorder="1" applyAlignment="1">
      <alignment horizontal="center" vertical="top" wrapText="1"/>
    </xf>
    <xf numFmtId="0" fontId="2" fillId="10" borderId="44" xfId="0" applyFont="1" applyFill="1" applyBorder="1" applyAlignment="1">
      <alignment horizontal="center" vertical="top" wrapText="1"/>
    </xf>
    <xf numFmtId="0" fontId="34" fillId="21" borderId="9" xfId="0" applyFont="1" applyFill="1" applyBorder="1" applyAlignment="1">
      <alignment horizontal="left" wrapText="1"/>
    </xf>
    <xf numFmtId="0" fontId="34" fillId="21" borderId="31" xfId="0" applyFont="1" applyFill="1" applyBorder="1" applyAlignment="1">
      <alignment horizontal="left" wrapText="1"/>
    </xf>
    <xf numFmtId="0" fontId="34" fillId="21" borderId="10" xfId="0" applyFont="1" applyFill="1" applyBorder="1" applyAlignment="1">
      <alignment horizontal="left" wrapText="1"/>
    </xf>
    <xf numFmtId="0" fontId="2" fillId="10" borderId="14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textRotation="90" wrapText="1"/>
    </xf>
    <xf numFmtId="0" fontId="2" fillId="10" borderId="2" xfId="0" applyFont="1" applyFill="1" applyBorder="1" applyAlignment="1">
      <alignment horizontal="center" textRotation="90" wrapText="1"/>
    </xf>
    <xf numFmtId="0" fontId="2" fillId="10" borderId="23" xfId="0" applyFont="1" applyFill="1" applyBorder="1" applyAlignment="1">
      <alignment horizontal="center" textRotation="90" wrapText="1"/>
    </xf>
    <xf numFmtId="0" fontId="2" fillId="10" borderId="3" xfId="0" applyFont="1" applyFill="1" applyBorder="1" applyAlignment="1">
      <alignment horizontal="center" textRotation="90" wrapText="1"/>
    </xf>
    <xf numFmtId="0" fontId="9" fillId="19" borderId="7" xfId="0" applyFont="1" applyFill="1" applyBorder="1" applyAlignment="1">
      <alignment horizontal="center" vertical="center" wrapText="1"/>
    </xf>
    <xf numFmtId="0" fontId="6" fillId="36" borderId="58" xfId="0" applyFont="1" applyFill="1" applyBorder="1" applyAlignment="1">
      <alignment horizontal="center" vertical="center" wrapText="1"/>
    </xf>
    <xf numFmtId="0" fontId="6" fillId="36" borderId="55" xfId="0" applyFont="1" applyFill="1" applyBorder="1" applyAlignment="1">
      <alignment horizontal="center" vertical="center" wrapText="1"/>
    </xf>
    <xf numFmtId="0" fontId="6" fillId="36" borderId="51" xfId="0" applyFont="1" applyFill="1" applyBorder="1" applyAlignment="1">
      <alignment horizontal="center" vertical="center" wrapText="1"/>
    </xf>
    <xf numFmtId="0" fontId="10" fillId="37" borderId="58" xfId="0" applyFont="1" applyFill="1" applyBorder="1" applyAlignment="1">
      <alignment horizontal="center" vertical="center" wrapText="1"/>
    </xf>
    <xf numFmtId="0" fontId="10" fillId="37" borderId="51" xfId="0" applyFont="1" applyFill="1" applyBorder="1" applyAlignment="1">
      <alignment horizontal="center" vertical="center" wrapText="1"/>
    </xf>
    <xf numFmtId="0" fontId="10" fillId="38" borderId="58" xfId="0" applyFont="1" applyFill="1" applyBorder="1" applyAlignment="1">
      <alignment horizontal="center" vertical="center" wrapText="1"/>
    </xf>
    <xf numFmtId="0" fontId="10" fillId="38" borderId="51" xfId="0" applyFont="1" applyFill="1" applyBorder="1" applyAlignment="1">
      <alignment horizontal="center" vertical="center" wrapText="1"/>
    </xf>
    <xf numFmtId="0" fontId="6" fillId="35" borderId="39" xfId="0" applyFont="1" applyFill="1" applyBorder="1" applyAlignment="1">
      <alignment horizontal="center" vertical="center" wrapText="1"/>
    </xf>
    <xf numFmtId="0" fontId="6" fillId="35" borderId="42" xfId="0" applyFont="1" applyFill="1" applyBorder="1" applyAlignment="1">
      <alignment horizontal="center" vertical="center" wrapText="1"/>
    </xf>
    <xf numFmtId="0" fontId="6" fillId="35" borderId="40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30" fillId="35" borderId="56" xfId="0" applyFont="1" applyFill="1" applyBorder="1" applyAlignment="1">
      <alignment horizontal="center" vertical="center" wrapText="1"/>
    </xf>
    <xf numFmtId="0" fontId="30" fillId="35" borderId="15" xfId="0" applyFont="1" applyFill="1" applyBorder="1" applyAlignment="1">
      <alignment horizontal="center" vertical="center" wrapText="1"/>
    </xf>
    <xf numFmtId="0" fontId="6" fillId="36" borderId="39" xfId="0" applyFont="1" applyFill="1" applyBorder="1" applyAlignment="1">
      <alignment horizontal="center" vertical="center" wrapText="1"/>
    </xf>
    <xf numFmtId="0" fontId="6" fillId="36" borderId="42" xfId="0" applyFont="1" applyFill="1" applyBorder="1" applyAlignment="1">
      <alignment horizontal="center" vertical="center" wrapText="1"/>
    </xf>
    <xf numFmtId="0" fontId="6" fillId="36" borderId="40" xfId="0" applyFont="1" applyFill="1" applyBorder="1" applyAlignment="1">
      <alignment horizontal="center" vertical="center" wrapText="1"/>
    </xf>
    <xf numFmtId="0" fontId="6" fillId="36" borderId="1" xfId="0" applyFont="1" applyFill="1" applyBorder="1" applyAlignment="1">
      <alignment horizontal="center" vertical="center" wrapText="1"/>
    </xf>
    <xf numFmtId="0" fontId="30" fillId="36" borderId="56" xfId="0" applyFont="1" applyFill="1" applyBorder="1" applyAlignment="1">
      <alignment horizontal="center" vertical="center" wrapText="1"/>
    </xf>
    <xf numFmtId="0" fontId="30" fillId="36" borderId="15" xfId="0" applyFont="1" applyFill="1" applyBorder="1" applyAlignment="1">
      <alignment horizontal="center" vertical="center" wrapText="1"/>
    </xf>
    <xf numFmtId="0" fontId="10" fillId="37" borderId="39" xfId="0" applyFont="1" applyFill="1" applyBorder="1" applyAlignment="1">
      <alignment horizontal="center" vertical="center" wrapText="1"/>
    </xf>
    <xf numFmtId="0" fontId="10" fillId="37" borderId="42" xfId="0" applyFont="1" applyFill="1" applyBorder="1" applyAlignment="1">
      <alignment horizontal="center" vertical="center" wrapText="1"/>
    </xf>
    <xf numFmtId="0" fontId="10" fillId="37" borderId="56" xfId="0" applyFont="1" applyFill="1" applyBorder="1" applyAlignment="1">
      <alignment horizontal="center" vertical="center" wrapText="1"/>
    </xf>
    <xf numFmtId="0" fontId="10" fillId="37" borderId="15" xfId="0" applyFont="1" applyFill="1" applyBorder="1" applyAlignment="1">
      <alignment horizontal="center" vertical="center" wrapText="1"/>
    </xf>
    <xf numFmtId="0" fontId="10" fillId="38" borderId="39" xfId="0" applyFont="1" applyFill="1" applyBorder="1" applyAlignment="1">
      <alignment horizontal="center" vertical="center" wrapText="1"/>
    </xf>
    <xf numFmtId="0" fontId="10" fillId="38" borderId="42" xfId="0" applyFont="1" applyFill="1" applyBorder="1" applyAlignment="1">
      <alignment horizontal="center" vertical="center" wrapText="1"/>
    </xf>
    <xf numFmtId="0" fontId="10" fillId="38" borderId="56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18" borderId="9" xfId="0" applyFont="1" applyFill="1" applyBorder="1" applyAlignment="1">
      <alignment horizontal="center" vertical="center" wrapText="1"/>
    </xf>
    <xf numFmtId="0" fontId="2" fillId="18" borderId="3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14" borderId="34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textRotation="90" wrapText="1"/>
    </xf>
    <xf numFmtId="0" fontId="2" fillId="10" borderId="5" xfId="0" applyFont="1" applyFill="1" applyBorder="1" applyAlignment="1">
      <alignment horizontal="center" textRotation="90" wrapText="1"/>
    </xf>
    <xf numFmtId="0" fontId="9" fillId="16" borderId="7" xfId="0" applyFont="1" applyFill="1" applyBorder="1" applyAlignment="1">
      <alignment horizontal="center" vertical="center"/>
    </xf>
    <xf numFmtId="0" fontId="2" fillId="13" borderId="35" xfId="0" applyFont="1" applyFill="1" applyBorder="1" applyAlignment="1">
      <alignment horizontal="center" textRotation="90" wrapText="1"/>
    </xf>
    <xf numFmtId="0" fontId="2" fillId="13" borderId="32" xfId="0" applyFont="1" applyFill="1" applyBorder="1" applyAlignment="1">
      <alignment horizontal="center" textRotation="90" wrapText="1"/>
    </xf>
    <xf numFmtId="0" fontId="2" fillId="10" borderId="23" xfId="0" applyFont="1" applyFill="1" applyBorder="1" applyAlignment="1">
      <alignment horizontal="center" wrapText="1"/>
    </xf>
    <xf numFmtId="0" fontId="2" fillId="10" borderId="29" xfId="0" applyFont="1" applyFill="1" applyBorder="1" applyAlignment="1">
      <alignment horizontal="center" wrapText="1"/>
    </xf>
    <xf numFmtId="0" fontId="2" fillId="10" borderId="21" xfId="0" applyFont="1" applyFill="1" applyBorder="1" applyAlignment="1">
      <alignment horizontal="center" wrapText="1"/>
    </xf>
    <xf numFmtId="0" fontId="2" fillId="31" borderId="13" xfId="0" applyFont="1" applyFill="1" applyBorder="1" applyAlignment="1">
      <alignment horizontal="center" textRotation="90" wrapText="1"/>
    </xf>
    <xf numFmtId="0" fontId="2" fillId="31" borderId="4" xfId="0" applyFont="1" applyFill="1" applyBorder="1" applyAlignment="1">
      <alignment horizontal="center" textRotation="90" wrapText="1"/>
    </xf>
    <xf numFmtId="0" fontId="2" fillId="15" borderId="13" xfId="0" applyFont="1" applyFill="1" applyBorder="1" applyAlignment="1">
      <alignment horizontal="center" textRotation="90" wrapText="1"/>
    </xf>
    <xf numFmtId="0" fontId="2" fillId="15" borderId="4" xfId="0" applyFont="1" applyFill="1" applyBorder="1" applyAlignment="1">
      <alignment horizontal="center" textRotation="90" wrapText="1"/>
    </xf>
    <xf numFmtId="0" fontId="10" fillId="0" borderId="7" xfId="0" applyFont="1" applyBorder="1" applyAlignment="1">
      <alignment horizontal="left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9" fillId="16" borderId="23" xfId="0" applyFont="1" applyFill="1" applyBorder="1" applyAlignment="1">
      <alignment horizontal="center" vertical="center" wrapText="1"/>
    </xf>
    <xf numFmtId="0" fontId="9" fillId="16" borderId="29" xfId="0" applyFont="1" applyFill="1" applyBorder="1" applyAlignment="1">
      <alignment horizontal="center" vertical="center" wrapText="1"/>
    </xf>
    <xf numFmtId="0" fontId="9" fillId="16" borderId="21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9" fillId="16" borderId="30" xfId="0" applyFont="1" applyFill="1" applyBorder="1" applyAlignment="1">
      <alignment horizontal="center" vertical="center" wrapText="1"/>
    </xf>
    <xf numFmtId="0" fontId="9" fillId="16" borderId="22" xfId="0" applyFont="1" applyFill="1" applyBorder="1" applyAlignment="1">
      <alignment horizontal="center" vertical="center" wrapText="1"/>
    </xf>
    <xf numFmtId="0" fontId="34" fillId="21" borderId="9" xfId="0" applyFont="1" applyFill="1" applyBorder="1" applyAlignment="1">
      <alignment horizontal="left" vertical="center" wrapText="1"/>
    </xf>
    <xf numFmtId="0" fontId="34" fillId="21" borderId="31" xfId="0" applyFont="1" applyFill="1" applyBorder="1" applyAlignment="1">
      <alignment horizontal="left" vertical="center" wrapText="1"/>
    </xf>
    <xf numFmtId="0" fontId="34" fillId="21" borderId="10" xfId="0" applyFont="1" applyFill="1" applyBorder="1" applyAlignment="1">
      <alignment horizontal="left" vertical="center" wrapText="1"/>
    </xf>
    <xf numFmtId="0" fontId="10" fillId="21" borderId="9" xfId="0" applyFont="1" applyFill="1" applyBorder="1" applyAlignment="1">
      <alignment horizontal="left" wrapText="1"/>
    </xf>
    <xf numFmtId="0" fontId="10" fillId="21" borderId="31" xfId="0" applyFont="1" applyFill="1" applyBorder="1" applyAlignment="1">
      <alignment horizontal="left" wrapText="1"/>
    </xf>
    <xf numFmtId="0" fontId="10" fillId="21" borderId="10" xfId="0" applyFont="1" applyFill="1" applyBorder="1" applyAlignment="1">
      <alignment horizontal="left" wrapText="1"/>
    </xf>
    <xf numFmtId="0" fontId="2" fillId="11" borderId="23" xfId="0" applyFont="1" applyFill="1" applyBorder="1" applyAlignment="1">
      <alignment horizontal="center" textRotation="90" wrapText="1"/>
    </xf>
    <xf numFmtId="0" fontId="2" fillId="11" borderId="3" xfId="0" applyFont="1" applyFill="1" applyBorder="1" applyAlignment="1">
      <alignment horizontal="center" textRotation="90" wrapText="1"/>
    </xf>
    <xf numFmtId="0" fontId="2" fillId="13" borderId="14" xfId="0" applyFont="1" applyFill="1" applyBorder="1" applyAlignment="1">
      <alignment horizontal="center" textRotation="90" wrapText="1"/>
    </xf>
    <xf numFmtId="0" fontId="2" fillId="13" borderId="5" xfId="0" applyFont="1" applyFill="1" applyBorder="1" applyAlignment="1">
      <alignment horizontal="center" textRotation="90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3" borderId="40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39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/>
    </xf>
    <xf numFmtId="49" fontId="6" fillId="9" borderId="14" xfId="0" applyNumberFormat="1" applyFont="1" applyFill="1" applyBorder="1" applyAlignment="1">
      <alignment horizontal="center" vertical="center" wrapText="1"/>
    </xf>
    <xf numFmtId="49" fontId="6" fillId="9" borderId="15" xfId="0" applyNumberFormat="1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top" wrapText="1"/>
    </xf>
    <xf numFmtId="0" fontId="2" fillId="13" borderId="33" xfId="0" applyFont="1" applyFill="1" applyBorder="1" applyAlignment="1">
      <alignment horizontal="center" vertical="top" wrapText="1"/>
    </xf>
    <xf numFmtId="0" fontId="2" fillId="11" borderId="13" xfId="0" applyFont="1" applyFill="1" applyBorder="1" applyAlignment="1">
      <alignment horizontal="center" vertical="top" wrapText="1"/>
    </xf>
    <xf numFmtId="0" fontId="2" fillId="11" borderId="44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2" fillId="10" borderId="43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/>
    </xf>
    <xf numFmtId="0" fontId="2" fillId="10" borderId="45" xfId="0" applyFont="1" applyFill="1" applyBorder="1" applyAlignment="1">
      <alignment horizontal="center" vertical="top"/>
    </xf>
    <xf numFmtId="0" fontId="2" fillId="10" borderId="13" xfId="0" applyFont="1" applyFill="1" applyBorder="1" applyAlignment="1">
      <alignment horizontal="center" vertical="top"/>
    </xf>
    <xf numFmtId="0" fontId="2" fillId="10" borderId="44" xfId="0" applyFont="1" applyFill="1" applyBorder="1" applyAlignment="1">
      <alignment horizontal="center" vertical="top"/>
    </xf>
    <xf numFmtId="0" fontId="2" fillId="10" borderId="21" xfId="0" applyFont="1" applyFill="1" applyBorder="1" applyAlignment="1">
      <alignment horizontal="center" vertical="top" wrapText="1"/>
    </xf>
    <xf numFmtId="0" fontId="2" fillId="10" borderId="45" xfId="0" applyFont="1" applyFill="1" applyBorder="1" applyAlignment="1">
      <alignment horizontal="center" vertical="top" wrapText="1"/>
    </xf>
    <xf numFmtId="0" fontId="37" fillId="43" borderId="17" xfId="0" applyFont="1" applyFill="1" applyBorder="1" applyAlignment="1">
      <alignment horizontal="center" vertical="center" wrapText="1"/>
    </xf>
    <xf numFmtId="0" fontId="37" fillId="43" borderId="67" xfId="0" applyFont="1" applyFill="1" applyBorder="1" applyAlignment="1">
      <alignment horizontal="center" vertical="center" wrapText="1"/>
    </xf>
    <xf numFmtId="0" fontId="38" fillId="44" borderId="16" xfId="0" applyFont="1" applyFill="1" applyBorder="1" applyAlignment="1">
      <alignment horizontal="center" vertical="center" textRotation="90" wrapText="1"/>
    </xf>
    <xf numFmtId="0" fontId="38" fillId="44" borderId="11" xfId="0" applyFont="1" applyFill="1" applyBorder="1" applyAlignment="1">
      <alignment horizontal="center" vertical="center" textRotation="90" wrapText="1"/>
    </xf>
    <xf numFmtId="0" fontId="39" fillId="45" borderId="13" xfId="0" applyFont="1" applyFill="1" applyBorder="1" applyAlignment="1">
      <alignment horizontal="center" vertical="center" textRotation="90" wrapText="1"/>
    </xf>
    <xf numFmtId="0" fontId="39" fillId="45" borderId="12" xfId="0" applyFont="1" applyFill="1" applyBorder="1" applyAlignment="1">
      <alignment horizontal="center" vertical="center" textRotation="90" wrapText="1"/>
    </xf>
    <xf numFmtId="0" fontId="38" fillId="46" borderId="14" xfId="0" applyFont="1" applyFill="1" applyBorder="1" applyAlignment="1">
      <alignment horizontal="center" vertical="center" textRotation="90" wrapText="1"/>
    </xf>
    <xf numFmtId="0" fontId="38" fillId="46" borderId="63" xfId="0" applyFont="1" applyFill="1" applyBorder="1" applyAlignment="1">
      <alignment horizontal="center" vertical="center" textRotation="90" wrapText="1"/>
    </xf>
    <xf numFmtId="0" fontId="0" fillId="7" borderId="9" xfId="0" applyFill="1" applyBorder="1" applyAlignment="1">
      <alignment horizontal="left" wrapText="1"/>
    </xf>
    <xf numFmtId="0" fontId="0" fillId="7" borderId="31" xfId="0" applyFill="1" applyBorder="1" applyAlignment="1">
      <alignment horizontal="left" wrapText="1"/>
    </xf>
    <xf numFmtId="0" fontId="0" fillId="7" borderId="10" xfId="0" applyFill="1" applyBorder="1" applyAlignment="1">
      <alignment horizontal="left" wrapText="1"/>
    </xf>
    <xf numFmtId="0" fontId="4" fillId="4" borderId="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6" fillId="9" borderId="48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2" fillId="10" borderId="23" xfId="0" applyFont="1" applyFill="1" applyBorder="1" applyAlignment="1">
      <alignment horizontal="center" vertical="top" wrapText="1"/>
    </xf>
    <xf numFmtId="0" fontId="2" fillId="10" borderId="46" xfId="0" applyFont="1" applyFill="1" applyBorder="1" applyAlignment="1">
      <alignment horizontal="center" vertical="top" wrapText="1"/>
    </xf>
    <xf numFmtId="0" fontId="6" fillId="35" borderId="58" xfId="0" applyFont="1" applyFill="1" applyBorder="1" applyAlignment="1">
      <alignment horizontal="center" vertical="center" wrapText="1"/>
    </xf>
    <xf numFmtId="0" fontId="6" fillId="35" borderId="55" xfId="0" applyFont="1" applyFill="1" applyBorder="1" applyAlignment="1">
      <alignment horizontal="center" vertical="center" wrapText="1"/>
    </xf>
    <xf numFmtId="0" fontId="6" fillId="35" borderId="51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textRotation="90" wrapText="1"/>
    </xf>
    <xf numFmtId="0" fontId="22" fillId="3" borderId="7" xfId="0" applyFont="1" applyFill="1" applyBorder="1" applyAlignment="1">
      <alignment horizontal="center" vertical="center" textRotation="90" wrapText="1"/>
    </xf>
    <xf numFmtId="0" fontId="22" fillId="3" borderId="13" xfId="0" applyFont="1" applyFill="1" applyBorder="1" applyAlignment="1">
      <alignment horizontal="center" vertical="center" textRotation="90" wrapText="1"/>
    </xf>
    <xf numFmtId="0" fontId="22" fillId="3" borderId="40" xfId="0" applyFont="1" applyFill="1" applyBorder="1" applyAlignment="1">
      <alignment horizontal="center" vertical="center" textRotation="90" wrapText="1"/>
    </xf>
    <xf numFmtId="0" fontId="22" fillId="3" borderId="1" xfId="0" applyFont="1" applyFill="1" applyBorder="1" applyAlignment="1">
      <alignment horizontal="center" vertical="center" textRotation="90" wrapText="1"/>
    </xf>
    <xf numFmtId="0" fontId="2" fillId="15" borderId="13" xfId="0" applyFont="1" applyFill="1" applyBorder="1" applyAlignment="1">
      <alignment horizontal="left" textRotation="90" wrapText="1"/>
    </xf>
    <xf numFmtId="0" fontId="2" fillId="15" borderId="1" xfId="0" applyFont="1" applyFill="1" applyBorder="1" applyAlignment="1">
      <alignment horizontal="left" textRotation="90" wrapText="1"/>
    </xf>
    <xf numFmtId="0" fontId="2" fillId="8" borderId="13" xfId="0" applyFont="1" applyFill="1" applyBorder="1" applyAlignment="1">
      <alignment horizontal="left" textRotation="90" wrapText="1"/>
    </xf>
    <xf numFmtId="0" fontId="2" fillId="8" borderId="1" xfId="0" applyFont="1" applyFill="1" applyBorder="1" applyAlignment="1">
      <alignment horizontal="left" textRotation="90" wrapText="1"/>
    </xf>
    <xf numFmtId="0" fontId="2" fillId="3" borderId="13" xfId="0" applyFont="1" applyFill="1" applyBorder="1" applyAlignment="1">
      <alignment horizontal="left" textRotation="90" wrapText="1"/>
    </xf>
    <xf numFmtId="0" fontId="2" fillId="3" borderId="1" xfId="0" applyFont="1" applyFill="1" applyBorder="1" applyAlignment="1">
      <alignment horizontal="left" textRotation="90" wrapText="1"/>
    </xf>
    <xf numFmtId="0" fontId="21" fillId="27" borderId="26" xfId="0" applyFont="1" applyFill="1" applyBorder="1" applyAlignment="1">
      <alignment horizontal="left" vertical="top" textRotation="90"/>
    </xf>
    <xf numFmtId="0" fontId="21" fillId="27" borderId="12" xfId="0" applyFont="1" applyFill="1" applyBorder="1" applyAlignment="1">
      <alignment horizontal="left" vertical="top" textRotation="90"/>
    </xf>
    <xf numFmtId="0" fontId="21" fillId="24" borderId="39" xfId="0" applyFont="1" applyFill="1" applyBorder="1" applyAlignment="1">
      <alignment horizontal="left" vertical="center" textRotation="90" wrapText="1"/>
    </xf>
    <xf numFmtId="0" fontId="21" fillId="24" borderId="42" xfId="0" applyFont="1" applyFill="1" applyBorder="1" applyAlignment="1">
      <alignment horizontal="left" vertical="center" textRotation="90" wrapText="1"/>
    </xf>
    <xf numFmtId="0" fontId="24" fillId="25" borderId="40" xfId="0" applyFont="1" applyFill="1" applyBorder="1" applyAlignment="1">
      <alignment horizontal="left" vertical="center" textRotation="90" wrapText="1"/>
    </xf>
    <xf numFmtId="0" fontId="24" fillId="25" borderId="1" xfId="0" applyFont="1" applyFill="1" applyBorder="1" applyAlignment="1">
      <alignment horizontal="left" vertical="center" textRotation="90" wrapText="1"/>
    </xf>
    <xf numFmtId="0" fontId="21" fillId="26" borderId="56" xfId="0" applyFont="1" applyFill="1" applyBorder="1" applyAlignment="1">
      <alignment horizontal="left" vertical="center" textRotation="90" wrapText="1"/>
    </xf>
    <xf numFmtId="0" fontId="21" fillId="26" borderId="15" xfId="0" applyFont="1" applyFill="1" applyBorder="1" applyAlignment="1">
      <alignment horizontal="left" vertical="center" textRotation="90" wrapText="1"/>
    </xf>
    <xf numFmtId="0" fontId="22" fillId="3" borderId="56" xfId="0" applyFont="1" applyFill="1" applyBorder="1" applyAlignment="1">
      <alignment horizontal="center" vertical="center" textRotation="90" wrapText="1"/>
    </xf>
    <xf numFmtId="0" fontId="22" fillId="3" borderId="15" xfId="0" applyFont="1" applyFill="1" applyBorder="1" applyAlignment="1">
      <alignment horizontal="center" vertical="center" textRotation="90" wrapText="1"/>
    </xf>
    <xf numFmtId="0" fontId="22" fillId="3" borderId="17" xfId="0" applyFont="1" applyFill="1" applyBorder="1" applyAlignment="1">
      <alignment horizontal="left" vertical="center" wrapText="1"/>
    </xf>
    <xf numFmtId="0" fontId="22" fillId="3" borderId="18" xfId="0" applyFont="1" applyFill="1" applyBorder="1" applyAlignment="1">
      <alignment horizontal="left" vertical="center" wrapText="1"/>
    </xf>
    <xf numFmtId="0" fontId="22" fillId="3" borderId="19" xfId="0" applyFont="1" applyFill="1" applyBorder="1" applyAlignment="1">
      <alignment horizontal="left" vertical="center" wrapText="1"/>
    </xf>
    <xf numFmtId="0" fontId="23" fillId="23" borderId="25" xfId="0" applyFont="1" applyFill="1" applyBorder="1" applyAlignment="1">
      <alignment horizontal="left" vertical="center" wrapText="1"/>
    </xf>
    <xf numFmtId="0" fontId="23" fillId="23" borderId="26" xfId="0" applyFont="1" applyFill="1" applyBorder="1" applyAlignment="1">
      <alignment horizontal="left" vertical="center" wrapText="1"/>
    </xf>
    <xf numFmtId="0" fontId="23" fillId="23" borderId="27" xfId="0" applyFont="1" applyFill="1" applyBorder="1" applyAlignment="1">
      <alignment horizontal="left" vertical="center" wrapText="1"/>
    </xf>
    <xf numFmtId="0" fontId="23" fillId="23" borderId="16" xfId="0" applyFont="1" applyFill="1" applyBorder="1" applyAlignment="1">
      <alignment horizontal="left" vertical="center" wrapText="1"/>
    </xf>
    <xf numFmtId="0" fontId="23" fillId="23" borderId="13" xfId="0" applyFont="1" applyFill="1" applyBorder="1" applyAlignment="1">
      <alignment horizontal="left" vertical="center" wrapText="1"/>
    </xf>
    <xf numFmtId="0" fontId="23" fillId="23" borderId="14" xfId="0" applyFont="1" applyFill="1" applyBorder="1" applyAlignment="1">
      <alignment horizontal="left" vertical="center" wrapText="1"/>
    </xf>
    <xf numFmtId="0" fontId="22" fillId="14" borderId="57" xfId="0" applyFont="1" applyFill="1" applyBorder="1" applyAlignment="1">
      <alignment horizontal="left" vertical="center" wrapText="1"/>
    </xf>
    <xf numFmtId="0" fontId="22" fillId="14" borderId="31" xfId="0" applyFont="1" applyFill="1" applyBorder="1" applyAlignment="1">
      <alignment horizontal="left" vertical="center" wrapText="1"/>
    </xf>
    <xf numFmtId="0" fontId="22" fillId="14" borderId="10" xfId="0" applyFont="1" applyFill="1" applyBorder="1" applyAlignment="1">
      <alignment horizontal="left" vertical="center" wrapText="1"/>
    </xf>
    <xf numFmtId="0" fontId="22" fillId="18" borderId="13" xfId="0" applyFont="1" applyFill="1" applyBorder="1" applyAlignment="1">
      <alignment horizontal="left" vertical="center" textRotation="90" wrapText="1"/>
    </xf>
    <xf numFmtId="0" fontId="22" fillId="18" borderId="1" xfId="0" applyFont="1" applyFill="1" applyBorder="1" applyAlignment="1">
      <alignment horizontal="left" vertical="center" textRotation="90" wrapText="1"/>
    </xf>
    <xf numFmtId="0" fontId="22" fillId="2" borderId="14" xfId="0" applyFont="1" applyFill="1" applyBorder="1" applyAlignment="1">
      <alignment horizontal="left" textRotation="90" wrapText="1"/>
    </xf>
    <xf numFmtId="0" fontId="22" fillId="2" borderId="15" xfId="0" applyFont="1" applyFill="1" applyBorder="1" applyAlignment="1">
      <alignment horizontal="left" textRotation="90" wrapText="1"/>
    </xf>
    <xf numFmtId="0" fontId="2" fillId="14" borderId="16" xfId="0" applyFont="1" applyFill="1" applyBorder="1" applyAlignment="1">
      <alignment horizontal="left" textRotation="90" wrapText="1"/>
    </xf>
    <xf numFmtId="0" fontId="2" fillId="14" borderId="42" xfId="0" applyFont="1" applyFill="1" applyBorder="1" applyAlignment="1">
      <alignment horizontal="left" textRotation="90" wrapText="1"/>
    </xf>
    <xf numFmtId="0" fontId="2" fillId="13" borderId="13" xfId="0" applyFont="1" applyFill="1" applyBorder="1" applyAlignment="1">
      <alignment horizontal="left" textRotation="90" wrapText="1"/>
    </xf>
    <xf numFmtId="0" fontId="2" fillId="13" borderId="1" xfId="0" applyFont="1" applyFill="1" applyBorder="1" applyAlignment="1">
      <alignment horizontal="left" textRotation="90" wrapText="1"/>
    </xf>
    <xf numFmtId="0" fontId="21" fillId="27" borderId="41" xfId="0" applyFont="1" applyFill="1" applyBorder="1" applyAlignment="1">
      <alignment horizontal="left" vertical="top" textRotation="90"/>
    </xf>
    <xf numFmtId="0" fontId="21" fillId="27" borderId="46" xfId="0" applyFont="1" applyFill="1" applyBorder="1" applyAlignment="1">
      <alignment horizontal="left" vertical="top" textRotation="90"/>
    </xf>
    <xf numFmtId="0" fontId="21" fillId="27" borderId="39" xfId="0" applyFont="1" applyFill="1" applyBorder="1" applyAlignment="1">
      <alignment horizontal="left" vertical="top" textRotation="90"/>
    </xf>
    <xf numFmtId="0" fontId="21" fillId="27" borderId="43" xfId="0" applyFont="1" applyFill="1" applyBorder="1" applyAlignment="1">
      <alignment horizontal="left" vertical="top" textRotation="90"/>
    </xf>
    <xf numFmtId="0" fontId="22" fillId="26" borderId="58" xfId="0" applyFont="1" applyFill="1" applyBorder="1" applyAlignment="1">
      <alignment horizontal="center" vertical="center"/>
    </xf>
    <xf numFmtId="0" fontId="22" fillId="26" borderId="55" xfId="0" applyFont="1" applyFill="1" applyBorder="1" applyAlignment="1">
      <alignment horizontal="center" vertical="center"/>
    </xf>
    <xf numFmtId="0" fontId="22" fillId="7" borderId="48" xfId="0" applyFont="1" applyFill="1" applyBorder="1" applyAlignment="1">
      <alignment horizontal="center"/>
    </xf>
    <xf numFmtId="0" fontId="22" fillId="7" borderId="59" xfId="0" applyFont="1" applyFill="1" applyBorder="1" applyAlignment="1">
      <alignment horizontal="center"/>
    </xf>
    <xf numFmtId="0" fontId="22" fillId="7" borderId="38" xfId="0" applyFont="1" applyFill="1" applyBorder="1" applyAlignment="1">
      <alignment horizontal="center"/>
    </xf>
    <xf numFmtId="0" fontId="21" fillId="27" borderId="25" xfId="0" applyFont="1" applyFill="1" applyBorder="1" applyAlignment="1">
      <alignment horizontal="left" vertical="top" textRotation="90"/>
    </xf>
    <xf numFmtId="0" fontId="21" fillId="27" borderId="11" xfId="0" applyFont="1" applyFill="1" applyBorder="1" applyAlignment="1">
      <alignment horizontal="left" vertical="top" textRotation="90"/>
    </xf>
    <xf numFmtId="0" fontId="22" fillId="24" borderId="58" xfId="0" applyFont="1" applyFill="1" applyBorder="1" applyAlignment="1">
      <alignment horizontal="center" vertical="center"/>
    </xf>
    <xf numFmtId="0" fontId="22" fillId="24" borderId="55" xfId="0" applyFont="1" applyFill="1" applyBorder="1" applyAlignment="1">
      <alignment horizontal="center" vertical="center"/>
    </xf>
    <xf numFmtId="0" fontId="22" fillId="24" borderId="51" xfId="0" applyFont="1" applyFill="1" applyBorder="1" applyAlignment="1">
      <alignment horizontal="center" vertical="center"/>
    </xf>
    <xf numFmtId="0" fontId="24" fillId="25" borderId="58" xfId="0" applyFont="1" applyFill="1" applyBorder="1" applyAlignment="1">
      <alignment horizontal="center" vertical="center" wrapText="1"/>
    </xf>
    <xf numFmtId="0" fontId="24" fillId="25" borderId="55" xfId="0" applyFont="1" applyFill="1" applyBorder="1" applyAlignment="1">
      <alignment horizontal="center" vertical="center" wrapText="1"/>
    </xf>
    <xf numFmtId="0" fontId="24" fillId="25" borderId="51" xfId="0" applyFont="1" applyFill="1" applyBorder="1" applyAlignment="1">
      <alignment horizontal="center" vertical="center" wrapText="1"/>
    </xf>
    <xf numFmtId="0" fontId="24" fillId="25" borderId="58" xfId="0" applyFont="1" applyFill="1" applyBorder="1" applyAlignment="1">
      <alignment horizontal="center" vertical="center"/>
    </xf>
    <xf numFmtId="0" fontId="24" fillId="25" borderId="55" xfId="0" applyFont="1" applyFill="1" applyBorder="1" applyAlignment="1">
      <alignment horizontal="center" vertical="center"/>
    </xf>
    <xf numFmtId="0" fontId="24" fillId="25" borderId="51" xfId="0" applyFont="1" applyFill="1" applyBorder="1" applyAlignment="1">
      <alignment horizontal="center" vertical="center"/>
    </xf>
    <xf numFmtId="0" fontId="21" fillId="27" borderId="40" xfId="0" applyFont="1" applyFill="1" applyBorder="1" applyAlignment="1">
      <alignment horizontal="left" vertical="top" textRotation="90"/>
    </xf>
    <xf numFmtId="0" fontId="21" fillId="27" borderId="44" xfId="0" applyFont="1" applyFill="1" applyBorder="1" applyAlignment="1">
      <alignment horizontal="left" vertical="top" textRotation="90"/>
    </xf>
    <xf numFmtId="0" fontId="21" fillId="32" borderId="26" xfId="0" applyFont="1" applyFill="1" applyBorder="1" applyAlignment="1">
      <alignment horizontal="left" vertical="top" textRotation="90"/>
    </xf>
    <xf numFmtId="0" fontId="21" fillId="32" borderId="12" xfId="0" applyFont="1" applyFill="1" applyBorder="1" applyAlignment="1">
      <alignment horizontal="left" vertical="top" textRotation="90"/>
    </xf>
    <xf numFmtId="0" fontId="21" fillId="28" borderId="26" xfId="0" applyFont="1" applyFill="1" applyBorder="1" applyAlignment="1">
      <alignment horizontal="left" vertical="top" textRotation="90"/>
    </xf>
    <xf numFmtId="0" fontId="21" fillId="28" borderId="13" xfId="0" applyFont="1" applyFill="1" applyBorder="1" applyAlignment="1">
      <alignment horizontal="left" vertical="top" textRotation="90"/>
    </xf>
    <xf numFmtId="0" fontId="21" fillId="28" borderId="25" xfId="0" applyFont="1" applyFill="1" applyBorder="1" applyAlignment="1">
      <alignment horizontal="left" vertical="top" textRotation="90"/>
    </xf>
    <xf numFmtId="0" fontId="21" fillId="28" borderId="16" xfId="0" applyFont="1" applyFill="1" applyBorder="1" applyAlignment="1">
      <alignment horizontal="left" vertical="top" textRotation="90"/>
    </xf>
    <xf numFmtId="0" fontId="21" fillId="28" borderId="37" xfId="0" applyFont="1" applyFill="1" applyBorder="1" applyAlignment="1">
      <alignment horizontal="left" vertical="top" textRotation="90"/>
    </xf>
    <xf numFmtId="0" fontId="21" fillId="28" borderId="23" xfId="0" applyFont="1" applyFill="1" applyBorder="1" applyAlignment="1">
      <alignment horizontal="left" vertical="top" textRotation="90"/>
    </xf>
    <xf numFmtId="0" fontId="10" fillId="22" borderId="27" xfId="0" applyFont="1" applyFill="1" applyBorder="1" applyAlignment="1">
      <alignment horizontal="left" vertical="top" textRotation="90"/>
    </xf>
    <xf numFmtId="0" fontId="10" fillId="22" borderId="14" xfId="0" applyFont="1" applyFill="1" applyBorder="1" applyAlignment="1">
      <alignment horizontal="left" vertical="top" textRotation="90"/>
    </xf>
    <xf numFmtId="0" fontId="10" fillId="22" borderId="25" xfId="0" applyFont="1" applyFill="1" applyBorder="1" applyAlignment="1">
      <alignment horizontal="left" vertical="top" textRotation="90"/>
    </xf>
    <xf numFmtId="0" fontId="10" fillId="22" borderId="16" xfId="0" applyFont="1" applyFill="1" applyBorder="1" applyAlignment="1">
      <alignment horizontal="left" vertical="top" textRotation="90"/>
    </xf>
    <xf numFmtId="0" fontId="10" fillId="22" borderId="26" xfId="0" applyFont="1" applyFill="1" applyBorder="1" applyAlignment="1">
      <alignment horizontal="left" vertical="top" textRotation="90"/>
    </xf>
    <xf numFmtId="0" fontId="10" fillId="22" borderId="13" xfId="0" applyFont="1" applyFill="1" applyBorder="1" applyAlignment="1">
      <alignment horizontal="left" vertical="top" textRotation="90"/>
    </xf>
    <xf numFmtId="0" fontId="21" fillId="28" borderId="12" xfId="0" applyFont="1" applyFill="1" applyBorder="1" applyAlignment="1">
      <alignment horizontal="left" vertical="top" textRotation="90"/>
    </xf>
    <xf numFmtId="0" fontId="21" fillId="32" borderId="37" xfId="0" applyFont="1" applyFill="1" applyBorder="1" applyAlignment="1">
      <alignment horizontal="left" vertical="top" textRotation="90"/>
    </xf>
    <xf numFmtId="0" fontId="21" fillId="32" borderId="61" xfId="0" applyFont="1" applyFill="1" applyBorder="1" applyAlignment="1">
      <alignment horizontal="left" vertical="top" textRotation="90"/>
    </xf>
    <xf numFmtId="0" fontId="21" fillId="28" borderId="36" xfId="0" applyFont="1" applyFill="1" applyBorder="1" applyAlignment="1">
      <alignment horizontal="left" vertical="top" textRotation="90"/>
    </xf>
    <xf numFmtId="0" fontId="21" fillId="28" borderId="21" xfId="0" applyFont="1" applyFill="1" applyBorder="1" applyAlignment="1">
      <alignment horizontal="left" vertical="top" textRotation="90"/>
    </xf>
    <xf numFmtId="0" fontId="24" fillId="24" borderId="58" xfId="0" applyFont="1" applyFill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1" xfId="0" applyFont="1" applyFill="1" applyBorder="1" applyAlignment="1">
      <alignment horizontal="center" vertical="center"/>
    </xf>
    <xf numFmtId="0" fontId="21" fillId="28" borderId="62" xfId="0" applyFont="1" applyFill="1" applyBorder="1" applyAlignment="1">
      <alignment horizontal="left" vertical="top" textRotation="90"/>
    </xf>
    <xf numFmtId="0" fontId="21" fillId="28" borderId="27" xfId="0" applyFont="1" applyFill="1" applyBorder="1" applyAlignment="1">
      <alignment horizontal="left" vertical="top" textRotation="90"/>
    </xf>
    <xf numFmtId="0" fontId="21" fillId="28" borderId="14" xfId="0" applyFont="1" applyFill="1" applyBorder="1" applyAlignment="1">
      <alignment horizontal="left" vertical="top" textRotation="90"/>
    </xf>
  </cellXfs>
  <cellStyles count="3">
    <cellStyle name="Normalny" xfId="0" builtinId="0"/>
    <cellStyle name="Normalny 2" xfId="2" xr:uid="{00000000-0005-0000-0000-000001000000}"/>
    <cellStyle name="Tekst ostrzeżenia" xfId="1" builtinId="11"/>
  </cellStyles>
  <dxfs count="69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DCE4"/>
      <color rgb="FFE80000"/>
      <color rgb="FFABE5EB"/>
      <color rgb="FFFFA49D"/>
      <color rgb="FFCCFFFF"/>
      <color rgb="FFF8F8F8"/>
      <color rgb="FFA23636"/>
      <color rgb="FFEFE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1.8866315378908551E-3"/>
          <c:y val="1.3828682304032369E-2"/>
          <c:w val="0.99832897796319109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Matryca!$T$18:$EU$18</c:f>
              <c:strCache>
                <c:ptCount val="132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B.W01</c:v>
                </c:pt>
                <c:pt idx="22">
                  <c:v>B.W02</c:v>
                </c:pt>
                <c:pt idx="23">
                  <c:v>B.W03</c:v>
                </c:pt>
                <c:pt idx="24">
                  <c:v>B.W04</c:v>
                </c:pt>
                <c:pt idx="25">
                  <c:v>B.W05</c:v>
                </c:pt>
                <c:pt idx="26">
                  <c:v>B.W06</c:v>
                </c:pt>
                <c:pt idx="27">
                  <c:v>B.W07</c:v>
                </c:pt>
                <c:pt idx="28">
                  <c:v>B.W08</c:v>
                </c:pt>
                <c:pt idx="29">
                  <c:v>B.W09</c:v>
                </c:pt>
                <c:pt idx="30">
                  <c:v>B.W10</c:v>
                </c:pt>
                <c:pt idx="31">
                  <c:v>B.W11</c:v>
                </c:pt>
                <c:pt idx="32">
                  <c:v>B.W12</c:v>
                </c:pt>
                <c:pt idx="33">
                  <c:v>B.W13</c:v>
                </c:pt>
                <c:pt idx="34">
                  <c:v>B.W14</c:v>
                </c:pt>
                <c:pt idx="35">
                  <c:v>B.W15</c:v>
                </c:pt>
                <c:pt idx="36">
                  <c:v>B.W16</c:v>
                </c:pt>
                <c:pt idx="37">
                  <c:v>B.W17</c:v>
                </c:pt>
                <c:pt idx="38">
                  <c:v>B.W18</c:v>
                </c:pt>
                <c:pt idx="39">
                  <c:v>B.W19</c:v>
                </c:pt>
                <c:pt idx="40">
                  <c:v>B.W20</c:v>
                </c:pt>
                <c:pt idx="41">
                  <c:v>B.W21</c:v>
                </c:pt>
                <c:pt idx="42">
                  <c:v>B.W22</c:v>
                </c:pt>
                <c:pt idx="43">
                  <c:v>B.W23</c:v>
                </c:pt>
                <c:pt idx="44">
                  <c:v>B.W24</c:v>
                </c:pt>
                <c:pt idx="45">
                  <c:v>B.W25</c:v>
                </c:pt>
                <c:pt idx="46">
                  <c:v>C.W01</c:v>
                </c:pt>
                <c:pt idx="47">
                  <c:v>C.W02</c:v>
                </c:pt>
                <c:pt idx="48">
                  <c:v>C.W03</c:v>
                </c:pt>
                <c:pt idx="49">
                  <c:v>C.W04</c:v>
                </c:pt>
                <c:pt idx="50">
                  <c:v>C.W05</c:v>
                </c:pt>
                <c:pt idx="51">
                  <c:v>C.W06</c:v>
                </c:pt>
                <c:pt idx="52">
                  <c:v>C.W07</c:v>
                </c:pt>
                <c:pt idx="53">
                  <c:v>C.W08</c:v>
                </c:pt>
                <c:pt idx="54">
                  <c:v>C.W09</c:v>
                </c:pt>
                <c:pt idx="55">
                  <c:v>C.W10</c:v>
                </c:pt>
                <c:pt idx="56">
                  <c:v>C.W11</c:v>
                </c:pt>
                <c:pt idx="57">
                  <c:v>C.W12</c:v>
                </c:pt>
                <c:pt idx="58">
                  <c:v>C.W13</c:v>
                </c:pt>
                <c:pt idx="59">
                  <c:v>C.W14</c:v>
                </c:pt>
                <c:pt idx="60">
                  <c:v>C.W15</c:v>
                </c:pt>
                <c:pt idx="61">
                  <c:v>C.W16</c:v>
                </c:pt>
                <c:pt idx="62">
                  <c:v>S.W01</c:v>
                </c:pt>
                <c:pt idx="63">
                  <c:v>S.W02</c:v>
                </c:pt>
                <c:pt idx="64">
                  <c:v>S.W03</c:v>
                </c:pt>
                <c:pt idx="65">
                  <c:v>P.W01</c:v>
                </c:pt>
                <c:pt idx="66">
                  <c:v>P.W02</c:v>
                </c:pt>
                <c:pt idx="67">
                  <c:v>P.W03</c:v>
                </c:pt>
                <c:pt idx="68">
                  <c:v>A.U01</c:v>
                </c:pt>
                <c:pt idx="69">
                  <c:v>A.U02</c:v>
                </c:pt>
                <c:pt idx="70">
                  <c:v>A.U03</c:v>
                </c:pt>
                <c:pt idx="71">
                  <c:v>A.U04</c:v>
                </c:pt>
                <c:pt idx="72">
                  <c:v>A.U05</c:v>
                </c:pt>
                <c:pt idx="73">
                  <c:v>A.U06</c:v>
                </c:pt>
                <c:pt idx="74">
                  <c:v>A.U07</c:v>
                </c:pt>
                <c:pt idx="75">
                  <c:v>A.U08</c:v>
                </c:pt>
                <c:pt idx="76">
                  <c:v>A.U09</c:v>
                </c:pt>
                <c:pt idx="77">
                  <c:v>A.U10</c:v>
                </c:pt>
                <c:pt idx="78">
                  <c:v>A.U11</c:v>
                </c:pt>
                <c:pt idx="79">
                  <c:v>A.U12</c:v>
                </c:pt>
                <c:pt idx="80">
                  <c:v>A.U13</c:v>
                </c:pt>
                <c:pt idx="81">
                  <c:v>A.U14</c:v>
                </c:pt>
                <c:pt idx="82">
                  <c:v>A.U15</c:v>
                </c:pt>
                <c:pt idx="83">
                  <c:v>A.U16</c:v>
                </c:pt>
                <c:pt idx="84">
                  <c:v>A.U17</c:v>
                </c:pt>
                <c:pt idx="85">
                  <c:v>A.U18</c:v>
                </c:pt>
                <c:pt idx="86">
                  <c:v>B.U01</c:v>
                </c:pt>
                <c:pt idx="87">
                  <c:v>B.U02</c:v>
                </c:pt>
                <c:pt idx="88">
                  <c:v>B.U03</c:v>
                </c:pt>
                <c:pt idx="89">
                  <c:v>B.U04</c:v>
                </c:pt>
                <c:pt idx="90">
                  <c:v>B.U05</c:v>
                </c:pt>
                <c:pt idx="91">
                  <c:v>B.U06</c:v>
                </c:pt>
                <c:pt idx="92">
                  <c:v>B.U07</c:v>
                </c:pt>
                <c:pt idx="93">
                  <c:v>B.U08</c:v>
                </c:pt>
                <c:pt idx="94">
                  <c:v>B.U09</c:v>
                </c:pt>
                <c:pt idx="95">
                  <c:v>B.U10</c:v>
                </c:pt>
                <c:pt idx="96">
                  <c:v>B.U11</c:v>
                </c:pt>
                <c:pt idx="97">
                  <c:v>B.U12</c:v>
                </c:pt>
                <c:pt idx="98">
                  <c:v>B.U13</c:v>
                </c:pt>
                <c:pt idx="99">
                  <c:v>B.U14</c:v>
                </c:pt>
                <c:pt idx="100">
                  <c:v>B.U15</c:v>
                </c:pt>
                <c:pt idx="101">
                  <c:v>B.U16</c:v>
                </c:pt>
                <c:pt idx="102">
                  <c:v>B.U17</c:v>
                </c:pt>
                <c:pt idx="103">
                  <c:v>B.U18</c:v>
                </c:pt>
                <c:pt idx="104">
                  <c:v>B.U19</c:v>
                </c:pt>
                <c:pt idx="105">
                  <c:v>B.U20</c:v>
                </c:pt>
                <c:pt idx="106">
                  <c:v>C.U01</c:v>
                </c:pt>
                <c:pt idx="107">
                  <c:v>C.U02</c:v>
                </c:pt>
                <c:pt idx="108">
                  <c:v>C.U03</c:v>
                </c:pt>
                <c:pt idx="109">
                  <c:v>C.U04</c:v>
                </c:pt>
                <c:pt idx="110">
                  <c:v>C.U05</c:v>
                </c:pt>
                <c:pt idx="111">
                  <c:v>C.U06</c:v>
                </c:pt>
                <c:pt idx="112">
                  <c:v>C.U07</c:v>
                </c:pt>
                <c:pt idx="113">
                  <c:v>C.U08</c:v>
                </c:pt>
                <c:pt idx="114">
                  <c:v>C.U09</c:v>
                </c:pt>
                <c:pt idx="115">
                  <c:v>C.U10</c:v>
                </c:pt>
                <c:pt idx="116">
                  <c:v>C.U11</c:v>
                </c:pt>
                <c:pt idx="117">
                  <c:v>C.U12</c:v>
                </c:pt>
                <c:pt idx="118">
                  <c:v>C.U13</c:v>
                </c:pt>
                <c:pt idx="119">
                  <c:v>C.U14</c:v>
                </c:pt>
                <c:pt idx="120">
                  <c:v>C.U15</c:v>
                </c:pt>
                <c:pt idx="121">
                  <c:v>C.U16</c:v>
                </c:pt>
                <c:pt idx="122">
                  <c:v>C.U17</c:v>
                </c:pt>
                <c:pt idx="123">
                  <c:v>C.U18</c:v>
                </c:pt>
                <c:pt idx="124">
                  <c:v>C.U19</c:v>
                </c:pt>
                <c:pt idx="125">
                  <c:v>K.1</c:v>
                </c:pt>
                <c:pt idx="126">
                  <c:v>K.2</c:v>
                </c:pt>
                <c:pt idx="127">
                  <c:v>K.3</c:v>
                </c:pt>
                <c:pt idx="128">
                  <c:v>K.4</c:v>
                </c:pt>
                <c:pt idx="129">
                  <c:v>K.5</c:v>
                </c:pt>
                <c:pt idx="130">
                  <c:v>K.6</c:v>
                </c:pt>
                <c:pt idx="131">
                  <c:v>K.7</c:v>
                </c:pt>
              </c:strCache>
            </c:strRef>
          </c:cat>
          <c:val>
            <c:numRef>
              <c:f>Matryca!$T$19:$EU$19</c:f>
              <c:numCache>
                <c:formatCode>General</c:formatCode>
                <c:ptCount val="132"/>
              </c:numCache>
            </c:numRef>
          </c:val>
          <c:extLst>
            <c:ext xmlns:c16="http://schemas.microsoft.com/office/drawing/2014/chart" uri="{C3380CC4-5D6E-409C-BE32-E72D297353CC}">
              <c16:uniqueId val="{00000000-8A84-4D3C-9754-54610AFB9E8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Matryca!$T$18:$EU$18</c:f>
              <c:strCache>
                <c:ptCount val="132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B.W01</c:v>
                </c:pt>
                <c:pt idx="22">
                  <c:v>B.W02</c:v>
                </c:pt>
                <c:pt idx="23">
                  <c:v>B.W03</c:v>
                </c:pt>
                <c:pt idx="24">
                  <c:v>B.W04</c:v>
                </c:pt>
                <c:pt idx="25">
                  <c:v>B.W05</c:v>
                </c:pt>
                <c:pt idx="26">
                  <c:v>B.W06</c:v>
                </c:pt>
                <c:pt idx="27">
                  <c:v>B.W07</c:v>
                </c:pt>
                <c:pt idx="28">
                  <c:v>B.W08</c:v>
                </c:pt>
                <c:pt idx="29">
                  <c:v>B.W09</c:v>
                </c:pt>
                <c:pt idx="30">
                  <c:v>B.W10</c:v>
                </c:pt>
                <c:pt idx="31">
                  <c:v>B.W11</c:v>
                </c:pt>
                <c:pt idx="32">
                  <c:v>B.W12</c:v>
                </c:pt>
                <c:pt idx="33">
                  <c:v>B.W13</c:v>
                </c:pt>
                <c:pt idx="34">
                  <c:v>B.W14</c:v>
                </c:pt>
                <c:pt idx="35">
                  <c:v>B.W15</c:v>
                </c:pt>
                <c:pt idx="36">
                  <c:v>B.W16</c:v>
                </c:pt>
                <c:pt idx="37">
                  <c:v>B.W17</c:v>
                </c:pt>
                <c:pt idx="38">
                  <c:v>B.W18</c:v>
                </c:pt>
                <c:pt idx="39">
                  <c:v>B.W19</c:v>
                </c:pt>
                <c:pt idx="40">
                  <c:v>B.W20</c:v>
                </c:pt>
                <c:pt idx="41">
                  <c:v>B.W21</c:v>
                </c:pt>
                <c:pt idx="42">
                  <c:v>B.W22</c:v>
                </c:pt>
                <c:pt idx="43">
                  <c:v>B.W23</c:v>
                </c:pt>
                <c:pt idx="44">
                  <c:v>B.W24</c:v>
                </c:pt>
                <c:pt idx="45">
                  <c:v>B.W25</c:v>
                </c:pt>
                <c:pt idx="46">
                  <c:v>C.W01</c:v>
                </c:pt>
                <c:pt idx="47">
                  <c:v>C.W02</c:v>
                </c:pt>
                <c:pt idx="48">
                  <c:v>C.W03</c:v>
                </c:pt>
                <c:pt idx="49">
                  <c:v>C.W04</c:v>
                </c:pt>
                <c:pt idx="50">
                  <c:v>C.W05</c:v>
                </c:pt>
                <c:pt idx="51">
                  <c:v>C.W06</c:v>
                </c:pt>
                <c:pt idx="52">
                  <c:v>C.W07</c:v>
                </c:pt>
                <c:pt idx="53">
                  <c:v>C.W08</c:v>
                </c:pt>
                <c:pt idx="54">
                  <c:v>C.W09</c:v>
                </c:pt>
                <c:pt idx="55">
                  <c:v>C.W10</c:v>
                </c:pt>
                <c:pt idx="56">
                  <c:v>C.W11</c:v>
                </c:pt>
                <c:pt idx="57">
                  <c:v>C.W12</c:v>
                </c:pt>
                <c:pt idx="58">
                  <c:v>C.W13</c:v>
                </c:pt>
                <c:pt idx="59">
                  <c:v>C.W14</c:v>
                </c:pt>
                <c:pt idx="60">
                  <c:v>C.W15</c:v>
                </c:pt>
                <c:pt idx="61">
                  <c:v>C.W16</c:v>
                </c:pt>
                <c:pt idx="62">
                  <c:v>S.W01</c:v>
                </c:pt>
                <c:pt idx="63">
                  <c:v>S.W02</c:v>
                </c:pt>
                <c:pt idx="64">
                  <c:v>S.W03</c:v>
                </c:pt>
                <c:pt idx="65">
                  <c:v>P.W01</c:v>
                </c:pt>
                <c:pt idx="66">
                  <c:v>P.W02</c:v>
                </c:pt>
                <c:pt idx="67">
                  <c:v>P.W03</c:v>
                </c:pt>
                <c:pt idx="68">
                  <c:v>A.U01</c:v>
                </c:pt>
                <c:pt idx="69">
                  <c:v>A.U02</c:v>
                </c:pt>
                <c:pt idx="70">
                  <c:v>A.U03</c:v>
                </c:pt>
                <c:pt idx="71">
                  <c:v>A.U04</c:v>
                </c:pt>
                <c:pt idx="72">
                  <c:v>A.U05</c:v>
                </c:pt>
                <c:pt idx="73">
                  <c:v>A.U06</c:v>
                </c:pt>
                <c:pt idx="74">
                  <c:v>A.U07</c:v>
                </c:pt>
                <c:pt idx="75">
                  <c:v>A.U08</c:v>
                </c:pt>
                <c:pt idx="76">
                  <c:v>A.U09</c:v>
                </c:pt>
                <c:pt idx="77">
                  <c:v>A.U10</c:v>
                </c:pt>
                <c:pt idx="78">
                  <c:v>A.U11</c:v>
                </c:pt>
                <c:pt idx="79">
                  <c:v>A.U12</c:v>
                </c:pt>
                <c:pt idx="80">
                  <c:v>A.U13</c:v>
                </c:pt>
                <c:pt idx="81">
                  <c:v>A.U14</c:v>
                </c:pt>
                <c:pt idx="82">
                  <c:v>A.U15</c:v>
                </c:pt>
                <c:pt idx="83">
                  <c:v>A.U16</c:v>
                </c:pt>
                <c:pt idx="84">
                  <c:v>A.U17</c:v>
                </c:pt>
                <c:pt idx="85">
                  <c:v>A.U18</c:v>
                </c:pt>
                <c:pt idx="86">
                  <c:v>B.U01</c:v>
                </c:pt>
                <c:pt idx="87">
                  <c:v>B.U02</c:v>
                </c:pt>
                <c:pt idx="88">
                  <c:v>B.U03</c:v>
                </c:pt>
                <c:pt idx="89">
                  <c:v>B.U04</c:v>
                </c:pt>
                <c:pt idx="90">
                  <c:v>B.U05</c:v>
                </c:pt>
                <c:pt idx="91">
                  <c:v>B.U06</c:v>
                </c:pt>
                <c:pt idx="92">
                  <c:v>B.U07</c:v>
                </c:pt>
                <c:pt idx="93">
                  <c:v>B.U08</c:v>
                </c:pt>
                <c:pt idx="94">
                  <c:v>B.U09</c:v>
                </c:pt>
                <c:pt idx="95">
                  <c:v>B.U10</c:v>
                </c:pt>
                <c:pt idx="96">
                  <c:v>B.U11</c:v>
                </c:pt>
                <c:pt idx="97">
                  <c:v>B.U12</c:v>
                </c:pt>
                <c:pt idx="98">
                  <c:v>B.U13</c:v>
                </c:pt>
                <c:pt idx="99">
                  <c:v>B.U14</c:v>
                </c:pt>
                <c:pt idx="100">
                  <c:v>B.U15</c:v>
                </c:pt>
                <c:pt idx="101">
                  <c:v>B.U16</c:v>
                </c:pt>
                <c:pt idx="102">
                  <c:v>B.U17</c:v>
                </c:pt>
                <c:pt idx="103">
                  <c:v>B.U18</c:v>
                </c:pt>
                <c:pt idx="104">
                  <c:v>B.U19</c:v>
                </c:pt>
                <c:pt idx="105">
                  <c:v>B.U20</c:v>
                </c:pt>
                <c:pt idx="106">
                  <c:v>C.U01</c:v>
                </c:pt>
                <c:pt idx="107">
                  <c:v>C.U02</c:v>
                </c:pt>
                <c:pt idx="108">
                  <c:v>C.U03</c:v>
                </c:pt>
                <c:pt idx="109">
                  <c:v>C.U04</c:v>
                </c:pt>
                <c:pt idx="110">
                  <c:v>C.U05</c:v>
                </c:pt>
                <c:pt idx="111">
                  <c:v>C.U06</c:v>
                </c:pt>
                <c:pt idx="112">
                  <c:v>C.U07</c:v>
                </c:pt>
                <c:pt idx="113">
                  <c:v>C.U08</c:v>
                </c:pt>
                <c:pt idx="114">
                  <c:v>C.U09</c:v>
                </c:pt>
                <c:pt idx="115">
                  <c:v>C.U10</c:v>
                </c:pt>
                <c:pt idx="116">
                  <c:v>C.U11</c:v>
                </c:pt>
                <c:pt idx="117">
                  <c:v>C.U12</c:v>
                </c:pt>
                <c:pt idx="118">
                  <c:v>C.U13</c:v>
                </c:pt>
                <c:pt idx="119">
                  <c:v>C.U14</c:v>
                </c:pt>
                <c:pt idx="120">
                  <c:v>C.U15</c:v>
                </c:pt>
                <c:pt idx="121">
                  <c:v>C.U16</c:v>
                </c:pt>
                <c:pt idx="122">
                  <c:v>C.U17</c:v>
                </c:pt>
                <c:pt idx="123">
                  <c:v>C.U18</c:v>
                </c:pt>
                <c:pt idx="124">
                  <c:v>C.U19</c:v>
                </c:pt>
                <c:pt idx="125">
                  <c:v>K.1</c:v>
                </c:pt>
                <c:pt idx="126">
                  <c:v>K.2</c:v>
                </c:pt>
                <c:pt idx="127">
                  <c:v>K.3</c:v>
                </c:pt>
                <c:pt idx="128">
                  <c:v>K.4</c:v>
                </c:pt>
                <c:pt idx="129">
                  <c:v>K.5</c:v>
                </c:pt>
                <c:pt idx="130">
                  <c:v>K.6</c:v>
                </c:pt>
                <c:pt idx="131">
                  <c:v>K.7</c:v>
                </c:pt>
              </c:strCache>
            </c:strRef>
          </c:cat>
          <c:val>
            <c:numRef>
              <c:f>Matryca!$T$65:$EU$65</c:f>
              <c:numCache>
                <c:formatCode>General</c:formatCode>
                <c:ptCount val="1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9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13</c:v>
                </c:pt>
                <c:pt idx="26">
                  <c:v>6</c:v>
                </c:pt>
                <c:pt idx="27">
                  <c:v>8</c:v>
                </c:pt>
                <c:pt idx="28">
                  <c:v>8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5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5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6</c:v>
                </c:pt>
                <c:pt idx="44">
                  <c:v>4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2</c:v>
                </c:pt>
                <c:pt idx="86">
                  <c:v>10</c:v>
                </c:pt>
                <c:pt idx="87">
                  <c:v>13</c:v>
                </c:pt>
                <c:pt idx="88">
                  <c:v>9</c:v>
                </c:pt>
                <c:pt idx="89">
                  <c:v>9</c:v>
                </c:pt>
                <c:pt idx="90">
                  <c:v>3</c:v>
                </c:pt>
                <c:pt idx="91">
                  <c:v>3</c:v>
                </c:pt>
                <c:pt idx="92">
                  <c:v>10</c:v>
                </c:pt>
                <c:pt idx="93">
                  <c:v>8</c:v>
                </c:pt>
                <c:pt idx="94">
                  <c:v>8</c:v>
                </c:pt>
                <c:pt idx="95">
                  <c:v>4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3</c:v>
                </c:pt>
                <c:pt idx="100">
                  <c:v>9</c:v>
                </c:pt>
                <c:pt idx="101">
                  <c:v>6</c:v>
                </c:pt>
                <c:pt idx="102">
                  <c:v>1</c:v>
                </c:pt>
                <c:pt idx="103">
                  <c:v>2</c:v>
                </c:pt>
                <c:pt idx="104">
                  <c:v>4</c:v>
                </c:pt>
                <c:pt idx="105">
                  <c:v>4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20</c:v>
                </c:pt>
                <c:pt idx="126">
                  <c:v>12</c:v>
                </c:pt>
                <c:pt idx="127">
                  <c:v>8</c:v>
                </c:pt>
                <c:pt idx="128">
                  <c:v>9</c:v>
                </c:pt>
                <c:pt idx="129">
                  <c:v>17</c:v>
                </c:pt>
                <c:pt idx="130">
                  <c:v>4</c:v>
                </c:pt>
                <c:pt idx="13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4-4D3C-9754-54610AFB9E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2115599"/>
        <c:axId val="2002116431"/>
      </c:barChart>
      <c:catAx>
        <c:axId val="20021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6431"/>
        <c:crosses val="autoZero"/>
        <c:auto val="0"/>
        <c:lblAlgn val="ctr"/>
        <c:lblOffset val="100"/>
        <c:noMultiLvlLbl val="0"/>
      </c:catAx>
      <c:valAx>
        <c:axId val="2002116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5599"/>
        <c:crosses val="autoZero"/>
        <c:crossBetween val="between"/>
      </c:valAx>
      <c:spPr>
        <a:gradFill>
          <a:gsLst>
            <a:gs pos="0">
              <a:srgbClr val="F8F8F8"/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16200000" scaled="1"/>
        </a:gradFill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0040892660045"/>
          <c:y val="8.8446749152600139E-3"/>
          <c:w val="0.49466126406220928"/>
          <c:h val="0.98312000575531322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Matryca!$I$20:$I$64</c:f>
              <c:strCache>
                <c:ptCount val="45"/>
                <c:pt idx="0">
                  <c:v>Prawo medyczne i prawo w praktyce zawodowej ratownika medycznego</c:v>
                </c:pt>
                <c:pt idx="1">
                  <c:v>Marketing i zarządzanie w ochronie zdrowia</c:v>
                </c:pt>
                <c:pt idx="2">
                  <c:v>Komunikacja w zespole</c:v>
                </c:pt>
                <c:pt idx="3">
                  <c:v>Język angielski</c:v>
                </c:pt>
                <c:pt idx="4">
                  <c:v>Anestezjologia i intensywna terapia</c:v>
                </c:pt>
                <c:pt idx="5">
                  <c:v>Medycyna ratunkowa dorosłych i dzieci</c:v>
                </c:pt>
                <c:pt idx="6">
                  <c:v>Zastosowanie farmakologii w ratownictwie medycznym</c:v>
                </c:pt>
                <c:pt idx="7">
                  <c:v>Diagnostyka obrazowa w ratownictwie medycznym</c:v>
                </c:pt>
                <c:pt idx="8">
                  <c:v>Diagnostyka labolatoryjna z elementami krwiolecznictwa</c:v>
                </c:pt>
                <c:pt idx="9">
                  <c:v>Badania naukowe</c:v>
                </c:pt>
                <c:pt idx="10">
                  <c:v>Statystyka medyczna</c:v>
                </c:pt>
                <c:pt idx="11">
                  <c:v>Informacja naukowa</c:v>
                </c:pt>
                <c:pt idx="12">
                  <c:v>Ratownictwo medyczne w ujęciu międzynarodowym</c:v>
                </c:pt>
                <c:pt idx="13">
                  <c:v>Seminarium dyplomowe</c:v>
                </c:pt>
                <c:pt idx="14">
                  <c:v>Przygotowanie pracy dyplomowej</c:v>
                </c:pt>
                <c:pt idx="15">
                  <c:v> Szpitalny Oddział Ratunkowy (SOR) - praktyka zawodowa</c:v>
                </c:pt>
                <c:pt idx="16">
                  <c:v>Oddział anestezjologii i intensywnej terapii dorosłych - praktyka zawodowa</c:v>
                </c:pt>
                <c:pt idx="17">
                  <c:v>Pracownia ultrasonograficzna - praktyka zawodowa</c:v>
                </c:pt>
                <c:pt idx="18">
                  <c:v>Szkolenie BHP i P.P</c:v>
                </c:pt>
                <c:pt idx="19">
                  <c:v>Przysposobienie biblioteczne</c:v>
                </c:pt>
                <c:pt idx="20">
                  <c:v>sumy dla 1 roku</c:v>
                </c:pt>
                <c:pt idx="21">
                  <c:v>Organizacja i zarządzanie w ratownictwie medycznym</c:v>
                </c:pt>
                <c:pt idx="22">
                  <c:v>Język angielski</c:v>
                </c:pt>
                <c:pt idx="23">
                  <c:v>Chirurgia</c:v>
                </c:pt>
                <c:pt idx="24">
                  <c:v>Choroby wewnętrzne</c:v>
                </c:pt>
                <c:pt idx="25">
                  <c:v>Pediatria</c:v>
                </c:pt>
                <c:pt idx="26">
                  <c:v>Ginekologia i położnictwo w ratownictwie medycznym</c:v>
                </c:pt>
                <c:pt idx="27">
                  <c:v>Medycyna katastrof</c:v>
                </c:pt>
                <c:pt idx="28">
                  <c:v>Medycyna sądowa</c:v>
                </c:pt>
                <c:pt idx="29">
                  <c:v>Seminarium dyplomowe</c:v>
                </c:pt>
                <c:pt idx="30">
                  <c:v>Przygotowanie pracy dyplomowej</c:v>
                </c:pt>
                <c:pt idx="31">
                  <c:v>Przygotowanie do egzaminu dyplomowego</c:v>
                </c:pt>
                <c:pt idx="32">
                  <c:v>Postępowanie w stanach zagrożenia życia w ujęciu interprofesjonalnym</c:v>
                </c:pt>
                <c:pt idx="33">
                  <c:v>Stan odżywienia w stanach zagrożenia życia</c:v>
                </c:pt>
                <c:pt idx="34">
                  <c:v>Stany nagłe w położnictwie i ginekologii w ujęciu interprofesjonalnym</c:v>
                </c:pt>
                <c:pt idx="35">
                  <c:v>Zaawansowane zabiegi ratunkowe</c:v>
                </c:pt>
                <c:pt idx="36">
                  <c:v>Elementy medycyny pola walki</c:v>
                </c:pt>
                <c:pt idx="37">
                  <c:v>Przedłużona opieka przedszpitalna</c:v>
                </c:pt>
                <c:pt idx="38">
                  <c:v>Stany nagłe w geriatrii w ujęciu interprofesjonalnym</c:v>
                </c:pt>
                <c:pt idx="39">
                  <c:v>Podstawowe zabiegi ratunkowe</c:v>
                </c:pt>
                <c:pt idx="40">
                  <c:v>Zarządzanie w sytuacjach kryzysowych</c:v>
                </c:pt>
                <c:pt idx="41">
                  <c:v>Elementy medycyny ekstremalnej</c:v>
                </c:pt>
                <c:pt idx="42">
                  <c:v>Zakład medycyny sądowej lub prosektorium szpitalne - praktyka zawodowa</c:v>
                </c:pt>
                <c:pt idx="43">
                  <c:v>Oddział anestezjologii i intensywnej terapii dzieci - praktyka zawodowa</c:v>
                </c:pt>
                <c:pt idx="44">
                  <c:v>sumy dla 2 roku</c:v>
                </c:pt>
              </c:strCache>
            </c:strRef>
          </c:cat>
          <c:val>
            <c:numRef>
              <c:f>Matryca!$Q$20:$Q$64</c:f>
              <c:numCache>
                <c:formatCode>General</c:formatCode>
                <c:ptCount val="45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9</c:v>
                </c:pt>
                <c:pt idx="5">
                  <c:v>13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68</c:v>
                </c:pt>
                <c:pt idx="21">
                  <c:v>9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9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9</c:v>
                </c:pt>
                <c:pt idx="40">
                  <c:v>5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25D-AE94-A8D207F87873}"/>
            </c:ext>
          </c:extLst>
        </c:ser>
        <c:ser>
          <c:idx val="1"/>
          <c:order val="1"/>
          <c:tx>
            <c:v>UMIEJĘTNOŚCI</c:v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Matryca!$I$20:$I$64</c:f>
              <c:strCache>
                <c:ptCount val="45"/>
                <c:pt idx="0">
                  <c:v>Prawo medyczne i prawo w praktyce zawodowej ratownika medycznego</c:v>
                </c:pt>
                <c:pt idx="1">
                  <c:v>Marketing i zarządzanie w ochronie zdrowia</c:v>
                </c:pt>
                <c:pt idx="2">
                  <c:v>Komunikacja w zespole</c:v>
                </c:pt>
                <c:pt idx="3">
                  <c:v>Język angielski</c:v>
                </c:pt>
                <c:pt idx="4">
                  <c:v>Anestezjologia i intensywna terapia</c:v>
                </c:pt>
                <c:pt idx="5">
                  <c:v>Medycyna ratunkowa dorosłych i dzieci</c:v>
                </c:pt>
                <c:pt idx="6">
                  <c:v>Zastosowanie farmakologii w ratownictwie medycznym</c:v>
                </c:pt>
                <c:pt idx="7">
                  <c:v>Diagnostyka obrazowa w ratownictwie medycznym</c:v>
                </c:pt>
                <c:pt idx="8">
                  <c:v>Diagnostyka labolatoryjna z elementami krwiolecznictwa</c:v>
                </c:pt>
                <c:pt idx="9">
                  <c:v>Badania naukowe</c:v>
                </c:pt>
                <c:pt idx="10">
                  <c:v>Statystyka medyczna</c:v>
                </c:pt>
                <c:pt idx="11">
                  <c:v>Informacja naukowa</c:v>
                </c:pt>
                <c:pt idx="12">
                  <c:v>Ratownictwo medyczne w ujęciu międzynarodowym</c:v>
                </c:pt>
                <c:pt idx="13">
                  <c:v>Seminarium dyplomowe</c:v>
                </c:pt>
                <c:pt idx="14">
                  <c:v>Przygotowanie pracy dyplomowej</c:v>
                </c:pt>
                <c:pt idx="15">
                  <c:v> Szpitalny Oddział Ratunkowy (SOR) - praktyka zawodowa</c:v>
                </c:pt>
                <c:pt idx="16">
                  <c:v>Oddział anestezjologii i intensywnej terapii dorosłych - praktyka zawodowa</c:v>
                </c:pt>
                <c:pt idx="17">
                  <c:v>Pracownia ultrasonograficzna - praktyka zawodowa</c:v>
                </c:pt>
                <c:pt idx="18">
                  <c:v>Szkolenie BHP i P.P</c:v>
                </c:pt>
                <c:pt idx="19">
                  <c:v>Przysposobienie biblioteczne</c:v>
                </c:pt>
                <c:pt idx="20">
                  <c:v>sumy dla 1 roku</c:v>
                </c:pt>
                <c:pt idx="21">
                  <c:v>Organizacja i zarządzanie w ratownictwie medycznym</c:v>
                </c:pt>
                <c:pt idx="22">
                  <c:v>Język angielski</c:v>
                </c:pt>
                <c:pt idx="23">
                  <c:v>Chirurgia</c:v>
                </c:pt>
                <c:pt idx="24">
                  <c:v>Choroby wewnętrzne</c:v>
                </c:pt>
                <c:pt idx="25">
                  <c:v>Pediatria</c:v>
                </c:pt>
                <c:pt idx="26">
                  <c:v>Ginekologia i położnictwo w ratownictwie medycznym</c:v>
                </c:pt>
                <c:pt idx="27">
                  <c:v>Medycyna katastrof</c:v>
                </c:pt>
                <c:pt idx="28">
                  <c:v>Medycyna sądowa</c:v>
                </c:pt>
                <c:pt idx="29">
                  <c:v>Seminarium dyplomowe</c:v>
                </c:pt>
                <c:pt idx="30">
                  <c:v>Przygotowanie pracy dyplomowej</c:v>
                </c:pt>
                <c:pt idx="31">
                  <c:v>Przygotowanie do egzaminu dyplomowego</c:v>
                </c:pt>
                <c:pt idx="32">
                  <c:v>Postępowanie w stanach zagrożenia życia w ujęciu interprofesjonalnym</c:v>
                </c:pt>
                <c:pt idx="33">
                  <c:v>Stan odżywienia w stanach zagrożenia życia</c:v>
                </c:pt>
                <c:pt idx="34">
                  <c:v>Stany nagłe w położnictwie i ginekologii w ujęciu interprofesjonalnym</c:v>
                </c:pt>
                <c:pt idx="35">
                  <c:v>Zaawansowane zabiegi ratunkowe</c:v>
                </c:pt>
                <c:pt idx="36">
                  <c:v>Elementy medycyny pola walki</c:v>
                </c:pt>
                <c:pt idx="37">
                  <c:v>Przedłużona opieka przedszpitalna</c:v>
                </c:pt>
                <c:pt idx="38">
                  <c:v>Stany nagłe w geriatrii w ujęciu interprofesjonalnym</c:v>
                </c:pt>
                <c:pt idx="39">
                  <c:v>Podstawowe zabiegi ratunkowe</c:v>
                </c:pt>
                <c:pt idx="40">
                  <c:v>Zarządzanie w sytuacjach kryzysowych</c:v>
                </c:pt>
                <c:pt idx="41">
                  <c:v>Elementy medycyny ekstremalnej</c:v>
                </c:pt>
                <c:pt idx="42">
                  <c:v>Zakład medycyny sądowej lub prosektorium szpitalne - praktyka zawodowa</c:v>
                </c:pt>
                <c:pt idx="43">
                  <c:v>Oddział anestezjologii i intensywnej terapii dzieci - praktyka zawodowa</c:v>
                </c:pt>
                <c:pt idx="44">
                  <c:v>sumy dla 2 roku</c:v>
                </c:pt>
              </c:strCache>
            </c:strRef>
          </c:cat>
          <c:val>
            <c:numRef>
              <c:f>Matryca!$R$20:$R$64</c:f>
              <c:numCache>
                <c:formatCode>General</c:formatCode>
                <c:ptCount val="45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6</c:v>
                </c:pt>
                <c:pt idx="5">
                  <c:v>11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8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68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6</c:v>
                </c:pt>
                <c:pt idx="33">
                  <c:v>2</c:v>
                </c:pt>
                <c:pt idx="34">
                  <c:v>4</c:v>
                </c:pt>
                <c:pt idx="35">
                  <c:v>7</c:v>
                </c:pt>
                <c:pt idx="36">
                  <c:v>6</c:v>
                </c:pt>
                <c:pt idx="37">
                  <c:v>5</c:v>
                </c:pt>
                <c:pt idx="38">
                  <c:v>4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2</c:v>
                </c:pt>
                <c:pt idx="43">
                  <c:v>6</c:v>
                </c:pt>
                <c:pt idx="4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A8-425D-AE94-A8D207F87873}"/>
            </c:ext>
          </c:extLst>
        </c:ser>
        <c:ser>
          <c:idx val="2"/>
          <c:order val="2"/>
          <c:tx>
            <c:v>KOMPETENCJE SPOŁECZNE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Matryca!$I$20:$I$64</c:f>
              <c:strCache>
                <c:ptCount val="45"/>
                <c:pt idx="0">
                  <c:v>Prawo medyczne i prawo w praktyce zawodowej ratownika medycznego</c:v>
                </c:pt>
                <c:pt idx="1">
                  <c:v>Marketing i zarządzanie w ochronie zdrowia</c:v>
                </c:pt>
                <c:pt idx="2">
                  <c:v>Komunikacja w zespole</c:v>
                </c:pt>
                <c:pt idx="3">
                  <c:v>Język angielski</c:v>
                </c:pt>
                <c:pt idx="4">
                  <c:v>Anestezjologia i intensywna terapia</c:v>
                </c:pt>
                <c:pt idx="5">
                  <c:v>Medycyna ratunkowa dorosłych i dzieci</c:v>
                </c:pt>
                <c:pt idx="6">
                  <c:v>Zastosowanie farmakologii w ratownictwie medycznym</c:v>
                </c:pt>
                <c:pt idx="7">
                  <c:v>Diagnostyka obrazowa w ratownictwie medycznym</c:v>
                </c:pt>
                <c:pt idx="8">
                  <c:v>Diagnostyka labolatoryjna z elementami krwiolecznictwa</c:v>
                </c:pt>
                <c:pt idx="9">
                  <c:v>Badania naukowe</c:v>
                </c:pt>
                <c:pt idx="10">
                  <c:v>Statystyka medyczna</c:v>
                </c:pt>
                <c:pt idx="11">
                  <c:v>Informacja naukowa</c:v>
                </c:pt>
                <c:pt idx="12">
                  <c:v>Ratownictwo medyczne w ujęciu międzynarodowym</c:v>
                </c:pt>
                <c:pt idx="13">
                  <c:v>Seminarium dyplomowe</c:v>
                </c:pt>
                <c:pt idx="14">
                  <c:v>Przygotowanie pracy dyplomowej</c:v>
                </c:pt>
                <c:pt idx="15">
                  <c:v> Szpitalny Oddział Ratunkowy (SOR) - praktyka zawodowa</c:v>
                </c:pt>
                <c:pt idx="16">
                  <c:v>Oddział anestezjologii i intensywnej terapii dorosłych - praktyka zawodowa</c:v>
                </c:pt>
                <c:pt idx="17">
                  <c:v>Pracownia ultrasonograficzna - praktyka zawodowa</c:v>
                </c:pt>
                <c:pt idx="18">
                  <c:v>Szkolenie BHP i P.P</c:v>
                </c:pt>
                <c:pt idx="19">
                  <c:v>Przysposobienie biblioteczne</c:v>
                </c:pt>
                <c:pt idx="20">
                  <c:v>sumy dla 1 roku</c:v>
                </c:pt>
                <c:pt idx="21">
                  <c:v>Organizacja i zarządzanie w ratownictwie medycznym</c:v>
                </c:pt>
                <c:pt idx="22">
                  <c:v>Język angielski</c:v>
                </c:pt>
                <c:pt idx="23">
                  <c:v>Chirurgia</c:v>
                </c:pt>
                <c:pt idx="24">
                  <c:v>Choroby wewnętrzne</c:v>
                </c:pt>
                <c:pt idx="25">
                  <c:v>Pediatria</c:v>
                </c:pt>
                <c:pt idx="26">
                  <c:v>Ginekologia i położnictwo w ratownictwie medycznym</c:v>
                </c:pt>
                <c:pt idx="27">
                  <c:v>Medycyna katastrof</c:v>
                </c:pt>
                <c:pt idx="28">
                  <c:v>Medycyna sądowa</c:v>
                </c:pt>
                <c:pt idx="29">
                  <c:v>Seminarium dyplomowe</c:v>
                </c:pt>
                <c:pt idx="30">
                  <c:v>Przygotowanie pracy dyplomowej</c:v>
                </c:pt>
                <c:pt idx="31">
                  <c:v>Przygotowanie do egzaminu dyplomowego</c:v>
                </c:pt>
                <c:pt idx="32">
                  <c:v>Postępowanie w stanach zagrożenia życia w ujęciu interprofesjonalnym</c:v>
                </c:pt>
                <c:pt idx="33">
                  <c:v>Stan odżywienia w stanach zagrożenia życia</c:v>
                </c:pt>
                <c:pt idx="34">
                  <c:v>Stany nagłe w położnictwie i ginekologii w ujęciu interprofesjonalnym</c:v>
                </c:pt>
                <c:pt idx="35">
                  <c:v>Zaawansowane zabiegi ratunkowe</c:v>
                </c:pt>
                <c:pt idx="36">
                  <c:v>Elementy medycyny pola walki</c:v>
                </c:pt>
                <c:pt idx="37">
                  <c:v>Przedłużona opieka przedszpitalna</c:v>
                </c:pt>
                <c:pt idx="38">
                  <c:v>Stany nagłe w geriatrii w ujęciu interprofesjonalnym</c:v>
                </c:pt>
                <c:pt idx="39">
                  <c:v>Podstawowe zabiegi ratunkowe</c:v>
                </c:pt>
                <c:pt idx="40">
                  <c:v>Zarządzanie w sytuacjach kryzysowych</c:v>
                </c:pt>
                <c:pt idx="41">
                  <c:v>Elementy medycyny ekstremalnej</c:v>
                </c:pt>
                <c:pt idx="42">
                  <c:v>Zakład medycyny sądowej lub prosektorium szpitalne - praktyka zawodowa</c:v>
                </c:pt>
                <c:pt idx="43">
                  <c:v>Oddział anestezjologii i intensywnej terapii dzieci - praktyka zawodowa</c:v>
                </c:pt>
                <c:pt idx="44">
                  <c:v>sumy dla 2 roku</c:v>
                </c:pt>
              </c:strCache>
            </c:strRef>
          </c:cat>
          <c:val>
            <c:numRef>
              <c:f>Matryca!$S$20:$S$64</c:f>
              <c:numCache>
                <c:formatCode>General</c:formatCode>
                <c:ptCount val="4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A8-425D-AE94-A8D207F878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65283407"/>
        <c:axId val="865281327"/>
      </c:barChart>
      <c:catAx>
        <c:axId val="8652834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8F8F8"/>
          </a:solidFill>
          <a:ln w="190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1327"/>
        <c:crosses val="autoZero"/>
        <c:auto val="1"/>
        <c:lblAlgn val="ctr"/>
        <c:lblOffset val="100"/>
        <c:noMultiLvlLbl val="0"/>
      </c:catAx>
      <c:valAx>
        <c:axId val="865281327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3407"/>
        <c:crosses val="autoZero"/>
        <c:crossBetween val="between"/>
      </c:valAx>
      <c:spPr>
        <a:solidFill>
          <a:srgbClr val="F8F8F8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547647512329565E-2"/>
          <c:y val="1.5063480710184997E-3"/>
          <c:w val="0.37416254504621477"/>
          <c:h val="8.4596133336901705E-3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513494</xdr:colOff>
      <xdr:row>3</xdr:row>
      <xdr:rowOff>82186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24234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123265</xdr:rowOff>
    </xdr:from>
    <xdr:to>
      <xdr:col>5</xdr:col>
      <xdr:colOff>520927</xdr:colOff>
      <xdr:row>4</xdr:row>
      <xdr:rowOff>25747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C74767C-AC22-49D3-B12A-C62BDE90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568" y="123265"/>
          <a:ext cx="2632974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151</xdr:col>
      <xdr:colOff>2</xdr:colOff>
      <xdr:row>15</xdr:row>
      <xdr:rowOff>214992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A2DB5D2-DA90-4CCC-87A6-1DEDB371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151</xdr:col>
      <xdr:colOff>0</xdr:colOff>
      <xdr:row>18</xdr:row>
      <xdr:rowOff>310735</xdr:rowOff>
    </xdr:from>
    <xdr:to>
      <xdr:col>163</xdr:col>
      <xdr:colOff>567790</xdr:colOff>
      <xdr:row>63</xdr:row>
      <xdr:rowOff>173182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559E32B2-7EBE-4FE1-BE49-FDC6B69BC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42"/>
  <sheetViews>
    <sheetView topLeftCell="A31" zoomScale="80" zoomScaleNormal="80" workbookViewId="0">
      <selection activeCell="I20" sqref="I20"/>
    </sheetView>
  </sheetViews>
  <sheetFormatPr defaultColWidth="8.85546875" defaultRowHeight="15" x14ac:dyDescent="0.25"/>
  <cols>
    <col min="1" max="1" width="4" style="35" customWidth="1"/>
    <col min="2" max="2" width="6.7109375" style="35" customWidth="1"/>
    <col min="3" max="3" width="11.42578125" style="35" customWidth="1"/>
    <col min="4" max="4" width="6.7109375" style="35" customWidth="1"/>
    <col min="5" max="5" width="6.7109375" style="30" customWidth="1"/>
    <col min="6" max="6" width="12" style="35" customWidth="1"/>
    <col min="7" max="7" width="7.140625" style="35" customWidth="1"/>
    <col min="8" max="8" width="14.140625" style="35" customWidth="1"/>
    <col min="9" max="9" width="65.42578125" style="36" bestFit="1" customWidth="1"/>
    <col min="10" max="10" width="6.85546875" style="36" customWidth="1"/>
    <col min="11" max="12" width="6" style="36" customWidth="1"/>
    <col min="13" max="13" width="14.42578125" style="36" customWidth="1"/>
    <col min="14" max="14" width="11" style="35" customWidth="1"/>
    <col min="15" max="15" width="6.85546875" style="36" customWidth="1"/>
    <col min="16" max="16" width="11.85546875" style="36" customWidth="1"/>
    <col min="17" max="17" width="6.7109375" style="36" customWidth="1"/>
    <col min="18" max="18" width="10.42578125" style="142" customWidth="1"/>
    <col min="19" max="19" width="10.85546875" style="142" customWidth="1"/>
    <col min="20" max="20" width="10.42578125" style="36" customWidth="1"/>
    <col min="21" max="21" width="10" style="32" customWidth="1"/>
    <col min="22" max="22" width="5.28515625" style="32" customWidth="1"/>
    <col min="23" max="24" width="5.7109375" style="35" customWidth="1"/>
    <col min="25" max="25" width="8.42578125" style="35" customWidth="1"/>
    <col min="26" max="27" width="6.140625" style="35" customWidth="1"/>
    <col min="28" max="32" width="5.7109375" style="35" customWidth="1"/>
    <col min="33" max="35" width="6.7109375" style="35" customWidth="1"/>
    <col min="36" max="43" width="5.7109375" style="35" customWidth="1"/>
    <col min="44" max="45" width="7" style="35" customWidth="1"/>
    <col min="46" max="47" width="5.7109375" style="35" customWidth="1"/>
    <col min="48" max="48" width="7.140625" style="35" customWidth="1"/>
    <col min="49" max="55" width="5.7109375" style="35" customWidth="1"/>
    <col min="56" max="58" width="7.140625" style="35" customWidth="1"/>
    <col min="59" max="66" width="5.7109375" style="35" customWidth="1"/>
    <col min="67" max="68" width="6.7109375" style="35" customWidth="1"/>
    <col min="69" max="69" width="12.85546875" style="37" customWidth="1"/>
    <col min="70" max="70" width="28.85546875" style="36" customWidth="1"/>
    <col min="71" max="77" width="8.85546875" style="35"/>
    <col min="78" max="78" width="10.140625" style="35" bestFit="1" customWidth="1"/>
    <col min="79" max="81" width="9.140625" style="35" bestFit="1" customWidth="1"/>
    <col min="82" max="82" width="10.140625" style="35" bestFit="1" customWidth="1"/>
    <col min="83" max="83" width="9.140625" style="35" bestFit="1" customWidth="1"/>
    <col min="84" max="84" width="8.85546875" style="35"/>
    <col min="85" max="85" width="10" style="35" bestFit="1" customWidth="1"/>
    <col min="86" max="86" width="9" style="35" bestFit="1" customWidth="1"/>
    <col min="87" max="87" width="11" style="35" bestFit="1" customWidth="1"/>
    <col min="88" max="88" width="10" style="35" bestFit="1" customWidth="1"/>
    <col min="89" max="91" width="6.7109375" style="35" customWidth="1"/>
    <col min="92" max="16384" width="8.85546875" style="35"/>
  </cols>
  <sheetData>
    <row r="1" spans="1:91" customFormat="1" x14ac:dyDescent="0.25">
      <c r="E1" s="148"/>
      <c r="I1" s="2"/>
      <c r="J1" s="2"/>
      <c r="K1" s="2"/>
      <c r="L1" s="2"/>
      <c r="M1" s="2"/>
      <c r="O1" s="2"/>
      <c r="P1" s="2"/>
      <c r="Q1" s="2"/>
      <c r="R1" s="149"/>
      <c r="S1" s="149"/>
      <c r="T1" s="2"/>
      <c r="U1" s="150"/>
      <c r="V1" s="150"/>
      <c r="BQ1" s="151"/>
      <c r="BR1" s="2"/>
    </row>
    <row r="2" spans="1:91" customFormat="1" x14ac:dyDescent="0.25">
      <c r="E2" s="148"/>
      <c r="I2" s="2"/>
      <c r="J2" s="2"/>
      <c r="K2" s="2"/>
      <c r="L2" s="2"/>
      <c r="M2" s="2"/>
      <c r="O2" s="2"/>
      <c r="P2" s="2"/>
      <c r="Q2" s="2"/>
      <c r="R2" s="149"/>
      <c r="S2" s="149"/>
      <c r="T2" s="2"/>
      <c r="U2" s="150"/>
      <c r="V2" s="150"/>
      <c r="BQ2" s="151"/>
      <c r="BR2" s="2"/>
    </row>
    <row r="3" spans="1:91" customFormat="1" x14ac:dyDescent="0.25">
      <c r="E3" s="148"/>
      <c r="I3" s="2"/>
      <c r="J3" s="2"/>
      <c r="K3" s="2"/>
      <c r="L3" s="2"/>
      <c r="M3" s="2"/>
      <c r="O3" s="2"/>
      <c r="P3" s="2"/>
      <c r="Q3" s="2"/>
      <c r="R3" s="149"/>
      <c r="S3" s="149"/>
      <c r="T3" s="2"/>
      <c r="U3" s="150"/>
      <c r="V3" s="150"/>
      <c r="BQ3" s="151"/>
      <c r="BR3" s="2"/>
    </row>
    <row r="4" spans="1:91" customFormat="1" x14ac:dyDescent="0.25">
      <c r="E4" s="148"/>
      <c r="I4" s="2"/>
      <c r="J4" s="2"/>
      <c r="K4" s="2"/>
      <c r="L4" s="2"/>
      <c r="M4" s="2"/>
      <c r="O4" s="2"/>
      <c r="P4" s="2"/>
      <c r="Q4" s="2"/>
      <c r="R4" s="149"/>
      <c r="S4" s="149"/>
      <c r="T4" s="2"/>
      <c r="U4" s="150"/>
      <c r="V4" s="150"/>
      <c r="BQ4" s="151"/>
      <c r="BR4" s="2"/>
    </row>
    <row r="5" spans="1:91" s="3" customFormat="1" ht="27.75" customHeight="1" x14ac:dyDescent="0.25">
      <c r="E5" s="148"/>
      <c r="F5" s="591" t="s">
        <v>0</v>
      </c>
      <c r="G5" s="592"/>
      <c r="H5" s="593"/>
      <c r="I5" s="152" t="s">
        <v>1</v>
      </c>
      <c r="J5" s="150"/>
      <c r="K5" s="150"/>
      <c r="L5" s="150"/>
      <c r="M5" s="4"/>
      <c r="O5" s="150"/>
      <c r="P5" s="150"/>
      <c r="Q5" s="150"/>
      <c r="R5" s="153"/>
      <c r="S5" s="153"/>
      <c r="T5" s="150"/>
      <c r="U5" s="150"/>
      <c r="V5" s="150"/>
      <c r="BQ5" s="154"/>
      <c r="BR5" s="150"/>
    </row>
    <row r="6" spans="1:91" s="3" customFormat="1" ht="12.6" customHeight="1" x14ac:dyDescent="0.3">
      <c r="E6" s="148"/>
      <c r="F6" s="591" t="s">
        <v>2</v>
      </c>
      <c r="G6" s="592"/>
      <c r="H6" s="593"/>
      <c r="I6" s="152" t="s">
        <v>3</v>
      </c>
      <c r="J6" s="150"/>
      <c r="K6" s="150"/>
      <c r="L6" s="150"/>
      <c r="M6" s="150"/>
      <c r="O6" s="150"/>
      <c r="P6" s="150"/>
      <c r="Q6" s="150"/>
      <c r="R6" s="153"/>
      <c r="S6" s="153"/>
      <c r="T6" s="150"/>
      <c r="U6" s="150"/>
      <c r="V6" s="150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6" t="s">
        <v>320</v>
      </c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Q6" s="154"/>
      <c r="BR6" s="150"/>
    </row>
    <row r="7" spans="1:91" s="3" customFormat="1" ht="12.6" customHeight="1" x14ac:dyDescent="0.25">
      <c r="E7" s="148"/>
      <c r="F7" s="591" t="s">
        <v>4</v>
      </c>
      <c r="G7" s="592"/>
      <c r="H7" s="593"/>
      <c r="I7" s="157" t="s">
        <v>319</v>
      </c>
      <c r="J7" s="158"/>
      <c r="K7" s="158"/>
      <c r="L7" s="158"/>
      <c r="M7" s="150"/>
      <c r="O7" s="150"/>
      <c r="P7" s="150"/>
      <c r="Q7" s="150"/>
      <c r="R7" s="153"/>
      <c r="S7" s="153"/>
      <c r="T7" s="150"/>
      <c r="U7" s="150"/>
      <c r="V7" s="150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 t="s">
        <v>352</v>
      </c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Q7" s="154"/>
      <c r="BR7" s="150"/>
    </row>
    <row r="8" spans="1:91" s="3" customFormat="1" ht="12.6" customHeight="1" x14ac:dyDescent="0.25">
      <c r="E8" s="148"/>
      <c r="F8" s="591" t="s">
        <v>5</v>
      </c>
      <c r="G8" s="592"/>
      <c r="H8" s="593"/>
      <c r="I8" s="152" t="s">
        <v>6</v>
      </c>
      <c r="J8" s="150"/>
      <c r="K8" s="150"/>
      <c r="L8" s="150"/>
      <c r="M8" s="150"/>
      <c r="O8" s="150"/>
      <c r="P8" s="150"/>
      <c r="Q8" s="150"/>
      <c r="R8" s="153"/>
      <c r="S8" s="153"/>
      <c r="T8" s="150"/>
      <c r="U8" s="150"/>
      <c r="V8" s="150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 t="s">
        <v>353</v>
      </c>
      <c r="BG8" s="155"/>
      <c r="BH8" s="155"/>
      <c r="BI8" s="155"/>
      <c r="BJ8" s="155"/>
      <c r="BQ8" s="154"/>
      <c r="BR8" s="150"/>
    </row>
    <row r="9" spans="1:91" s="3" customFormat="1" ht="12.6" customHeight="1" x14ac:dyDescent="0.25">
      <c r="E9" s="148"/>
      <c r="F9" s="591" t="s">
        <v>7</v>
      </c>
      <c r="G9" s="592"/>
      <c r="H9" s="593"/>
      <c r="I9" s="152" t="s">
        <v>8</v>
      </c>
      <c r="J9" s="150"/>
      <c r="K9" s="150"/>
      <c r="L9" s="150"/>
      <c r="M9" s="150"/>
      <c r="O9" s="150"/>
      <c r="P9" s="150"/>
      <c r="Q9" s="150"/>
      <c r="R9" s="153"/>
      <c r="S9" s="153"/>
      <c r="T9" s="150"/>
      <c r="U9" s="150"/>
      <c r="V9" s="150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Q9" s="154"/>
      <c r="BR9" s="150"/>
    </row>
    <row r="10" spans="1:91" s="3" customFormat="1" ht="12.6" customHeight="1" x14ac:dyDescent="0.25">
      <c r="E10" s="148"/>
      <c r="F10" s="591" t="s">
        <v>9</v>
      </c>
      <c r="G10" s="592"/>
      <c r="H10" s="593"/>
      <c r="I10" s="152" t="s">
        <v>10</v>
      </c>
      <c r="J10" s="150"/>
      <c r="K10" s="150"/>
      <c r="L10" s="150"/>
      <c r="M10" s="158"/>
      <c r="O10" s="158"/>
      <c r="P10" s="158"/>
      <c r="Q10" s="158"/>
      <c r="R10" s="159"/>
      <c r="S10" s="159"/>
      <c r="T10" s="158"/>
      <c r="U10" s="158"/>
      <c r="V10" s="158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Q10" s="154"/>
      <c r="BR10" s="150"/>
    </row>
    <row r="11" spans="1:91" s="3" customFormat="1" ht="12.6" customHeight="1" x14ac:dyDescent="0.25">
      <c r="E11" s="148"/>
      <c r="F11" s="591" t="s">
        <v>11</v>
      </c>
      <c r="G11" s="592"/>
      <c r="H11" s="593"/>
      <c r="I11" s="160">
        <v>4</v>
      </c>
      <c r="J11" s="161"/>
      <c r="K11" s="161"/>
      <c r="L11" s="161"/>
      <c r="M11" s="150"/>
      <c r="O11" s="150"/>
      <c r="P11" s="150"/>
      <c r="Q11" s="150"/>
      <c r="R11" s="153"/>
      <c r="S11" s="153"/>
      <c r="T11" s="150"/>
      <c r="U11" s="150"/>
      <c r="V11" s="150"/>
      <c r="BQ11" s="154"/>
      <c r="BR11" s="150"/>
    </row>
    <row r="12" spans="1:91" s="3" customFormat="1" ht="12.6" customHeight="1" x14ac:dyDescent="0.25">
      <c r="E12" s="148"/>
      <c r="F12" s="591" t="s">
        <v>12</v>
      </c>
      <c r="G12" s="592"/>
      <c r="H12" s="593"/>
      <c r="I12" s="160" t="s">
        <v>354</v>
      </c>
      <c r="J12" s="161"/>
      <c r="K12" s="161"/>
      <c r="L12" s="161"/>
      <c r="M12" s="150"/>
      <c r="O12" s="150"/>
      <c r="P12" s="150"/>
      <c r="Q12" s="150"/>
      <c r="R12" s="153"/>
      <c r="S12" s="153"/>
      <c r="T12" s="150"/>
      <c r="U12" s="150"/>
      <c r="V12" s="150"/>
      <c r="BQ12" s="154"/>
      <c r="BR12" s="150"/>
    </row>
    <row r="13" spans="1:91" s="3" customFormat="1" ht="15" customHeight="1" x14ac:dyDescent="0.25">
      <c r="E13" s="148"/>
      <c r="F13" s="591" t="s">
        <v>13</v>
      </c>
      <c r="G13" s="592"/>
      <c r="H13" s="593"/>
      <c r="I13" s="160">
        <v>120</v>
      </c>
      <c r="J13" s="161"/>
      <c r="K13" s="161"/>
      <c r="L13" s="161"/>
      <c r="M13" s="150"/>
      <c r="O13" s="150"/>
      <c r="P13" s="150"/>
      <c r="Q13" s="150"/>
      <c r="R13" s="153"/>
      <c r="S13" s="153"/>
      <c r="T13" s="150"/>
      <c r="U13" s="150"/>
      <c r="V13" s="150"/>
      <c r="BQ13" s="154"/>
      <c r="BR13" s="150"/>
    </row>
    <row r="14" spans="1:91" customFormat="1" ht="15.75" thickBot="1" x14ac:dyDescent="0.3">
      <c r="E14" s="148"/>
      <c r="I14" s="2"/>
      <c r="J14" s="2"/>
      <c r="K14" s="2"/>
      <c r="L14" s="2"/>
      <c r="M14" s="162"/>
      <c r="O14" s="162"/>
      <c r="P14" s="162"/>
      <c r="Q14" s="162"/>
      <c r="R14" s="163"/>
      <c r="S14" s="164"/>
      <c r="T14" s="162"/>
      <c r="U14" s="161"/>
      <c r="V14" s="161"/>
      <c r="BQ14" s="151"/>
      <c r="BR14" s="2"/>
    </row>
    <row r="15" spans="1:91" customFormat="1" ht="24" customHeight="1" thickBot="1" x14ac:dyDescent="0.3">
      <c r="A15" s="644" t="s">
        <v>14</v>
      </c>
      <c r="B15" s="642" t="s">
        <v>15</v>
      </c>
      <c r="C15" s="642" t="s">
        <v>16</v>
      </c>
      <c r="D15" s="642" t="s">
        <v>17</v>
      </c>
      <c r="E15" s="642" t="s">
        <v>18</v>
      </c>
      <c r="F15" s="642" t="s">
        <v>19</v>
      </c>
      <c r="G15" s="642" t="s">
        <v>20</v>
      </c>
      <c r="H15" s="640" t="s">
        <v>21</v>
      </c>
      <c r="I15" s="549" t="s">
        <v>22</v>
      </c>
      <c r="J15" s="642" t="s">
        <v>23</v>
      </c>
      <c r="K15" s="642" t="s">
        <v>24</v>
      </c>
      <c r="L15" s="549" t="s">
        <v>346</v>
      </c>
      <c r="M15" s="596" t="s">
        <v>25</v>
      </c>
      <c r="N15" s="596"/>
      <c r="O15" s="596"/>
      <c r="P15" s="596"/>
      <c r="Q15" s="596"/>
      <c r="R15" s="596"/>
      <c r="S15" s="596"/>
      <c r="T15" s="596"/>
      <c r="U15" s="597"/>
      <c r="V15" s="165"/>
      <c r="W15" s="634" t="s">
        <v>26</v>
      </c>
      <c r="X15" s="635"/>
      <c r="Y15" s="635"/>
      <c r="Z15" s="635"/>
      <c r="AA15" s="635"/>
      <c r="AB15" s="635"/>
      <c r="AC15" s="635"/>
      <c r="AD15" s="635"/>
      <c r="AE15" s="635"/>
      <c r="AF15" s="635"/>
      <c r="AG15" s="635"/>
      <c r="AH15" s="635"/>
      <c r="AI15" s="635"/>
      <c r="AJ15" s="635"/>
      <c r="AK15" s="635"/>
      <c r="AL15" s="635"/>
      <c r="AM15" s="635"/>
      <c r="AN15" s="635"/>
      <c r="AO15" s="635"/>
      <c r="AP15" s="635"/>
      <c r="AQ15" s="635"/>
      <c r="AR15" s="635"/>
      <c r="AS15" s="636"/>
      <c r="AT15" s="637" t="s">
        <v>27</v>
      </c>
      <c r="AU15" s="638"/>
      <c r="AV15" s="638"/>
      <c r="AW15" s="638"/>
      <c r="AX15" s="638"/>
      <c r="AY15" s="638"/>
      <c r="AZ15" s="638"/>
      <c r="BA15" s="638"/>
      <c r="BB15" s="638"/>
      <c r="BC15" s="638"/>
      <c r="BD15" s="638"/>
      <c r="BE15" s="638"/>
      <c r="BF15" s="638"/>
      <c r="BG15" s="638"/>
      <c r="BH15" s="638"/>
      <c r="BI15" s="638"/>
      <c r="BJ15" s="638"/>
      <c r="BK15" s="638"/>
      <c r="BL15" s="638"/>
      <c r="BM15" s="638"/>
      <c r="BN15" s="638"/>
      <c r="BO15" s="638"/>
      <c r="BP15" s="639"/>
      <c r="BQ15" s="677" t="s">
        <v>28</v>
      </c>
      <c r="BR15" s="678"/>
      <c r="BS15" s="683" t="s">
        <v>332</v>
      </c>
      <c r="BT15" s="684"/>
      <c r="BU15" s="684"/>
      <c r="BV15" s="684"/>
      <c r="BW15" s="684"/>
      <c r="BX15" s="684"/>
      <c r="BY15" s="685"/>
      <c r="BZ15" s="564" t="s">
        <v>333</v>
      </c>
      <c r="CA15" s="565"/>
      <c r="CB15" s="565"/>
      <c r="CC15" s="565"/>
      <c r="CD15" s="565"/>
      <c r="CE15" s="565"/>
      <c r="CF15" s="566"/>
      <c r="CG15" s="567" t="s">
        <v>334</v>
      </c>
      <c r="CH15" s="568"/>
      <c r="CI15" s="569" t="s">
        <v>335</v>
      </c>
      <c r="CJ15" s="570"/>
      <c r="CK15" s="663" t="s">
        <v>179</v>
      </c>
      <c r="CL15" s="663"/>
      <c r="CM15" s="664"/>
    </row>
    <row r="16" spans="1:91" customFormat="1" ht="59.25" customHeight="1" x14ac:dyDescent="0.25">
      <c r="A16" s="645"/>
      <c r="B16" s="643"/>
      <c r="C16" s="643"/>
      <c r="D16" s="643"/>
      <c r="E16" s="643"/>
      <c r="F16" s="643"/>
      <c r="G16" s="643"/>
      <c r="H16" s="641"/>
      <c r="I16" s="550"/>
      <c r="J16" s="643"/>
      <c r="K16" s="643"/>
      <c r="L16" s="550"/>
      <c r="M16" s="598" t="s">
        <v>29</v>
      </c>
      <c r="N16" s="599"/>
      <c r="O16" s="599"/>
      <c r="P16" s="600"/>
      <c r="Q16" s="594" t="s">
        <v>30</v>
      </c>
      <c r="R16" s="595"/>
      <c r="S16" s="595"/>
      <c r="T16" s="595"/>
      <c r="U16" s="595"/>
      <c r="V16" s="601" t="s">
        <v>31</v>
      </c>
      <c r="W16" s="559" t="s">
        <v>32</v>
      </c>
      <c r="X16" s="561" t="s">
        <v>33</v>
      </c>
      <c r="Y16" s="547" t="s">
        <v>34</v>
      </c>
      <c r="Z16" s="611" t="s">
        <v>35</v>
      </c>
      <c r="AA16" s="609" t="s">
        <v>36</v>
      </c>
      <c r="AB16" s="545" t="s">
        <v>37</v>
      </c>
      <c r="AC16" s="546"/>
      <c r="AD16" s="539" t="s">
        <v>38</v>
      </c>
      <c r="AE16" s="539" t="s">
        <v>39</v>
      </c>
      <c r="AF16" s="539" t="s">
        <v>40</v>
      </c>
      <c r="AG16" s="606" t="s">
        <v>41</v>
      </c>
      <c r="AH16" s="607"/>
      <c r="AI16" s="608"/>
      <c r="AJ16" s="539" t="s">
        <v>42</v>
      </c>
      <c r="AK16" s="539" t="s">
        <v>43</v>
      </c>
      <c r="AL16" s="539" t="s">
        <v>44</v>
      </c>
      <c r="AM16" s="539" t="s">
        <v>45</v>
      </c>
      <c r="AN16" s="539" t="s">
        <v>46</v>
      </c>
      <c r="AO16" s="539" t="s">
        <v>47</v>
      </c>
      <c r="AP16" s="539" t="s">
        <v>48</v>
      </c>
      <c r="AQ16" s="539" t="s">
        <v>49</v>
      </c>
      <c r="AR16" s="630" t="s">
        <v>50</v>
      </c>
      <c r="AS16" s="632" t="s">
        <v>51</v>
      </c>
      <c r="AT16" s="559" t="s">
        <v>52</v>
      </c>
      <c r="AU16" s="561" t="s">
        <v>33</v>
      </c>
      <c r="AV16" s="547" t="s">
        <v>53</v>
      </c>
      <c r="AW16" s="611" t="s">
        <v>35</v>
      </c>
      <c r="AX16" s="609" t="s">
        <v>36</v>
      </c>
      <c r="AY16" s="545" t="s">
        <v>37</v>
      </c>
      <c r="AZ16" s="546"/>
      <c r="BA16" s="539" t="s">
        <v>38</v>
      </c>
      <c r="BB16" s="539" t="s">
        <v>54</v>
      </c>
      <c r="BC16" s="539" t="s">
        <v>40</v>
      </c>
      <c r="BD16" s="606" t="s">
        <v>55</v>
      </c>
      <c r="BE16" s="607"/>
      <c r="BF16" s="608"/>
      <c r="BG16" s="539" t="s">
        <v>42</v>
      </c>
      <c r="BH16" s="539" t="s">
        <v>43</v>
      </c>
      <c r="BI16" s="539" t="s">
        <v>44</v>
      </c>
      <c r="BJ16" s="539" t="s">
        <v>45</v>
      </c>
      <c r="BK16" s="539" t="s">
        <v>46</v>
      </c>
      <c r="BL16" s="539" t="s">
        <v>47</v>
      </c>
      <c r="BM16" s="539" t="s">
        <v>48</v>
      </c>
      <c r="BN16" s="539" t="s">
        <v>49</v>
      </c>
      <c r="BO16" s="630" t="s">
        <v>50</v>
      </c>
      <c r="BP16" s="604" t="s">
        <v>51</v>
      </c>
      <c r="BQ16" s="679"/>
      <c r="BR16" s="680"/>
      <c r="BS16" s="571" t="s">
        <v>336</v>
      </c>
      <c r="BT16" s="573" t="s">
        <v>337</v>
      </c>
      <c r="BU16" s="573" t="s">
        <v>338</v>
      </c>
      <c r="BV16" s="573" t="s">
        <v>339</v>
      </c>
      <c r="BW16" s="573" t="s">
        <v>340</v>
      </c>
      <c r="BX16" s="573" t="s">
        <v>341</v>
      </c>
      <c r="BY16" s="575" t="s">
        <v>342</v>
      </c>
      <c r="BZ16" s="577" t="s">
        <v>336</v>
      </c>
      <c r="CA16" s="579" t="s">
        <v>337</v>
      </c>
      <c r="CB16" s="579" t="s">
        <v>338</v>
      </c>
      <c r="CC16" s="579" t="s">
        <v>339</v>
      </c>
      <c r="CD16" s="579" t="s">
        <v>340</v>
      </c>
      <c r="CE16" s="579" t="s">
        <v>341</v>
      </c>
      <c r="CF16" s="581" t="s">
        <v>342</v>
      </c>
      <c r="CG16" s="583" t="s">
        <v>343</v>
      </c>
      <c r="CH16" s="585" t="s">
        <v>344</v>
      </c>
      <c r="CI16" s="587" t="s">
        <v>343</v>
      </c>
      <c r="CJ16" s="589" t="s">
        <v>344</v>
      </c>
      <c r="CK16" s="663"/>
      <c r="CL16" s="663"/>
      <c r="CM16" s="664"/>
    </row>
    <row r="17" spans="1:91" customFormat="1" ht="78.75" customHeight="1" x14ac:dyDescent="0.25">
      <c r="A17" s="645"/>
      <c r="B17" s="643"/>
      <c r="C17" s="643"/>
      <c r="D17" s="643"/>
      <c r="E17" s="643"/>
      <c r="F17" s="643"/>
      <c r="G17" s="643"/>
      <c r="H17" s="641"/>
      <c r="I17" s="550"/>
      <c r="J17" s="643"/>
      <c r="K17" s="643"/>
      <c r="L17" s="550"/>
      <c r="M17" s="166" t="s">
        <v>56</v>
      </c>
      <c r="N17" s="167" t="s">
        <v>57</v>
      </c>
      <c r="O17" s="168" t="s">
        <v>58</v>
      </c>
      <c r="P17" s="169" t="s">
        <v>59</v>
      </c>
      <c r="Q17" s="170" t="s">
        <v>60</v>
      </c>
      <c r="R17" s="171" t="s">
        <v>61</v>
      </c>
      <c r="S17" s="172" t="s">
        <v>697</v>
      </c>
      <c r="T17" s="173" t="s">
        <v>62</v>
      </c>
      <c r="U17" s="174" t="s">
        <v>63</v>
      </c>
      <c r="V17" s="602"/>
      <c r="W17" s="560"/>
      <c r="X17" s="562"/>
      <c r="Y17" s="548"/>
      <c r="Z17" s="612"/>
      <c r="AA17" s="610"/>
      <c r="AB17" s="175" t="s">
        <v>64</v>
      </c>
      <c r="AC17" s="176" t="s">
        <v>65</v>
      </c>
      <c r="AD17" s="540"/>
      <c r="AE17" s="540"/>
      <c r="AF17" s="540"/>
      <c r="AG17" s="177" t="s">
        <v>66</v>
      </c>
      <c r="AH17" s="177" t="s">
        <v>67</v>
      </c>
      <c r="AI17" s="177" t="s">
        <v>68</v>
      </c>
      <c r="AJ17" s="540"/>
      <c r="AK17" s="540"/>
      <c r="AL17" s="540"/>
      <c r="AM17" s="540"/>
      <c r="AN17" s="540"/>
      <c r="AO17" s="540"/>
      <c r="AP17" s="540"/>
      <c r="AQ17" s="540"/>
      <c r="AR17" s="631"/>
      <c r="AS17" s="633"/>
      <c r="AT17" s="560"/>
      <c r="AU17" s="562"/>
      <c r="AV17" s="548"/>
      <c r="AW17" s="612"/>
      <c r="AX17" s="610"/>
      <c r="AY17" s="175" t="s">
        <v>64</v>
      </c>
      <c r="AZ17" s="176" t="s">
        <v>65</v>
      </c>
      <c r="BA17" s="540"/>
      <c r="BB17" s="540"/>
      <c r="BC17" s="540"/>
      <c r="BD17" s="177" t="s">
        <v>66</v>
      </c>
      <c r="BE17" s="177" t="s">
        <v>67</v>
      </c>
      <c r="BF17" s="177" t="s">
        <v>68</v>
      </c>
      <c r="BG17" s="540"/>
      <c r="BH17" s="540"/>
      <c r="BI17" s="540"/>
      <c r="BJ17" s="540"/>
      <c r="BK17" s="540"/>
      <c r="BL17" s="540"/>
      <c r="BM17" s="540"/>
      <c r="BN17" s="540"/>
      <c r="BO17" s="631"/>
      <c r="BP17" s="605"/>
      <c r="BQ17" s="178" t="s">
        <v>69</v>
      </c>
      <c r="BR17" s="179" t="s">
        <v>70</v>
      </c>
      <c r="BS17" s="572"/>
      <c r="BT17" s="574"/>
      <c r="BU17" s="574"/>
      <c r="BV17" s="574"/>
      <c r="BW17" s="574"/>
      <c r="BX17" s="574"/>
      <c r="BY17" s="576"/>
      <c r="BZ17" s="578"/>
      <c r="CA17" s="580"/>
      <c r="CB17" s="580"/>
      <c r="CC17" s="580"/>
      <c r="CD17" s="580"/>
      <c r="CE17" s="580"/>
      <c r="CF17" s="582"/>
      <c r="CG17" s="584"/>
      <c r="CH17" s="586"/>
      <c r="CI17" s="588"/>
      <c r="CJ17" s="590"/>
      <c r="CK17" s="665" t="s">
        <v>183</v>
      </c>
      <c r="CL17" s="667" t="s">
        <v>184</v>
      </c>
      <c r="CM17" s="669" t="s">
        <v>185</v>
      </c>
    </row>
    <row r="18" spans="1:91" customFormat="1" ht="13.5" customHeight="1" x14ac:dyDescent="0.25">
      <c r="A18" s="648"/>
      <c r="B18" s="647"/>
      <c r="C18" s="647"/>
      <c r="D18" s="647"/>
      <c r="E18" s="647"/>
      <c r="F18" s="647"/>
      <c r="G18" s="647"/>
      <c r="H18" s="180"/>
      <c r="I18" s="646"/>
      <c r="J18" s="643"/>
      <c r="K18" s="643"/>
      <c r="L18" s="550"/>
      <c r="M18" s="181">
        <v>1</v>
      </c>
      <c r="N18" s="182">
        <v>2</v>
      </c>
      <c r="O18" s="183">
        <v>3</v>
      </c>
      <c r="P18" s="184">
        <v>4</v>
      </c>
      <c r="Q18" s="185">
        <v>5</v>
      </c>
      <c r="R18" s="186">
        <v>6</v>
      </c>
      <c r="S18" s="186">
        <v>7</v>
      </c>
      <c r="T18" s="187">
        <v>8</v>
      </c>
      <c r="U18" s="188">
        <v>9</v>
      </c>
      <c r="V18" s="557">
        <v>10</v>
      </c>
      <c r="W18" s="655">
        <v>11</v>
      </c>
      <c r="X18" s="189">
        <v>12</v>
      </c>
      <c r="Y18" s="190">
        <v>13</v>
      </c>
      <c r="Z18" s="191">
        <v>14</v>
      </c>
      <c r="AA18" s="192">
        <v>15</v>
      </c>
      <c r="AB18" s="661">
        <v>16</v>
      </c>
      <c r="AC18" s="193">
        <v>17</v>
      </c>
      <c r="AD18" s="552">
        <v>18</v>
      </c>
      <c r="AE18" s="552">
        <v>19</v>
      </c>
      <c r="AF18" s="552">
        <v>20</v>
      </c>
      <c r="AG18" s="194">
        <v>21</v>
      </c>
      <c r="AH18" s="552">
        <v>22</v>
      </c>
      <c r="AI18" s="552">
        <v>23</v>
      </c>
      <c r="AJ18" s="552">
        <v>24</v>
      </c>
      <c r="AK18" s="552">
        <v>25</v>
      </c>
      <c r="AL18" s="552">
        <v>26</v>
      </c>
      <c r="AM18" s="552">
        <v>27</v>
      </c>
      <c r="AN18" s="552">
        <v>28</v>
      </c>
      <c r="AO18" s="552">
        <v>29</v>
      </c>
      <c r="AP18" s="552">
        <v>30</v>
      </c>
      <c r="AQ18" s="552">
        <v>31</v>
      </c>
      <c r="AR18" s="653">
        <v>32</v>
      </c>
      <c r="AS18" s="651">
        <v>33</v>
      </c>
      <c r="AT18" s="655">
        <v>34</v>
      </c>
      <c r="AU18" s="681">
        <v>35</v>
      </c>
      <c r="AV18" s="195">
        <v>36</v>
      </c>
      <c r="AW18" s="191">
        <v>37</v>
      </c>
      <c r="AX18" s="196">
        <v>38</v>
      </c>
      <c r="AY18" s="552">
        <v>39</v>
      </c>
      <c r="AZ18" s="193">
        <v>40</v>
      </c>
      <c r="BA18" s="552">
        <v>41</v>
      </c>
      <c r="BB18" s="552">
        <v>42</v>
      </c>
      <c r="BC18" s="552">
        <v>43</v>
      </c>
      <c r="BD18" s="659">
        <v>44</v>
      </c>
      <c r="BE18" s="657">
        <v>45</v>
      </c>
      <c r="BF18" s="197">
        <v>46</v>
      </c>
      <c r="BG18" s="552">
        <v>47</v>
      </c>
      <c r="BH18" s="552">
        <v>48</v>
      </c>
      <c r="BI18" s="552">
        <v>49</v>
      </c>
      <c r="BJ18" s="552">
        <v>50</v>
      </c>
      <c r="BK18" s="552">
        <v>51</v>
      </c>
      <c r="BL18" s="552">
        <v>52</v>
      </c>
      <c r="BM18" s="552">
        <v>53</v>
      </c>
      <c r="BN18" s="552">
        <v>54</v>
      </c>
      <c r="BO18" s="653">
        <v>55</v>
      </c>
      <c r="BP18" s="651">
        <v>56</v>
      </c>
      <c r="BQ18" s="198" t="s">
        <v>71</v>
      </c>
      <c r="BR18" s="649" t="s">
        <v>72</v>
      </c>
      <c r="BS18" s="572"/>
      <c r="BT18" s="574"/>
      <c r="BU18" s="574"/>
      <c r="BV18" s="574"/>
      <c r="BW18" s="574"/>
      <c r="BX18" s="574"/>
      <c r="BY18" s="576"/>
      <c r="BZ18" s="578"/>
      <c r="CA18" s="580"/>
      <c r="CB18" s="580"/>
      <c r="CC18" s="580"/>
      <c r="CD18" s="580"/>
      <c r="CE18" s="580"/>
      <c r="CF18" s="582"/>
      <c r="CG18" s="584"/>
      <c r="CH18" s="586"/>
      <c r="CI18" s="588"/>
      <c r="CJ18" s="590"/>
      <c r="CK18" s="665"/>
      <c r="CL18" s="667"/>
      <c r="CM18" s="669"/>
    </row>
    <row r="19" spans="1:91" customFormat="1" ht="54.75" customHeight="1" thickBot="1" x14ac:dyDescent="0.3">
      <c r="A19" s="648"/>
      <c r="B19" s="647"/>
      <c r="C19" s="647"/>
      <c r="D19" s="647"/>
      <c r="E19" s="647"/>
      <c r="F19" s="647"/>
      <c r="G19" s="647"/>
      <c r="H19" s="180"/>
      <c r="I19" s="646"/>
      <c r="J19" s="643"/>
      <c r="K19" s="643"/>
      <c r="L19" s="551"/>
      <c r="M19" s="199" t="s">
        <v>73</v>
      </c>
      <c r="N19" s="200" t="s">
        <v>74</v>
      </c>
      <c r="O19" s="201" t="s">
        <v>75</v>
      </c>
      <c r="P19" s="202" t="s">
        <v>76</v>
      </c>
      <c r="Q19" s="203" t="s">
        <v>77</v>
      </c>
      <c r="R19" s="204" t="s">
        <v>78</v>
      </c>
      <c r="S19" s="204" t="s">
        <v>355</v>
      </c>
      <c r="T19" s="205" t="s">
        <v>79</v>
      </c>
      <c r="U19" s="206" t="s">
        <v>356</v>
      </c>
      <c r="V19" s="558"/>
      <c r="W19" s="656"/>
      <c r="X19" s="207"/>
      <c r="Y19" s="208" t="s">
        <v>80</v>
      </c>
      <c r="Z19" s="209" t="s">
        <v>81</v>
      </c>
      <c r="AA19" s="210" t="s">
        <v>82</v>
      </c>
      <c r="AB19" s="662"/>
      <c r="AC19" s="211"/>
      <c r="AD19" s="553"/>
      <c r="AE19" s="553"/>
      <c r="AF19" s="553"/>
      <c r="AG19" s="212"/>
      <c r="AH19" s="553"/>
      <c r="AI19" s="553"/>
      <c r="AJ19" s="553"/>
      <c r="AK19" s="553"/>
      <c r="AL19" s="553"/>
      <c r="AM19" s="553"/>
      <c r="AN19" s="553"/>
      <c r="AO19" s="553"/>
      <c r="AP19" s="553"/>
      <c r="AQ19" s="553"/>
      <c r="AR19" s="654"/>
      <c r="AS19" s="652"/>
      <c r="AT19" s="656"/>
      <c r="AU19" s="682"/>
      <c r="AV19" s="213" t="s">
        <v>83</v>
      </c>
      <c r="AW19" s="209" t="s">
        <v>84</v>
      </c>
      <c r="AX19" s="214" t="s">
        <v>85</v>
      </c>
      <c r="AY19" s="553"/>
      <c r="AZ19" s="211"/>
      <c r="BA19" s="553"/>
      <c r="BB19" s="553"/>
      <c r="BC19" s="553"/>
      <c r="BD19" s="660"/>
      <c r="BE19" s="658"/>
      <c r="BF19" s="215"/>
      <c r="BG19" s="553"/>
      <c r="BH19" s="553"/>
      <c r="BI19" s="553"/>
      <c r="BJ19" s="553"/>
      <c r="BK19" s="553"/>
      <c r="BL19" s="553"/>
      <c r="BM19" s="553"/>
      <c r="BN19" s="553"/>
      <c r="BO19" s="654"/>
      <c r="BP19" s="652"/>
      <c r="BQ19" s="216" t="s">
        <v>86</v>
      </c>
      <c r="BR19" s="650"/>
      <c r="BS19" s="572"/>
      <c r="BT19" s="574"/>
      <c r="BU19" s="574"/>
      <c r="BV19" s="574"/>
      <c r="BW19" s="574"/>
      <c r="BX19" s="574"/>
      <c r="BY19" s="576"/>
      <c r="BZ19" s="578"/>
      <c r="CA19" s="580"/>
      <c r="CB19" s="580"/>
      <c r="CC19" s="580"/>
      <c r="CD19" s="580"/>
      <c r="CE19" s="580"/>
      <c r="CF19" s="582"/>
      <c r="CG19" s="584"/>
      <c r="CH19" s="586"/>
      <c r="CI19" s="588"/>
      <c r="CJ19" s="590"/>
      <c r="CK19" s="666"/>
      <c r="CL19" s="668"/>
      <c r="CM19" s="670"/>
    </row>
    <row r="20" spans="1:91" s="29" customFormat="1" ht="30" x14ac:dyDescent="0.25">
      <c r="A20" s="38">
        <v>1</v>
      </c>
      <c r="B20" s="39" t="s">
        <v>87</v>
      </c>
      <c r="C20" s="40" t="s">
        <v>115</v>
      </c>
      <c r="D20" s="40"/>
      <c r="E20" s="39">
        <v>1</v>
      </c>
      <c r="F20" s="40" t="s">
        <v>115</v>
      </c>
      <c r="G20" s="40" t="s">
        <v>88</v>
      </c>
      <c r="H20" s="41" t="s">
        <v>89</v>
      </c>
      <c r="I20" s="42" t="s">
        <v>348</v>
      </c>
      <c r="J20" s="43" t="s">
        <v>90</v>
      </c>
      <c r="K20" s="43" t="s">
        <v>91</v>
      </c>
      <c r="L20" s="44" t="s">
        <v>91</v>
      </c>
      <c r="M20" s="217">
        <f t="shared" ref="M20:M46" si="0">Y20+AV20</f>
        <v>125</v>
      </c>
      <c r="N20" s="218">
        <f>AS20+BP20</f>
        <v>75</v>
      </c>
      <c r="O20" s="219">
        <f t="shared" ref="O20:O46" si="1">Z20+AW20</f>
        <v>50</v>
      </c>
      <c r="P20" s="220">
        <f t="shared" ref="P20:P46" si="2">AA20+AX20</f>
        <v>50</v>
      </c>
      <c r="Q20" s="221">
        <f>X20+AU20</f>
        <v>5</v>
      </c>
      <c r="R20" s="222">
        <f>IFERROR((AL20+BI20)*Q20/O20," ")</f>
        <v>0</v>
      </c>
      <c r="S20" s="222">
        <f>IFERROR(IF(L20="tak",(SUM(AE20:AL20,AQ20,BB20:BI20,BN20))*Q20/O20,0),0)</f>
        <v>2</v>
      </c>
      <c r="T20" s="223">
        <f>IFERROR((AC20+AO20+AZ20+BL20)*Q20/O20," ")</f>
        <v>2.5</v>
      </c>
      <c r="U20" s="224">
        <f>IFERROR((SUM(AB20,AD20:AN20,AY20,BA20:BK20,AQ20,BN20)*Q20/M20)," ")</f>
        <v>2</v>
      </c>
      <c r="V20" s="45" t="s">
        <v>92</v>
      </c>
      <c r="W20" s="46" t="s">
        <v>93</v>
      </c>
      <c r="X20" s="47">
        <v>2.5</v>
      </c>
      <c r="Y20" s="254">
        <f t="shared" ref="Y20:Y46" si="3">AS20+Z20</f>
        <v>65</v>
      </c>
      <c r="Z20" s="255">
        <f>AR20+AA20</f>
        <v>25</v>
      </c>
      <c r="AA20" s="256">
        <f>(SUM(AB20:AQ20))-AC20</f>
        <v>25</v>
      </c>
      <c r="AB20" s="38">
        <v>15</v>
      </c>
      <c r="AC20" s="48">
        <v>10</v>
      </c>
      <c r="AD20" s="40"/>
      <c r="AE20" s="40">
        <v>10</v>
      </c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9"/>
      <c r="AS20" s="50">
        <v>40</v>
      </c>
      <c r="AT20" s="51" t="s">
        <v>93</v>
      </c>
      <c r="AU20" s="52">
        <v>2.5</v>
      </c>
      <c r="AV20" s="217">
        <f t="shared" ref="AV20:AV46" si="4">BP20+AW20</f>
        <v>60</v>
      </c>
      <c r="AW20" s="255">
        <f>BO20+AX20</f>
        <v>25</v>
      </c>
      <c r="AX20" s="266">
        <f>(SUM(AY20:BN20))-AZ20</f>
        <v>25</v>
      </c>
      <c r="AY20" s="40">
        <v>15</v>
      </c>
      <c r="AZ20" s="48">
        <v>15</v>
      </c>
      <c r="BA20" s="40"/>
      <c r="BB20" s="40">
        <v>10</v>
      </c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9"/>
      <c r="BP20" s="50">
        <v>35</v>
      </c>
      <c r="BQ20" s="271">
        <f>IFERROR(M20/Q20," ")</f>
        <v>25</v>
      </c>
      <c r="BR20" s="272" t="str">
        <f>IF(OR(BQ20&gt;30,BQ20&lt;25),"1 ECTS powinien mieścić się przedziale 25-30h","Wartość prawidłowa")</f>
        <v>Wartość prawidłowa</v>
      </c>
      <c r="BS20" s="282">
        <f>SUM(AB20,AD20:AP20,AY20,BA20:BM20)-AC20-AZ20-AO20-BL20</f>
        <v>25</v>
      </c>
      <c r="BT20" s="283">
        <f>AC20+AZ20</f>
        <v>25</v>
      </c>
      <c r="BU20" s="283">
        <f>AO20+BL20</f>
        <v>0</v>
      </c>
      <c r="BV20" s="283">
        <f>AR20+BO20</f>
        <v>0</v>
      </c>
      <c r="BW20" s="283">
        <f>N20</f>
        <v>75</v>
      </c>
      <c r="BX20" s="283">
        <f>AQ20+BN20</f>
        <v>0</v>
      </c>
      <c r="BY20" s="284">
        <f>SUM(BS20:BX20)</f>
        <v>125</v>
      </c>
      <c r="BZ20" s="285">
        <f>IFERROR((BS20*Q20)/BY20," ")</f>
        <v>1</v>
      </c>
      <c r="CA20" s="286">
        <f>IFERROR((BT20*Q20)/BY20," ")</f>
        <v>1</v>
      </c>
      <c r="CB20" s="286">
        <f t="shared" ref="CB20:CB25" si="5">IFERROR((BU20*Q20)/BY20," ")</f>
        <v>0</v>
      </c>
      <c r="CC20" s="286">
        <f t="shared" ref="CC20:CC25" si="6">IFERROR((BV20*Q20)/BY20," ")</f>
        <v>0</v>
      </c>
      <c r="CD20" s="286">
        <f t="shared" ref="CD20:CD25" si="7">IFERROR((BW20*Q20)/BY20," ")</f>
        <v>3</v>
      </c>
      <c r="CE20" s="286">
        <f t="shared" ref="CE20:CE25" si="8">IFERROR((BX20*Q20)/BY20," ")</f>
        <v>0</v>
      </c>
      <c r="CF20" s="287">
        <f t="shared" ref="CF20:CF25" si="9">IFERROR((SUM(BZ20:CE20))," ")</f>
        <v>5</v>
      </c>
      <c r="CG20" s="282">
        <f>SUM(BS20:BT20,BX20)</f>
        <v>50</v>
      </c>
      <c r="CH20" s="288">
        <f>SUM(BT20:BU20)</f>
        <v>25</v>
      </c>
      <c r="CI20" s="289">
        <f>SUM(BZ20:CA20,CE20)</f>
        <v>2</v>
      </c>
      <c r="CJ20" s="290">
        <f>SUM(CA20:CB20)</f>
        <v>1</v>
      </c>
      <c r="CK20" s="291">
        <f>Matryca!Q20</f>
        <v>7</v>
      </c>
      <c r="CL20" s="292">
        <f>Matryca!R20</f>
        <v>3</v>
      </c>
      <c r="CM20" s="293">
        <f>Matryca!S20</f>
        <v>2</v>
      </c>
    </row>
    <row r="21" spans="1:91" s="29" customFormat="1" ht="15.75" x14ac:dyDescent="0.25">
      <c r="A21" s="53">
        <v>2</v>
      </c>
      <c r="B21" s="54" t="s">
        <v>87</v>
      </c>
      <c r="C21" s="55" t="s">
        <v>115</v>
      </c>
      <c r="D21" s="56"/>
      <c r="E21" s="57">
        <v>1</v>
      </c>
      <c r="F21" s="55" t="s">
        <v>115</v>
      </c>
      <c r="G21" s="58" t="s">
        <v>88</v>
      </c>
      <c r="H21" s="55" t="s">
        <v>89</v>
      </c>
      <c r="I21" s="59" t="s">
        <v>94</v>
      </c>
      <c r="J21" s="31" t="s">
        <v>90</v>
      </c>
      <c r="K21" s="31" t="s">
        <v>91</v>
      </c>
      <c r="L21" s="31" t="s">
        <v>91</v>
      </c>
      <c r="M21" s="225">
        <f t="shared" si="0"/>
        <v>50</v>
      </c>
      <c r="N21" s="226">
        <f t="shared" ref="N21:N63" si="10">AS21+BP21</f>
        <v>30</v>
      </c>
      <c r="O21" s="227">
        <f t="shared" si="1"/>
        <v>20</v>
      </c>
      <c r="P21" s="228">
        <f t="shared" si="2"/>
        <v>20</v>
      </c>
      <c r="Q21" s="229">
        <f>X21+AU21</f>
        <v>2</v>
      </c>
      <c r="R21" s="230">
        <f t="shared" ref="R21:R37" si="11">IFERROR((AL21+BI21)*Q21/O21," ")</f>
        <v>0</v>
      </c>
      <c r="S21" s="231">
        <f t="shared" ref="S21:S37" si="12">IFERROR(IF(L21="tak",(SUM(AE21:AL21,AQ21,BB21:BI21,BN21))*Q21/O21,0),0)</f>
        <v>1</v>
      </c>
      <c r="T21" s="232">
        <f t="shared" ref="T21:T37" si="13">IFERROR((AC21+AO21+AZ21+BL21)*Q21/O21," ")</f>
        <v>1</v>
      </c>
      <c r="U21" s="233">
        <f t="shared" ref="U21:U62" si="14">IFERROR((SUM(AB21,AD21:AN21,AY21,BA21:BK21,AQ21,BN21)*Q21/M21)," ")</f>
        <v>0.8</v>
      </c>
      <c r="V21" s="60" t="s">
        <v>93</v>
      </c>
      <c r="W21" s="61" t="s">
        <v>93</v>
      </c>
      <c r="X21" s="52">
        <v>2</v>
      </c>
      <c r="Y21" s="257">
        <f t="shared" si="3"/>
        <v>50</v>
      </c>
      <c r="Z21" s="258">
        <f t="shared" ref="Z21:Z46" si="15">AR21+AA21</f>
        <v>20</v>
      </c>
      <c r="AA21" s="259">
        <f t="shared" ref="AA21:AA46" si="16">(SUM(AB21:AQ21))-AC21</f>
        <v>20</v>
      </c>
      <c r="AB21" s="53">
        <v>10</v>
      </c>
      <c r="AC21" s="62">
        <v>10</v>
      </c>
      <c r="AD21" s="55"/>
      <c r="AE21" s="55">
        <v>10</v>
      </c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63"/>
      <c r="AS21" s="64">
        <v>30</v>
      </c>
      <c r="AT21" s="65"/>
      <c r="AU21" s="52"/>
      <c r="AV21" s="225">
        <f t="shared" si="4"/>
        <v>0</v>
      </c>
      <c r="AW21" s="258">
        <f t="shared" ref="AW21:AW46" si="17">BO21+AX21</f>
        <v>0</v>
      </c>
      <c r="AX21" s="267">
        <f t="shared" ref="AX21:AX46" si="18">(SUM(AY21:BN21))-AZ21</f>
        <v>0</v>
      </c>
      <c r="AY21" s="55"/>
      <c r="AZ21" s="62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63"/>
      <c r="BP21" s="64"/>
      <c r="BQ21" s="271">
        <f t="shared" ref="BQ21:BQ63" si="19">IFERROR(M21/Q21," ")</f>
        <v>25</v>
      </c>
      <c r="BR21" s="273" t="str">
        <f>IF(OR(BQ21&gt;30,BQ21&lt;25),"1 ECTS powinien mieścić się przedziale 25-30h","Wartość prawidłowa")</f>
        <v>Wartość prawidłowa</v>
      </c>
      <c r="BS21" s="294">
        <f t="shared" ref="BS21:BS26" si="20">SUM(AB21,AD21:AP21,AY21,BA21:BM21)-AC21-AZ21-AO21-BL21</f>
        <v>10</v>
      </c>
      <c r="BT21" s="295">
        <f t="shared" ref="BT21:BT26" si="21">AC21+AZ21</f>
        <v>10</v>
      </c>
      <c r="BU21" s="295">
        <f t="shared" ref="BU21:BU26" si="22">AO21+BL21</f>
        <v>0</v>
      </c>
      <c r="BV21" s="295">
        <f t="shared" ref="BV21:BV26" si="23">AR21+BO21</f>
        <v>0</v>
      </c>
      <c r="BW21" s="295">
        <f t="shared" ref="BW21:BW26" si="24">N21</f>
        <v>30</v>
      </c>
      <c r="BX21" s="295">
        <f t="shared" ref="BX21:BX26" si="25">AQ21+BN21</f>
        <v>0</v>
      </c>
      <c r="BY21" s="296">
        <f t="shared" ref="BY21:BY26" si="26">SUM(BS21:BX21)</f>
        <v>50</v>
      </c>
      <c r="BZ21" s="297">
        <f t="shared" ref="BZ21:BZ26" si="27">IFERROR((BS21*Q21)/BY21," ")</f>
        <v>0.4</v>
      </c>
      <c r="CA21" s="298">
        <f t="shared" ref="CA21:CA26" si="28">IFERROR((BT21*Q21)/BY21," ")</f>
        <v>0.4</v>
      </c>
      <c r="CB21" s="298">
        <f t="shared" si="5"/>
        <v>0</v>
      </c>
      <c r="CC21" s="298">
        <f t="shared" si="6"/>
        <v>0</v>
      </c>
      <c r="CD21" s="298">
        <f t="shared" si="7"/>
        <v>1.2</v>
      </c>
      <c r="CE21" s="298">
        <f t="shared" si="8"/>
        <v>0</v>
      </c>
      <c r="CF21" s="299">
        <f t="shared" si="9"/>
        <v>2</v>
      </c>
      <c r="CG21" s="294">
        <f t="shared" ref="CG21:CG26" si="29">SUM(BS21:BT21,BX21)</f>
        <v>20</v>
      </c>
      <c r="CH21" s="300">
        <f t="shared" ref="CH21:CH26" si="30">SUM(BT21:BU21)</f>
        <v>10</v>
      </c>
      <c r="CI21" s="301">
        <f t="shared" ref="CI21:CI26" si="31">SUM(BZ21:CA21,CE21)</f>
        <v>0.8</v>
      </c>
      <c r="CJ21" s="302">
        <f t="shared" ref="CJ21:CJ26" si="32">SUM(CA21:CB21)</f>
        <v>0.4</v>
      </c>
      <c r="CK21" s="291">
        <f>Matryca!Q21</f>
        <v>5</v>
      </c>
      <c r="CL21" s="292">
        <f>Matryca!R21</f>
        <v>4</v>
      </c>
      <c r="CM21" s="293">
        <f>Matryca!S21</f>
        <v>2</v>
      </c>
    </row>
    <row r="22" spans="1:91" s="29" customFormat="1" ht="15.75" x14ac:dyDescent="0.25">
      <c r="A22" s="53">
        <v>3</v>
      </c>
      <c r="B22" s="54" t="s">
        <v>87</v>
      </c>
      <c r="C22" s="55" t="s">
        <v>115</v>
      </c>
      <c r="D22" s="56"/>
      <c r="E22" s="57">
        <v>1</v>
      </c>
      <c r="F22" s="55" t="s">
        <v>115</v>
      </c>
      <c r="G22" s="58" t="s">
        <v>88</v>
      </c>
      <c r="H22" s="55" t="s">
        <v>89</v>
      </c>
      <c r="I22" s="59" t="s">
        <v>95</v>
      </c>
      <c r="J22" s="31" t="s">
        <v>91</v>
      </c>
      <c r="K22" s="31" t="s">
        <v>91</v>
      </c>
      <c r="L22" s="31" t="s">
        <v>91</v>
      </c>
      <c r="M22" s="225">
        <f t="shared" si="0"/>
        <v>50</v>
      </c>
      <c r="N22" s="226">
        <f t="shared" si="10"/>
        <v>30</v>
      </c>
      <c r="O22" s="227">
        <f t="shared" si="1"/>
        <v>20</v>
      </c>
      <c r="P22" s="228">
        <f t="shared" si="2"/>
        <v>20</v>
      </c>
      <c r="Q22" s="229">
        <f>X22+AU22</f>
        <v>2</v>
      </c>
      <c r="R22" s="230">
        <f t="shared" si="11"/>
        <v>0</v>
      </c>
      <c r="S22" s="231">
        <f t="shared" si="12"/>
        <v>1</v>
      </c>
      <c r="T22" s="232">
        <f t="shared" si="13"/>
        <v>1</v>
      </c>
      <c r="U22" s="233">
        <f t="shared" si="14"/>
        <v>0.8</v>
      </c>
      <c r="V22" s="60" t="s">
        <v>93</v>
      </c>
      <c r="W22" s="65" t="s">
        <v>93</v>
      </c>
      <c r="X22" s="52">
        <v>2</v>
      </c>
      <c r="Y22" s="257">
        <f t="shared" si="3"/>
        <v>50</v>
      </c>
      <c r="Z22" s="258">
        <f t="shared" si="15"/>
        <v>20</v>
      </c>
      <c r="AA22" s="259">
        <f t="shared" si="16"/>
        <v>20</v>
      </c>
      <c r="AB22" s="53">
        <v>10</v>
      </c>
      <c r="AC22" s="62">
        <v>10</v>
      </c>
      <c r="AD22" s="55"/>
      <c r="AE22" s="55"/>
      <c r="AF22" s="55"/>
      <c r="AG22" s="55"/>
      <c r="AH22" s="55"/>
      <c r="AI22" s="55">
        <v>10</v>
      </c>
      <c r="AJ22" s="55"/>
      <c r="AK22" s="55"/>
      <c r="AL22" s="55"/>
      <c r="AM22" s="55"/>
      <c r="AN22" s="55"/>
      <c r="AO22" s="55"/>
      <c r="AP22" s="55"/>
      <c r="AQ22" s="55"/>
      <c r="AR22" s="63"/>
      <c r="AS22" s="64">
        <v>30</v>
      </c>
      <c r="AT22" s="65"/>
      <c r="AU22" s="52"/>
      <c r="AV22" s="225">
        <f t="shared" si="4"/>
        <v>0</v>
      </c>
      <c r="AW22" s="258">
        <f t="shared" si="17"/>
        <v>0</v>
      </c>
      <c r="AX22" s="267">
        <f t="shared" si="18"/>
        <v>0</v>
      </c>
      <c r="AY22" s="55"/>
      <c r="AZ22" s="62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63"/>
      <c r="BP22" s="64"/>
      <c r="BQ22" s="271">
        <f t="shared" si="19"/>
        <v>25</v>
      </c>
      <c r="BR22" s="273" t="str">
        <f>IF(OR(BQ22&gt;30,BQ22&lt;25),"1 ECTS powinien mieścić się przedziale 25-30h","Wartość prawidłowa")</f>
        <v>Wartość prawidłowa</v>
      </c>
      <c r="BS22" s="294">
        <f t="shared" si="20"/>
        <v>10</v>
      </c>
      <c r="BT22" s="295">
        <f t="shared" si="21"/>
        <v>10</v>
      </c>
      <c r="BU22" s="295">
        <f t="shared" si="22"/>
        <v>0</v>
      </c>
      <c r="BV22" s="295">
        <f t="shared" si="23"/>
        <v>0</v>
      </c>
      <c r="BW22" s="295">
        <f t="shared" si="24"/>
        <v>30</v>
      </c>
      <c r="BX22" s="295">
        <f t="shared" si="25"/>
        <v>0</v>
      </c>
      <c r="BY22" s="296">
        <f t="shared" si="26"/>
        <v>50</v>
      </c>
      <c r="BZ22" s="297">
        <f t="shared" si="27"/>
        <v>0.4</v>
      </c>
      <c r="CA22" s="298">
        <f t="shared" si="28"/>
        <v>0.4</v>
      </c>
      <c r="CB22" s="298">
        <f t="shared" si="5"/>
        <v>0</v>
      </c>
      <c r="CC22" s="298">
        <f t="shared" si="6"/>
        <v>0</v>
      </c>
      <c r="CD22" s="298">
        <f t="shared" si="7"/>
        <v>1.2</v>
      </c>
      <c r="CE22" s="298">
        <f t="shared" si="8"/>
        <v>0</v>
      </c>
      <c r="CF22" s="299">
        <f t="shared" si="9"/>
        <v>2</v>
      </c>
      <c r="CG22" s="294">
        <f t="shared" si="29"/>
        <v>20</v>
      </c>
      <c r="CH22" s="300">
        <f t="shared" si="30"/>
        <v>10</v>
      </c>
      <c r="CI22" s="301">
        <f t="shared" si="31"/>
        <v>0.8</v>
      </c>
      <c r="CJ22" s="302">
        <f t="shared" si="32"/>
        <v>0.4</v>
      </c>
      <c r="CK22" s="291">
        <f>Matryca!Q22</f>
        <v>3</v>
      </c>
      <c r="CL22" s="292">
        <f>Matryca!R22</f>
        <v>6</v>
      </c>
      <c r="CM22" s="293">
        <f>Matryca!S22</f>
        <v>2</v>
      </c>
    </row>
    <row r="23" spans="1:91" s="29" customFormat="1" ht="15.75" x14ac:dyDescent="0.25">
      <c r="A23" s="53">
        <v>4</v>
      </c>
      <c r="B23" s="54" t="s">
        <v>87</v>
      </c>
      <c r="C23" s="55" t="s">
        <v>115</v>
      </c>
      <c r="D23" s="56"/>
      <c r="E23" s="57">
        <v>1</v>
      </c>
      <c r="F23" s="55" t="s">
        <v>115</v>
      </c>
      <c r="G23" s="58" t="s">
        <v>88</v>
      </c>
      <c r="H23" s="55" t="s">
        <v>89</v>
      </c>
      <c r="I23" s="59" t="s">
        <v>96</v>
      </c>
      <c r="J23" s="31" t="s">
        <v>91</v>
      </c>
      <c r="K23" s="31" t="s">
        <v>91</v>
      </c>
      <c r="L23" s="31" t="s">
        <v>91</v>
      </c>
      <c r="M23" s="225">
        <f t="shared" si="0"/>
        <v>130</v>
      </c>
      <c r="N23" s="226">
        <f t="shared" si="10"/>
        <v>70</v>
      </c>
      <c r="O23" s="227">
        <f t="shared" si="1"/>
        <v>60</v>
      </c>
      <c r="P23" s="228">
        <f t="shared" si="2"/>
        <v>60</v>
      </c>
      <c r="Q23" s="229">
        <f>X23+AU23</f>
        <v>5</v>
      </c>
      <c r="R23" s="230">
        <f t="shared" si="11"/>
        <v>0</v>
      </c>
      <c r="S23" s="231">
        <f t="shared" si="12"/>
        <v>0</v>
      </c>
      <c r="T23" s="232">
        <f t="shared" si="13"/>
        <v>0</v>
      </c>
      <c r="U23" s="233">
        <f t="shared" si="14"/>
        <v>2.3076923076923075</v>
      </c>
      <c r="V23" s="60" t="s">
        <v>93</v>
      </c>
      <c r="W23" s="65" t="s">
        <v>93</v>
      </c>
      <c r="X23" s="52">
        <v>2.5</v>
      </c>
      <c r="Y23" s="257">
        <f t="shared" si="3"/>
        <v>65</v>
      </c>
      <c r="Z23" s="258">
        <f t="shared" si="15"/>
        <v>30</v>
      </c>
      <c r="AA23" s="259">
        <f t="shared" si="16"/>
        <v>30</v>
      </c>
      <c r="AB23" s="53"/>
      <c r="AC23" s="62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>
        <v>30</v>
      </c>
      <c r="AO23" s="55"/>
      <c r="AP23" s="55"/>
      <c r="AQ23" s="55"/>
      <c r="AR23" s="63"/>
      <c r="AS23" s="64">
        <v>35</v>
      </c>
      <c r="AT23" s="65" t="s">
        <v>93</v>
      </c>
      <c r="AU23" s="52">
        <v>2.5</v>
      </c>
      <c r="AV23" s="225">
        <f t="shared" si="4"/>
        <v>65</v>
      </c>
      <c r="AW23" s="258">
        <f t="shared" si="17"/>
        <v>30</v>
      </c>
      <c r="AX23" s="267">
        <f t="shared" si="18"/>
        <v>30</v>
      </c>
      <c r="AY23" s="55"/>
      <c r="AZ23" s="62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>
        <v>30</v>
      </c>
      <c r="BL23" s="55"/>
      <c r="BM23" s="55"/>
      <c r="BN23" s="55"/>
      <c r="BO23" s="63"/>
      <c r="BP23" s="64">
        <v>35</v>
      </c>
      <c r="BQ23" s="271">
        <f t="shared" si="19"/>
        <v>26</v>
      </c>
      <c r="BR23" s="273" t="str">
        <f>IF(OR(BQ23&gt;30,BQ23&lt;25),"1 ECTS powinien mieścić się przedziale 25-30h","Wartość prawidłowa")</f>
        <v>Wartość prawidłowa</v>
      </c>
      <c r="BS23" s="294">
        <f t="shared" si="20"/>
        <v>60</v>
      </c>
      <c r="BT23" s="295">
        <f t="shared" si="21"/>
        <v>0</v>
      </c>
      <c r="BU23" s="295">
        <f t="shared" si="22"/>
        <v>0</v>
      </c>
      <c r="BV23" s="295">
        <f t="shared" si="23"/>
        <v>0</v>
      </c>
      <c r="BW23" s="295">
        <f t="shared" si="24"/>
        <v>70</v>
      </c>
      <c r="BX23" s="295">
        <f t="shared" si="25"/>
        <v>0</v>
      </c>
      <c r="BY23" s="296">
        <f t="shared" si="26"/>
        <v>130</v>
      </c>
      <c r="BZ23" s="297">
        <f t="shared" si="27"/>
        <v>2.3076923076923075</v>
      </c>
      <c r="CA23" s="298">
        <f t="shared" si="28"/>
        <v>0</v>
      </c>
      <c r="CB23" s="298">
        <f t="shared" si="5"/>
        <v>0</v>
      </c>
      <c r="CC23" s="298">
        <f t="shared" si="6"/>
        <v>0</v>
      </c>
      <c r="CD23" s="298">
        <f t="shared" si="7"/>
        <v>2.6923076923076925</v>
      </c>
      <c r="CE23" s="298">
        <f t="shared" si="8"/>
        <v>0</v>
      </c>
      <c r="CF23" s="299">
        <f t="shared" si="9"/>
        <v>5</v>
      </c>
      <c r="CG23" s="294">
        <f t="shared" si="29"/>
        <v>60</v>
      </c>
      <c r="CH23" s="300">
        <f t="shared" si="30"/>
        <v>0</v>
      </c>
      <c r="CI23" s="301">
        <f t="shared" si="31"/>
        <v>2.3076923076923075</v>
      </c>
      <c r="CJ23" s="302">
        <f t="shared" si="32"/>
        <v>0</v>
      </c>
      <c r="CK23" s="291">
        <f>Matryca!Q23</f>
        <v>0</v>
      </c>
      <c r="CL23" s="292">
        <f>Matryca!R23</f>
        <v>1</v>
      </c>
      <c r="CM23" s="293">
        <f>Matryca!S23</f>
        <v>2</v>
      </c>
    </row>
    <row r="24" spans="1:91" s="29" customFormat="1" ht="15.75" x14ac:dyDescent="0.25">
      <c r="A24" s="53">
        <v>5</v>
      </c>
      <c r="B24" s="54" t="s">
        <v>97</v>
      </c>
      <c r="C24" s="55" t="s">
        <v>115</v>
      </c>
      <c r="D24" s="56"/>
      <c r="E24" s="57">
        <v>1</v>
      </c>
      <c r="F24" s="55" t="s">
        <v>115</v>
      </c>
      <c r="G24" s="58" t="s">
        <v>88</v>
      </c>
      <c r="H24" s="55" t="s">
        <v>89</v>
      </c>
      <c r="I24" s="59" t="s">
        <v>98</v>
      </c>
      <c r="J24" s="31" t="s">
        <v>90</v>
      </c>
      <c r="K24" s="31" t="s">
        <v>90</v>
      </c>
      <c r="L24" s="66" t="s">
        <v>91</v>
      </c>
      <c r="M24" s="225">
        <f t="shared" si="0"/>
        <v>125</v>
      </c>
      <c r="N24" s="226">
        <f t="shared" si="10"/>
        <v>65</v>
      </c>
      <c r="O24" s="227">
        <f t="shared" si="1"/>
        <v>60</v>
      </c>
      <c r="P24" s="228">
        <f t="shared" si="2"/>
        <v>60</v>
      </c>
      <c r="Q24" s="229">
        <f t="shared" ref="Q24:Q63" si="33">X24+AU24</f>
        <v>5</v>
      </c>
      <c r="R24" s="230">
        <f t="shared" si="11"/>
        <v>0</v>
      </c>
      <c r="S24" s="231">
        <f t="shared" si="12"/>
        <v>3.75</v>
      </c>
      <c r="T24" s="232">
        <f t="shared" si="13"/>
        <v>1.25</v>
      </c>
      <c r="U24" s="233">
        <f t="shared" si="14"/>
        <v>2.4</v>
      </c>
      <c r="V24" s="60" t="s">
        <v>92</v>
      </c>
      <c r="W24" s="67" t="s">
        <v>93</v>
      </c>
      <c r="X24" s="52">
        <v>5</v>
      </c>
      <c r="Y24" s="257">
        <f t="shared" si="3"/>
        <v>125</v>
      </c>
      <c r="Z24" s="258">
        <f t="shared" si="15"/>
        <v>60</v>
      </c>
      <c r="AA24" s="259">
        <f t="shared" si="16"/>
        <v>60</v>
      </c>
      <c r="AB24" s="53">
        <v>15</v>
      </c>
      <c r="AC24" s="62">
        <v>15</v>
      </c>
      <c r="AD24" s="55"/>
      <c r="AE24" s="55"/>
      <c r="AF24" s="55"/>
      <c r="AG24" s="55"/>
      <c r="AH24" s="55">
        <v>20</v>
      </c>
      <c r="AI24" s="55"/>
      <c r="AJ24" s="55"/>
      <c r="AK24" s="55">
        <v>25</v>
      </c>
      <c r="AL24" s="55"/>
      <c r="AM24" s="55"/>
      <c r="AN24" s="55"/>
      <c r="AO24" s="55"/>
      <c r="AP24" s="55"/>
      <c r="AQ24" s="55"/>
      <c r="AR24" s="63"/>
      <c r="AS24" s="64">
        <v>65</v>
      </c>
      <c r="AT24" s="65"/>
      <c r="AU24" s="52"/>
      <c r="AV24" s="225">
        <f t="shared" si="4"/>
        <v>0</v>
      </c>
      <c r="AW24" s="258">
        <f t="shared" si="17"/>
        <v>0</v>
      </c>
      <c r="AX24" s="267">
        <f t="shared" si="18"/>
        <v>0</v>
      </c>
      <c r="AY24" s="55"/>
      <c r="AZ24" s="62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63"/>
      <c r="BP24" s="64"/>
      <c r="BQ24" s="271">
        <f t="shared" si="19"/>
        <v>25</v>
      </c>
      <c r="BR24" s="273" t="str">
        <f>IF(OR(BQ24&gt;30,BQ24&lt;25),"1 ECTS powinien mieścić się przedziale 25-30h","Wartość prawidłowa")</f>
        <v>Wartość prawidłowa</v>
      </c>
      <c r="BS24" s="294">
        <f t="shared" si="20"/>
        <v>45</v>
      </c>
      <c r="BT24" s="295">
        <f t="shared" si="21"/>
        <v>15</v>
      </c>
      <c r="BU24" s="295">
        <f t="shared" si="22"/>
        <v>0</v>
      </c>
      <c r="BV24" s="295">
        <f t="shared" si="23"/>
        <v>0</v>
      </c>
      <c r="BW24" s="295">
        <f t="shared" si="24"/>
        <v>65</v>
      </c>
      <c r="BX24" s="295">
        <f t="shared" si="25"/>
        <v>0</v>
      </c>
      <c r="BY24" s="296">
        <f t="shared" si="26"/>
        <v>125</v>
      </c>
      <c r="BZ24" s="297">
        <f t="shared" si="27"/>
        <v>1.8</v>
      </c>
      <c r="CA24" s="298">
        <f t="shared" si="28"/>
        <v>0.6</v>
      </c>
      <c r="CB24" s="298">
        <f t="shared" si="5"/>
        <v>0</v>
      </c>
      <c r="CC24" s="298">
        <f t="shared" si="6"/>
        <v>0</v>
      </c>
      <c r="CD24" s="298">
        <f t="shared" si="7"/>
        <v>2.6</v>
      </c>
      <c r="CE24" s="298">
        <f t="shared" si="8"/>
        <v>0</v>
      </c>
      <c r="CF24" s="299">
        <f t="shared" si="9"/>
        <v>5</v>
      </c>
      <c r="CG24" s="294">
        <f t="shared" si="29"/>
        <v>60</v>
      </c>
      <c r="CH24" s="300">
        <f t="shared" si="30"/>
        <v>15</v>
      </c>
      <c r="CI24" s="301">
        <f t="shared" si="31"/>
        <v>2.4</v>
      </c>
      <c r="CJ24" s="302">
        <f t="shared" si="32"/>
        <v>0.6</v>
      </c>
      <c r="CK24" s="291">
        <f>Matryca!Q24</f>
        <v>9</v>
      </c>
      <c r="CL24" s="292">
        <f>Matryca!R24</f>
        <v>6</v>
      </c>
      <c r="CM24" s="293">
        <f>Matryca!S24</f>
        <v>2</v>
      </c>
    </row>
    <row r="25" spans="1:91" s="29" customFormat="1" ht="15.75" x14ac:dyDescent="0.25">
      <c r="A25" s="53">
        <v>6</v>
      </c>
      <c r="B25" s="54" t="s">
        <v>97</v>
      </c>
      <c r="C25" s="55" t="s">
        <v>115</v>
      </c>
      <c r="D25" s="55"/>
      <c r="E25" s="57">
        <v>1</v>
      </c>
      <c r="F25" s="55" t="s">
        <v>115</v>
      </c>
      <c r="G25" s="58" t="s">
        <v>88</v>
      </c>
      <c r="H25" s="55" t="s">
        <v>89</v>
      </c>
      <c r="I25" s="59" t="s">
        <v>99</v>
      </c>
      <c r="J25" s="31" t="s">
        <v>90</v>
      </c>
      <c r="K25" s="31" t="s">
        <v>90</v>
      </c>
      <c r="L25" s="66" t="s">
        <v>91</v>
      </c>
      <c r="M25" s="225">
        <f t="shared" si="0"/>
        <v>100</v>
      </c>
      <c r="N25" s="226">
        <f t="shared" si="10"/>
        <v>60</v>
      </c>
      <c r="O25" s="227">
        <f t="shared" si="1"/>
        <v>40</v>
      </c>
      <c r="P25" s="228">
        <f t="shared" si="2"/>
        <v>40</v>
      </c>
      <c r="Q25" s="229">
        <f t="shared" si="33"/>
        <v>4</v>
      </c>
      <c r="R25" s="230">
        <f t="shared" si="11"/>
        <v>0</v>
      </c>
      <c r="S25" s="231">
        <f t="shared" si="12"/>
        <v>3</v>
      </c>
      <c r="T25" s="232">
        <f t="shared" si="13"/>
        <v>1</v>
      </c>
      <c r="U25" s="233">
        <f t="shared" si="14"/>
        <v>1.6</v>
      </c>
      <c r="V25" s="60" t="s">
        <v>93</v>
      </c>
      <c r="W25" s="65"/>
      <c r="X25" s="52"/>
      <c r="Y25" s="257">
        <f t="shared" si="3"/>
        <v>0</v>
      </c>
      <c r="Z25" s="258">
        <f t="shared" si="15"/>
        <v>0</v>
      </c>
      <c r="AA25" s="259">
        <f t="shared" si="16"/>
        <v>0</v>
      </c>
      <c r="AB25" s="68"/>
      <c r="AC25" s="62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63"/>
      <c r="AS25" s="64"/>
      <c r="AT25" s="65" t="s">
        <v>93</v>
      </c>
      <c r="AU25" s="52">
        <v>4</v>
      </c>
      <c r="AV25" s="225">
        <f t="shared" si="4"/>
        <v>100</v>
      </c>
      <c r="AW25" s="258">
        <f t="shared" si="17"/>
        <v>40</v>
      </c>
      <c r="AX25" s="267">
        <f t="shared" si="18"/>
        <v>40</v>
      </c>
      <c r="AY25" s="55">
        <v>10</v>
      </c>
      <c r="AZ25" s="62">
        <v>10</v>
      </c>
      <c r="BA25" s="55"/>
      <c r="BB25" s="55"/>
      <c r="BC25" s="55"/>
      <c r="BD25" s="55"/>
      <c r="BE25" s="55">
        <v>15</v>
      </c>
      <c r="BF25" s="55"/>
      <c r="BG25" s="55"/>
      <c r="BH25" s="55">
        <v>15</v>
      </c>
      <c r="BI25" s="55"/>
      <c r="BJ25" s="55"/>
      <c r="BK25" s="55"/>
      <c r="BL25" s="55"/>
      <c r="BM25" s="55"/>
      <c r="BN25" s="55"/>
      <c r="BO25" s="63"/>
      <c r="BP25" s="64">
        <v>60</v>
      </c>
      <c r="BQ25" s="271">
        <f t="shared" si="19"/>
        <v>25</v>
      </c>
      <c r="BR25" s="273" t="str">
        <f t="shared" ref="BR25:BR63" si="34">IF(OR(BQ25&gt;30,BQ25&lt;25),"1 ECTS powinien mieścić się przedziale 25-30h","Wartość prawidłowa")</f>
        <v>Wartość prawidłowa</v>
      </c>
      <c r="BS25" s="294">
        <f t="shared" si="20"/>
        <v>30</v>
      </c>
      <c r="BT25" s="295">
        <f t="shared" si="21"/>
        <v>10</v>
      </c>
      <c r="BU25" s="295">
        <f t="shared" si="22"/>
        <v>0</v>
      </c>
      <c r="BV25" s="295">
        <f t="shared" si="23"/>
        <v>0</v>
      </c>
      <c r="BW25" s="295">
        <f t="shared" si="24"/>
        <v>60</v>
      </c>
      <c r="BX25" s="295">
        <f t="shared" si="25"/>
        <v>0</v>
      </c>
      <c r="BY25" s="296">
        <f t="shared" si="26"/>
        <v>100</v>
      </c>
      <c r="BZ25" s="297">
        <f t="shared" si="27"/>
        <v>1.2</v>
      </c>
      <c r="CA25" s="298">
        <f t="shared" si="28"/>
        <v>0.4</v>
      </c>
      <c r="CB25" s="298">
        <f t="shared" si="5"/>
        <v>0</v>
      </c>
      <c r="CC25" s="298">
        <f t="shared" si="6"/>
        <v>0</v>
      </c>
      <c r="CD25" s="298">
        <f t="shared" si="7"/>
        <v>2.4</v>
      </c>
      <c r="CE25" s="298">
        <f t="shared" si="8"/>
        <v>0</v>
      </c>
      <c r="CF25" s="299">
        <f t="shared" si="9"/>
        <v>4</v>
      </c>
      <c r="CG25" s="294">
        <f t="shared" si="29"/>
        <v>40</v>
      </c>
      <c r="CH25" s="300">
        <f t="shared" si="30"/>
        <v>10</v>
      </c>
      <c r="CI25" s="301">
        <f t="shared" si="31"/>
        <v>1.6</v>
      </c>
      <c r="CJ25" s="302">
        <f t="shared" si="32"/>
        <v>0.4</v>
      </c>
      <c r="CK25" s="291">
        <f>Matryca!Q25</f>
        <v>13</v>
      </c>
      <c r="CL25" s="292">
        <f>Matryca!R25</f>
        <v>11</v>
      </c>
      <c r="CM25" s="293">
        <f>Matryca!S25</f>
        <v>2</v>
      </c>
    </row>
    <row r="26" spans="1:91" s="29" customFormat="1" ht="15.75" x14ac:dyDescent="0.25">
      <c r="A26" s="53">
        <v>7</v>
      </c>
      <c r="B26" s="54" t="s">
        <v>97</v>
      </c>
      <c r="C26" s="55" t="s">
        <v>115</v>
      </c>
      <c r="D26" s="55"/>
      <c r="E26" s="57">
        <v>1</v>
      </c>
      <c r="F26" s="55" t="s">
        <v>115</v>
      </c>
      <c r="G26" s="56" t="s">
        <v>88</v>
      </c>
      <c r="H26" s="55" t="s">
        <v>89</v>
      </c>
      <c r="I26" s="69" t="s">
        <v>100</v>
      </c>
      <c r="J26" s="31" t="s">
        <v>90</v>
      </c>
      <c r="K26" s="31" t="s">
        <v>90</v>
      </c>
      <c r="L26" s="66" t="s">
        <v>91</v>
      </c>
      <c r="M26" s="225">
        <f t="shared" si="0"/>
        <v>65</v>
      </c>
      <c r="N26" s="226">
        <f t="shared" si="10"/>
        <v>40</v>
      </c>
      <c r="O26" s="227">
        <f t="shared" si="1"/>
        <v>25</v>
      </c>
      <c r="P26" s="228">
        <f t="shared" si="2"/>
        <v>25</v>
      </c>
      <c r="Q26" s="229">
        <f t="shared" si="33"/>
        <v>2.5</v>
      </c>
      <c r="R26" s="230">
        <f t="shared" si="11"/>
        <v>0</v>
      </c>
      <c r="S26" s="231">
        <f t="shared" si="12"/>
        <v>0</v>
      </c>
      <c r="T26" s="232">
        <f t="shared" si="13"/>
        <v>2.5</v>
      </c>
      <c r="U26" s="233">
        <f t="shared" si="14"/>
        <v>0.96153846153846156</v>
      </c>
      <c r="V26" s="60" t="s">
        <v>93</v>
      </c>
      <c r="W26" s="65" t="s">
        <v>93</v>
      </c>
      <c r="X26" s="52">
        <v>2.5</v>
      </c>
      <c r="Y26" s="257">
        <f t="shared" si="3"/>
        <v>65</v>
      </c>
      <c r="Z26" s="258">
        <f t="shared" si="15"/>
        <v>25</v>
      </c>
      <c r="AA26" s="259">
        <f t="shared" si="16"/>
        <v>25</v>
      </c>
      <c r="AB26" s="70">
        <v>25</v>
      </c>
      <c r="AC26" s="62">
        <v>25</v>
      </c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63"/>
      <c r="AS26" s="64">
        <v>40</v>
      </c>
      <c r="AT26" s="65"/>
      <c r="AU26" s="52"/>
      <c r="AV26" s="225">
        <f t="shared" si="4"/>
        <v>0</v>
      </c>
      <c r="AW26" s="258">
        <f t="shared" si="17"/>
        <v>0</v>
      </c>
      <c r="AX26" s="267">
        <f t="shared" si="18"/>
        <v>0</v>
      </c>
      <c r="AY26" s="55"/>
      <c r="AZ26" s="62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63"/>
      <c r="BP26" s="64"/>
      <c r="BQ26" s="271">
        <f t="shared" si="19"/>
        <v>26</v>
      </c>
      <c r="BR26" s="273" t="str">
        <f t="shared" si="34"/>
        <v>Wartość prawidłowa</v>
      </c>
      <c r="BS26" s="294">
        <f t="shared" si="20"/>
        <v>0</v>
      </c>
      <c r="BT26" s="295">
        <f t="shared" si="21"/>
        <v>25</v>
      </c>
      <c r="BU26" s="295">
        <f t="shared" si="22"/>
        <v>0</v>
      </c>
      <c r="BV26" s="295">
        <f t="shared" si="23"/>
        <v>0</v>
      </c>
      <c r="BW26" s="295">
        <f t="shared" si="24"/>
        <v>40</v>
      </c>
      <c r="BX26" s="295">
        <f t="shared" si="25"/>
        <v>0</v>
      </c>
      <c r="BY26" s="296">
        <f t="shared" si="26"/>
        <v>65</v>
      </c>
      <c r="BZ26" s="297">
        <f t="shared" si="27"/>
        <v>0</v>
      </c>
      <c r="CA26" s="298">
        <f t="shared" si="28"/>
        <v>0.96153846153846156</v>
      </c>
      <c r="CB26" s="298">
        <f t="shared" ref="CB26:CB63" si="35">IFERROR((BU26*Q26)/BY26," ")</f>
        <v>0</v>
      </c>
      <c r="CC26" s="298">
        <f t="shared" ref="CC26:CC63" si="36">IFERROR((BV26*Q26)/BY26," ")</f>
        <v>0</v>
      </c>
      <c r="CD26" s="298">
        <f t="shared" ref="CD26:CD63" si="37">IFERROR((BW26*Q26)/BY26," ")</f>
        <v>1.5384615384615385</v>
      </c>
      <c r="CE26" s="298">
        <f t="shared" ref="CE26:CE63" si="38">IFERROR((BX26*Q26)/BY26," ")</f>
        <v>0</v>
      </c>
      <c r="CF26" s="299">
        <f t="shared" ref="CF26:CF63" si="39">IFERROR((SUM(BZ26:CE26))," ")</f>
        <v>2.5</v>
      </c>
      <c r="CG26" s="294">
        <f t="shared" si="29"/>
        <v>25</v>
      </c>
      <c r="CH26" s="300">
        <f t="shared" si="30"/>
        <v>25</v>
      </c>
      <c r="CI26" s="301">
        <f t="shared" si="31"/>
        <v>0.96153846153846156</v>
      </c>
      <c r="CJ26" s="302">
        <f t="shared" si="32"/>
        <v>0.96153846153846156</v>
      </c>
      <c r="CK26" s="291">
        <f>Matryca!Q26</f>
        <v>2</v>
      </c>
      <c r="CL26" s="292">
        <f>Matryca!R26</f>
        <v>0</v>
      </c>
      <c r="CM26" s="293">
        <f>Matryca!S26</f>
        <v>1</v>
      </c>
    </row>
    <row r="27" spans="1:91" s="29" customFormat="1" ht="15.75" x14ac:dyDescent="0.25">
      <c r="A27" s="53">
        <v>8</v>
      </c>
      <c r="B27" s="54" t="s">
        <v>97</v>
      </c>
      <c r="C27" s="55" t="s">
        <v>115</v>
      </c>
      <c r="D27" s="55"/>
      <c r="E27" s="57">
        <v>1</v>
      </c>
      <c r="F27" s="55" t="s">
        <v>115</v>
      </c>
      <c r="G27" s="56" t="s">
        <v>88</v>
      </c>
      <c r="H27" s="55" t="s">
        <v>89</v>
      </c>
      <c r="I27" s="69" t="s">
        <v>101</v>
      </c>
      <c r="J27" s="31" t="s">
        <v>90</v>
      </c>
      <c r="K27" s="31" t="s">
        <v>90</v>
      </c>
      <c r="L27" s="66" t="s">
        <v>91</v>
      </c>
      <c r="M27" s="225">
        <f t="shared" si="0"/>
        <v>100</v>
      </c>
      <c r="N27" s="226">
        <f t="shared" si="10"/>
        <v>50</v>
      </c>
      <c r="O27" s="227">
        <f t="shared" si="1"/>
        <v>50</v>
      </c>
      <c r="P27" s="228">
        <f t="shared" si="2"/>
        <v>50</v>
      </c>
      <c r="Q27" s="229">
        <f t="shared" si="33"/>
        <v>4</v>
      </c>
      <c r="R27" s="230">
        <f t="shared" si="11"/>
        <v>0</v>
      </c>
      <c r="S27" s="231">
        <f t="shared" si="12"/>
        <v>3.2</v>
      </c>
      <c r="T27" s="232">
        <f t="shared" si="13"/>
        <v>0.8</v>
      </c>
      <c r="U27" s="233">
        <f t="shared" si="14"/>
        <v>2</v>
      </c>
      <c r="V27" s="60" t="s">
        <v>92</v>
      </c>
      <c r="W27" s="65"/>
      <c r="X27" s="52"/>
      <c r="Y27" s="257">
        <f t="shared" si="3"/>
        <v>0</v>
      </c>
      <c r="Z27" s="258">
        <f t="shared" si="15"/>
        <v>0</v>
      </c>
      <c r="AA27" s="259">
        <f t="shared" si="16"/>
        <v>0</v>
      </c>
      <c r="AB27" s="70"/>
      <c r="AC27" s="62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63"/>
      <c r="AS27" s="64"/>
      <c r="AT27" s="67" t="s">
        <v>93</v>
      </c>
      <c r="AU27" s="52">
        <v>4</v>
      </c>
      <c r="AV27" s="225">
        <f t="shared" si="4"/>
        <v>100</v>
      </c>
      <c r="AW27" s="258">
        <f t="shared" si="17"/>
        <v>50</v>
      </c>
      <c r="AX27" s="267">
        <f t="shared" si="18"/>
        <v>50</v>
      </c>
      <c r="AY27" s="55">
        <v>10</v>
      </c>
      <c r="AZ27" s="62">
        <v>10</v>
      </c>
      <c r="BA27" s="55"/>
      <c r="BB27" s="55"/>
      <c r="BC27" s="55"/>
      <c r="BD27" s="55"/>
      <c r="BE27" s="55">
        <v>15</v>
      </c>
      <c r="BF27" s="55"/>
      <c r="BG27" s="55"/>
      <c r="BH27" s="55">
        <v>25</v>
      </c>
      <c r="BI27" s="55"/>
      <c r="BJ27" s="55"/>
      <c r="BK27" s="55"/>
      <c r="BL27" s="55"/>
      <c r="BM27" s="55"/>
      <c r="BN27" s="55"/>
      <c r="BO27" s="63"/>
      <c r="BP27" s="64">
        <v>50</v>
      </c>
      <c r="BQ27" s="271">
        <f t="shared" si="19"/>
        <v>25</v>
      </c>
      <c r="BR27" s="273" t="str">
        <f t="shared" si="34"/>
        <v>Wartość prawidłowa</v>
      </c>
      <c r="BS27" s="294">
        <f t="shared" ref="BS27:BS63" si="40">SUM(AB27,AD27:AP27,AY27,BA27:BM27)-AC27-AZ27-AO27-BL27</f>
        <v>40</v>
      </c>
      <c r="BT27" s="295">
        <f t="shared" ref="BT27:BT63" si="41">AC27+AZ27</f>
        <v>10</v>
      </c>
      <c r="BU27" s="295">
        <f t="shared" ref="BU27:BU63" si="42">AO27+BL27</f>
        <v>0</v>
      </c>
      <c r="BV27" s="295">
        <f t="shared" ref="BV27:BV63" si="43">AR27+BO27</f>
        <v>0</v>
      </c>
      <c r="BW27" s="295">
        <f t="shared" ref="BW27:BW63" si="44">N27</f>
        <v>50</v>
      </c>
      <c r="BX27" s="295">
        <f t="shared" ref="BX27:BX63" si="45">AQ27+BN27</f>
        <v>0</v>
      </c>
      <c r="BY27" s="296">
        <f t="shared" ref="BY27:BY63" si="46">SUM(BS27:BX27)</f>
        <v>100</v>
      </c>
      <c r="BZ27" s="297">
        <f t="shared" ref="BZ27:BZ63" si="47">IFERROR((BS27*Q27)/BY27," ")</f>
        <v>1.6</v>
      </c>
      <c r="CA27" s="298">
        <f t="shared" ref="CA27:CA63" si="48">IFERROR((BT27*Q27)/BY27," ")</f>
        <v>0.4</v>
      </c>
      <c r="CB27" s="298">
        <f t="shared" si="35"/>
        <v>0</v>
      </c>
      <c r="CC27" s="298">
        <f t="shared" si="36"/>
        <v>0</v>
      </c>
      <c r="CD27" s="298">
        <f t="shared" si="37"/>
        <v>2</v>
      </c>
      <c r="CE27" s="298">
        <f t="shared" si="38"/>
        <v>0</v>
      </c>
      <c r="CF27" s="299">
        <f t="shared" si="39"/>
        <v>4</v>
      </c>
      <c r="CG27" s="294">
        <f t="shared" ref="CG27:CG63" si="49">SUM(BS27:BT27,BX27)</f>
        <v>50</v>
      </c>
      <c r="CH27" s="300">
        <f t="shared" ref="CH27:CH63" si="50">SUM(BT27:BU27)</f>
        <v>10</v>
      </c>
      <c r="CI27" s="301">
        <f t="shared" ref="CI27:CI63" si="51">SUM(BZ27:CA27,CE27)</f>
        <v>2</v>
      </c>
      <c r="CJ27" s="302">
        <f t="shared" ref="CJ27:CJ63" si="52">SUM(CA27:CB27)</f>
        <v>0.4</v>
      </c>
      <c r="CK27" s="291">
        <f>Matryca!Q27</f>
        <v>2</v>
      </c>
      <c r="CL27" s="292">
        <f>Matryca!R27</f>
        <v>2</v>
      </c>
      <c r="CM27" s="293">
        <f>Matryca!S27</f>
        <v>2</v>
      </c>
    </row>
    <row r="28" spans="1:91" s="71" customFormat="1" ht="15.75" x14ac:dyDescent="0.25">
      <c r="A28" s="53">
        <v>9</v>
      </c>
      <c r="B28" s="54" t="s">
        <v>97</v>
      </c>
      <c r="C28" s="55" t="s">
        <v>115</v>
      </c>
      <c r="D28" s="55"/>
      <c r="E28" s="57">
        <v>1</v>
      </c>
      <c r="F28" s="55" t="s">
        <v>115</v>
      </c>
      <c r="G28" s="56" t="s">
        <v>88</v>
      </c>
      <c r="H28" s="55" t="s">
        <v>89</v>
      </c>
      <c r="I28" s="69" t="s">
        <v>102</v>
      </c>
      <c r="J28" s="31" t="s">
        <v>90</v>
      </c>
      <c r="K28" s="31" t="s">
        <v>90</v>
      </c>
      <c r="L28" s="66" t="s">
        <v>91</v>
      </c>
      <c r="M28" s="225">
        <f t="shared" si="0"/>
        <v>40</v>
      </c>
      <c r="N28" s="226">
        <f t="shared" si="10"/>
        <v>25</v>
      </c>
      <c r="O28" s="227">
        <f t="shared" si="1"/>
        <v>15</v>
      </c>
      <c r="P28" s="228">
        <f t="shared" si="2"/>
        <v>15</v>
      </c>
      <c r="Q28" s="229">
        <f t="shared" si="33"/>
        <v>1.5</v>
      </c>
      <c r="R28" s="230">
        <f t="shared" si="11"/>
        <v>0</v>
      </c>
      <c r="S28" s="231">
        <f t="shared" si="12"/>
        <v>1</v>
      </c>
      <c r="T28" s="232">
        <f t="shared" si="13"/>
        <v>0</v>
      </c>
      <c r="U28" s="233">
        <f t="shared" si="14"/>
        <v>0.5625</v>
      </c>
      <c r="V28" s="60" t="s">
        <v>93</v>
      </c>
      <c r="W28" s="61" t="s">
        <v>93</v>
      </c>
      <c r="X28" s="52">
        <v>1.5</v>
      </c>
      <c r="Y28" s="257">
        <f t="shared" si="3"/>
        <v>40</v>
      </c>
      <c r="Z28" s="258">
        <f t="shared" si="15"/>
        <v>15</v>
      </c>
      <c r="AA28" s="259">
        <f t="shared" si="16"/>
        <v>15</v>
      </c>
      <c r="AB28" s="53">
        <v>5</v>
      </c>
      <c r="AC28" s="62"/>
      <c r="AD28" s="55"/>
      <c r="AE28" s="55"/>
      <c r="AF28" s="55">
        <v>10</v>
      </c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63"/>
      <c r="AS28" s="64">
        <v>25</v>
      </c>
      <c r="AT28" s="65"/>
      <c r="AU28" s="52"/>
      <c r="AV28" s="225">
        <f t="shared" si="4"/>
        <v>0</v>
      </c>
      <c r="AW28" s="258">
        <f t="shared" si="17"/>
        <v>0</v>
      </c>
      <c r="AX28" s="267">
        <f t="shared" si="18"/>
        <v>0</v>
      </c>
      <c r="AY28" s="55"/>
      <c r="AZ28" s="62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63"/>
      <c r="BP28" s="64"/>
      <c r="BQ28" s="271">
        <f t="shared" si="19"/>
        <v>26.666666666666668</v>
      </c>
      <c r="BR28" s="274" t="str">
        <f t="shared" si="34"/>
        <v>Wartość prawidłowa</v>
      </c>
      <c r="BS28" s="294">
        <f t="shared" si="40"/>
        <v>15</v>
      </c>
      <c r="BT28" s="295">
        <f t="shared" si="41"/>
        <v>0</v>
      </c>
      <c r="BU28" s="295">
        <f t="shared" si="42"/>
        <v>0</v>
      </c>
      <c r="BV28" s="295">
        <f t="shared" si="43"/>
        <v>0</v>
      </c>
      <c r="BW28" s="295">
        <f t="shared" si="44"/>
        <v>25</v>
      </c>
      <c r="BX28" s="295">
        <f t="shared" si="45"/>
        <v>0</v>
      </c>
      <c r="BY28" s="296">
        <f t="shared" si="46"/>
        <v>40</v>
      </c>
      <c r="BZ28" s="297">
        <f t="shared" si="47"/>
        <v>0.5625</v>
      </c>
      <c r="CA28" s="298">
        <f t="shared" si="48"/>
        <v>0</v>
      </c>
      <c r="CB28" s="298">
        <f t="shared" si="35"/>
        <v>0</v>
      </c>
      <c r="CC28" s="298">
        <f t="shared" si="36"/>
        <v>0</v>
      </c>
      <c r="CD28" s="298">
        <f t="shared" si="37"/>
        <v>0.9375</v>
      </c>
      <c r="CE28" s="298">
        <f t="shared" si="38"/>
        <v>0</v>
      </c>
      <c r="CF28" s="299">
        <f t="shared" si="39"/>
        <v>1.5</v>
      </c>
      <c r="CG28" s="294">
        <f t="shared" si="49"/>
        <v>15</v>
      </c>
      <c r="CH28" s="300">
        <f t="shared" si="50"/>
        <v>0</v>
      </c>
      <c r="CI28" s="301">
        <f t="shared" si="51"/>
        <v>0.5625</v>
      </c>
      <c r="CJ28" s="302">
        <f t="shared" si="52"/>
        <v>0</v>
      </c>
      <c r="CK28" s="291">
        <f>Matryca!Q28</f>
        <v>2</v>
      </c>
      <c r="CL28" s="292">
        <f>Matryca!R28</f>
        <v>1</v>
      </c>
      <c r="CM28" s="293">
        <f>Matryca!S28</f>
        <v>2</v>
      </c>
    </row>
    <row r="29" spans="1:91" s="71" customFormat="1" ht="15.75" x14ac:dyDescent="0.25">
      <c r="A29" s="53">
        <v>10</v>
      </c>
      <c r="B29" s="54" t="s">
        <v>103</v>
      </c>
      <c r="C29" s="55" t="s">
        <v>115</v>
      </c>
      <c r="D29" s="55"/>
      <c r="E29" s="57">
        <v>1</v>
      </c>
      <c r="F29" s="55" t="s">
        <v>115</v>
      </c>
      <c r="G29" s="56" t="s">
        <v>88</v>
      </c>
      <c r="H29" s="55" t="s">
        <v>89</v>
      </c>
      <c r="I29" s="69" t="s">
        <v>104</v>
      </c>
      <c r="J29" s="31" t="s">
        <v>90</v>
      </c>
      <c r="K29" s="31" t="s">
        <v>90</v>
      </c>
      <c r="L29" s="66" t="s">
        <v>91</v>
      </c>
      <c r="M29" s="225">
        <f t="shared" si="0"/>
        <v>150</v>
      </c>
      <c r="N29" s="226">
        <f t="shared" si="10"/>
        <v>80</v>
      </c>
      <c r="O29" s="227">
        <f t="shared" si="1"/>
        <v>70</v>
      </c>
      <c r="P29" s="228">
        <f t="shared" si="2"/>
        <v>70</v>
      </c>
      <c r="Q29" s="229">
        <f t="shared" si="33"/>
        <v>6</v>
      </c>
      <c r="R29" s="230">
        <f t="shared" si="11"/>
        <v>0</v>
      </c>
      <c r="S29" s="231">
        <f t="shared" si="12"/>
        <v>3.4285714285714284</v>
      </c>
      <c r="T29" s="232">
        <f t="shared" si="13"/>
        <v>2.5714285714285716</v>
      </c>
      <c r="U29" s="233">
        <f t="shared" si="14"/>
        <v>2.8</v>
      </c>
      <c r="V29" s="60" t="s">
        <v>92</v>
      </c>
      <c r="W29" s="61" t="s">
        <v>93</v>
      </c>
      <c r="X29" s="52">
        <v>3</v>
      </c>
      <c r="Y29" s="257">
        <f t="shared" si="3"/>
        <v>75</v>
      </c>
      <c r="Z29" s="258">
        <f t="shared" si="15"/>
        <v>35</v>
      </c>
      <c r="AA29" s="259">
        <f t="shared" si="16"/>
        <v>35</v>
      </c>
      <c r="AB29" s="53">
        <v>15</v>
      </c>
      <c r="AC29" s="62">
        <v>15</v>
      </c>
      <c r="AD29" s="55"/>
      <c r="AE29" s="55">
        <v>20</v>
      </c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63"/>
      <c r="AS29" s="64">
        <v>40</v>
      </c>
      <c r="AT29" s="67" t="s">
        <v>93</v>
      </c>
      <c r="AU29" s="52">
        <v>3</v>
      </c>
      <c r="AV29" s="225">
        <f t="shared" si="4"/>
        <v>75</v>
      </c>
      <c r="AW29" s="258">
        <f t="shared" si="17"/>
        <v>35</v>
      </c>
      <c r="AX29" s="267">
        <f t="shared" si="18"/>
        <v>35</v>
      </c>
      <c r="AY29" s="55">
        <v>15</v>
      </c>
      <c r="AZ29" s="62">
        <v>15</v>
      </c>
      <c r="BA29" s="55"/>
      <c r="BB29" s="55">
        <v>20</v>
      </c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63"/>
      <c r="BP29" s="64">
        <v>40</v>
      </c>
      <c r="BQ29" s="271">
        <f t="shared" si="19"/>
        <v>25</v>
      </c>
      <c r="BR29" s="274" t="str">
        <f t="shared" si="34"/>
        <v>Wartość prawidłowa</v>
      </c>
      <c r="BS29" s="294">
        <f t="shared" si="40"/>
        <v>40</v>
      </c>
      <c r="BT29" s="295">
        <f t="shared" si="41"/>
        <v>30</v>
      </c>
      <c r="BU29" s="295">
        <f t="shared" si="42"/>
        <v>0</v>
      </c>
      <c r="BV29" s="295">
        <f t="shared" si="43"/>
        <v>0</v>
      </c>
      <c r="BW29" s="295">
        <f t="shared" si="44"/>
        <v>80</v>
      </c>
      <c r="BX29" s="295">
        <f t="shared" si="45"/>
        <v>0</v>
      </c>
      <c r="BY29" s="296">
        <f t="shared" si="46"/>
        <v>150</v>
      </c>
      <c r="BZ29" s="297">
        <f t="shared" si="47"/>
        <v>1.6</v>
      </c>
      <c r="CA29" s="298">
        <f t="shared" si="48"/>
        <v>1.2</v>
      </c>
      <c r="CB29" s="298">
        <f t="shared" si="35"/>
        <v>0</v>
      </c>
      <c r="CC29" s="298">
        <f t="shared" si="36"/>
        <v>0</v>
      </c>
      <c r="CD29" s="298">
        <f t="shared" si="37"/>
        <v>3.2</v>
      </c>
      <c r="CE29" s="298">
        <f t="shared" si="38"/>
        <v>0</v>
      </c>
      <c r="CF29" s="299">
        <f t="shared" si="39"/>
        <v>6</v>
      </c>
      <c r="CG29" s="294">
        <f t="shared" si="49"/>
        <v>70</v>
      </c>
      <c r="CH29" s="300">
        <f t="shared" si="50"/>
        <v>30</v>
      </c>
      <c r="CI29" s="301">
        <f t="shared" si="51"/>
        <v>2.8</v>
      </c>
      <c r="CJ29" s="302">
        <f t="shared" si="52"/>
        <v>1.2</v>
      </c>
      <c r="CK29" s="291">
        <f>Matryca!Q29</f>
        <v>6</v>
      </c>
      <c r="CL29" s="292">
        <f>Matryca!R29</f>
        <v>8</v>
      </c>
      <c r="CM29" s="293">
        <f>Matryca!S29</f>
        <v>2</v>
      </c>
    </row>
    <row r="30" spans="1:91" s="71" customFormat="1" ht="15.75" x14ac:dyDescent="0.25">
      <c r="A30" s="53">
        <v>11</v>
      </c>
      <c r="B30" s="54" t="s">
        <v>103</v>
      </c>
      <c r="C30" s="55" t="s">
        <v>115</v>
      </c>
      <c r="D30" s="55"/>
      <c r="E30" s="57">
        <v>1</v>
      </c>
      <c r="F30" s="55" t="s">
        <v>115</v>
      </c>
      <c r="G30" s="56" t="s">
        <v>88</v>
      </c>
      <c r="H30" s="55" t="s">
        <v>89</v>
      </c>
      <c r="I30" s="69" t="s">
        <v>105</v>
      </c>
      <c r="J30" s="31" t="s">
        <v>90</v>
      </c>
      <c r="K30" s="31" t="s">
        <v>90</v>
      </c>
      <c r="L30" s="66" t="s">
        <v>91</v>
      </c>
      <c r="M30" s="225">
        <f t="shared" si="0"/>
        <v>75</v>
      </c>
      <c r="N30" s="226">
        <f t="shared" si="10"/>
        <v>45</v>
      </c>
      <c r="O30" s="227">
        <f t="shared" si="1"/>
        <v>30</v>
      </c>
      <c r="P30" s="228">
        <f t="shared" si="2"/>
        <v>30</v>
      </c>
      <c r="Q30" s="229">
        <f t="shared" si="33"/>
        <v>3</v>
      </c>
      <c r="R30" s="230">
        <f t="shared" si="11"/>
        <v>0</v>
      </c>
      <c r="S30" s="231">
        <f t="shared" si="12"/>
        <v>1</v>
      </c>
      <c r="T30" s="232">
        <f t="shared" si="13"/>
        <v>2</v>
      </c>
      <c r="U30" s="233">
        <f t="shared" si="14"/>
        <v>1.2</v>
      </c>
      <c r="V30" s="60" t="s">
        <v>93</v>
      </c>
      <c r="W30" s="61" t="s">
        <v>93</v>
      </c>
      <c r="X30" s="52">
        <v>3</v>
      </c>
      <c r="Y30" s="257">
        <f t="shared" si="3"/>
        <v>75</v>
      </c>
      <c r="Z30" s="258">
        <f t="shared" si="15"/>
        <v>30</v>
      </c>
      <c r="AA30" s="259">
        <f t="shared" si="16"/>
        <v>30</v>
      </c>
      <c r="AB30" s="53">
        <v>20</v>
      </c>
      <c r="AC30" s="62">
        <v>20</v>
      </c>
      <c r="AD30" s="55"/>
      <c r="AE30" s="55">
        <v>10</v>
      </c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63"/>
      <c r="AS30" s="64">
        <v>45</v>
      </c>
      <c r="AT30" s="65"/>
      <c r="AU30" s="52"/>
      <c r="AV30" s="225">
        <f t="shared" si="4"/>
        <v>0</v>
      </c>
      <c r="AW30" s="258">
        <f t="shared" si="17"/>
        <v>0</v>
      </c>
      <c r="AX30" s="267">
        <f t="shared" si="18"/>
        <v>0</v>
      </c>
      <c r="AY30" s="55"/>
      <c r="AZ30" s="62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63"/>
      <c r="BP30" s="64"/>
      <c r="BQ30" s="271">
        <f t="shared" si="19"/>
        <v>25</v>
      </c>
      <c r="BR30" s="274" t="str">
        <f t="shared" si="34"/>
        <v>Wartość prawidłowa</v>
      </c>
      <c r="BS30" s="294">
        <f t="shared" si="40"/>
        <v>10</v>
      </c>
      <c r="BT30" s="295">
        <f t="shared" si="41"/>
        <v>20</v>
      </c>
      <c r="BU30" s="295">
        <f t="shared" si="42"/>
        <v>0</v>
      </c>
      <c r="BV30" s="295">
        <f t="shared" si="43"/>
        <v>0</v>
      </c>
      <c r="BW30" s="295">
        <f t="shared" si="44"/>
        <v>45</v>
      </c>
      <c r="BX30" s="295">
        <f t="shared" si="45"/>
        <v>0</v>
      </c>
      <c r="BY30" s="296">
        <f t="shared" si="46"/>
        <v>75</v>
      </c>
      <c r="BZ30" s="297">
        <f t="shared" si="47"/>
        <v>0.4</v>
      </c>
      <c r="CA30" s="298">
        <f t="shared" si="48"/>
        <v>0.8</v>
      </c>
      <c r="CB30" s="298">
        <f t="shared" si="35"/>
        <v>0</v>
      </c>
      <c r="CC30" s="298">
        <f t="shared" si="36"/>
        <v>0</v>
      </c>
      <c r="CD30" s="298">
        <f t="shared" si="37"/>
        <v>1.8</v>
      </c>
      <c r="CE30" s="298">
        <f t="shared" si="38"/>
        <v>0</v>
      </c>
      <c r="CF30" s="299">
        <f t="shared" si="39"/>
        <v>3</v>
      </c>
      <c r="CG30" s="294">
        <f t="shared" si="49"/>
        <v>30</v>
      </c>
      <c r="CH30" s="300">
        <f t="shared" si="50"/>
        <v>20</v>
      </c>
      <c r="CI30" s="301">
        <f t="shared" si="51"/>
        <v>1.2000000000000002</v>
      </c>
      <c r="CJ30" s="302">
        <f t="shared" si="52"/>
        <v>0.8</v>
      </c>
      <c r="CK30" s="291">
        <f>Matryca!Q30</f>
        <v>2</v>
      </c>
      <c r="CL30" s="292">
        <f>Matryca!R30</f>
        <v>3</v>
      </c>
      <c r="CM30" s="293">
        <f>Matryca!S30</f>
        <v>2</v>
      </c>
    </row>
    <row r="31" spans="1:91" s="71" customFormat="1" ht="15.75" x14ac:dyDescent="0.25">
      <c r="A31" s="53">
        <v>12</v>
      </c>
      <c r="B31" s="54" t="s">
        <v>103</v>
      </c>
      <c r="C31" s="55" t="s">
        <v>115</v>
      </c>
      <c r="D31" s="55"/>
      <c r="E31" s="57">
        <v>1</v>
      </c>
      <c r="F31" s="55" t="s">
        <v>115</v>
      </c>
      <c r="G31" s="56" t="s">
        <v>88</v>
      </c>
      <c r="H31" s="55" t="s">
        <v>89</v>
      </c>
      <c r="I31" s="69" t="s">
        <v>106</v>
      </c>
      <c r="J31" s="31" t="s">
        <v>90</v>
      </c>
      <c r="K31" s="31" t="s">
        <v>90</v>
      </c>
      <c r="L31" s="66" t="s">
        <v>91</v>
      </c>
      <c r="M31" s="225">
        <f t="shared" si="0"/>
        <v>40</v>
      </c>
      <c r="N31" s="226">
        <f t="shared" si="10"/>
        <v>25</v>
      </c>
      <c r="O31" s="227">
        <f t="shared" si="1"/>
        <v>15</v>
      </c>
      <c r="P31" s="228">
        <f t="shared" si="2"/>
        <v>15</v>
      </c>
      <c r="Q31" s="229">
        <f t="shared" si="33"/>
        <v>1.5</v>
      </c>
      <c r="R31" s="230">
        <f t="shared" si="11"/>
        <v>0</v>
      </c>
      <c r="S31" s="231">
        <f t="shared" si="12"/>
        <v>1</v>
      </c>
      <c r="T31" s="232">
        <f t="shared" si="13"/>
        <v>0.5</v>
      </c>
      <c r="U31" s="233">
        <f t="shared" si="14"/>
        <v>0.5625</v>
      </c>
      <c r="V31" s="60" t="s">
        <v>93</v>
      </c>
      <c r="W31" s="61" t="s">
        <v>93</v>
      </c>
      <c r="X31" s="52">
        <v>1.5</v>
      </c>
      <c r="Y31" s="257">
        <f t="shared" si="3"/>
        <v>40</v>
      </c>
      <c r="Z31" s="258">
        <f t="shared" si="15"/>
        <v>15</v>
      </c>
      <c r="AA31" s="259">
        <f t="shared" si="16"/>
        <v>15</v>
      </c>
      <c r="AB31" s="53">
        <v>5</v>
      </c>
      <c r="AC31" s="62">
        <v>5</v>
      </c>
      <c r="AD31" s="55"/>
      <c r="AE31" s="55">
        <v>10</v>
      </c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63"/>
      <c r="AS31" s="64">
        <v>25</v>
      </c>
      <c r="AT31" s="65"/>
      <c r="AU31" s="52"/>
      <c r="AV31" s="225">
        <f t="shared" si="4"/>
        <v>0</v>
      </c>
      <c r="AW31" s="258">
        <f t="shared" si="17"/>
        <v>0</v>
      </c>
      <c r="AX31" s="267">
        <f t="shared" si="18"/>
        <v>0</v>
      </c>
      <c r="AY31" s="55"/>
      <c r="AZ31" s="62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63"/>
      <c r="BP31" s="64"/>
      <c r="BQ31" s="271">
        <f t="shared" si="19"/>
        <v>26.666666666666668</v>
      </c>
      <c r="BR31" s="274" t="str">
        <f t="shared" si="34"/>
        <v>Wartość prawidłowa</v>
      </c>
      <c r="BS31" s="294">
        <f t="shared" si="40"/>
        <v>10</v>
      </c>
      <c r="BT31" s="295">
        <f t="shared" si="41"/>
        <v>5</v>
      </c>
      <c r="BU31" s="295">
        <f t="shared" si="42"/>
        <v>0</v>
      </c>
      <c r="BV31" s="295">
        <f t="shared" si="43"/>
        <v>0</v>
      </c>
      <c r="BW31" s="295">
        <f t="shared" si="44"/>
        <v>25</v>
      </c>
      <c r="BX31" s="295">
        <f t="shared" si="45"/>
        <v>0</v>
      </c>
      <c r="BY31" s="296">
        <f t="shared" si="46"/>
        <v>40</v>
      </c>
      <c r="BZ31" s="297">
        <f t="shared" si="47"/>
        <v>0.375</v>
      </c>
      <c r="CA31" s="298">
        <f t="shared" si="48"/>
        <v>0.1875</v>
      </c>
      <c r="CB31" s="298">
        <f t="shared" si="35"/>
        <v>0</v>
      </c>
      <c r="CC31" s="298">
        <f t="shared" si="36"/>
        <v>0</v>
      </c>
      <c r="CD31" s="298">
        <f t="shared" si="37"/>
        <v>0.9375</v>
      </c>
      <c r="CE31" s="298">
        <f t="shared" si="38"/>
        <v>0</v>
      </c>
      <c r="CF31" s="299">
        <f t="shared" si="39"/>
        <v>1.5</v>
      </c>
      <c r="CG31" s="294">
        <f t="shared" si="49"/>
        <v>15</v>
      </c>
      <c r="CH31" s="300">
        <f t="shared" si="50"/>
        <v>5</v>
      </c>
      <c r="CI31" s="301">
        <f t="shared" si="51"/>
        <v>0.5625</v>
      </c>
      <c r="CJ31" s="302">
        <f t="shared" si="52"/>
        <v>0.1875</v>
      </c>
      <c r="CK31" s="291">
        <f>Matryca!Q31</f>
        <v>3</v>
      </c>
      <c r="CL31" s="292">
        <f>Matryca!R31</f>
        <v>2</v>
      </c>
      <c r="CM31" s="293">
        <f>Matryca!S31</f>
        <v>2</v>
      </c>
    </row>
    <row r="32" spans="1:91" s="71" customFormat="1" ht="15.75" x14ac:dyDescent="0.25">
      <c r="A32" s="53">
        <v>13</v>
      </c>
      <c r="B32" s="54" t="s">
        <v>103</v>
      </c>
      <c r="C32" s="55" t="s">
        <v>115</v>
      </c>
      <c r="D32" s="55"/>
      <c r="E32" s="57">
        <v>1</v>
      </c>
      <c r="F32" s="55" t="s">
        <v>115</v>
      </c>
      <c r="G32" s="56" t="s">
        <v>88</v>
      </c>
      <c r="H32" s="55" t="s">
        <v>89</v>
      </c>
      <c r="I32" s="69" t="s">
        <v>107</v>
      </c>
      <c r="J32" s="31" t="s">
        <v>90</v>
      </c>
      <c r="K32" s="31" t="s">
        <v>90</v>
      </c>
      <c r="L32" s="66" t="s">
        <v>91</v>
      </c>
      <c r="M32" s="225">
        <f t="shared" si="0"/>
        <v>40</v>
      </c>
      <c r="N32" s="226">
        <f t="shared" si="10"/>
        <v>25</v>
      </c>
      <c r="O32" s="227">
        <f t="shared" si="1"/>
        <v>15</v>
      </c>
      <c r="P32" s="228">
        <f t="shared" si="2"/>
        <v>15</v>
      </c>
      <c r="Q32" s="229">
        <f t="shared" si="33"/>
        <v>1.5</v>
      </c>
      <c r="R32" s="230">
        <f t="shared" si="11"/>
        <v>0</v>
      </c>
      <c r="S32" s="231">
        <f t="shared" si="12"/>
        <v>1</v>
      </c>
      <c r="T32" s="232">
        <f t="shared" si="13"/>
        <v>0.5</v>
      </c>
      <c r="U32" s="234">
        <f t="shared" si="14"/>
        <v>0.5625</v>
      </c>
      <c r="V32" s="72" t="s">
        <v>93</v>
      </c>
      <c r="W32" s="61" t="s">
        <v>93</v>
      </c>
      <c r="X32" s="52">
        <v>1.5</v>
      </c>
      <c r="Y32" s="257">
        <f t="shared" si="3"/>
        <v>40</v>
      </c>
      <c r="Z32" s="258">
        <f t="shared" si="15"/>
        <v>15</v>
      </c>
      <c r="AA32" s="259">
        <f t="shared" si="16"/>
        <v>15</v>
      </c>
      <c r="AB32" s="53">
        <v>5</v>
      </c>
      <c r="AC32" s="62">
        <v>5</v>
      </c>
      <c r="AD32" s="55"/>
      <c r="AE32" s="55">
        <v>10</v>
      </c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63"/>
      <c r="AS32" s="64">
        <v>25</v>
      </c>
      <c r="AT32" s="65"/>
      <c r="AU32" s="52"/>
      <c r="AV32" s="225">
        <f t="shared" si="4"/>
        <v>0</v>
      </c>
      <c r="AW32" s="258">
        <f t="shared" si="17"/>
        <v>0</v>
      </c>
      <c r="AX32" s="267">
        <f t="shared" si="18"/>
        <v>0</v>
      </c>
      <c r="AY32" s="55"/>
      <c r="AZ32" s="62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63"/>
      <c r="BP32" s="64"/>
      <c r="BQ32" s="271">
        <f t="shared" si="19"/>
        <v>26.666666666666668</v>
      </c>
      <c r="BR32" s="274" t="str">
        <f t="shared" si="34"/>
        <v>Wartość prawidłowa</v>
      </c>
      <c r="BS32" s="294">
        <f t="shared" si="40"/>
        <v>10</v>
      </c>
      <c r="BT32" s="295">
        <f t="shared" si="41"/>
        <v>5</v>
      </c>
      <c r="BU32" s="295">
        <f t="shared" si="42"/>
        <v>0</v>
      </c>
      <c r="BV32" s="295">
        <f t="shared" si="43"/>
        <v>0</v>
      </c>
      <c r="BW32" s="295">
        <f t="shared" si="44"/>
        <v>25</v>
      </c>
      <c r="BX32" s="295">
        <f t="shared" si="45"/>
        <v>0</v>
      </c>
      <c r="BY32" s="296">
        <f t="shared" si="46"/>
        <v>40</v>
      </c>
      <c r="BZ32" s="297">
        <f t="shared" si="47"/>
        <v>0.375</v>
      </c>
      <c r="CA32" s="298">
        <f t="shared" si="48"/>
        <v>0.1875</v>
      </c>
      <c r="CB32" s="298">
        <f t="shared" si="35"/>
        <v>0</v>
      </c>
      <c r="CC32" s="298">
        <f t="shared" si="36"/>
        <v>0</v>
      </c>
      <c r="CD32" s="298">
        <f t="shared" si="37"/>
        <v>0.9375</v>
      </c>
      <c r="CE32" s="298">
        <f t="shared" si="38"/>
        <v>0</v>
      </c>
      <c r="CF32" s="299">
        <f t="shared" si="39"/>
        <v>1.5</v>
      </c>
      <c r="CG32" s="294">
        <f t="shared" si="49"/>
        <v>15</v>
      </c>
      <c r="CH32" s="300">
        <f t="shared" si="50"/>
        <v>5</v>
      </c>
      <c r="CI32" s="301">
        <f t="shared" si="51"/>
        <v>0.5625</v>
      </c>
      <c r="CJ32" s="302">
        <f t="shared" si="52"/>
        <v>0.1875</v>
      </c>
      <c r="CK32" s="291">
        <f>Matryca!Q32</f>
        <v>5</v>
      </c>
      <c r="CL32" s="292">
        <f>Matryca!R32</f>
        <v>6</v>
      </c>
      <c r="CM32" s="293">
        <f>Matryca!S32</f>
        <v>3</v>
      </c>
    </row>
    <row r="33" spans="1:91" s="29" customFormat="1" ht="15.75" x14ac:dyDescent="0.25">
      <c r="A33" s="53">
        <v>14</v>
      </c>
      <c r="B33" s="54" t="s">
        <v>103</v>
      </c>
      <c r="C33" s="55" t="s">
        <v>115</v>
      </c>
      <c r="D33" s="55"/>
      <c r="E33" s="57">
        <v>1</v>
      </c>
      <c r="F33" s="55" t="s">
        <v>115</v>
      </c>
      <c r="G33" s="56" t="s">
        <v>88</v>
      </c>
      <c r="H33" s="55" t="s">
        <v>89</v>
      </c>
      <c r="I33" s="69" t="s">
        <v>108</v>
      </c>
      <c r="J33" s="31" t="s">
        <v>90</v>
      </c>
      <c r="K33" s="31" t="s">
        <v>90</v>
      </c>
      <c r="L33" s="66" t="s">
        <v>90</v>
      </c>
      <c r="M33" s="235">
        <f t="shared" si="0"/>
        <v>25</v>
      </c>
      <c r="N33" s="226">
        <f t="shared" si="10"/>
        <v>15</v>
      </c>
      <c r="O33" s="227">
        <f t="shared" si="1"/>
        <v>10</v>
      </c>
      <c r="P33" s="228">
        <f t="shared" si="2"/>
        <v>10</v>
      </c>
      <c r="Q33" s="229">
        <f t="shared" si="33"/>
        <v>1</v>
      </c>
      <c r="R33" s="230">
        <f t="shared" si="11"/>
        <v>0</v>
      </c>
      <c r="S33" s="231">
        <f t="shared" si="12"/>
        <v>0</v>
      </c>
      <c r="T33" s="232">
        <f t="shared" si="13"/>
        <v>0</v>
      </c>
      <c r="U33" s="236">
        <f t="shared" si="14"/>
        <v>0.4</v>
      </c>
      <c r="V33" s="72" t="s">
        <v>93</v>
      </c>
      <c r="W33" s="61" t="s">
        <v>93</v>
      </c>
      <c r="X33" s="52">
        <v>0.5</v>
      </c>
      <c r="Y33" s="257">
        <f t="shared" si="3"/>
        <v>13</v>
      </c>
      <c r="Z33" s="258">
        <f t="shared" si="15"/>
        <v>5</v>
      </c>
      <c r="AA33" s="259">
        <f t="shared" si="16"/>
        <v>5</v>
      </c>
      <c r="AB33" s="53"/>
      <c r="AC33" s="62"/>
      <c r="AD33" s="55">
        <v>5</v>
      </c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63"/>
      <c r="AS33" s="64">
        <v>8</v>
      </c>
      <c r="AT33" s="61" t="s">
        <v>93</v>
      </c>
      <c r="AU33" s="52">
        <v>0.5</v>
      </c>
      <c r="AV33" s="225">
        <f t="shared" si="4"/>
        <v>12</v>
      </c>
      <c r="AW33" s="258">
        <f t="shared" si="17"/>
        <v>5</v>
      </c>
      <c r="AX33" s="267">
        <f t="shared" si="18"/>
        <v>5</v>
      </c>
      <c r="AY33" s="55"/>
      <c r="AZ33" s="62"/>
      <c r="BA33" s="55">
        <v>5</v>
      </c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63"/>
      <c r="BP33" s="64">
        <v>7</v>
      </c>
      <c r="BQ33" s="271">
        <f t="shared" si="19"/>
        <v>25</v>
      </c>
      <c r="BR33" s="273" t="str">
        <f t="shared" ref="BR33:BR47" si="53">IF(OR(BQ33&gt;30,BQ33&lt;25),"1 ECTS powinien mieścić się przedziale 25-30h","Wartość prawidłowa")</f>
        <v>Wartość prawidłowa</v>
      </c>
      <c r="BS33" s="294">
        <f t="shared" si="40"/>
        <v>10</v>
      </c>
      <c r="BT33" s="295">
        <f t="shared" si="41"/>
        <v>0</v>
      </c>
      <c r="BU33" s="295">
        <f t="shared" si="42"/>
        <v>0</v>
      </c>
      <c r="BV33" s="295">
        <f t="shared" si="43"/>
        <v>0</v>
      </c>
      <c r="BW33" s="295">
        <f t="shared" si="44"/>
        <v>15</v>
      </c>
      <c r="BX33" s="295">
        <f t="shared" si="45"/>
        <v>0</v>
      </c>
      <c r="BY33" s="296">
        <f t="shared" si="46"/>
        <v>25</v>
      </c>
      <c r="BZ33" s="297">
        <f t="shared" si="47"/>
        <v>0.4</v>
      </c>
      <c r="CA33" s="298">
        <f t="shared" si="48"/>
        <v>0</v>
      </c>
      <c r="CB33" s="298">
        <f t="shared" si="35"/>
        <v>0</v>
      </c>
      <c r="CC33" s="298">
        <f t="shared" si="36"/>
        <v>0</v>
      </c>
      <c r="CD33" s="298">
        <f t="shared" si="37"/>
        <v>0.6</v>
      </c>
      <c r="CE33" s="298">
        <f t="shared" si="38"/>
        <v>0</v>
      </c>
      <c r="CF33" s="299">
        <f t="shared" si="39"/>
        <v>1</v>
      </c>
      <c r="CG33" s="294">
        <f t="shared" si="49"/>
        <v>10</v>
      </c>
      <c r="CH33" s="300">
        <f t="shared" si="50"/>
        <v>0</v>
      </c>
      <c r="CI33" s="301">
        <f t="shared" si="51"/>
        <v>0.4</v>
      </c>
      <c r="CJ33" s="302">
        <f t="shared" si="52"/>
        <v>0</v>
      </c>
      <c r="CK33" s="291">
        <f>Matryca!Q33</f>
        <v>3</v>
      </c>
      <c r="CL33" s="292">
        <f>Matryca!R33</f>
        <v>1</v>
      </c>
      <c r="CM33" s="293">
        <f>Matryca!S33</f>
        <v>0</v>
      </c>
    </row>
    <row r="34" spans="1:91" s="29" customFormat="1" ht="15.75" x14ac:dyDescent="0.25">
      <c r="A34" s="53">
        <v>15</v>
      </c>
      <c r="B34" s="54"/>
      <c r="C34" s="55" t="s">
        <v>115</v>
      </c>
      <c r="D34" s="55"/>
      <c r="E34" s="57">
        <v>1</v>
      </c>
      <c r="F34" s="55" t="s">
        <v>115</v>
      </c>
      <c r="G34" s="56" t="s">
        <v>88</v>
      </c>
      <c r="H34" s="55" t="s">
        <v>89</v>
      </c>
      <c r="I34" s="73" t="s">
        <v>109</v>
      </c>
      <c r="J34" s="31" t="s">
        <v>90</v>
      </c>
      <c r="K34" s="31" t="s">
        <v>90</v>
      </c>
      <c r="L34" s="66" t="s">
        <v>90</v>
      </c>
      <c r="M34" s="225">
        <f t="shared" si="0"/>
        <v>130</v>
      </c>
      <c r="N34" s="226">
        <f t="shared" si="10"/>
        <v>130</v>
      </c>
      <c r="O34" s="227">
        <f t="shared" si="1"/>
        <v>0</v>
      </c>
      <c r="P34" s="228">
        <f t="shared" si="2"/>
        <v>0</v>
      </c>
      <c r="Q34" s="229">
        <f t="shared" si="33"/>
        <v>5</v>
      </c>
      <c r="R34" s="230" t="str">
        <f t="shared" si="11"/>
        <v xml:space="preserve"> </v>
      </c>
      <c r="S34" s="231">
        <f t="shared" si="12"/>
        <v>0</v>
      </c>
      <c r="T34" s="232" t="str">
        <f t="shared" si="13"/>
        <v xml:space="preserve"> </v>
      </c>
      <c r="U34" s="236">
        <f t="shared" si="14"/>
        <v>0</v>
      </c>
      <c r="V34" s="74" t="s">
        <v>93</v>
      </c>
      <c r="W34" s="61" t="s">
        <v>93</v>
      </c>
      <c r="X34" s="52">
        <v>2.5</v>
      </c>
      <c r="Y34" s="257">
        <f t="shared" si="3"/>
        <v>70</v>
      </c>
      <c r="Z34" s="258">
        <f t="shared" si="15"/>
        <v>0</v>
      </c>
      <c r="AA34" s="259">
        <f t="shared" si="16"/>
        <v>0</v>
      </c>
      <c r="AB34" s="53"/>
      <c r="AC34" s="62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63"/>
      <c r="AS34" s="64">
        <v>70</v>
      </c>
      <c r="AT34" s="61" t="s">
        <v>93</v>
      </c>
      <c r="AU34" s="52">
        <v>2.5</v>
      </c>
      <c r="AV34" s="225">
        <f t="shared" si="4"/>
        <v>60</v>
      </c>
      <c r="AW34" s="258">
        <f t="shared" si="17"/>
        <v>0</v>
      </c>
      <c r="AX34" s="267">
        <f t="shared" si="18"/>
        <v>0</v>
      </c>
      <c r="AY34" s="55"/>
      <c r="AZ34" s="62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63"/>
      <c r="BP34" s="64">
        <v>60</v>
      </c>
      <c r="BQ34" s="271">
        <f t="shared" si="19"/>
        <v>26</v>
      </c>
      <c r="BR34" s="273" t="str">
        <f t="shared" si="53"/>
        <v>Wartość prawidłowa</v>
      </c>
      <c r="BS34" s="294">
        <f t="shared" si="40"/>
        <v>0</v>
      </c>
      <c r="BT34" s="295">
        <f t="shared" si="41"/>
        <v>0</v>
      </c>
      <c r="BU34" s="295">
        <f t="shared" si="42"/>
        <v>0</v>
      </c>
      <c r="BV34" s="295">
        <f t="shared" si="43"/>
        <v>0</v>
      </c>
      <c r="BW34" s="295">
        <f t="shared" si="44"/>
        <v>130</v>
      </c>
      <c r="BX34" s="295">
        <f t="shared" si="45"/>
        <v>0</v>
      </c>
      <c r="BY34" s="296">
        <f t="shared" si="46"/>
        <v>130</v>
      </c>
      <c r="BZ34" s="297">
        <f t="shared" si="47"/>
        <v>0</v>
      </c>
      <c r="CA34" s="298">
        <f t="shared" si="48"/>
        <v>0</v>
      </c>
      <c r="CB34" s="298">
        <f t="shared" si="35"/>
        <v>0</v>
      </c>
      <c r="CC34" s="298">
        <f t="shared" si="36"/>
        <v>0</v>
      </c>
      <c r="CD34" s="298">
        <f t="shared" si="37"/>
        <v>5</v>
      </c>
      <c r="CE34" s="298">
        <f t="shared" si="38"/>
        <v>0</v>
      </c>
      <c r="CF34" s="299">
        <f t="shared" si="39"/>
        <v>5</v>
      </c>
      <c r="CG34" s="294">
        <f t="shared" si="49"/>
        <v>0</v>
      </c>
      <c r="CH34" s="300">
        <f t="shared" si="50"/>
        <v>0</v>
      </c>
      <c r="CI34" s="301">
        <f t="shared" si="51"/>
        <v>0</v>
      </c>
      <c r="CJ34" s="302">
        <f t="shared" si="52"/>
        <v>0</v>
      </c>
      <c r="CK34" s="291">
        <f>Matryca!Q34</f>
        <v>0</v>
      </c>
      <c r="CL34" s="292">
        <f>Matryca!R34</f>
        <v>0</v>
      </c>
      <c r="CM34" s="293">
        <f>Matryca!S34</f>
        <v>0</v>
      </c>
    </row>
    <row r="35" spans="1:91" s="29" customFormat="1" ht="15.75" x14ac:dyDescent="0.25">
      <c r="A35" s="53">
        <v>16</v>
      </c>
      <c r="B35" s="54" t="s">
        <v>110</v>
      </c>
      <c r="C35" s="55" t="s">
        <v>115</v>
      </c>
      <c r="D35" s="55"/>
      <c r="E35" s="57">
        <v>1</v>
      </c>
      <c r="F35" s="55" t="s">
        <v>115</v>
      </c>
      <c r="G35" s="56" t="s">
        <v>88</v>
      </c>
      <c r="H35" s="55" t="s">
        <v>89</v>
      </c>
      <c r="I35" s="69" t="s">
        <v>111</v>
      </c>
      <c r="J35" s="31" t="s">
        <v>90</v>
      </c>
      <c r="K35" s="31" t="s">
        <v>90</v>
      </c>
      <c r="L35" s="66" t="s">
        <v>91</v>
      </c>
      <c r="M35" s="225">
        <f t="shared" si="0"/>
        <v>51</v>
      </c>
      <c r="N35" s="226">
        <f t="shared" si="10"/>
        <v>15</v>
      </c>
      <c r="O35" s="227">
        <f t="shared" si="1"/>
        <v>36</v>
      </c>
      <c r="P35" s="228">
        <f t="shared" si="2"/>
        <v>36</v>
      </c>
      <c r="Q35" s="229">
        <f t="shared" si="33"/>
        <v>2</v>
      </c>
      <c r="R35" s="230">
        <f t="shared" si="11"/>
        <v>0</v>
      </c>
      <c r="S35" s="231">
        <f>IFERROR(IF(L35="tak",(SUM(AE35:AL35,AQ35,BB35:BI35,BN35))*Q35/O35,0),0)</f>
        <v>2</v>
      </c>
      <c r="T35" s="232">
        <f t="shared" si="13"/>
        <v>0</v>
      </c>
      <c r="U35" s="236">
        <f t="shared" si="14"/>
        <v>1.411764705882353</v>
      </c>
      <c r="V35" s="72" t="s">
        <v>93</v>
      </c>
      <c r="W35" s="61"/>
      <c r="X35" s="52"/>
      <c r="Y35" s="257">
        <f t="shared" si="3"/>
        <v>0</v>
      </c>
      <c r="Z35" s="258">
        <f t="shared" si="15"/>
        <v>0</v>
      </c>
      <c r="AA35" s="259">
        <f t="shared" si="16"/>
        <v>0</v>
      </c>
      <c r="AB35" s="53"/>
      <c r="AC35" s="62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63"/>
      <c r="AS35" s="64"/>
      <c r="AT35" s="61" t="s">
        <v>93</v>
      </c>
      <c r="AU35" s="52">
        <v>2</v>
      </c>
      <c r="AV35" s="225">
        <f t="shared" si="4"/>
        <v>51</v>
      </c>
      <c r="AW35" s="258">
        <f t="shared" si="17"/>
        <v>36</v>
      </c>
      <c r="AX35" s="267">
        <f t="shared" si="18"/>
        <v>36</v>
      </c>
      <c r="AY35" s="55"/>
      <c r="AZ35" s="62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>
        <v>36</v>
      </c>
      <c r="BO35" s="63"/>
      <c r="BP35" s="64">
        <v>15</v>
      </c>
      <c r="BQ35" s="271">
        <f t="shared" si="19"/>
        <v>25.5</v>
      </c>
      <c r="BR35" s="273" t="str">
        <f t="shared" si="53"/>
        <v>Wartość prawidłowa</v>
      </c>
      <c r="BS35" s="294">
        <f t="shared" si="40"/>
        <v>0</v>
      </c>
      <c r="BT35" s="295">
        <f t="shared" si="41"/>
        <v>0</v>
      </c>
      <c r="BU35" s="295">
        <f t="shared" si="42"/>
        <v>0</v>
      </c>
      <c r="BV35" s="295">
        <f t="shared" si="43"/>
        <v>0</v>
      </c>
      <c r="BW35" s="295">
        <f t="shared" si="44"/>
        <v>15</v>
      </c>
      <c r="BX35" s="295">
        <f t="shared" si="45"/>
        <v>36</v>
      </c>
      <c r="BY35" s="296">
        <f t="shared" si="46"/>
        <v>51</v>
      </c>
      <c r="BZ35" s="297">
        <f t="shared" si="47"/>
        <v>0</v>
      </c>
      <c r="CA35" s="298">
        <f t="shared" si="48"/>
        <v>0</v>
      </c>
      <c r="CB35" s="298">
        <f t="shared" si="35"/>
        <v>0</v>
      </c>
      <c r="CC35" s="298">
        <f t="shared" si="36"/>
        <v>0</v>
      </c>
      <c r="CD35" s="298">
        <f t="shared" si="37"/>
        <v>0.58823529411764708</v>
      </c>
      <c r="CE35" s="298">
        <f t="shared" si="38"/>
        <v>1.411764705882353</v>
      </c>
      <c r="CF35" s="299">
        <f t="shared" si="39"/>
        <v>2</v>
      </c>
      <c r="CG35" s="294">
        <f t="shared" si="49"/>
        <v>36</v>
      </c>
      <c r="CH35" s="300">
        <f t="shared" si="50"/>
        <v>0</v>
      </c>
      <c r="CI35" s="301">
        <f t="shared" si="51"/>
        <v>1.411764705882353</v>
      </c>
      <c r="CJ35" s="302">
        <f t="shared" si="52"/>
        <v>0</v>
      </c>
      <c r="CK35" s="291">
        <f>Matryca!Q35</f>
        <v>0</v>
      </c>
      <c r="CL35" s="292">
        <f>Matryca!R35</f>
        <v>6</v>
      </c>
      <c r="CM35" s="293">
        <f>Matryca!S35</f>
        <v>3</v>
      </c>
    </row>
    <row r="36" spans="1:91" s="29" customFormat="1" ht="30" x14ac:dyDescent="0.25">
      <c r="A36" s="53">
        <v>17</v>
      </c>
      <c r="B36" s="54" t="s">
        <v>110</v>
      </c>
      <c r="C36" s="55" t="s">
        <v>115</v>
      </c>
      <c r="D36" s="55"/>
      <c r="E36" s="57">
        <v>1</v>
      </c>
      <c r="F36" s="55" t="s">
        <v>115</v>
      </c>
      <c r="G36" s="56" t="s">
        <v>88</v>
      </c>
      <c r="H36" s="55" t="s">
        <v>89</v>
      </c>
      <c r="I36" s="69" t="s">
        <v>112</v>
      </c>
      <c r="J36" s="31" t="s">
        <v>90</v>
      </c>
      <c r="K36" s="31" t="s">
        <v>90</v>
      </c>
      <c r="L36" s="66" t="s">
        <v>91</v>
      </c>
      <c r="M36" s="225">
        <f t="shared" si="0"/>
        <v>176</v>
      </c>
      <c r="N36" s="226">
        <f t="shared" si="10"/>
        <v>30</v>
      </c>
      <c r="O36" s="227">
        <f t="shared" si="1"/>
        <v>146</v>
      </c>
      <c r="P36" s="228">
        <f t="shared" si="2"/>
        <v>146</v>
      </c>
      <c r="Q36" s="229">
        <f t="shared" si="33"/>
        <v>7</v>
      </c>
      <c r="R36" s="230">
        <f t="shared" si="11"/>
        <v>0</v>
      </c>
      <c r="S36" s="231">
        <f t="shared" si="12"/>
        <v>7</v>
      </c>
      <c r="T36" s="232">
        <f t="shared" si="13"/>
        <v>0</v>
      </c>
      <c r="U36" s="233">
        <f t="shared" si="14"/>
        <v>5.8068181818181817</v>
      </c>
      <c r="V36" s="60" t="s">
        <v>93</v>
      </c>
      <c r="W36" s="61"/>
      <c r="X36" s="52"/>
      <c r="Y36" s="257">
        <f t="shared" si="3"/>
        <v>0</v>
      </c>
      <c r="Z36" s="258">
        <f t="shared" si="15"/>
        <v>0</v>
      </c>
      <c r="AA36" s="259">
        <f t="shared" si="16"/>
        <v>0</v>
      </c>
      <c r="AB36" s="53"/>
      <c r="AC36" s="62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63"/>
      <c r="AS36" s="64"/>
      <c r="AT36" s="61" t="s">
        <v>93</v>
      </c>
      <c r="AU36" s="52">
        <v>7</v>
      </c>
      <c r="AV36" s="225">
        <f t="shared" si="4"/>
        <v>176</v>
      </c>
      <c r="AW36" s="258">
        <f t="shared" si="17"/>
        <v>146</v>
      </c>
      <c r="AX36" s="267">
        <f t="shared" si="18"/>
        <v>146</v>
      </c>
      <c r="AY36" s="55"/>
      <c r="AZ36" s="62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>
        <v>146</v>
      </c>
      <c r="BO36" s="63"/>
      <c r="BP36" s="64">
        <v>30</v>
      </c>
      <c r="BQ36" s="271">
        <f t="shared" si="19"/>
        <v>25.142857142857142</v>
      </c>
      <c r="BR36" s="273" t="str">
        <f t="shared" si="53"/>
        <v>Wartość prawidłowa</v>
      </c>
      <c r="BS36" s="294">
        <f t="shared" si="40"/>
        <v>0</v>
      </c>
      <c r="BT36" s="295">
        <f t="shared" si="41"/>
        <v>0</v>
      </c>
      <c r="BU36" s="295">
        <f t="shared" si="42"/>
        <v>0</v>
      </c>
      <c r="BV36" s="295">
        <f t="shared" si="43"/>
        <v>0</v>
      </c>
      <c r="BW36" s="295">
        <f t="shared" si="44"/>
        <v>30</v>
      </c>
      <c r="BX36" s="295">
        <f t="shared" si="45"/>
        <v>146</v>
      </c>
      <c r="BY36" s="296">
        <f t="shared" si="46"/>
        <v>176</v>
      </c>
      <c r="BZ36" s="297">
        <f t="shared" si="47"/>
        <v>0</v>
      </c>
      <c r="CA36" s="298">
        <f t="shared" si="48"/>
        <v>0</v>
      </c>
      <c r="CB36" s="298">
        <f t="shared" si="35"/>
        <v>0</v>
      </c>
      <c r="CC36" s="298">
        <f t="shared" si="36"/>
        <v>0</v>
      </c>
      <c r="CD36" s="298">
        <f t="shared" si="37"/>
        <v>1.1931818181818181</v>
      </c>
      <c r="CE36" s="298">
        <f t="shared" si="38"/>
        <v>5.8068181818181817</v>
      </c>
      <c r="CF36" s="299">
        <f t="shared" si="39"/>
        <v>7</v>
      </c>
      <c r="CG36" s="294">
        <f t="shared" si="49"/>
        <v>146</v>
      </c>
      <c r="CH36" s="300">
        <f t="shared" si="50"/>
        <v>0</v>
      </c>
      <c r="CI36" s="301">
        <f t="shared" si="51"/>
        <v>5.8068181818181817</v>
      </c>
      <c r="CJ36" s="302">
        <f t="shared" si="52"/>
        <v>0</v>
      </c>
      <c r="CK36" s="291">
        <f>Matryca!Q36</f>
        <v>0</v>
      </c>
      <c r="CL36" s="292">
        <f>Matryca!R36</f>
        <v>6</v>
      </c>
      <c r="CM36" s="293">
        <f>Matryca!S36</f>
        <v>3</v>
      </c>
    </row>
    <row r="37" spans="1:91" s="29" customFormat="1" ht="15.75" x14ac:dyDescent="0.25">
      <c r="A37" s="53">
        <v>18</v>
      </c>
      <c r="B37" s="75" t="s">
        <v>110</v>
      </c>
      <c r="C37" s="76" t="s">
        <v>115</v>
      </c>
      <c r="D37" s="76"/>
      <c r="E37" s="77">
        <v>1</v>
      </c>
      <c r="F37" s="76" t="s">
        <v>115</v>
      </c>
      <c r="G37" s="78" t="s">
        <v>88</v>
      </c>
      <c r="H37" s="76" t="s">
        <v>89</v>
      </c>
      <c r="I37" s="79" t="s">
        <v>113</v>
      </c>
      <c r="J37" s="80" t="s">
        <v>90</v>
      </c>
      <c r="K37" s="80" t="s">
        <v>90</v>
      </c>
      <c r="L37" s="80" t="s">
        <v>91</v>
      </c>
      <c r="M37" s="237">
        <f t="shared" si="0"/>
        <v>50</v>
      </c>
      <c r="N37" s="238">
        <f t="shared" si="10"/>
        <v>10</v>
      </c>
      <c r="O37" s="239">
        <f t="shared" si="1"/>
        <v>40</v>
      </c>
      <c r="P37" s="240">
        <f t="shared" si="2"/>
        <v>40</v>
      </c>
      <c r="Q37" s="241">
        <f t="shared" si="33"/>
        <v>2</v>
      </c>
      <c r="R37" s="242">
        <f t="shared" si="11"/>
        <v>0</v>
      </c>
      <c r="S37" s="242">
        <f t="shared" si="12"/>
        <v>2</v>
      </c>
      <c r="T37" s="243">
        <f t="shared" si="13"/>
        <v>0</v>
      </c>
      <c r="U37" s="244">
        <f t="shared" si="14"/>
        <v>1.6</v>
      </c>
      <c r="V37" s="81" t="s">
        <v>93</v>
      </c>
      <c r="W37" s="82"/>
      <c r="X37" s="83"/>
      <c r="Y37" s="260">
        <f t="shared" si="3"/>
        <v>0</v>
      </c>
      <c r="Z37" s="261">
        <f t="shared" si="15"/>
        <v>0</v>
      </c>
      <c r="AA37" s="262">
        <f t="shared" si="16"/>
        <v>0</v>
      </c>
      <c r="AB37" s="84"/>
      <c r="AC37" s="85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86"/>
      <c r="AS37" s="87"/>
      <c r="AT37" s="88" t="s">
        <v>93</v>
      </c>
      <c r="AU37" s="83">
        <v>2</v>
      </c>
      <c r="AV37" s="237">
        <f t="shared" si="4"/>
        <v>50</v>
      </c>
      <c r="AW37" s="261">
        <f t="shared" si="17"/>
        <v>40</v>
      </c>
      <c r="AX37" s="268">
        <f t="shared" si="18"/>
        <v>40</v>
      </c>
      <c r="AY37" s="76"/>
      <c r="AZ37" s="85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>
        <v>40</v>
      </c>
      <c r="BO37" s="86"/>
      <c r="BP37" s="87">
        <v>10</v>
      </c>
      <c r="BQ37" s="275">
        <f t="shared" si="19"/>
        <v>25</v>
      </c>
      <c r="BR37" s="276" t="str">
        <f t="shared" si="53"/>
        <v>Wartość prawidłowa</v>
      </c>
      <c r="BS37" s="294">
        <f t="shared" si="40"/>
        <v>0</v>
      </c>
      <c r="BT37" s="295">
        <f t="shared" si="41"/>
        <v>0</v>
      </c>
      <c r="BU37" s="295">
        <f t="shared" si="42"/>
        <v>0</v>
      </c>
      <c r="BV37" s="295">
        <f t="shared" si="43"/>
        <v>0</v>
      </c>
      <c r="BW37" s="295">
        <f t="shared" si="44"/>
        <v>10</v>
      </c>
      <c r="BX37" s="295">
        <f t="shared" si="45"/>
        <v>40</v>
      </c>
      <c r="BY37" s="296">
        <f t="shared" si="46"/>
        <v>50</v>
      </c>
      <c r="BZ37" s="297">
        <f t="shared" si="47"/>
        <v>0</v>
      </c>
      <c r="CA37" s="303">
        <f t="shared" si="48"/>
        <v>0</v>
      </c>
      <c r="CB37" s="303">
        <f t="shared" si="35"/>
        <v>0</v>
      </c>
      <c r="CC37" s="303">
        <f t="shared" si="36"/>
        <v>0</v>
      </c>
      <c r="CD37" s="303">
        <f t="shared" si="37"/>
        <v>0.4</v>
      </c>
      <c r="CE37" s="303">
        <f t="shared" si="38"/>
        <v>1.6</v>
      </c>
      <c r="CF37" s="304">
        <f t="shared" si="39"/>
        <v>2</v>
      </c>
      <c r="CG37" s="294">
        <f t="shared" si="49"/>
        <v>40</v>
      </c>
      <c r="CH37" s="305">
        <f t="shared" si="50"/>
        <v>0</v>
      </c>
      <c r="CI37" s="306">
        <f t="shared" si="51"/>
        <v>1.6</v>
      </c>
      <c r="CJ37" s="307">
        <f t="shared" si="52"/>
        <v>0</v>
      </c>
      <c r="CK37" s="291">
        <f>Matryca!Q37</f>
        <v>0</v>
      </c>
      <c r="CL37" s="292">
        <f>Matryca!R37</f>
        <v>2</v>
      </c>
      <c r="CM37" s="293">
        <f>Matryca!S37</f>
        <v>2</v>
      </c>
    </row>
    <row r="38" spans="1:91" s="29" customFormat="1" ht="18" customHeight="1" x14ac:dyDescent="0.25">
      <c r="A38" s="53">
        <v>19</v>
      </c>
      <c r="B38" s="57"/>
      <c r="C38" s="55" t="s">
        <v>115</v>
      </c>
      <c r="D38" s="55"/>
      <c r="E38" s="57">
        <v>1</v>
      </c>
      <c r="F38" s="55" t="s">
        <v>115</v>
      </c>
      <c r="G38" s="55" t="s">
        <v>88</v>
      </c>
      <c r="H38" s="55"/>
      <c r="I38" s="89" t="s">
        <v>349</v>
      </c>
      <c r="J38" s="80" t="s">
        <v>90</v>
      </c>
      <c r="K38" s="80" t="s">
        <v>90</v>
      </c>
      <c r="L38" s="31" t="s">
        <v>90</v>
      </c>
      <c r="M38" s="225">
        <f t="shared" ref="M38:M39" si="54">Y38+AV38</f>
        <v>4</v>
      </c>
      <c r="N38" s="226">
        <f t="shared" ref="N38:N39" si="55">AS38+BP38</f>
        <v>0</v>
      </c>
      <c r="O38" s="227">
        <f t="shared" ref="O38:O39" si="56">Z38+AW38</f>
        <v>4</v>
      </c>
      <c r="P38" s="228">
        <f t="shared" ref="P38:P39" si="57">AA38+AX38</f>
        <v>4</v>
      </c>
      <c r="Q38" s="229">
        <f t="shared" ref="Q38:Q39" si="58">X38+AU38</f>
        <v>0</v>
      </c>
      <c r="R38" s="231">
        <f t="shared" ref="R38:R39" si="59">IFERROR((AL38+BI38)*Q38/O38," ")</f>
        <v>0</v>
      </c>
      <c r="S38" s="231">
        <f t="shared" ref="S38:S39" si="60">IFERROR(IF(L38="tak",(SUM(AE38:AL38,AQ38,BB38:BI38,BN38))*Q38/O38,0),0)</f>
        <v>0</v>
      </c>
      <c r="T38" s="232">
        <f t="shared" ref="T38:T39" si="61">IFERROR((AC38+AO38+AZ38+BL38)*Q38/O38," ")</f>
        <v>0</v>
      </c>
      <c r="U38" s="245">
        <f t="shared" si="14"/>
        <v>0</v>
      </c>
      <c r="V38" s="90" t="s">
        <v>93</v>
      </c>
      <c r="W38" s="61" t="s">
        <v>93</v>
      </c>
      <c r="X38" s="83"/>
      <c r="Y38" s="260">
        <f t="shared" ref="Y38:Y39" si="62">AS38+Z38</f>
        <v>4</v>
      </c>
      <c r="Z38" s="261">
        <f t="shared" ref="Z38:Z39" si="63">AR38+AA38</f>
        <v>4</v>
      </c>
      <c r="AA38" s="262">
        <f t="shared" ref="AA38:AA39" si="64">(SUM(AB38:AQ38))-AC38</f>
        <v>4</v>
      </c>
      <c r="AB38" s="53"/>
      <c r="AC38" s="62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>
        <v>4</v>
      </c>
      <c r="AP38" s="55"/>
      <c r="AQ38" s="55"/>
      <c r="AR38" s="63"/>
      <c r="AS38" s="64"/>
      <c r="AT38" s="82"/>
      <c r="AU38" s="52"/>
      <c r="AV38" s="237">
        <f t="shared" ref="AV38:AV39" si="65">BP38+AW38</f>
        <v>0</v>
      </c>
      <c r="AW38" s="261">
        <f t="shared" ref="AW38:AW39" si="66">BO38+AX38</f>
        <v>0</v>
      </c>
      <c r="AX38" s="268">
        <f t="shared" ref="AX38:AX39" si="67">(SUM(AY38:BN38))-AZ38</f>
        <v>0</v>
      </c>
      <c r="AY38" s="55"/>
      <c r="AZ38" s="62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63"/>
      <c r="BP38" s="64"/>
      <c r="BQ38" s="275" t="str">
        <f t="shared" si="19"/>
        <v xml:space="preserve"> </v>
      </c>
      <c r="BR38" s="276" t="str">
        <f t="shared" si="53"/>
        <v>1 ECTS powinien mieścić się przedziale 25-30h</v>
      </c>
      <c r="BS38" s="294">
        <f t="shared" ref="BS38:BS39" si="68">SUM(AB38,AD38:AP38,AY38,BA38:BM38)-AC38-AZ38-AO38-BL38</f>
        <v>0</v>
      </c>
      <c r="BT38" s="295">
        <f t="shared" ref="BT38:BT39" si="69">AC38+AZ38</f>
        <v>0</v>
      </c>
      <c r="BU38" s="295">
        <f t="shared" ref="BU38:BU39" si="70">AO38+BL38</f>
        <v>4</v>
      </c>
      <c r="BV38" s="295">
        <f t="shared" ref="BV38:BV39" si="71">AR38+BO38</f>
        <v>0</v>
      </c>
      <c r="BW38" s="295">
        <f t="shared" ref="BW38:BW39" si="72">N38</f>
        <v>0</v>
      </c>
      <c r="BX38" s="295">
        <f t="shared" ref="BX38:BX39" si="73">AQ38+BN38</f>
        <v>0</v>
      </c>
      <c r="BY38" s="296">
        <f t="shared" ref="BY38:BY39" si="74">SUM(BS38:BX38)</f>
        <v>4</v>
      </c>
      <c r="BZ38" s="297">
        <f t="shared" ref="BZ38:BZ39" si="75">IFERROR((BS38*Q38)/BY38," ")</f>
        <v>0</v>
      </c>
      <c r="CA38" s="303">
        <f t="shared" ref="CA38:CA39" si="76">IFERROR((BT38*Q38)/BY38," ")</f>
        <v>0</v>
      </c>
      <c r="CB38" s="303">
        <f t="shared" ref="CB38:CB39" si="77">IFERROR((BU38*Q38)/BY38," ")</f>
        <v>0</v>
      </c>
      <c r="CC38" s="303">
        <f t="shared" ref="CC38:CC39" si="78">IFERROR((BV38*Q38)/BY38," ")</f>
        <v>0</v>
      </c>
      <c r="CD38" s="303">
        <f t="shared" ref="CD38:CD39" si="79">IFERROR((BW38*Q38)/BY38," ")</f>
        <v>0</v>
      </c>
      <c r="CE38" s="303">
        <f t="shared" ref="CE38:CE39" si="80">IFERROR((BX38*Q38)/BY38," ")</f>
        <v>0</v>
      </c>
      <c r="CF38" s="304">
        <f t="shared" ref="CF38:CF39" si="81">IFERROR((SUM(BZ38:CE38))," ")</f>
        <v>0</v>
      </c>
      <c r="CG38" s="294">
        <f t="shared" ref="CG38:CG39" si="82">SUM(BS38:BT38,BX38)</f>
        <v>0</v>
      </c>
      <c r="CH38" s="305">
        <f t="shared" ref="CH38:CH39" si="83">SUM(BT38:BU38)</f>
        <v>4</v>
      </c>
      <c r="CI38" s="306">
        <f t="shared" ref="CI38:CI39" si="84">SUM(BZ38:CA38,CE38)</f>
        <v>0</v>
      </c>
      <c r="CJ38" s="307">
        <f t="shared" ref="CJ38:CJ39" si="85">SUM(CA38:CB38)</f>
        <v>0</v>
      </c>
      <c r="CK38" s="291">
        <f>Matryca!Q38</f>
        <v>3</v>
      </c>
      <c r="CL38" s="292">
        <f>Matryca!R38</f>
        <v>0</v>
      </c>
      <c r="CM38" s="293">
        <f>Matryca!S38</f>
        <v>0</v>
      </c>
    </row>
    <row r="39" spans="1:91" s="29" customFormat="1" ht="18" customHeight="1" thickBot="1" x14ac:dyDescent="0.3">
      <c r="A39" s="91">
        <v>20</v>
      </c>
      <c r="B39" s="92"/>
      <c r="C39" s="93" t="s">
        <v>115</v>
      </c>
      <c r="D39" s="93"/>
      <c r="E39" s="92">
        <v>1</v>
      </c>
      <c r="F39" s="93" t="s">
        <v>115</v>
      </c>
      <c r="G39" s="93" t="s">
        <v>88</v>
      </c>
      <c r="H39" s="94"/>
      <c r="I39" s="95" t="s">
        <v>350</v>
      </c>
      <c r="J39" s="96" t="s">
        <v>90</v>
      </c>
      <c r="K39" s="96" t="s">
        <v>90</v>
      </c>
      <c r="L39" s="97" t="s">
        <v>90</v>
      </c>
      <c r="M39" s="246">
        <f t="shared" si="54"/>
        <v>2</v>
      </c>
      <c r="N39" s="247">
        <f t="shared" si="55"/>
        <v>0</v>
      </c>
      <c r="O39" s="248">
        <f t="shared" si="56"/>
        <v>2</v>
      </c>
      <c r="P39" s="249">
        <f t="shared" si="57"/>
        <v>2</v>
      </c>
      <c r="Q39" s="250">
        <f t="shared" si="58"/>
        <v>0</v>
      </c>
      <c r="R39" s="251">
        <f t="shared" si="59"/>
        <v>0</v>
      </c>
      <c r="S39" s="251">
        <f t="shared" si="60"/>
        <v>0</v>
      </c>
      <c r="T39" s="252">
        <f t="shared" si="61"/>
        <v>0</v>
      </c>
      <c r="U39" s="253">
        <f t="shared" si="14"/>
        <v>0</v>
      </c>
      <c r="V39" s="98" t="s">
        <v>93</v>
      </c>
      <c r="W39" s="91" t="s">
        <v>93</v>
      </c>
      <c r="X39" s="99"/>
      <c r="Y39" s="263">
        <f t="shared" si="62"/>
        <v>2</v>
      </c>
      <c r="Z39" s="264">
        <f t="shared" si="63"/>
        <v>2</v>
      </c>
      <c r="AA39" s="265">
        <f t="shared" si="64"/>
        <v>2</v>
      </c>
      <c r="AB39" s="100"/>
      <c r="AC39" s="101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>
        <v>2</v>
      </c>
      <c r="AP39" s="93"/>
      <c r="AQ39" s="93"/>
      <c r="AR39" s="102"/>
      <c r="AS39" s="103"/>
      <c r="AT39" s="104"/>
      <c r="AU39" s="105"/>
      <c r="AV39" s="269">
        <f t="shared" si="65"/>
        <v>0</v>
      </c>
      <c r="AW39" s="264">
        <f t="shared" si="66"/>
        <v>0</v>
      </c>
      <c r="AX39" s="270">
        <f t="shared" si="67"/>
        <v>0</v>
      </c>
      <c r="AY39" s="93"/>
      <c r="AZ39" s="101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102"/>
      <c r="BP39" s="103"/>
      <c r="BQ39" s="275" t="str">
        <f t="shared" si="19"/>
        <v xml:space="preserve"> </v>
      </c>
      <c r="BR39" s="277" t="str">
        <f t="shared" si="53"/>
        <v>1 ECTS powinien mieścić się przedziale 25-30h</v>
      </c>
      <c r="BS39" s="308">
        <f t="shared" si="68"/>
        <v>0</v>
      </c>
      <c r="BT39" s="309">
        <f t="shared" si="69"/>
        <v>0</v>
      </c>
      <c r="BU39" s="309">
        <f t="shared" si="70"/>
        <v>2</v>
      </c>
      <c r="BV39" s="309">
        <f t="shared" si="71"/>
        <v>0</v>
      </c>
      <c r="BW39" s="309">
        <f t="shared" si="72"/>
        <v>0</v>
      </c>
      <c r="BX39" s="309">
        <f t="shared" si="73"/>
        <v>0</v>
      </c>
      <c r="BY39" s="310">
        <f t="shared" si="74"/>
        <v>2</v>
      </c>
      <c r="BZ39" s="311">
        <f t="shared" si="75"/>
        <v>0</v>
      </c>
      <c r="CA39" s="312">
        <f t="shared" si="76"/>
        <v>0</v>
      </c>
      <c r="CB39" s="312">
        <f t="shared" si="77"/>
        <v>0</v>
      </c>
      <c r="CC39" s="312">
        <f t="shared" si="78"/>
        <v>0</v>
      </c>
      <c r="CD39" s="312">
        <f t="shared" si="79"/>
        <v>0</v>
      </c>
      <c r="CE39" s="312">
        <f t="shared" si="80"/>
        <v>0</v>
      </c>
      <c r="CF39" s="313">
        <f t="shared" si="81"/>
        <v>0</v>
      </c>
      <c r="CG39" s="308">
        <f t="shared" si="82"/>
        <v>0</v>
      </c>
      <c r="CH39" s="314">
        <f t="shared" si="83"/>
        <v>2</v>
      </c>
      <c r="CI39" s="315">
        <f t="shared" si="84"/>
        <v>0</v>
      </c>
      <c r="CJ39" s="316">
        <f t="shared" si="85"/>
        <v>0</v>
      </c>
      <c r="CK39" s="291">
        <f>Matryca!Q39</f>
        <v>3</v>
      </c>
      <c r="CL39" s="292">
        <f>Matryca!R39</f>
        <v>0</v>
      </c>
      <c r="CM39" s="293">
        <f>Matryca!S39</f>
        <v>0</v>
      </c>
    </row>
    <row r="40" spans="1:91" s="29" customFormat="1" ht="15.75" thickBot="1" x14ac:dyDescent="0.3">
      <c r="A40" s="106"/>
      <c r="B40" s="107"/>
      <c r="C40" s="108"/>
      <c r="D40" s="108"/>
      <c r="E40" s="107"/>
      <c r="F40" s="108"/>
      <c r="G40" s="108"/>
      <c r="H40" s="108"/>
      <c r="I40" s="109" t="s">
        <v>114</v>
      </c>
      <c r="J40" s="339">
        <f>COUNTIF(J20:J39,"tak")</f>
        <v>2</v>
      </c>
      <c r="K40" s="339">
        <f t="shared" ref="K40" si="86">COUNTIF(K20:K39,"tak")</f>
        <v>4</v>
      </c>
      <c r="L40" s="339">
        <f>COUNTIF(L20:L39,"tak")</f>
        <v>16</v>
      </c>
      <c r="M40" s="278">
        <f>SUM(M20:M39)</f>
        <v>1528</v>
      </c>
      <c r="N40" s="278">
        <f t="shared" ref="N40:BY40" si="87">SUM(N20:N39)</f>
        <v>820</v>
      </c>
      <c r="O40" s="278">
        <f t="shared" si="87"/>
        <v>708</v>
      </c>
      <c r="P40" s="278">
        <f t="shared" si="87"/>
        <v>708</v>
      </c>
      <c r="Q40" s="278">
        <f t="shared" si="87"/>
        <v>60</v>
      </c>
      <c r="R40" s="278">
        <f t="shared" si="87"/>
        <v>0</v>
      </c>
      <c r="S40" s="340">
        <f t="shared" si="87"/>
        <v>32.378571428571426</v>
      </c>
      <c r="T40" s="340">
        <f t="shared" si="87"/>
        <v>15.621428571428572</v>
      </c>
      <c r="U40" s="278">
        <f t="shared" si="87"/>
        <v>27.775313656931303</v>
      </c>
      <c r="V40" s="278">
        <f t="shared" si="87"/>
        <v>0</v>
      </c>
      <c r="W40" s="278">
        <f t="shared" si="87"/>
        <v>0</v>
      </c>
      <c r="X40" s="278">
        <f t="shared" si="87"/>
        <v>30</v>
      </c>
      <c r="Y40" s="278">
        <f t="shared" si="87"/>
        <v>779</v>
      </c>
      <c r="Z40" s="278">
        <f t="shared" si="87"/>
        <v>301</v>
      </c>
      <c r="AA40" s="278">
        <f t="shared" si="87"/>
        <v>301</v>
      </c>
      <c r="AB40" s="278">
        <f t="shared" si="87"/>
        <v>125</v>
      </c>
      <c r="AC40" s="278">
        <f t="shared" si="87"/>
        <v>115</v>
      </c>
      <c r="AD40" s="278">
        <f t="shared" si="87"/>
        <v>5</v>
      </c>
      <c r="AE40" s="278">
        <f t="shared" si="87"/>
        <v>70</v>
      </c>
      <c r="AF40" s="278">
        <f t="shared" si="87"/>
        <v>10</v>
      </c>
      <c r="AG40" s="278">
        <f t="shared" si="87"/>
        <v>0</v>
      </c>
      <c r="AH40" s="278">
        <f t="shared" si="87"/>
        <v>20</v>
      </c>
      <c r="AI40" s="278">
        <f t="shared" si="87"/>
        <v>10</v>
      </c>
      <c r="AJ40" s="278">
        <f t="shared" si="87"/>
        <v>0</v>
      </c>
      <c r="AK40" s="278">
        <f t="shared" si="87"/>
        <v>25</v>
      </c>
      <c r="AL40" s="278">
        <f t="shared" si="87"/>
        <v>0</v>
      </c>
      <c r="AM40" s="278">
        <f t="shared" si="87"/>
        <v>0</v>
      </c>
      <c r="AN40" s="278">
        <f t="shared" si="87"/>
        <v>30</v>
      </c>
      <c r="AO40" s="278">
        <f t="shared" si="87"/>
        <v>6</v>
      </c>
      <c r="AP40" s="278">
        <f t="shared" si="87"/>
        <v>0</v>
      </c>
      <c r="AQ40" s="278">
        <f t="shared" si="87"/>
        <v>0</v>
      </c>
      <c r="AR40" s="278">
        <f t="shared" si="87"/>
        <v>0</v>
      </c>
      <c r="AS40" s="278">
        <f t="shared" si="87"/>
        <v>478</v>
      </c>
      <c r="AT40" s="278">
        <f t="shared" si="87"/>
        <v>0</v>
      </c>
      <c r="AU40" s="278">
        <f t="shared" si="87"/>
        <v>30</v>
      </c>
      <c r="AV40" s="278">
        <f t="shared" si="87"/>
        <v>749</v>
      </c>
      <c r="AW40" s="278">
        <f t="shared" si="87"/>
        <v>407</v>
      </c>
      <c r="AX40" s="278">
        <f t="shared" si="87"/>
        <v>407</v>
      </c>
      <c r="AY40" s="278">
        <f t="shared" si="87"/>
        <v>50</v>
      </c>
      <c r="AZ40" s="278">
        <f t="shared" si="87"/>
        <v>50</v>
      </c>
      <c r="BA40" s="278">
        <f t="shared" si="87"/>
        <v>5</v>
      </c>
      <c r="BB40" s="278">
        <f t="shared" si="87"/>
        <v>30</v>
      </c>
      <c r="BC40" s="278">
        <f t="shared" si="87"/>
        <v>0</v>
      </c>
      <c r="BD40" s="278">
        <f t="shared" si="87"/>
        <v>0</v>
      </c>
      <c r="BE40" s="278">
        <f t="shared" si="87"/>
        <v>30</v>
      </c>
      <c r="BF40" s="278">
        <f t="shared" si="87"/>
        <v>0</v>
      </c>
      <c r="BG40" s="278">
        <f t="shared" si="87"/>
        <v>0</v>
      </c>
      <c r="BH40" s="278">
        <f t="shared" si="87"/>
        <v>40</v>
      </c>
      <c r="BI40" s="278">
        <f t="shared" si="87"/>
        <v>0</v>
      </c>
      <c r="BJ40" s="278">
        <f t="shared" si="87"/>
        <v>0</v>
      </c>
      <c r="BK40" s="278">
        <f t="shared" si="87"/>
        <v>30</v>
      </c>
      <c r="BL40" s="278">
        <f t="shared" si="87"/>
        <v>0</v>
      </c>
      <c r="BM40" s="278">
        <f t="shared" si="87"/>
        <v>0</v>
      </c>
      <c r="BN40" s="278">
        <f t="shared" si="87"/>
        <v>222</v>
      </c>
      <c r="BO40" s="278">
        <f t="shared" si="87"/>
        <v>0</v>
      </c>
      <c r="BP40" s="278">
        <f>SUM(BP20:BP39)</f>
        <v>342</v>
      </c>
      <c r="BQ40" s="278">
        <f t="shared" si="87"/>
        <v>458.64285714285717</v>
      </c>
      <c r="BR40" s="278">
        <f t="shared" si="87"/>
        <v>0</v>
      </c>
      <c r="BS40" s="278">
        <f t="shared" si="87"/>
        <v>315</v>
      </c>
      <c r="BT40" s="278">
        <f t="shared" si="87"/>
        <v>165</v>
      </c>
      <c r="BU40" s="278">
        <f t="shared" si="87"/>
        <v>6</v>
      </c>
      <c r="BV40" s="278">
        <f t="shared" si="87"/>
        <v>0</v>
      </c>
      <c r="BW40" s="278">
        <f t="shared" si="87"/>
        <v>820</v>
      </c>
      <c r="BX40" s="278">
        <f t="shared" si="87"/>
        <v>222</v>
      </c>
      <c r="BY40" s="278">
        <f t="shared" si="87"/>
        <v>1528</v>
      </c>
      <c r="BZ40" s="317">
        <f t="shared" ref="BZ40:CI40" si="88">SUM(BZ20:BZ39)</f>
        <v>12.420192307692307</v>
      </c>
      <c r="CA40" s="317">
        <f t="shared" si="88"/>
        <v>6.5365384615384619</v>
      </c>
      <c r="CB40" s="317">
        <f t="shared" si="88"/>
        <v>0</v>
      </c>
      <c r="CC40" s="317">
        <f t="shared" si="88"/>
        <v>0</v>
      </c>
      <c r="CD40" s="317">
        <f t="shared" si="88"/>
        <v>32.224686343068697</v>
      </c>
      <c r="CE40" s="317">
        <f t="shared" si="88"/>
        <v>8.8185828877005346</v>
      </c>
      <c r="CF40" s="278">
        <f t="shared" si="88"/>
        <v>60</v>
      </c>
      <c r="CG40" s="278">
        <f t="shared" si="88"/>
        <v>702</v>
      </c>
      <c r="CH40" s="278">
        <f t="shared" si="88"/>
        <v>171</v>
      </c>
      <c r="CI40" s="317">
        <f t="shared" si="88"/>
        <v>27.775313656931303</v>
      </c>
      <c r="CJ40" s="317">
        <f>SUM(CJ20:CJ39)</f>
        <v>6.5365384615384619</v>
      </c>
      <c r="CK40" s="317">
        <f t="shared" ref="CK40:CM40" si="89">SUM(CK20:CK39)</f>
        <v>68</v>
      </c>
      <c r="CL40" s="317">
        <f t="shared" si="89"/>
        <v>68</v>
      </c>
      <c r="CM40" s="317">
        <f t="shared" si="89"/>
        <v>34</v>
      </c>
    </row>
    <row r="41" spans="1:91" s="29" customFormat="1" ht="15.75" x14ac:dyDescent="0.25">
      <c r="A41" s="38">
        <v>21</v>
      </c>
      <c r="B41" s="39" t="s">
        <v>87</v>
      </c>
      <c r="C41" s="40" t="s">
        <v>115</v>
      </c>
      <c r="D41" s="40"/>
      <c r="E41" s="39">
        <v>2</v>
      </c>
      <c r="F41" s="40" t="s">
        <v>321</v>
      </c>
      <c r="G41" s="40" t="s">
        <v>88</v>
      </c>
      <c r="H41" s="40" t="s">
        <v>89</v>
      </c>
      <c r="I41" s="42" t="s">
        <v>116</v>
      </c>
      <c r="J41" s="44" t="s">
        <v>90</v>
      </c>
      <c r="K41" s="44" t="s">
        <v>91</v>
      </c>
      <c r="L41" s="44" t="s">
        <v>91</v>
      </c>
      <c r="M41" s="217">
        <f t="shared" si="0"/>
        <v>170</v>
      </c>
      <c r="N41" s="218">
        <f t="shared" si="10"/>
        <v>100</v>
      </c>
      <c r="O41" s="219">
        <f t="shared" si="1"/>
        <v>70</v>
      </c>
      <c r="P41" s="220">
        <f t="shared" si="2"/>
        <v>70</v>
      </c>
      <c r="Q41" s="221">
        <f t="shared" si="33"/>
        <v>6.5</v>
      </c>
      <c r="R41" s="222">
        <f t="shared" ref="R41:R63" si="90">IFERROR((AL41+BI41)*Q41/O41," ")</f>
        <v>0</v>
      </c>
      <c r="S41" s="222">
        <f t="shared" ref="S41:S63" si="91">IFERROR(IF(L41="tak",(SUM(AE41:AL41,AQ41,BB41:BI41,BN41))*Q41/O41,0),0)</f>
        <v>3.25</v>
      </c>
      <c r="T41" s="223">
        <f t="shared" ref="T41:T63" si="92">IFERROR((AC41+AO41+AZ41+BL41)*Q41/O41," ")</f>
        <v>3.25</v>
      </c>
      <c r="U41" s="224">
        <f t="shared" si="14"/>
        <v>2.6764705882352939</v>
      </c>
      <c r="V41" s="45" t="s">
        <v>92</v>
      </c>
      <c r="W41" s="65"/>
      <c r="X41" s="58"/>
      <c r="Y41" s="348">
        <f t="shared" si="3"/>
        <v>0</v>
      </c>
      <c r="Z41" s="349">
        <f t="shared" si="15"/>
        <v>0</v>
      </c>
      <c r="AA41" s="350">
        <f t="shared" si="16"/>
        <v>0</v>
      </c>
      <c r="AB41" s="68"/>
      <c r="AC41" s="110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111"/>
      <c r="AS41" s="112"/>
      <c r="AT41" s="67" t="s">
        <v>93</v>
      </c>
      <c r="AU41" s="58">
        <v>6.5</v>
      </c>
      <c r="AV41" s="351">
        <f t="shared" si="4"/>
        <v>170</v>
      </c>
      <c r="AW41" s="349">
        <f t="shared" si="17"/>
        <v>70</v>
      </c>
      <c r="AX41" s="352">
        <f t="shared" si="18"/>
        <v>70</v>
      </c>
      <c r="AY41" s="56">
        <v>35</v>
      </c>
      <c r="AZ41" s="110">
        <v>35</v>
      </c>
      <c r="BA41" s="56"/>
      <c r="BB41" s="56">
        <v>35</v>
      </c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111"/>
      <c r="BP41" s="112">
        <v>100</v>
      </c>
      <c r="BQ41" s="271">
        <f t="shared" si="19"/>
        <v>26.153846153846153</v>
      </c>
      <c r="BR41" s="279" t="str">
        <f t="shared" si="53"/>
        <v>Wartość prawidłowa</v>
      </c>
      <c r="BS41" s="318">
        <f t="shared" si="40"/>
        <v>35</v>
      </c>
      <c r="BT41" s="319">
        <f t="shared" si="41"/>
        <v>35</v>
      </c>
      <c r="BU41" s="319">
        <f t="shared" si="42"/>
        <v>0</v>
      </c>
      <c r="BV41" s="319">
        <f t="shared" si="43"/>
        <v>0</v>
      </c>
      <c r="BW41" s="319">
        <f t="shared" si="44"/>
        <v>100</v>
      </c>
      <c r="BX41" s="319">
        <f t="shared" si="45"/>
        <v>0</v>
      </c>
      <c r="BY41" s="320">
        <f t="shared" si="46"/>
        <v>170</v>
      </c>
      <c r="BZ41" s="321">
        <f t="shared" si="47"/>
        <v>1.338235294117647</v>
      </c>
      <c r="CA41" s="322">
        <f t="shared" si="48"/>
        <v>1.338235294117647</v>
      </c>
      <c r="CB41" s="322">
        <f t="shared" si="35"/>
        <v>0</v>
      </c>
      <c r="CC41" s="322">
        <f t="shared" si="36"/>
        <v>0</v>
      </c>
      <c r="CD41" s="322">
        <f t="shared" si="37"/>
        <v>3.8235294117647061</v>
      </c>
      <c r="CE41" s="322">
        <f t="shared" si="38"/>
        <v>0</v>
      </c>
      <c r="CF41" s="323">
        <f t="shared" si="39"/>
        <v>6.5</v>
      </c>
      <c r="CG41" s="318">
        <f t="shared" si="49"/>
        <v>70</v>
      </c>
      <c r="CH41" s="324">
        <f t="shared" si="50"/>
        <v>35</v>
      </c>
      <c r="CI41" s="325">
        <f t="shared" si="51"/>
        <v>2.6764705882352939</v>
      </c>
      <c r="CJ41" s="326">
        <f t="shared" si="52"/>
        <v>1.338235294117647</v>
      </c>
      <c r="CK41" s="291">
        <f>Matryca!Q41</f>
        <v>9</v>
      </c>
      <c r="CL41" s="292">
        <f>Matryca!R41</f>
        <v>7</v>
      </c>
      <c r="CM41" s="293">
        <f>Matryca!S41</f>
        <v>2</v>
      </c>
    </row>
    <row r="42" spans="1:91" s="29" customFormat="1" ht="29.1" customHeight="1" x14ac:dyDescent="0.2">
      <c r="A42" s="55">
        <v>22</v>
      </c>
      <c r="B42" s="54" t="s">
        <v>87</v>
      </c>
      <c r="C42" s="55" t="s">
        <v>115</v>
      </c>
      <c r="D42" s="55"/>
      <c r="E42" s="57">
        <v>2</v>
      </c>
      <c r="F42" s="56" t="s">
        <v>321</v>
      </c>
      <c r="G42" s="56" t="s">
        <v>88</v>
      </c>
      <c r="H42" s="55" t="s">
        <v>89</v>
      </c>
      <c r="I42" s="69" t="s">
        <v>96</v>
      </c>
      <c r="J42" s="31" t="s">
        <v>91</v>
      </c>
      <c r="K42" s="31" t="s">
        <v>91</v>
      </c>
      <c r="L42" s="31" t="s">
        <v>91</v>
      </c>
      <c r="M42" s="225">
        <f t="shared" si="0"/>
        <v>65</v>
      </c>
      <c r="N42" s="226">
        <f t="shared" si="10"/>
        <v>35</v>
      </c>
      <c r="O42" s="227">
        <f t="shared" si="1"/>
        <v>30</v>
      </c>
      <c r="P42" s="228">
        <f t="shared" si="2"/>
        <v>30</v>
      </c>
      <c r="Q42" s="229">
        <f t="shared" si="33"/>
        <v>2.5</v>
      </c>
      <c r="R42" s="230">
        <f t="shared" si="90"/>
        <v>0</v>
      </c>
      <c r="S42" s="230">
        <f t="shared" si="91"/>
        <v>0</v>
      </c>
      <c r="T42" s="232">
        <f t="shared" si="92"/>
        <v>0</v>
      </c>
      <c r="U42" s="233">
        <f t="shared" si="14"/>
        <v>1.1538461538461537</v>
      </c>
      <c r="V42" s="60" t="s">
        <v>92</v>
      </c>
      <c r="W42" s="67" t="s">
        <v>93</v>
      </c>
      <c r="X42" s="52">
        <v>2.5</v>
      </c>
      <c r="Y42" s="257">
        <f t="shared" si="3"/>
        <v>65</v>
      </c>
      <c r="Z42" s="258">
        <f t="shared" si="15"/>
        <v>30</v>
      </c>
      <c r="AA42" s="259">
        <f t="shared" si="16"/>
        <v>30</v>
      </c>
      <c r="AB42" s="113"/>
      <c r="AC42" s="62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>
        <v>30</v>
      </c>
      <c r="AO42" s="55"/>
      <c r="AP42" s="55"/>
      <c r="AQ42" s="55"/>
      <c r="AR42" s="63"/>
      <c r="AS42" s="64">
        <v>35</v>
      </c>
      <c r="AT42" s="61"/>
      <c r="AU42" s="52"/>
      <c r="AV42" s="225">
        <f t="shared" si="4"/>
        <v>0</v>
      </c>
      <c r="AW42" s="258">
        <f t="shared" si="17"/>
        <v>0</v>
      </c>
      <c r="AX42" s="267">
        <f t="shared" si="18"/>
        <v>0</v>
      </c>
      <c r="AY42" s="55"/>
      <c r="AZ42" s="62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63"/>
      <c r="BP42" s="64"/>
      <c r="BQ42" s="271">
        <f t="shared" si="19"/>
        <v>26</v>
      </c>
      <c r="BR42" s="273" t="str">
        <f t="shared" si="53"/>
        <v>Wartość prawidłowa</v>
      </c>
      <c r="BS42" s="294">
        <f t="shared" si="40"/>
        <v>30</v>
      </c>
      <c r="BT42" s="295">
        <f t="shared" si="41"/>
        <v>0</v>
      </c>
      <c r="BU42" s="295">
        <f t="shared" si="42"/>
        <v>0</v>
      </c>
      <c r="BV42" s="295">
        <f t="shared" si="43"/>
        <v>0</v>
      </c>
      <c r="BW42" s="295">
        <f t="shared" si="44"/>
        <v>35</v>
      </c>
      <c r="BX42" s="295">
        <f t="shared" si="45"/>
        <v>0</v>
      </c>
      <c r="BY42" s="296">
        <f t="shared" si="46"/>
        <v>65</v>
      </c>
      <c r="BZ42" s="297">
        <f t="shared" si="47"/>
        <v>1.1538461538461537</v>
      </c>
      <c r="CA42" s="298">
        <f t="shared" si="48"/>
        <v>0</v>
      </c>
      <c r="CB42" s="298">
        <f t="shared" si="35"/>
        <v>0</v>
      </c>
      <c r="CC42" s="298">
        <f t="shared" si="36"/>
        <v>0</v>
      </c>
      <c r="CD42" s="298">
        <f t="shared" si="37"/>
        <v>1.3461538461538463</v>
      </c>
      <c r="CE42" s="298">
        <f t="shared" si="38"/>
        <v>0</v>
      </c>
      <c r="CF42" s="299">
        <f t="shared" si="39"/>
        <v>2.5</v>
      </c>
      <c r="CG42" s="294">
        <f t="shared" si="49"/>
        <v>30</v>
      </c>
      <c r="CH42" s="300">
        <f t="shared" si="50"/>
        <v>0</v>
      </c>
      <c r="CI42" s="301">
        <f t="shared" si="51"/>
        <v>1.1538461538461537</v>
      </c>
      <c r="CJ42" s="302">
        <f t="shared" si="52"/>
        <v>0</v>
      </c>
      <c r="CK42" s="291">
        <f>Matryca!Q42</f>
        <v>0</v>
      </c>
      <c r="CL42" s="292">
        <f>Matryca!R42</f>
        <v>1</v>
      </c>
      <c r="CM42" s="293">
        <f>Matryca!S42</f>
        <v>2</v>
      </c>
    </row>
    <row r="43" spans="1:91" s="29" customFormat="1" ht="15.75" x14ac:dyDescent="0.25">
      <c r="A43" s="55">
        <v>23</v>
      </c>
      <c r="B43" s="54" t="s">
        <v>97</v>
      </c>
      <c r="C43" s="55" t="s">
        <v>115</v>
      </c>
      <c r="D43" s="55"/>
      <c r="E43" s="57">
        <v>2</v>
      </c>
      <c r="F43" s="56" t="s">
        <v>321</v>
      </c>
      <c r="G43" s="56" t="s">
        <v>88</v>
      </c>
      <c r="H43" s="55" t="s">
        <v>89</v>
      </c>
      <c r="I43" s="69" t="s">
        <v>117</v>
      </c>
      <c r="J43" s="31" t="s">
        <v>90</v>
      </c>
      <c r="K43" s="31" t="s">
        <v>90</v>
      </c>
      <c r="L43" s="66" t="s">
        <v>91</v>
      </c>
      <c r="M43" s="225">
        <f t="shared" si="0"/>
        <v>40</v>
      </c>
      <c r="N43" s="226">
        <f t="shared" si="10"/>
        <v>25</v>
      </c>
      <c r="O43" s="227">
        <f t="shared" si="1"/>
        <v>15</v>
      </c>
      <c r="P43" s="228">
        <f t="shared" si="2"/>
        <v>15</v>
      </c>
      <c r="Q43" s="229">
        <f t="shared" si="33"/>
        <v>1.5</v>
      </c>
      <c r="R43" s="230">
        <f t="shared" si="90"/>
        <v>0</v>
      </c>
      <c r="S43" s="230">
        <f t="shared" si="91"/>
        <v>1</v>
      </c>
      <c r="T43" s="232">
        <f t="shared" si="92"/>
        <v>0</v>
      </c>
      <c r="U43" s="233">
        <f t="shared" si="14"/>
        <v>0.5625</v>
      </c>
      <c r="V43" s="60" t="s">
        <v>93</v>
      </c>
      <c r="W43" s="65" t="s">
        <v>93</v>
      </c>
      <c r="X43" s="52">
        <v>1.5</v>
      </c>
      <c r="Y43" s="257">
        <f t="shared" si="3"/>
        <v>40</v>
      </c>
      <c r="Z43" s="258">
        <f t="shared" si="15"/>
        <v>15</v>
      </c>
      <c r="AA43" s="259">
        <f t="shared" si="16"/>
        <v>15</v>
      </c>
      <c r="AB43" s="53">
        <v>5</v>
      </c>
      <c r="AC43" s="62"/>
      <c r="AD43" s="55"/>
      <c r="AE43" s="55"/>
      <c r="AF43" s="55"/>
      <c r="AG43" s="55"/>
      <c r="AH43" s="55"/>
      <c r="AI43" s="55"/>
      <c r="AJ43" s="55"/>
      <c r="AK43" s="55">
        <v>10</v>
      </c>
      <c r="AL43" s="55"/>
      <c r="AM43" s="55"/>
      <c r="AN43" s="55"/>
      <c r="AO43" s="55"/>
      <c r="AP43" s="55"/>
      <c r="AQ43" s="55"/>
      <c r="AR43" s="63"/>
      <c r="AS43" s="64">
        <v>25</v>
      </c>
      <c r="AT43" s="61"/>
      <c r="AU43" s="52"/>
      <c r="AV43" s="225">
        <f t="shared" si="4"/>
        <v>0</v>
      </c>
      <c r="AW43" s="258">
        <f t="shared" si="17"/>
        <v>0</v>
      </c>
      <c r="AX43" s="267">
        <f t="shared" si="18"/>
        <v>0</v>
      </c>
      <c r="AY43" s="55"/>
      <c r="AZ43" s="62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63"/>
      <c r="BP43" s="64"/>
      <c r="BQ43" s="271">
        <f t="shared" si="19"/>
        <v>26.666666666666668</v>
      </c>
      <c r="BR43" s="273" t="str">
        <f t="shared" si="53"/>
        <v>Wartość prawidłowa</v>
      </c>
      <c r="BS43" s="294">
        <f t="shared" si="40"/>
        <v>15</v>
      </c>
      <c r="BT43" s="295">
        <f t="shared" si="41"/>
        <v>0</v>
      </c>
      <c r="BU43" s="295">
        <f t="shared" si="42"/>
        <v>0</v>
      </c>
      <c r="BV43" s="295">
        <f t="shared" si="43"/>
        <v>0</v>
      </c>
      <c r="BW43" s="295">
        <f t="shared" si="44"/>
        <v>25</v>
      </c>
      <c r="BX43" s="295">
        <f t="shared" si="45"/>
        <v>0</v>
      </c>
      <c r="BY43" s="296">
        <f t="shared" si="46"/>
        <v>40</v>
      </c>
      <c r="BZ43" s="297">
        <f t="shared" si="47"/>
        <v>0.5625</v>
      </c>
      <c r="CA43" s="298">
        <f t="shared" si="48"/>
        <v>0</v>
      </c>
      <c r="CB43" s="298">
        <f t="shared" si="35"/>
        <v>0</v>
      </c>
      <c r="CC43" s="298">
        <f t="shared" si="36"/>
        <v>0</v>
      </c>
      <c r="CD43" s="298">
        <f t="shared" si="37"/>
        <v>0.9375</v>
      </c>
      <c r="CE43" s="298">
        <f t="shared" si="38"/>
        <v>0</v>
      </c>
      <c r="CF43" s="299">
        <f t="shared" si="39"/>
        <v>1.5</v>
      </c>
      <c r="CG43" s="294">
        <f t="shared" si="49"/>
        <v>15</v>
      </c>
      <c r="CH43" s="300">
        <f t="shared" si="50"/>
        <v>0</v>
      </c>
      <c r="CI43" s="301">
        <f t="shared" si="51"/>
        <v>0.5625</v>
      </c>
      <c r="CJ43" s="302">
        <f t="shared" si="52"/>
        <v>0</v>
      </c>
      <c r="CK43" s="291">
        <f>Matryca!Q43</f>
        <v>5</v>
      </c>
      <c r="CL43" s="292">
        <f>Matryca!R43</f>
        <v>4</v>
      </c>
      <c r="CM43" s="293">
        <f>Matryca!S43</f>
        <v>2</v>
      </c>
    </row>
    <row r="44" spans="1:91" s="29" customFormat="1" ht="15.75" x14ac:dyDescent="0.25">
      <c r="A44" s="55">
        <v>24</v>
      </c>
      <c r="B44" s="54" t="s">
        <v>97</v>
      </c>
      <c r="C44" s="55" t="s">
        <v>115</v>
      </c>
      <c r="D44" s="55"/>
      <c r="E44" s="57">
        <v>2</v>
      </c>
      <c r="F44" s="56" t="s">
        <v>321</v>
      </c>
      <c r="G44" s="56" t="s">
        <v>88</v>
      </c>
      <c r="H44" s="55" t="s">
        <v>89</v>
      </c>
      <c r="I44" s="69" t="s">
        <v>118</v>
      </c>
      <c r="J44" s="31" t="s">
        <v>90</v>
      </c>
      <c r="K44" s="31" t="s">
        <v>90</v>
      </c>
      <c r="L44" s="66" t="s">
        <v>91</v>
      </c>
      <c r="M44" s="225">
        <f t="shared" si="0"/>
        <v>40</v>
      </c>
      <c r="N44" s="226">
        <f t="shared" si="10"/>
        <v>25</v>
      </c>
      <c r="O44" s="227">
        <f t="shared" si="1"/>
        <v>15</v>
      </c>
      <c r="P44" s="228">
        <f t="shared" si="2"/>
        <v>15</v>
      </c>
      <c r="Q44" s="229">
        <f t="shared" si="33"/>
        <v>1.5</v>
      </c>
      <c r="R44" s="230">
        <f t="shared" si="90"/>
        <v>0</v>
      </c>
      <c r="S44" s="230">
        <f t="shared" si="91"/>
        <v>1</v>
      </c>
      <c r="T44" s="232">
        <f t="shared" si="92"/>
        <v>0.5</v>
      </c>
      <c r="U44" s="233">
        <f t="shared" si="14"/>
        <v>0.5625</v>
      </c>
      <c r="V44" s="60" t="s">
        <v>93</v>
      </c>
      <c r="W44" s="61" t="s">
        <v>93</v>
      </c>
      <c r="X44" s="52">
        <v>1.5</v>
      </c>
      <c r="Y44" s="257">
        <f t="shared" si="3"/>
        <v>40</v>
      </c>
      <c r="Z44" s="258">
        <f t="shared" si="15"/>
        <v>15</v>
      </c>
      <c r="AA44" s="259">
        <f t="shared" si="16"/>
        <v>15</v>
      </c>
      <c r="AB44" s="53">
        <v>5</v>
      </c>
      <c r="AC44" s="62">
        <v>5</v>
      </c>
      <c r="AD44" s="55"/>
      <c r="AE44" s="55"/>
      <c r="AF44" s="55"/>
      <c r="AG44" s="55"/>
      <c r="AH44" s="55"/>
      <c r="AI44" s="55"/>
      <c r="AJ44" s="55"/>
      <c r="AK44" s="55">
        <v>10</v>
      </c>
      <c r="AL44" s="55"/>
      <c r="AM44" s="55"/>
      <c r="AN44" s="55"/>
      <c r="AO44" s="55"/>
      <c r="AP44" s="55"/>
      <c r="AQ44" s="55"/>
      <c r="AR44" s="63"/>
      <c r="AS44" s="64">
        <v>25</v>
      </c>
      <c r="AT44" s="61"/>
      <c r="AU44" s="52"/>
      <c r="AV44" s="225">
        <f t="shared" si="4"/>
        <v>0</v>
      </c>
      <c r="AW44" s="258">
        <f t="shared" si="17"/>
        <v>0</v>
      </c>
      <c r="AX44" s="267">
        <f t="shared" si="18"/>
        <v>0</v>
      </c>
      <c r="AY44" s="55"/>
      <c r="AZ44" s="62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63"/>
      <c r="BP44" s="64"/>
      <c r="BQ44" s="271">
        <f t="shared" si="19"/>
        <v>26.666666666666668</v>
      </c>
      <c r="BR44" s="273" t="str">
        <f t="shared" si="53"/>
        <v>Wartość prawidłowa</v>
      </c>
      <c r="BS44" s="294">
        <f t="shared" si="40"/>
        <v>10</v>
      </c>
      <c r="BT44" s="295">
        <f t="shared" si="41"/>
        <v>5</v>
      </c>
      <c r="BU44" s="295">
        <f t="shared" si="42"/>
        <v>0</v>
      </c>
      <c r="BV44" s="295">
        <f t="shared" si="43"/>
        <v>0</v>
      </c>
      <c r="BW44" s="295">
        <f t="shared" si="44"/>
        <v>25</v>
      </c>
      <c r="BX44" s="295">
        <f t="shared" si="45"/>
        <v>0</v>
      </c>
      <c r="BY44" s="296">
        <f t="shared" si="46"/>
        <v>40</v>
      </c>
      <c r="BZ44" s="297">
        <f t="shared" si="47"/>
        <v>0.375</v>
      </c>
      <c r="CA44" s="298">
        <f t="shared" si="48"/>
        <v>0.1875</v>
      </c>
      <c r="CB44" s="298">
        <f t="shared" si="35"/>
        <v>0</v>
      </c>
      <c r="CC44" s="298">
        <f t="shared" si="36"/>
        <v>0</v>
      </c>
      <c r="CD44" s="298">
        <f t="shared" si="37"/>
        <v>0.9375</v>
      </c>
      <c r="CE44" s="298">
        <f t="shared" si="38"/>
        <v>0</v>
      </c>
      <c r="CF44" s="299">
        <f t="shared" si="39"/>
        <v>1.5</v>
      </c>
      <c r="CG44" s="294">
        <f t="shared" si="49"/>
        <v>15</v>
      </c>
      <c r="CH44" s="300">
        <f t="shared" si="50"/>
        <v>5</v>
      </c>
      <c r="CI44" s="301">
        <f t="shared" si="51"/>
        <v>0.5625</v>
      </c>
      <c r="CJ44" s="302">
        <f t="shared" si="52"/>
        <v>0.1875</v>
      </c>
      <c r="CK44" s="291">
        <f>Matryca!Q44</f>
        <v>2</v>
      </c>
      <c r="CL44" s="292">
        <f>Matryca!R44</f>
        <v>1</v>
      </c>
      <c r="CM44" s="293">
        <f>Matryca!S44</f>
        <v>2</v>
      </c>
    </row>
    <row r="45" spans="1:91" s="29" customFormat="1" ht="15.75" x14ac:dyDescent="0.25">
      <c r="A45" s="55">
        <v>25</v>
      </c>
      <c r="B45" s="54" t="s">
        <v>97</v>
      </c>
      <c r="C45" s="55" t="s">
        <v>115</v>
      </c>
      <c r="D45" s="55"/>
      <c r="E45" s="57">
        <v>2</v>
      </c>
      <c r="F45" s="56" t="s">
        <v>321</v>
      </c>
      <c r="G45" s="56" t="s">
        <v>88</v>
      </c>
      <c r="H45" s="55" t="s">
        <v>89</v>
      </c>
      <c r="I45" s="69" t="s">
        <v>119</v>
      </c>
      <c r="J45" s="31" t="s">
        <v>90</v>
      </c>
      <c r="K45" s="31" t="s">
        <v>90</v>
      </c>
      <c r="L45" s="66" t="s">
        <v>91</v>
      </c>
      <c r="M45" s="225">
        <f t="shared" si="0"/>
        <v>40</v>
      </c>
      <c r="N45" s="226">
        <f t="shared" si="10"/>
        <v>25</v>
      </c>
      <c r="O45" s="227">
        <f t="shared" si="1"/>
        <v>15</v>
      </c>
      <c r="P45" s="228">
        <f t="shared" si="2"/>
        <v>15</v>
      </c>
      <c r="Q45" s="229">
        <f t="shared" si="33"/>
        <v>1.5</v>
      </c>
      <c r="R45" s="230">
        <f t="shared" si="90"/>
        <v>0</v>
      </c>
      <c r="S45" s="230">
        <f t="shared" si="91"/>
        <v>1</v>
      </c>
      <c r="T45" s="232">
        <f t="shared" si="92"/>
        <v>0.5</v>
      </c>
      <c r="U45" s="233">
        <f t="shared" si="14"/>
        <v>0.5625</v>
      </c>
      <c r="V45" s="60" t="s">
        <v>93</v>
      </c>
      <c r="W45" s="61" t="s">
        <v>93</v>
      </c>
      <c r="X45" s="52">
        <v>1.5</v>
      </c>
      <c r="Y45" s="257">
        <f t="shared" si="3"/>
        <v>40</v>
      </c>
      <c r="Z45" s="258">
        <f t="shared" si="15"/>
        <v>15</v>
      </c>
      <c r="AA45" s="259">
        <f t="shared" si="16"/>
        <v>15</v>
      </c>
      <c r="AB45" s="53">
        <v>5</v>
      </c>
      <c r="AC45" s="62">
        <v>5</v>
      </c>
      <c r="AD45" s="55"/>
      <c r="AE45" s="55"/>
      <c r="AF45" s="55"/>
      <c r="AG45" s="55"/>
      <c r="AH45" s="55"/>
      <c r="AI45" s="55"/>
      <c r="AJ45" s="55"/>
      <c r="AK45" s="55">
        <v>10</v>
      </c>
      <c r="AL45" s="55"/>
      <c r="AM45" s="55"/>
      <c r="AN45" s="55"/>
      <c r="AO45" s="55"/>
      <c r="AP45" s="55"/>
      <c r="AQ45" s="55"/>
      <c r="AR45" s="63"/>
      <c r="AS45" s="64">
        <v>25</v>
      </c>
      <c r="AT45" s="61"/>
      <c r="AU45" s="52"/>
      <c r="AV45" s="225">
        <f t="shared" si="4"/>
        <v>0</v>
      </c>
      <c r="AW45" s="258">
        <f t="shared" si="17"/>
        <v>0</v>
      </c>
      <c r="AX45" s="267">
        <f t="shared" si="18"/>
        <v>0</v>
      </c>
      <c r="AY45" s="55"/>
      <c r="AZ45" s="62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63"/>
      <c r="BP45" s="64"/>
      <c r="BQ45" s="271">
        <f t="shared" si="19"/>
        <v>26.666666666666668</v>
      </c>
      <c r="BR45" s="273" t="str">
        <f t="shared" si="53"/>
        <v>Wartość prawidłowa</v>
      </c>
      <c r="BS45" s="294">
        <f t="shared" si="40"/>
        <v>10</v>
      </c>
      <c r="BT45" s="295">
        <f t="shared" si="41"/>
        <v>5</v>
      </c>
      <c r="BU45" s="295">
        <f t="shared" si="42"/>
        <v>0</v>
      </c>
      <c r="BV45" s="295">
        <f t="shared" si="43"/>
        <v>0</v>
      </c>
      <c r="BW45" s="295">
        <f t="shared" si="44"/>
        <v>25</v>
      </c>
      <c r="BX45" s="295">
        <f t="shared" si="45"/>
        <v>0</v>
      </c>
      <c r="BY45" s="296">
        <f t="shared" si="46"/>
        <v>40</v>
      </c>
      <c r="BZ45" s="297">
        <f t="shared" si="47"/>
        <v>0.375</v>
      </c>
      <c r="CA45" s="298">
        <f t="shared" si="48"/>
        <v>0.1875</v>
      </c>
      <c r="CB45" s="298">
        <f t="shared" si="35"/>
        <v>0</v>
      </c>
      <c r="CC45" s="298">
        <f t="shared" si="36"/>
        <v>0</v>
      </c>
      <c r="CD45" s="298">
        <f t="shared" si="37"/>
        <v>0.9375</v>
      </c>
      <c r="CE45" s="298">
        <f t="shared" si="38"/>
        <v>0</v>
      </c>
      <c r="CF45" s="299">
        <f t="shared" si="39"/>
        <v>1.5</v>
      </c>
      <c r="CG45" s="294">
        <f t="shared" si="49"/>
        <v>15</v>
      </c>
      <c r="CH45" s="300">
        <f t="shared" si="50"/>
        <v>5</v>
      </c>
      <c r="CI45" s="301">
        <f t="shared" si="51"/>
        <v>0.5625</v>
      </c>
      <c r="CJ45" s="302">
        <f t="shared" si="52"/>
        <v>0.1875</v>
      </c>
      <c r="CK45" s="291">
        <f>Matryca!Q45</f>
        <v>4</v>
      </c>
      <c r="CL45" s="292">
        <f>Matryca!R45</f>
        <v>3</v>
      </c>
      <c r="CM45" s="293">
        <f>Matryca!S45</f>
        <v>2</v>
      </c>
    </row>
    <row r="46" spans="1:91" s="29" customFormat="1" ht="15.75" x14ac:dyDescent="0.25">
      <c r="A46" s="55">
        <v>26</v>
      </c>
      <c r="B46" s="54" t="s">
        <v>97</v>
      </c>
      <c r="C46" s="55" t="s">
        <v>115</v>
      </c>
      <c r="D46" s="55"/>
      <c r="E46" s="57">
        <v>2</v>
      </c>
      <c r="F46" s="56" t="s">
        <v>321</v>
      </c>
      <c r="G46" s="56" t="s">
        <v>88</v>
      </c>
      <c r="H46" s="55" t="s">
        <v>89</v>
      </c>
      <c r="I46" s="69" t="s">
        <v>120</v>
      </c>
      <c r="J46" s="31" t="s">
        <v>90</v>
      </c>
      <c r="K46" s="31" t="s">
        <v>90</v>
      </c>
      <c r="L46" s="66" t="s">
        <v>91</v>
      </c>
      <c r="M46" s="225">
        <f t="shared" si="0"/>
        <v>50</v>
      </c>
      <c r="N46" s="226">
        <f t="shared" si="10"/>
        <v>25</v>
      </c>
      <c r="O46" s="227">
        <f t="shared" si="1"/>
        <v>25</v>
      </c>
      <c r="P46" s="228">
        <f t="shared" si="2"/>
        <v>25</v>
      </c>
      <c r="Q46" s="229">
        <f t="shared" si="33"/>
        <v>2</v>
      </c>
      <c r="R46" s="230">
        <f t="shared" si="90"/>
        <v>0</v>
      </c>
      <c r="S46" s="230">
        <f t="shared" si="91"/>
        <v>1.2</v>
      </c>
      <c r="T46" s="232">
        <f t="shared" si="92"/>
        <v>0</v>
      </c>
      <c r="U46" s="233">
        <f t="shared" si="14"/>
        <v>1</v>
      </c>
      <c r="V46" s="60" t="s">
        <v>93</v>
      </c>
      <c r="W46" s="61" t="s">
        <v>93</v>
      </c>
      <c r="X46" s="52">
        <v>2</v>
      </c>
      <c r="Y46" s="257">
        <f t="shared" si="3"/>
        <v>50</v>
      </c>
      <c r="Z46" s="258">
        <f t="shared" si="15"/>
        <v>25</v>
      </c>
      <c r="AA46" s="259">
        <f t="shared" si="16"/>
        <v>25</v>
      </c>
      <c r="AB46" s="53">
        <v>10</v>
      </c>
      <c r="AC46" s="62"/>
      <c r="AD46" s="55"/>
      <c r="AE46" s="55"/>
      <c r="AF46" s="55"/>
      <c r="AG46" s="55">
        <v>5</v>
      </c>
      <c r="AH46" s="55"/>
      <c r="AI46" s="55"/>
      <c r="AJ46" s="55"/>
      <c r="AK46" s="55">
        <v>10</v>
      </c>
      <c r="AL46" s="55"/>
      <c r="AM46" s="55"/>
      <c r="AN46" s="55"/>
      <c r="AO46" s="55"/>
      <c r="AP46" s="55"/>
      <c r="AQ46" s="55"/>
      <c r="AR46" s="63"/>
      <c r="AS46" s="64">
        <v>25</v>
      </c>
      <c r="AT46" s="61"/>
      <c r="AU46" s="52"/>
      <c r="AV46" s="225">
        <f t="shared" si="4"/>
        <v>0</v>
      </c>
      <c r="AW46" s="258">
        <f t="shared" si="17"/>
        <v>0</v>
      </c>
      <c r="AX46" s="267">
        <f t="shared" si="18"/>
        <v>0</v>
      </c>
      <c r="AY46" s="55"/>
      <c r="AZ46" s="62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63"/>
      <c r="BP46" s="64"/>
      <c r="BQ46" s="271">
        <f t="shared" si="19"/>
        <v>25</v>
      </c>
      <c r="BR46" s="273" t="str">
        <f t="shared" si="53"/>
        <v>Wartość prawidłowa</v>
      </c>
      <c r="BS46" s="294">
        <f t="shared" si="40"/>
        <v>25</v>
      </c>
      <c r="BT46" s="295">
        <f t="shared" si="41"/>
        <v>0</v>
      </c>
      <c r="BU46" s="295">
        <f t="shared" si="42"/>
        <v>0</v>
      </c>
      <c r="BV46" s="295">
        <f t="shared" si="43"/>
        <v>0</v>
      </c>
      <c r="BW46" s="295">
        <f t="shared" si="44"/>
        <v>25</v>
      </c>
      <c r="BX46" s="295">
        <f t="shared" si="45"/>
        <v>0</v>
      </c>
      <c r="BY46" s="296">
        <f t="shared" si="46"/>
        <v>50</v>
      </c>
      <c r="BZ46" s="297">
        <f t="shared" si="47"/>
        <v>1</v>
      </c>
      <c r="CA46" s="298">
        <f t="shared" si="48"/>
        <v>0</v>
      </c>
      <c r="CB46" s="298">
        <f t="shared" si="35"/>
        <v>0</v>
      </c>
      <c r="CC46" s="298">
        <f t="shared" si="36"/>
        <v>0</v>
      </c>
      <c r="CD46" s="298">
        <f t="shared" si="37"/>
        <v>1</v>
      </c>
      <c r="CE46" s="298">
        <f t="shared" si="38"/>
        <v>0</v>
      </c>
      <c r="CF46" s="299">
        <f t="shared" si="39"/>
        <v>2</v>
      </c>
      <c r="CG46" s="294">
        <f t="shared" si="49"/>
        <v>25</v>
      </c>
      <c r="CH46" s="300">
        <f t="shared" si="50"/>
        <v>0</v>
      </c>
      <c r="CI46" s="301">
        <f t="shared" si="51"/>
        <v>1</v>
      </c>
      <c r="CJ46" s="302">
        <f t="shared" si="52"/>
        <v>0</v>
      </c>
      <c r="CK46" s="291">
        <f>Matryca!Q46</f>
        <v>6</v>
      </c>
      <c r="CL46" s="292">
        <f>Matryca!R46</f>
        <v>3</v>
      </c>
      <c r="CM46" s="293">
        <f>Matryca!S46</f>
        <v>2</v>
      </c>
    </row>
    <row r="47" spans="1:91" s="29" customFormat="1" ht="15.75" x14ac:dyDescent="0.25">
      <c r="A47" s="55">
        <v>27</v>
      </c>
      <c r="B47" s="54" t="s">
        <v>97</v>
      </c>
      <c r="C47" s="55" t="s">
        <v>115</v>
      </c>
      <c r="D47" s="55"/>
      <c r="E47" s="57">
        <v>2</v>
      </c>
      <c r="F47" s="56" t="s">
        <v>321</v>
      </c>
      <c r="G47" s="56" t="s">
        <v>88</v>
      </c>
      <c r="H47" s="55" t="s">
        <v>89</v>
      </c>
      <c r="I47" s="69" t="s">
        <v>121</v>
      </c>
      <c r="J47" s="31" t="s">
        <v>90</v>
      </c>
      <c r="K47" s="31" t="s">
        <v>90</v>
      </c>
      <c r="L47" s="66" t="s">
        <v>91</v>
      </c>
      <c r="M47" s="225">
        <f t="shared" ref="M47:M63" si="93">Y47+AV47</f>
        <v>40</v>
      </c>
      <c r="N47" s="226">
        <f t="shared" si="10"/>
        <v>25</v>
      </c>
      <c r="O47" s="227">
        <f t="shared" ref="O47:O63" si="94">Z47+AW47</f>
        <v>15</v>
      </c>
      <c r="P47" s="228">
        <f t="shared" ref="P47:P63" si="95">AA47+AX47</f>
        <v>15</v>
      </c>
      <c r="Q47" s="229">
        <f t="shared" si="33"/>
        <v>1.5</v>
      </c>
      <c r="R47" s="230">
        <f t="shared" si="90"/>
        <v>0</v>
      </c>
      <c r="S47" s="230">
        <f t="shared" si="91"/>
        <v>1</v>
      </c>
      <c r="T47" s="232">
        <f t="shared" si="92"/>
        <v>0.5</v>
      </c>
      <c r="U47" s="233">
        <f t="shared" si="14"/>
        <v>0.5625</v>
      </c>
      <c r="V47" s="60" t="s">
        <v>93</v>
      </c>
      <c r="W47" s="61" t="s">
        <v>93</v>
      </c>
      <c r="X47" s="52">
        <v>1.5</v>
      </c>
      <c r="Y47" s="257">
        <f t="shared" ref="Y47:Y63" si="96">AS47+Z47</f>
        <v>40</v>
      </c>
      <c r="Z47" s="258">
        <f t="shared" ref="Z47:Z63" si="97">AR47+AA47</f>
        <v>15</v>
      </c>
      <c r="AA47" s="259">
        <f t="shared" ref="AA47:AA63" si="98">(SUM(AB47:AQ47))-AC47</f>
        <v>15</v>
      </c>
      <c r="AB47" s="53">
        <v>5</v>
      </c>
      <c r="AC47" s="62">
        <v>5</v>
      </c>
      <c r="AD47" s="55"/>
      <c r="AE47" s="55"/>
      <c r="AF47" s="55">
        <v>10</v>
      </c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63"/>
      <c r="AS47" s="64">
        <v>25</v>
      </c>
      <c r="AT47" s="61"/>
      <c r="AU47" s="52"/>
      <c r="AV47" s="225">
        <f t="shared" ref="AV47:AV63" si="99">BP47+AW47</f>
        <v>0</v>
      </c>
      <c r="AW47" s="258">
        <f t="shared" ref="AW47:AW63" si="100">BO47+AX47</f>
        <v>0</v>
      </c>
      <c r="AX47" s="267">
        <f t="shared" ref="AX47:AX63" si="101">(SUM(AY47:BN47))-AZ47</f>
        <v>0</v>
      </c>
      <c r="AY47" s="55"/>
      <c r="AZ47" s="62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63"/>
      <c r="BP47" s="64"/>
      <c r="BQ47" s="271">
        <f t="shared" si="19"/>
        <v>26.666666666666668</v>
      </c>
      <c r="BR47" s="273" t="str">
        <f t="shared" si="53"/>
        <v>Wartość prawidłowa</v>
      </c>
      <c r="BS47" s="294">
        <f t="shared" si="40"/>
        <v>10</v>
      </c>
      <c r="BT47" s="295">
        <f t="shared" si="41"/>
        <v>5</v>
      </c>
      <c r="BU47" s="295">
        <f t="shared" si="42"/>
        <v>0</v>
      </c>
      <c r="BV47" s="295">
        <f t="shared" si="43"/>
        <v>0</v>
      </c>
      <c r="BW47" s="295">
        <f t="shared" si="44"/>
        <v>25</v>
      </c>
      <c r="BX47" s="295">
        <f t="shared" si="45"/>
        <v>0</v>
      </c>
      <c r="BY47" s="296">
        <f t="shared" si="46"/>
        <v>40</v>
      </c>
      <c r="BZ47" s="297">
        <f t="shared" si="47"/>
        <v>0.375</v>
      </c>
      <c r="CA47" s="298">
        <f t="shared" si="48"/>
        <v>0.1875</v>
      </c>
      <c r="CB47" s="298">
        <f t="shared" si="35"/>
        <v>0</v>
      </c>
      <c r="CC47" s="298">
        <f t="shared" si="36"/>
        <v>0</v>
      </c>
      <c r="CD47" s="298">
        <f t="shared" si="37"/>
        <v>0.9375</v>
      </c>
      <c r="CE47" s="298">
        <f t="shared" si="38"/>
        <v>0</v>
      </c>
      <c r="CF47" s="299">
        <f t="shared" si="39"/>
        <v>1.5</v>
      </c>
      <c r="CG47" s="294">
        <f t="shared" si="49"/>
        <v>15</v>
      </c>
      <c r="CH47" s="300">
        <f t="shared" si="50"/>
        <v>5</v>
      </c>
      <c r="CI47" s="301">
        <f t="shared" si="51"/>
        <v>0.5625</v>
      </c>
      <c r="CJ47" s="302">
        <f t="shared" si="52"/>
        <v>0.1875</v>
      </c>
      <c r="CK47" s="291">
        <f>Matryca!Q47</f>
        <v>2</v>
      </c>
      <c r="CL47" s="292">
        <f>Matryca!R47</f>
        <v>3</v>
      </c>
      <c r="CM47" s="293">
        <f>Matryca!S47</f>
        <v>2</v>
      </c>
    </row>
    <row r="48" spans="1:91" s="29" customFormat="1" ht="15.75" x14ac:dyDescent="0.25">
      <c r="A48" s="55">
        <v>28</v>
      </c>
      <c r="B48" s="54" t="s">
        <v>97</v>
      </c>
      <c r="C48" s="55" t="s">
        <v>115</v>
      </c>
      <c r="D48" s="55"/>
      <c r="E48" s="57">
        <v>2</v>
      </c>
      <c r="F48" s="56" t="s">
        <v>321</v>
      </c>
      <c r="G48" s="56" t="s">
        <v>88</v>
      </c>
      <c r="H48" s="55" t="s">
        <v>89</v>
      </c>
      <c r="I48" s="69" t="s">
        <v>122</v>
      </c>
      <c r="J48" s="31" t="s">
        <v>90</v>
      </c>
      <c r="K48" s="31" t="s">
        <v>90</v>
      </c>
      <c r="L48" s="66" t="s">
        <v>91</v>
      </c>
      <c r="M48" s="225">
        <f t="shared" si="93"/>
        <v>50</v>
      </c>
      <c r="N48" s="226">
        <f t="shared" si="10"/>
        <v>25</v>
      </c>
      <c r="O48" s="227">
        <f t="shared" si="94"/>
        <v>25</v>
      </c>
      <c r="P48" s="228">
        <f t="shared" si="95"/>
        <v>25</v>
      </c>
      <c r="Q48" s="229">
        <f t="shared" si="33"/>
        <v>2</v>
      </c>
      <c r="R48" s="230">
        <f t="shared" si="90"/>
        <v>0</v>
      </c>
      <c r="S48" s="230">
        <f t="shared" si="91"/>
        <v>1.2</v>
      </c>
      <c r="T48" s="232">
        <f t="shared" si="92"/>
        <v>0</v>
      </c>
      <c r="U48" s="233">
        <f t="shared" si="14"/>
        <v>1</v>
      </c>
      <c r="V48" s="60" t="s">
        <v>93</v>
      </c>
      <c r="W48" s="61"/>
      <c r="X48" s="52"/>
      <c r="Y48" s="257">
        <f t="shared" si="96"/>
        <v>0</v>
      </c>
      <c r="Z48" s="258">
        <f t="shared" si="97"/>
        <v>0</v>
      </c>
      <c r="AA48" s="259">
        <f t="shared" si="98"/>
        <v>0</v>
      </c>
      <c r="AB48" s="53"/>
      <c r="AC48" s="62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63"/>
      <c r="AS48" s="64"/>
      <c r="AT48" s="61" t="s">
        <v>93</v>
      </c>
      <c r="AU48" s="52">
        <v>2</v>
      </c>
      <c r="AV48" s="225">
        <f t="shared" si="99"/>
        <v>50</v>
      </c>
      <c r="AW48" s="258">
        <f t="shared" si="100"/>
        <v>25</v>
      </c>
      <c r="AX48" s="267">
        <f t="shared" si="101"/>
        <v>25</v>
      </c>
      <c r="AY48" s="55">
        <v>10</v>
      </c>
      <c r="AZ48" s="62"/>
      <c r="BA48" s="55"/>
      <c r="BB48" s="55"/>
      <c r="BC48" s="55"/>
      <c r="BD48" s="55"/>
      <c r="BE48" s="55"/>
      <c r="BF48" s="55"/>
      <c r="BG48" s="55">
        <v>15</v>
      </c>
      <c r="BH48" s="55"/>
      <c r="BI48" s="55"/>
      <c r="BJ48" s="55"/>
      <c r="BK48" s="55"/>
      <c r="BL48" s="55"/>
      <c r="BM48" s="55"/>
      <c r="BN48" s="55"/>
      <c r="BO48" s="63"/>
      <c r="BP48" s="64">
        <v>25</v>
      </c>
      <c r="BQ48" s="271">
        <f t="shared" si="19"/>
        <v>25</v>
      </c>
      <c r="BR48" s="273" t="str">
        <f t="shared" si="34"/>
        <v>Wartość prawidłowa</v>
      </c>
      <c r="BS48" s="294">
        <f t="shared" si="40"/>
        <v>25</v>
      </c>
      <c r="BT48" s="295">
        <f t="shared" si="41"/>
        <v>0</v>
      </c>
      <c r="BU48" s="295">
        <f t="shared" si="42"/>
        <v>0</v>
      </c>
      <c r="BV48" s="295">
        <f t="shared" si="43"/>
        <v>0</v>
      </c>
      <c r="BW48" s="295">
        <f t="shared" si="44"/>
        <v>25</v>
      </c>
      <c r="BX48" s="295">
        <f t="shared" si="45"/>
        <v>0</v>
      </c>
      <c r="BY48" s="296">
        <f t="shared" si="46"/>
        <v>50</v>
      </c>
      <c r="BZ48" s="297">
        <f t="shared" si="47"/>
        <v>1</v>
      </c>
      <c r="CA48" s="298">
        <f t="shared" si="48"/>
        <v>0</v>
      </c>
      <c r="CB48" s="298">
        <f t="shared" si="35"/>
        <v>0</v>
      </c>
      <c r="CC48" s="298">
        <f t="shared" si="36"/>
        <v>0</v>
      </c>
      <c r="CD48" s="298">
        <f t="shared" si="37"/>
        <v>1</v>
      </c>
      <c r="CE48" s="298">
        <f t="shared" si="38"/>
        <v>0</v>
      </c>
      <c r="CF48" s="299">
        <f t="shared" si="39"/>
        <v>2</v>
      </c>
      <c r="CG48" s="294">
        <f t="shared" si="49"/>
        <v>25</v>
      </c>
      <c r="CH48" s="300">
        <f t="shared" si="50"/>
        <v>0</v>
      </c>
      <c r="CI48" s="301">
        <f t="shared" si="51"/>
        <v>1</v>
      </c>
      <c r="CJ48" s="302">
        <f t="shared" si="52"/>
        <v>0</v>
      </c>
      <c r="CK48" s="291">
        <f>Matryca!Q48</f>
        <v>1</v>
      </c>
      <c r="CL48" s="292">
        <f>Matryca!R48</f>
        <v>2</v>
      </c>
      <c r="CM48" s="293">
        <f>Matryca!S48</f>
        <v>2</v>
      </c>
    </row>
    <row r="49" spans="1:91" s="29" customFormat="1" ht="15.75" x14ac:dyDescent="0.25">
      <c r="A49" s="55">
        <v>29</v>
      </c>
      <c r="B49" s="54" t="s">
        <v>103</v>
      </c>
      <c r="C49" s="55" t="s">
        <v>115</v>
      </c>
      <c r="D49" s="55"/>
      <c r="E49" s="57">
        <v>2</v>
      </c>
      <c r="F49" s="56" t="s">
        <v>321</v>
      </c>
      <c r="G49" s="56" t="s">
        <v>88</v>
      </c>
      <c r="H49" s="55" t="s">
        <v>89</v>
      </c>
      <c r="I49" s="73" t="s">
        <v>108</v>
      </c>
      <c r="J49" s="31" t="s">
        <v>90</v>
      </c>
      <c r="K49" s="31" t="s">
        <v>90</v>
      </c>
      <c r="L49" s="66" t="s">
        <v>90</v>
      </c>
      <c r="M49" s="225">
        <f t="shared" si="93"/>
        <v>25</v>
      </c>
      <c r="N49" s="226">
        <f t="shared" si="10"/>
        <v>15</v>
      </c>
      <c r="O49" s="227">
        <f t="shared" si="94"/>
        <v>10</v>
      </c>
      <c r="P49" s="228">
        <f t="shared" si="95"/>
        <v>10</v>
      </c>
      <c r="Q49" s="229">
        <f t="shared" si="33"/>
        <v>1</v>
      </c>
      <c r="R49" s="230">
        <f t="shared" si="90"/>
        <v>0</v>
      </c>
      <c r="S49" s="230">
        <f t="shared" si="91"/>
        <v>0</v>
      </c>
      <c r="T49" s="232">
        <f t="shared" si="92"/>
        <v>0</v>
      </c>
      <c r="U49" s="233">
        <f t="shared" si="14"/>
        <v>0.4</v>
      </c>
      <c r="V49" s="60" t="s">
        <v>93</v>
      </c>
      <c r="W49" s="61" t="s">
        <v>93</v>
      </c>
      <c r="X49" s="52">
        <v>0.5</v>
      </c>
      <c r="Y49" s="257">
        <f t="shared" si="96"/>
        <v>5</v>
      </c>
      <c r="Z49" s="258">
        <f t="shared" si="97"/>
        <v>5</v>
      </c>
      <c r="AA49" s="259">
        <f t="shared" si="98"/>
        <v>5</v>
      </c>
      <c r="AB49" s="53"/>
      <c r="AC49" s="62"/>
      <c r="AD49" s="55">
        <v>5</v>
      </c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63"/>
      <c r="AS49" s="64"/>
      <c r="AT49" s="61" t="s">
        <v>93</v>
      </c>
      <c r="AU49" s="52">
        <v>0.5</v>
      </c>
      <c r="AV49" s="225">
        <f t="shared" si="99"/>
        <v>20</v>
      </c>
      <c r="AW49" s="258">
        <f t="shared" si="100"/>
        <v>5</v>
      </c>
      <c r="AX49" s="267">
        <f t="shared" si="101"/>
        <v>5</v>
      </c>
      <c r="AY49" s="55"/>
      <c r="AZ49" s="62"/>
      <c r="BA49" s="55">
        <v>5</v>
      </c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63"/>
      <c r="BP49" s="64">
        <v>15</v>
      </c>
      <c r="BQ49" s="271">
        <f t="shared" si="19"/>
        <v>25</v>
      </c>
      <c r="BR49" s="273" t="str">
        <f t="shared" si="34"/>
        <v>Wartość prawidłowa</v>
      </c>
      <c r="BS49" s="294">
        <f t="shared" si="40"/>
        <v>10</v>
      </c>
      <c r="BT49" s="295">
        <f t="shared" si="41"/>
        <v>0</v>
      </c>
      <c r="BU49" s="295">
        <f t="shared" si="42"/>
        <v>0</v>
      </c>
      <c r="BV49" s="295">
        <f t="shared" si="43"/>
        <v>0</v>
      </c>
      <c r="BW49" s="295">
        <f t="shared" si="44"/>
        <v>15</v>
      </c>
      <c r="BX49" s="295">
        <f t="shared" si="45"/>
        <v>0</v>
      </c>
      <c r="BY49" s="296">
        <f t="shared" si="46"/>
        <v>25</v>
      </c>
      <c r="BZ49" s="297">
        <f t="shared" si="47"/>
        <v>0.4</v>
      </c>
      <c r="CA49" s="298">
        <f t="shared" si="48"/>
        <v>0</v>
      </c>
      <c r="CB49" s="298">
        <f t="shared" si="35"/>
        <v>0</v>
      </c>
      <c r="CC49" s="298">
        <f t="shared" si="36"/>
        <v>0</v>
      </c>
      <c r="CD49" s="298">
        <f t="shared" si="37"/>
        <v>0.6</v>
      </c>
      <c r="CE49" s="298">
        <f t="shared" si="38"/>
        <v>0</v>
      </c>
      <c r="CF49" s="299">
        <f t="shared" si="39"/>
        <v>1</v>
      </c>
      <c r="CG49" s="294">
        <f t="shared" si="49"/>
        <v>10</v>
      </c>
      <c r="CH49" s="300">
        <f t="shared" si="50"/>
        <v>0</v>
      </c>
      <c r="CI49" s="301">
        <f t="shared" si="51"/>
        <v>0.4</v>
      </c>
      <c r="CJ49" s="302">
        <f t="shared" si="52"/>
        <v>0</v>
      </c>
      <c r="CK49" s="291">
        <f>Matryca!Q49</f>
        <v>3</v>
      </c>
      <c r="CL49" s="292">
        <f>Matryca!R49</f>
        <v>1</v>
      </c>
      <c r="CM49" s="293">
        <f>Matryca!S49</f>
        <v>0</v>
      </c>
    </row>
    <row r="50" spans="1:91" s="29" customFormat="1" ht="15.75" x14ac:dyDescent="0.25">
      <c r="A50" s="55">
        <v>30</v>
      </c>
      <c r="B50" s="54"/>
      <c r="C50" s="55" t="s">
        <v>115</v>
      </c>
      <c r="D50" s="55"/>
      <c r="E50" s="57">
        <v>2</v>
      </c>
      <c r="F50" s="56" t="s">
        <v>321</v>
      </c>
      <c r="G50" s="56" t="s">
        <v>88</v>
      </c>
      <c r="H50" s="55" t="s">
        <v>89</v>
      </c>
      <c r="I50" s="73" t="s">
        <v>109</v>
      </c>
      <c r="J50" s="31" t="s">
        <v>90</v>
      </c>
      <c r="K50" s="31" t="s">
        <v>90</v>
      </c>
      <c r="L50" s="66" t="s">
        <v>90</v>
      </c>
      <c r="M50" s="225">
        <f t="shared" si="93"/>
        <v>160</v>
      </c>
      <c r="N50" s="226">
        <f t="shared" si="10"/>
        <v>160</v>
      </c>
      <c r="O50" s="227">
        <f t="shared" si="94"/>
        <v>0</v>
      </c>
      <c r="P50" s="228">
        <f t="shared" si="95"/>
        <v>0</v>
      </c>
      <c r="Q50" s="229">
        <f t="shared" si="33"/>
        <v>6</v>
      </c>
      <c r="R50" s="230" t="str">
        <f t="shared" si="90"/>
        <v xml:space="preserve"> </v>
      </c>
      <c r="S50" s="230">
        <f t="shared" si="91"/>
        <v>0</v>
      </c>
      <c r="T50" s="232" t="str">
        <f t="shared" si="92"/>
        <v xml:space="preserve"> </v>
      </c>
      <c r="U50" s="233">
        <f t="shared" si="14"/>
        <v>0</v>
      </c>
      <c r="V50" s="60" t="s">
        <v>93</v>
      </c>
      <c r="W50" s="61" t="s">
        <v>93</v>
      </c>
      <c r="X50" s="52">
        <v>2</v>
      </c>
      <c r="Y50" s="257">
        <f t="shared" si="96"/>
        <v>160</v>
      </c>
      <c r="Z50" s="258">
        <f t="shared" si="97"/>
        <v>0</v>
      </c>
      <c r="AA50" s="259">
        <f t="shared" si="98"/>
        <v>0</v>
      </c>
      <c r="AB50" s="53"/>
      <c r="AC50" s="62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63"/>
      <c r="AS50" s="64">
        <v>160</v>
      </c>
      <c r="AT50" s="61" t="s">
        <v>93</v>
      </c>
      <c r="AU50" s="52">
        <v>4</v>
      </c>
      <c r="AV50" s="225">
        <f t="shared" si="99"/>
        <v>0</v>
      </c>
      <c r="AW50" s="258">
        <f t="shared" si="100"/>
        <v>0</v>
      </c>
      <c r="AX50" s="267">
        <f t="shared" si="101"/>
        <v>0</v>
      </c>
      <c r="AY50" s="55"/>
      <c r="AZ50" s="62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63"/>
      <c r="BP50" s="64"/>
      <c r="BQ50" s="271">
        <f t="shared" si="19"/>
        <v>26.666666666666668</v>
      </c>
      <c r="BR50" s="273" t="str">
        <f t="shared" si="34"/>
        <v>Wartość prawidłowa</v>
      </c>
      <c r="BS50" s="294">
        <f t="shared" si="40"/>
        <v>0</v>
      </c>
      <c r="BT50" s="295">
        <f t="shared" si="41"/>
        <v>0</v>
      </c>
      <c r="BU50" s="295">
        <f t="shared" si="42"/>
        <v>0</v>
      </c>
      <c r="BV50" s="295">
        <f t="shared" si="43"/>
        <v>0</v>
      </c>
      <c r="BW50" s="295">
        <f t="shared" si="44"/>
        <v>160</v>
      </c>
      <c r="BX50" s="295">
        <f t="shared" si="45"/>
        <v>0</v>
      </c>
      <c r="BY50" s="296">
        <f t="shared" si="46"/>
        <v>160</v>
      </c>
      <c r="BZ50" s="297">
        <f t="shared" si="47"/>
        <v>0</v>
      </c>
      <c r="CA50" s="298">
        <f t="shared" si="48"/>
        <v>0</v>
      </c>
      <c r="CB50" s="298">
        <f t="shared" si="35"/>
        <v>0</v>
      </c>
      <c r="CC50" s="298">
        <f t="shared" si="36"/>
        <v>0</v>
      </c>
      <c r="CD50" s="298">
        <f t="shared" si="37"/>
        <v>6</v>
      </c>
      <c r="CE50" s="298">
        <f t="shared" si="38"/>
        <v>0</v>
      </c>
      <c r="CF50" s="299">
        <f t="shared" si="39"/>
        <v>6</v>
      </c>
      <c r="CG50" s="294">
        <f t="shared" si="49"/>
        <v>0</v>
      </c>
      <c r="CH50" s="300">
        <f t="shared" si="50"/>
        <v>0</v>
      </c>
      <c r="CI50" s="301">
        <f t="shared" si="51"/>
        <v>0</v>
      </c>
      <c r="CJ50" s="302">
        <f t="shared" si="52"/>
        <v>0</v>
      </c>
      <c r="CK50" s="291">
        <f>Matryca!Q50</f>
        <v>0</v>
      </c>
      <c r="CL50" s="292">
        <f>Matryca!R50</f>
        <v>0</v>
      </c>
      <c r="CM50" s="293">
        <f>Matryca!S50</f>
        <v>0</v>
      </c>
    </row>
    <row r="51" spans="1:91" s="29" customFormat="1" ht="15.75" x14ac:dyDescent="0.25">
      <c r="A51" s="55">
        <v>31</v>
      </c>
      <c r="B51" s="54"/>
      <c r="C51" s="55" t="s">
        <v>115</v>
      </c>
      <c r="D51" s="55"/>
      <c r="E51" s="57">
        <v>2</v>
      </c>
      <c r="F51" s="56" t="s">
        <v>321</v>
      </c>
      <c r="G51" s="56" t="s">
        <v>88</v>
      </c>
      <c r="H51" s="55" t="s">
        <v>89</v>
      </c>
      <c r="I51" s="73" t="s">
        <v>123</v>
      </c>
      <c r="J51" s="31" t="s">
        <v>90</v>
      </c>
      <c r="K51" s="31" t="s">
        <v>90</v>
      </c>
      <c r="L51" s="66" t="s">
        <v>90</v>
      </c>
      <c r="M51" s="225">
        <f t="shared" si="93"/>
        <v>230</v>
      </c>
      <c r="N51" s="226">
        <f t="shared" si="10"/>
        <v>230</v>
      </c>
      <c r="O51" s="227">
        <f t="shared" si="94"/>
        <v>0</v>
      </c>
      <c r="P51" s="228">
        <f t="shared" si="95"/>
        <v>0</v>
      </c>
      <c r="Q51" s="229">
        <f t="shared" si="33"/>
        <v>9</v>
      </c>
      <c r="R51" s="230" t="str">
        <f t="shared" si="90"/>
        <v xml:space="preserve"> </v>
      </c>
      <c r="S51" s="230">
        <f t="shared" si="91"/>
        <v>0</v>
      </c>
      <c r="T51" s="232" t="str">
        <f t="shared" si="92"/>
        <v xml:space="preserve"> </v>
      </c>
      <c r="U51" s="233">
        <f t="shared" si="14"/>
        <v>0</v>
      </c>
      <c r="V51" s="60" t="s">
        <v>93</v>
      </c>
      <c r="W51" s="61" t="s">
        <v>93</v>
      </c>
      <c r="X51" s="52">
        <v>4</v>
      </c>
      <c r="Y51" s="257">
        <f t="shared" si="96"/>
        <v>0</v>
      </c>
      <c r="Z51" s="258">
        <f t="shared" si="97"/>
        <v>0</v>
      </c>
      <c r="AA51" s="259">
        <f t="shared" si="98"/>
        <v>0</v>
      </c>
      <c r="AB51" s="53"/>
      <c r="AC51" s="62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63"/>
      <c r="AS51" s="64"/>
      <c r="AT51" s="61"/>
      <c r="AU51" s="52">
        <v>5</v>
      </c>
      <c r="AV51" s="225">
        <f t="shared" si="99"/>
        <v>230</v>
      </c>
      <c r="AW51" s="258">
        <f t="shared" si="100"/>
        <v>0</v>
      </c>
      <c r="AX51" s="267">
        <f t="shared" si="101"/>
        <v>0</v>
      </c>
      <c r="AY51" s="55"/>
      <c r="AZ51" s="62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63"/>
      <c r="BP51" s="64">
        <v>230</v>
      </c>
      <c r="BQ51" s="271">
        <f t="shared" si="19"/>
        <v>25.555555555555557</v>
      </c>
      <c r="BR51" s="273" t="str">
        <f t="shared" si="34"/>
        <v>Wartość prawidłowa</v>
      </c>
      <c r="BS51" s="294">
        <f t="shared" si="40"/>
        <v>0</v>
      </c>
      <c r="BT51" s="295">
        <f t="shared" si="41"/>
        <v>0</v>
      </c>
      <c r="BU51" s="295">
        <f t="shared" si="42"/>
        <v>0</v>
      </c>
      <c r="BV51" s="295">
        <f t="shared" si="43"/>
        <v>0</v>
      </c>
      <c r="BW51" s="295">
        <f t="shared" si="44"/>
        <v>230</v>
      </c>
      <c r="BX51" s="295">
        <f t="shared" si="45"/>
        <v>0</v>
      </c>
      <c r="BY51" s="296">
        <f t="shared" si="46"/>
        <v>230</v>
      </c>
      <c r="BZ51" s="297">
        <f t="shared" si="47"/>
        <v>0</v>
      </c>
      <c r="CA51" s="298">
        <f t="shared" si="48"/>
        <v>0</v>
      </c>
      <c r="CB51" s="298">
        <f t="shared" si="35"/>
        <v>0</v>
      </c>
      <c r="CC51" s="298">
        <f t="shared" si="36"/>
        <v>0</v>
      </c>
      <c r="CD51" s="298">
        <f t="shared" si="37"/>
        <v>9</v>
      </c>
      <c r="CE51" s="298">
        <f t="shared" si="38"/>
        <v>0</v>
      </c>
      <c r="CF51" s="299">
        <f t="shared" si="39"/>
        <v>9</v>
      </c>
      <c r="CG51" s="294">
        <f t="shared" si="49"/>
        <v>0</v>
      </c>
      <c r="CH51" s="300">
        <f t="shared" si="50"/>
        <v>0</v>
      </c>
      <c r="CI51" s="301">
        <f t="shared" si="51"/>
        <v>0</v>
      </c>
      <c r="CJ51" s="302">
        <f t="shared" si="52"/>
        <v>0</v>
      </c>
      <c r="CK51" s="291">
        <f>Matryca!Q51</f>
        <v>0</v>
      </c>
      <c r="CL51" s="292">
        <f>Matryca!R51</f>
        <v>0</v>
      </c>
      <c r="CM51" s="293">
        <f>Matryca!S51</f>
        <v>0</v>
      </c>
    </row>
    <row r="52" spans="1:91" s="29" customFormat="1" ht="29.45" customHeight="1" x14ac:dyDescent="0.25">
      <c r="A52" s="55">
        <v>32</v>
      </c>
      <c r="B52" s="114" t="s">
        <v>97</v>
      </c>
      <c r="C52" s="115" t="s">
        <v>115</v>
      </c>
      <c r="D52" s="115"/>
      <c r="E52" s="116">
        <v>2</v>
      </c>
      <c r="F52" s="117" t="s">
        <v>321</v>
      </c>
      <c r="G52" s="117" t="s">
        <v>88</v>
      </c>
      <c r="H52" s="115" t="s">
        <v>124</v>
      </c>
      <c r="I52" s="118" t="s">
        <v>125</v>
      </c>
      <c r="J52" s="119" t="s">
        <v>90</v>
      </c>
      <c r="K52" s="119" t="s">
        <v>90</v>
      </c>
      <c r="L52" s="66" t="s">
        <v>91</v>
      </c>
      <c r="M52" s="225">
        <f t="shared" ref="M52" si="102">Y52+AV52</f>
        <v>50</v>
      </c>
      <c r="N52" s="226">
        <f t="shared" ref="N52" si="103">AS52+BP52</f>
        <v>25</v>
      </c>
      <c r="O52" s="227">
        <f t="shared" ref="O52" si="104">Z52+AW52</f>
        <v>25</v>
      </c>
      <c r="P52" s="228">
        <f t="shared" ref="P52" si="105">AA52+AX52</f>
        <v>25</v>
      </c>
      <c r="Q52" s="229">
        <f t="shared" ref="Q52" si="106">X52+AU52</f>
        <v>2</v>
      </c>
      <c r="R52" s="230">
        <f t="shared" si="90"/>
        <v>0</v>
      </c>
      <c r="S52" s="230">
        <f t="shared" si="91"/>
        <v>1.2</v>
      </c>
      <c r="T52" s="232">
        <f t="shared" si="92"/>
        <v>0</v>
      </c>
      <c r="U52" s="233">
        <f t="shared" si="14"/>
        <v>1</v>
      </c>
      <c r="V52" s="60" t="s">
        <v>93</v>
      </c>
      <c r="W52" s="61" t="s">
        <v>93</v>
      </c>
      <c r="X52" s="52">
        <v>2</v>
      </c>
      <c r="Y52" s="257">
        <f t="shared" ref="Y52" si="107">AS52+Z52</f>
        <v>25</v>
      </c>
      <c r="Z52" s="258">
        <f t="shared" ref="Z52" si="108">AR52+AA52</f>
        <v>25</v>
      </c>
      <c r="AA52" s="259">
        <f t="shared" ref="AA52" si="109">(SUM(AB52:AQ52))-AC52</f>
        <v>25</v>
      </c>
      <c r="AB52" s="53">
        <v>10</v>
      </c>
      <c r="AC52" s="62"/>
      <c r="AD52" s="55"/>
      <c r="AE52" s="55"/>
      <c r="AF52" s="55"/>
      <c r="AG52" s="55">
        <v>15</v>
      </c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63"/>
      <c r="AS52" s="64"/>
      <c r="AT52" s="61"/>
      <c r="AU52" s="52"/>
      <c r="AV52" s="225">
        <f t="shared" ref="AV52" si="110">BP52+AW52</f>
        <v>25</v>
      </c>
      <c r="AW52" s="258">
        <f t="shared" ref="AW52" si="111">BO52+AX52</f>
        <v>0</v>
      </c>
      <c r="AX52" s="267">
        <f t="shared" ref="AX52" si="112">(SUM(AY52:BN52))-AZ52</f>
        <v>0</v>
      </c>
      <c r="AY52" s="55"/>
      <c r="AZ52" s="62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63"/>
      <c r="BP52" s="64">
        <v>25</v>
      </c>
      <c r="BQ52" s="271">
        <f t="shared" ref="BQ52:BQ55" si="113">IFERROR(M52/Q52," ")</f>
        <v>25</v>
      </c>
      <c r="BR52" s="273" t="str">
        <f t="shared" ref="BR52:BR55" si="114">IF(OR(BQ52&gt;30,BQ52&lt;25),"1 ECTS powinien mieścić się przedziale 25-30h","Wartość prawidłowa")</f>
        <v>Wartość prawidłowa</v>
      </c>
      <c r="BS52" s="294">
        <f t="shared" si="40"/>
        <v>25</v>
      </c>
      <c r="BT52" s="295">
        <f t="shared" si="41"/>
        <v>0</v>
      </c>
      <c r="BU52" s="295">
        <f t="shared" si="42"/>
        <v>0</v>
      </c>
      <c r="BV52" s="295">
        <f t="shared" si="43"/>
        <v>0</v>
      </c>
      <c r="BW52" s="295">
        <f t="shared" si="44"/>
        <v>25</v>
      </c>
      <c r="BX52" s="295">
        <f t="shared" si="45"/>
        <v>0</v>
      </c>
      <c r="BY52" s="296">
        <f t="shared" si="46"/>
        <v>50</v>
      </c>
      <c r="BZ52" s="297">
        <f t="shared" si="47"/>
        <v>1</v>
      </c>
      <c r="CA52" s="298">
        <f t="shared" si="48"/>
        <v>0</v>
      </c>
      <c r="CB52" s="298">
        <f t="shared" si="35"/>
        <v>0</v>
      </c>
      <c r="CC52" s="298">
        <f t="shared" si="36"/>
        <v>0</v>
      </c>
      <c r="CD52" s="298">
        <f t="shared" si="37"/>
        <v>1</v>
      </c>
      <c r="CE52" s="298">
        <f t="shared" si="38"/>
        <v>0</v>
      </c>
      <c r="CF52" s="299">
        <f t="shared" si="39"/>
        <v>2</v>
      </c>
      <c r="CG52" s="294">
        <f t="shared" si="49"/>
        <v>25</v>
      </c>
      <c r="CH52" s="300">
        <f t="shared" si="50"/>
        <v>0</v>
      </c>
      <c r="CI52" s="301">
        <f t="shared" si="51"/>
        <v>1</v>
      </c>
      <c r="CJ52" s="302">
        <f t="shared" si="52"/>
        <v>0</v>
      </c>
      <c r="CK52" s="291">
        <f>Matryca!Q52</f>
        <v>4</v>
      </c>
      <c r="CL52" s="292">
        <f>Matryca!R52</f>
        <v>6</v>
      </c>
      <c r="CM52" s="293">
        <f>Matryca!S52</f>
        <v>2</v>
      </c>
    </row>
    <row r="53" spans="1:91" s="29" customFormat="1" ht="29.45" customHeight="1" x14ac:dyDescent="0.25">
      <c r="A53" s="55">
        <v>33</v>
      </c>
      <c r="B53" s="54" t="s">
        <v>97</v>
      </c>
      <c r="C53" s="55" t="s">
        <v>115</v>
      </c>
      <c r="D53" s="55"/>
      <c r="E53" s="57">
        <v>2</v>
      </c>
      <c r="F53" s="56" t="s">
        <v>321</v>
      </c>
      <c r="G53" s="56" t="s">
        <v>88</v>
      </c>
      <c r="H53" s="55" t="s">
        <v>124</v>
      </c>
      <c r="I53" s="69" t="s">
        <v>126</v>
      </c>
      <c r="J53" s="31" t="s">
        <v>90</v>
      </c>
      <c r="K53" s="31" t="s">
        <v>90</v>
      </c>
      <c r="L53" s="66" t="s">
        <v>91</v>
      </c>
      <c r="M53" s="225">
        <f t="shared" si="93"/>
        <v>50</v>
      </c>
      <c r="N53" s="226">
        <f t="shared" si="10"/>
        <v>30</v>
      </c>
      <c r="O53" s="227">
        <f t="shared" ref="O53" si="115">Z53+AW53</f>
        <v>20</v>
      </c>
      <c r="P53" s="228">
        <f t="shared" ref="P53" si="116">AA53+AX53</f>
        <v>20</v>
      </c>
      <c r="Q53" s="229">
        <f t="shared" si="33"/>
        <v>2</v>
      </c>
      <c r="R53" s="230">
        <f t="shared" si="90"/>
        <v>0</v>
      </c>
      <c r="S53" s="230">
        <f t="shared" si="91"/>
        <v>0.5</v>
      </c>
      <c r="T53" s="232">
        <f t="shared" si="92"/>
        <v>0</v>
      </c>
      <c r="U53" s="233">
        <f t="shared" si="14"/>
        <v>0.8</v>
      </c>
      <c r="V53" s="60" t="s">
        <v>93</v>
      </c>
      <c r="W53" s="61" t="s">
        <v>93</v>
      </c>
      <c r="X53" s="52">
        <v>2</v>
      </c>
      <c r="Y53" s="257">
        <f t="shared" ref="Y53" si="117">AS53+Z53</f>
        <v>20</v>
      </c>
      <c r="Z53" s="258">
        <f t="shared" ref="Z53" si="118">AR53+AA53</f>
        <v>20</v>
      </c>
      <c r="AA53" s="259">
        <f t="shared" ref="AA53" si="119">(SUM(AB53:AQ53))-AC53</f>
        <v>20</v>
      </c>
      <c r="AB53" s="53">
        <v>15</v>
      </c>
      <c r="AC53" s="62"/>
      <c r="AD53" s="55"/>
      <c r="AE53" s="55"/>
      <c r="AF53" s="55">
        <v>5</v>
      </c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63"/>
      <c r="AS53" s="64"/>
      <c r="AT53" s="61"/>
      <c r="AU53" s="52"/>
      <c r="AV53" s="225">
        <f t="shared" ref="AV53" si="120">BP53+AW53</f>
        <v>30</v>
      </c>
      <c r="AW53" s="258">
        <f t="shared" ref="AW53" si="121">BO53+AX53</f>
        <v>0</v>
      </c>
      <c r="AX53" s="267">
        <f t="shared" ref="AX53" si="122">(SUM(AY53:BN53))-AZ53</f>
        <v>0</v>
      </c>
      <c r="AY53" s="55"/>
      <c r="AZ53" s="62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63"/>
      <c r="BP53" s="64">
        <v>30</v>
      </c>
      <c r="BQ53" s="271">
        <f t="shared" si="113"/>
        <v>25</v>
      </c>
      <c r="BR53" s="273" t="str">
        <f t="shared" si="114"/>
        <v>Wartość prawidłowa</v>
      </c>
      <c r="BS53" s="294">
        <f t="shared" si="40"/>
        <v>20</v>
      </c>
      <c r="BT53" s="295">
        <f t="shared" si="41"/>
        <v>0</v>
      </c>
      <c r="BU53" s="295">
        <f t="shared" si="42"/>
        <v>0</v>
      </c>
      <c r="BV53" s="295">
        <f t="shared" si="43"/>
        <v>0</v>
      </c>
      <c r="BW53" s="295">
        <f t="shared" si="44"/>
        <v>30</v>
      </c>
      <c r="BX53" s="295">
        <f t="shared" si="45"/>
        <v>0</v>
      </c>
      <c r="BY53" s="296">
        <f t="shared" si="46"/>
        <v>50</v>
      </c>
      <c r="BZ53" s="297">
        <f t="shared" si="47"/>
        <v>0.8</v>
      </c>
      <c r="CA53" s="298">
        <f t="shared" si="48"/>
        <v>0</v>
      </c>
      <c r="CB53" s="298">
        <f t="shared" si="35"/>
        <v>0</v>
      </c>
      <c r="CC53" s="298">
        <f t="shared" si="36"/>
        <v>0</v>
      </c>
      <c r="CD53" s="298">
        <f t="shared" si="37"/>
        <v>1.2</v>
      </c>
      <c r="CE53" s="298">
        <f t="shared" si="38"/>
        <v>0</v>
      </c>
      <c r="CF53" s="299">
        <f t="shared" si="39"/>
        <v>2</v>
      </c>
      <c r="CG53" s="294">
        <f t="shared" si="49"/>
        <v>20</v>
      </c>
      <c r="CH53" s="300">
        <f t="shared" si="50"/>
        <v>0</v>
      </c>
      <c r="CI53" s="301">
        <f t="shared" si="51"/>
        <v>0.8</v>
      </c>
      <c r="CJ53" s="302">
        <f t="shared" si="52"/>
        <v>0</v>
      </c>
      <c r="CK53" s="291">
        <f>Matryca!Q53</f>
        <v>4</v>
      </c>
      <c r="CL53" s="292">
        <f>Matryca!R53</f>
        <v>2</v>
      </c>
      <c r="CM53" s="293">
        <f>Matryca!S53</f>
        <v>3</v>
      </c>
    </row>
    <row r="54" spans="1:91" s="29" customFormat="1" ht="29.45" customHeight="1" x14ac:dyDescent="0.25">
      <c r="A54" s="55">
        <v>34</v>
      </c>
      <c r="B54" s="120" t="s">
        <v>97</v>
      </c>
      <c r="C54" s="121" t="s">
        <v>115</v>
      </c>
      <c r="D54" s="121" t="s">
        <v>699</v>
      </c>
      <c r="E54" s="122">
        <v>2</v>
      </c>
      <c r="F54" s="123" t="s">
        <v>321</v>
      </c>
      <c r="G54" s="123" t="s">
        <v>127</v>
      </c>
      <c r="H54" s="121" t="s">
        <v>124</v>
      </c>
      <c r="I54" s="124" t="s">
        <v>128</v>
      </c>
      <c r="J54" s="125" t="s">
        <v>90</v>
      </c>
      <c r="K54" s="125" t="s">
        <v>90</v>
      </c>
      <c r="L54" s="66" t="s">
        <v>91</v>
      </c>
      <c r="M54" s="225">
        <f>Y54+AV54</f>
        <v>75</v>
      </c>
      <c r="N54" s="226">
        <f>AS54+BP54</f>
        <v>40</v>
      </c>
      <c r="O54" s="227">
        <f>Z54+AW54</f>
        <v>35</v>
      </c>
      <c r="P54" s="228">
        <f>AA54+AX54</f>
        <v>35</v>
      </c>
      <c r="Q54" s="229">
        <f>X54+AU54</f>
        <v>3</v>
      </c>
      <c r="R54" s="230">
        <f t="shared" si="90"/>
        <v>0</v>
      </c>
      <c r="S54" s="230">
        <f t="shared" si="91"/>
        <v>2.5714285714285716</v>
      </c>
      <c r="T54" s="232">
        <f t="shared" si="92"/>
        <v>0</v>
      </c>
      <c r="U54" s="233">
        <f t="shared" si="14"/>
        <v>1.4</v>
      </c>
      <c r="V54" s="60" t="s">
        <v>93</v>
      </c>
      <c r="W54" s="61" t="s">
        <v>93</v>
      </c>
      <c r="X54" s="52">
        <v>3</v>
      </c>
      <c r="Y54" s="257">
        <f t="shared" ref="Y54:Y62" si="123">AS54+Z54</f>
        <v>35</v>
      </c>
      <c r="Z54" s="258">
        <f t="shared" ref="Z54:Z62" si="124">AR54+AA54</f>
        <v>35</v>
      </c>
      <c r="AA54" s="259">
        <f t="shared" ref="AA54:AA62" si="125">(SUM(AB54:AQ54))-AC54</f>
        <v>35</v>
      </c>
      <c r="AB54" s="53">
        <v>5</v>
      </c>
      <c r="AC54" s="62"/>
      <c r="AD54" s="55"/>
      <c r="AE54" s="55">
        <v>10</v>
      </c>
      <c r="AF54" s="55"/>
      <c r="AG54" s="55">
        <v>20</v>
      </c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63"/>
      <c r="AS54" s="64"/>
      <c r="AT54" s="61"/>
      <c r="AU54" s="52"/>
      <c r="AV54" s="225">
        <f>BP54+AW54</f>
        <v>40</v>
      </c>
      <c r="AW54" s="258">
        <f>BO54+AX54</f>
        <v>0</v>
      </c>
      <c r="AX54" s="267">
        <f>(SUM(AY54:BN54))-AZ54</f>
        <v>0</v>
      </c>
      <c r="AY54" s="55"/>
      <c r="AZ54" s="62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63"/>
      <c r="BP54" s="64">
        <v>40</v>
      </c>
      <c r="BQ54" s="271">
        <f>IFERROR(M54/Q54," ")</f>
        <v>25</v>
      </c>
      <c r="BR54" s="273" t="str">
        <f>IF(OR(BQ54&gt;30,BQ54&lt;25),"1 ECTS powinien mieścić się przedziale 25-30h","Wartość prawidłowa")</f>
        <v>Wartość prawidłowa</v>
      </c>
      <c r="BS54" s="294">
        <f t="shared" si="40"/>
        <v>35</v>
      </c>
      <c r="BT54" s="295">
        <f t="shared" si="41"/>
        <v>0</v>
      </c>
      <c r="BU54" s="295">
        <f t="shared" si="42"/>
        <v>0</v>
      </c>
      <c r="BV54" s="295">
        <f t="shared" si="43"/>
        <v>0</v>
      </c>
      <c r="BW54" s="295">
        <f t="shared" si="44"/>
        <v>40</v>
      </c>
      <c r="BX54" s="295">
        <f t="shared" si="45"/>
        <v>0</v>
      </c>
      <c r="BY54" s="296">
        <f t="shared" si="46"/>
        <v>75</v>
      </c>
      <c r="BZ54" s="297">
        <f t="shared" si="47"/>
        <v>1.4</v>
      </c>
      <c r="CA54" s="298">
        <f t="shared" si="48"/>
        <v>0</v>
      </c>
      <c r="CB54" s="298">
        <f t="shared" si="35"/>
        <v>0</v>
      </c>
      <c r="CC54" s="298">
        <f t="shared" si="36"/>
        <v>0</v>
      </c>
      <c r="CD54" s="298">
        <f t="shared" si="37"/>
        <v>1.6</v>
      </c>
      <c r="CE54" s="298">
        <f t="shared" si="38"/>
        <v>0</v>
      </c>
      <c r="CF54" s="299">
        <f t="shared" si="39"/>
        <v>3</v>
      </c>
      <c r="CG54" s="294">
        <f t="shared" si="49"/>
        <v>35</v>
      </c>
      <c r="CH54" s="300">
        <f t="shared" si="50"/>
        <v>0</v>
      </c>
      <c r="CI54" s="301">
        <f t="shared" si="51"/>
        <v>1.4</v>
      </c>
      <c r="CJ54" s="302">
        <f t="shared" si="52"/>
        <v>0</v>
      </c>
      <c r="CK54" s="291">
        <f>Matryca!Q54</f>
        <v>3</v>
      </c>
      <c r="CL54" s="292">
        <f>Matryca!R54</f>
        <v>4</v>
      </c>
      <c r="CM54" s="293">
        <f>Matryca!S54</f>
        <v>2</v>
      </c>
    </row>
    <row r="55" spans="1:91" s="29" customFormat="1" ht="29.45" customHeight="1" x14ac:dyDescent="0.25">
      <c r="A55" s="55">
        <v>35</v>
      </c>
      <c r="B55" s="54" t="s">
        <v>97</v>
      </c>
      <c r="C55" s="55" t="s">
        <v>115</v>
      </c>
      <c r="D55" s="55" t="s">
        <v>699</v>
      </c>
      <c r="E55" s="57">
        <v>2</v>
      </c>
      <c r="F55" s="56" t="s">
        <v>321</v>
      </c>
      <c r="G55" s="56" t="s">
        <v>127</v>
      </c>
      <c r="H55" s="55" t="s">
        <v>124</v>
      </c>
      <c r="I55" s="69" t="s">
        <v>129</v>
      </c>
      <c r="J55" s="31" t="s">
        <v>90</v>
      </c>
      <c r="K55" s="31" t="s">
        <v>90</v>
      </c>
      <c r="L55" s="66" t="s">
        <v>91</v>
      </c>
      <c r="M55" s="225">
        <f t="shared" ref="M55" si="126">Y55+AV55</f>
        <v>75</v>
      </c>
      <c r="N55" s="226">
        <f t="shared" ref="N55" si="127">AS55+BP55</f>
        <v>35</v>
      </c>
      <c r="O55" s="227">
        <f t="shared" ref="O55" si="128">Z55+AW55</f>
        <v>40</v>
      </c>
      <c r="P55" s="228">
        <f t="shared" ref="P55" si="129">AA55+AX55</f>
        <v>40</v>
      </c>
      <c r="Q55" s="229">
        <f t="shared" ref="Q55" si="130">X55+AU55</f>
        <v>3</v>
      </c>
      <c r="R55" s="230">
        <f t="shared" si="90"/>
        <v>0</v>
      </c>
      <c r="S55" s="230">
        <f t="shared" si="91"/>
        <v>1.875</v>
      </c>
      <c r="T55" s="232">
        <f t="shared" si="92"/>
        <v>0</v>
      </c>
      <c r="U55" s="233">
        <f t="shared" si="14"/>
        <v>1.6</v>
      </c>
      <c r="V55" s="60" t="s">
        <v>93</v>
      </c>
      <c r="W55" s="61"/>
      <c r="X55" s="52"/>
      <c r="Y55" s="257">
        <f t="shared" si="123"/>
        <v>0</v>
      </c>
      <c r="Z55" s="258">
        <f t="shared" si="124"/>
        <v>0</v>
      </c>
      <c r="AA55" s="259">
        <f t="shared" si="125"/>
        <v>0</v>
      </c>
      <c r="AB55" s="53"/>
      <c r="AC55" s="62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63"/>
      <c r="AS55" s="64"/>
      <c r="AT55" s="61" t="s">
        <v>93</v>
      </c>
      <c r="AU55" s="52">
        <v>3</v>
      </c>
      <c r="AV55" s="225">
        <f t="shared" ref="AV55" si="131">BP55+AW55</f>
        <v>75</v>
      </c>
      <c r="AW55" s="258">
        <f t="shared" ref="AW55" si="132">BO55+AX55</f>
        <v>40</v>
      </c>
      <c r="AX55" s="267">
        <f t="shared" ref="AX55" si="133">(SUM(AY55:BN55))-AZ55</f>
        <v>40</v>
      </c>
      <c r="AY55" s="55">
        <v>15</v>
      </c>
      <c r="AZ55" s="62"/>
      <c r="BA55" s="55"/>
      <c r="BB55" s="55"/>
      <c r="BC55" s="55"/>
      <c r="BD55" s="55"/>
      <c r="BE55" s="55"/>
      <c r="BF55" s="55"/>
      <c r="BG55" s="55">
        <v>25</v>
      </c>
      <c r="BH55" s="55"/>
      <c r="BI55" s="55"/>
      <c r="BJ55" s="55"/>
      <c r="BK55" s="55"/>
      <c r="BL55" s="55"/>
      <c r="BM55" s="55"/>
      <c r="BN55" s="55"/>
      <c r="BO55" s="63"/>
      <c r="BP55" s="64">
        <v>35</v>
      </c>
      <c r="BQ55" s="271">
        <f t="shared" si="113"/>
        <v>25</v>
      </c>
      <c r="BR55" s="273" t="str">
        <f t="shared" si="114"/>
        <v>Wartość prawidłowa</v>
      </c>
      <c r="BS55" s="294">
        <f t="shared" si="40"/>
        <v>40</v>
      </c>
      <c r="BT55" s="295">
        <f t="shared" si="41"/>
        <v>0</v>
      </c>
      <c r="BU55" s="295">
        <f t="shared" si="42"/>
        <v>0</v>
      </c>
      <c r="BV55" s="295">
        <f t="shared" si="43"/>
        <v>0</v>
      </c>
      <c r="BW55" s="295">
        <f t="shared" si="44"/>
        <v>35</v>
      </c>
      <c r="BX55" s="295">
        <f t="shared" si="45"/>
        <v>0</v>
      </c>
      <c r="BY55" s="296">
        <f t="shared" si="46"/>
        <v>75</v>
      </c>
      <c r="BZ55" s="297">
        <f t="shared" si="47"/>
        <v>1.6</v>
      </c>
      <c r="CA55" s="298">
        <f t="shared" si="48"/>
        <v>0</v>
      </c>
      <c r="CB55" s="298">
        <f t="shared" si="35"/>
        <v>0</v>
      </c>
      <c r="CC55" s="298">
        <f t="shared" si="36"/>
        <v>0</v>
      </c>
      <c r="CD55" s="298">
        <f t="shared" si="37"/>
        <v>1.4</v>
      </c>
      <c r="CE55" s="298">
        <f t="shared" si="38"/>
        <v>0</v>
      </c>
      <c r="CF55" s="299">
        <f t="shared" si="39"/>
        <v>3</v>
      </c>
      <c r="CG55" s="294">
        <f t="shared" si="49"/>
        <v>40</v>
      </c>
      <c r="CH55" s="300">
        <f t="shared" si="50"/>
        <v>0</v>
      </c>
      <c r="CI55" s="301">
        <f t="shared" si="51"/>
        <v>1.6</v>
      </c>
      <c r="CJ55" s="302">
        <f t="shared" si="52"/>
        <v>0</v>
      </c>
      <c r="CK55" s="291">
        <f>Matryca!Q55</f>
        <v>9</v>
      </c>
      <c r="CL55" s="292">
        <f>Matryca!R55</f>
        <v>7</v>
      </c>
      <c r="CM55" s="293">
        <f>Matryca!S55</f>
        <v>2</v>
      </c>
    </row>
    <row r="56" spans="1:91" s="29" customFormat="1" ht="15.75" x14ac:dyDescent="0.25">
      <c r="A56" s="55">
        <v>36</v>
      </c>
      <c r="B56" s="54" t="s">
        <v>97</v>
      </c>
      <c r="C56" s="55" t="s">
        <v>115</v>
      </c>
      <c r="D56" s="55" t="s">
        <v>699</v>
      </c>
      <c r="E56" s="57">
        <v>2</v>
      </c>
      <c r="F56" s="56" t="s">
        <v>321</v>
      </c>
      <c r="G56" s="56" t="s">
        <v>127</v>
      </c>
      <c r="H56" s="55" t="s">
        <v>124</v>
      </c>
      <c r="I56" s="69" t="s">
        <v>130</v>
      </c>
      <c r="J56" s="31" t="s">
        <v>90</v>
      </c>
      <c r="K56" s="31" t="s">
        <v>90</v>
      </c>
      <c r="L56" s="66" t="s">
        <v>91</v>
      </c>
      <c r="M56" s="225">
        <f t="shared" si="93"/>
        <v>75</v>
      </c>
      <c r="N56" s="226">
        <f t="shared" si="10"/>
        <v>35</v>
      </c>
      <c r="O56" s="227">
        <f t="shared" si="94"/>
        <v>40</v>
      </c>
      <c r="P56" s="228">
        <f t="shared" si="95"/>
        <v>40</v>
      </c>
      <c r="Q56" s="229">
        <f t="shared" si="33"/>
        <v>3</v>
      </c>
      <c r="R56" s="230">
        <f t="shared" si="90"/>
        <v>0</v>
      </c>
      <c r="S56" s="230">
        <f t="shared" si="91"/>
        <v>1.875</v>
      </c>
      <c r="T56" s="232">
        <f t="shared" si="92"/>
        <v>0</v>
      </c>
      <c r="U56" s="233">
        <f t="shared" si="14"/>
        <v>1.6</v>
      </c>
      <c r="V56" s="60" t="s">
        <v>93</v>
      </c>
      <c r="W56" s="61" t="s">
        <v>93</v>
      </c>
      <c r="X56" s="52">
        <v>3</v>
      </c>
      <c r="Y56" s="257">
        <f t="shared" si="123"/>
        <v>40</v>
      </c>
      <c r="Z56" s="258">
        <f t="shared" si="124"/>
        <v>40</v>
      </c>
      <c r="AA56" s="259">
        <f t="shared" si="125"/>
        <v>40</v>
      </c>
      <c r="AB56" s="53">
        <v>15</v>
      </c>
      <c r="AC56" s="62"/>
      <c r="AD56" s="55"/>
      <c r="AE56" s="55"/>
      <c r="AF56" s="55"/>
      <c r="AG56" s="55">
        <v>25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63"/>
      <c r="AS56" s="64"/>
      <c r="AT56" s="61"/>
      <c r="AU56" s="52"/>
      <c r="AV56" s="225">
        <f t="shared" si="99"/>
        <v>35</v>
      </c>
      <c r="AW56" s="258">
        <f t="shared" si="100"/>
        <v>0</v>
      </c>
      <c r="AX56" s="267">
        <f t="shared" si="101"/>
        <v>0</v>
      </c>
      <c r="AY56" s="55"/>
      <c r="AZ56" s="62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63"/>
      <c r="BP56" s="64">
        <v>35</v>
      </c>
      <c r="BQ56" s="271">
        <f t="shared" si="19"/>
        <v>25</v>
      </c>
      <c r="BR56" s="273" t="str">
        <f t="shared" si="34"/>
        <v>Wartość prawidłowa</v>
      </c>
      <c r="BS56" s="294">
        <f t="shared" si="40"/>
        <v>40</v>
      </c>
      <c r="BT56" s="295">
        <f t="shared" si="41"/>
        <v>0</v>
      </c>
      <c r="BU56" s="295">
        <f t="shared" si="42"/>
        <v>0</v>
      </c>
      <c r="BV56" s="295">
        <f t="shared" si="43"/>
        <v>0</v>
      </c>
      <c r="BW56" s="295">
        <f t="shared" si="44"/>
        <v>35</v>
      </c>
      <c r="BX56" s="295">
        <f t="shared" si="45"/>
        <v>0</v>
      </c>
      <c r="BY56" s="296">
        <f t="shared" si="46"/>
        <v>75</v>
      </c>
      <c r="BZ56" s="297">
        <f t="shared" si="47"/>
        <v>1.6</v>
      </c>
      <c r="CA56" s="298">
        <f t="shared" si="48"/>
        <v>0</v>
      </c>
      <c r="CB56" s="298">
        <f t="shared" si="35"/>
        <v>0</v>
      </c>
      <c r="CC56" s="298">
        <f t="shared" si="36"/>
        <v>0</v>
      </c>
      <c r="CD56" s="298">
        <f t="shared" si="37"/>
        <v>1.4</v>
      </c>
      <c r="CE56" s="298">
        <f t="shared" si="38"/>
        <v>0</v>
      </c>
      <c r="CF56" s="299">
        <f t="shared" si="39"/>
        <v>3</v>
      </c>
      <c r="CG56" s="294">
        <f t="shared" si="49"/>
        <v>40</v>
      </c>
      <c r="CH56" s="300">
        <f t="shared" si="50"/>
        <v>0</v>
      </c>
      <c r="CI56" s="301">
        <f t="shared" si="51"/>
        <v>1.6</v>
      </c>
      <c r="CJ56" s="302">
        <f t="shared" si="52"/>
        <v>0</v>
      </c>
      <c r="CK56" s="291">
        <f>Matryca!Q56</f>
        <v>5</v>
      </c>
      <c r="CL56" s="292">
        <f>Matryca!R56</f>
        <v>6</v>
      </c>
      <c r="CM56" s="293">
        <f>Matryca!S56</f>
        <v>2</v>
      </c>
    </row>
    <row r="57" spans="1:91" s="29" customFormat="1" ht="15.75" x14ac:dyDescent="0.25">
      <c r="A57" s="55">
        <v>37</v>
      </c>
      <c r="B57" s="54" t="s">
        <v>97</v>
      </c>
      <c r="C57" s="55" t="s">
        <v>115</v>
      </c>
      <c r="D57" s="55" t="s">
        <v>699</v>
      </c>
      <c r="E57" s="57">
        <v>2</v>
      </c>
      <c r="F57" s="56" t="s">
        <v>321</v>
      </c>
      <c r="G57" s="56" t="s">
        <v>127</v>
      </c>
      <c r="H57" s="55" t="s">
        <v>124</v>
      </c>
      <c r="I57" s="69" t="s">
        <v>131</v>
      </c>
      <c r="J57" s="31" t="s">
        <v>90</v>
      </c>
      <c r="K57" s="31" t="s">
        <v>90</v>
      </c>
      <c r="L57" s="66" t="s">
        <v>91</v>
      </c>
      <c r="M57" s="225">
        <f t="shared" si="93"/>
        <v>75</v>
      </c>
      <c r="N57" s="226">
        <f t="shared" si="10"/>
        <v>35</v>
      </c>
      <c r="O57" s="227">
        <f t="shared" si="94"/>
        <v>40</v>
      </c>
      <c r="P57" s="228">
        <f t="shared" si="95"/>
        <v>40</v>
      </c>
      <c r="Q57" s="229">
        <f t="shared" si="33"/>
        <v>3</v>
      </c>
      <c r="R57" s="230">
        <f t="shared" si="90"/>
        <v>0</v>
      </c>
      <c r="S57" s="230">
        <f t="shared" si="91"/>
        <v>1.875</v>
      </c>
      <c r="T57" s="232">
        <f t="shared" si="92"/>
        <v>0</v>
      </c>
      <c r="U57" s="233">
        <f t="shared" si="14"/>
        <v>1.6</v>
      </c>
      <c r="V57" s="60" t="s">
        <v>93</v>
      </c>
      <c r="W57" s="61"/>
      <c r="X57" s="52"/>
      <c r="Y57" s="257">
        <f t="shared" si="123"/>
        <v>0</v>
      </c>
      <c r="Z57" s="258">
        <f t="shared" si="124"/>
        <v>0</v>
      </c>
      <c r="AA57" s="259">
        <f t="shared" si="125"/>
        <v>0</v>
      </c>
      <c r="AB57" s="53"/>
      <c r="AC57" s="62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63"/>
      <c r="AS57" s="64"/>
      <c r="AT57" s="61" t="s">
        <v>93</v>
      </c>
      <c r="AU57" s="52">
        <v>3</v>
      </c>
      <c r="AV57" s="225">
        <f t="shared" si="99"/>
        <v>75</v>
      </c>
      <c r="AW57" s="258">
        <f t="shared" si="100"/>
        <v>40</v>
      </c>
      <c r="AX57" s="267">
        <f t="shared" si="101"/>
        <v>40</v>
      </c>
      <c r="AY57" s="55">
        <v>15</v>
      </c>
      <c r="AZ57" s="62"/>
      <c r="BA57" s="55"/>
      <c r="BB57" s="55"/>
      <c r="BC57" s="55"/>
      <c r="BD57" s="55">
        <v>25</v>
      </c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63"/>
      <c r="BP57" s="64">
        <v>35</v>
      </c>
      <c r="BQ57" s="271">
        <f t="shared" si="19"/>
        <v>25</v>
      </c>
      <c r="BR57" s="273" t="str">
        <f t="shared" si="34"/>
        <v>Wartość prawidłowa</v>
      </c>
      <c r="BS57" s="294">
        <f t="shared" si="40"/>
        <v>40</v>
      </c>
      <c r="BT57" s="295">
        <f t="shared" si="41"/>
        <v>0</v>
      </c>
      <c r="BU57" s="295">
        <f t="shared" si="42"/>
        <v>0</v>
      </c>
      <c r="BV57" s="295">
        <f t="shared" si="43"/>
        <v>0</v>
      </c>
      <c r="BW57" s="295">
        <f t="shared" si="44"/>
        <v>35</v>
      </c>
      <c r="BX57" s="295">
        <f t="shared" si="45"/>
        <v>0</v>
      </c>
      <c r="BY57" s="296">
        <f t="shared" si="46"/>
        <v>75</v>
      </c>
      <c r="BZ57" s="297">
        <f t="shared" si="47"/>
        <v>1.6</v>
      </c>
      <c r="CA57" s="298">
        <f t="shared" si="48"/>
        <v>0</v>
      </c>
      <c r="CB57" s="298">
        <f t="shared" si="35"/>
        <v>0</v>
      </c>
      <c r="CC57" s="298">
        <f t="shared" si="36"/>
        <v>0</v>
      </c>
      <c r="CD57" s="298">
        <f t="shared" si="37"/>
        <v>1.4</v>
      </c>
      <c r="CE57" s="298">
        <f t="shared" si="38"/>
        <v>0</v>
      </c>
      <c r="CF57" s="299">
        <f t="shared" si="39"/>
        <v>3</v>
      </c>
      <c r="CG57" s="294">
        <f t="shared" si="49"/>
        <v>40</v>
      </c>
      <c r="CH57" s="300">
        <f t="shared" si="50"/>
        <v>0</v>
      </c>
      <c r="CI57" s="301">
        <f t="shared" si="51"/>
        <v>1.6</v>
      </c>
      <c r="CJ57" s="302">
        <f t="shared" si="52"/>
        <v>0</v>
      </c>
      <c r="CK57" s="291">
        <f>Matryca!Q57</f>
        <v>5</v>
      </c>
      <c r="CL57" s="292">
        <f>Matryca!R57</f>
        <v>5</v>
      </c>
      <c r="CM57" s="293">
        <f>Matryca!S57</f>
        <v>2</v>
      </c>
    </row>
    <row r="58" spans="1:91" s="29" customFormat="1" ht="29.45" customHeight="1" x14ac:dyDescent="0.25">
      <c r="A58" s="55">
        <v>38</v>
      </c>
      <c r="B58" s="54" t="s">
        <v>97</v>
      </c>
      <c r="C58" s="55" t="s">
        <v>115</v>
      </c>
      <c r="D58" s="55" t="s">
        <v>700</v>
      </c>
      <c r="E58" s="57">
        <v>2</v>
      </c>
      <c r="F58" s="56" t="s">
        <v>321</v>
      </c>
      <c r="G58" s="56" t="s">
        <v>127</v>
      </c>
      <c r="H58" s="55" t="s">
        <v>124</v>
      </c>
      <c r="I58" s="73" t="s">
        <v>132</v>
      </c>
      <c r="J58" s="31" t="s">
        <v>90</v>
      </c>
      <c r="K58" s="31" t="s">
        <v>90</v>
      </c>
      <c r="L58" s="66" t="s">
        <v>91</v>
      </c>
      <c r="M58" s="225">
        <f>Y58+AV58</f>
        <v>75</v>
      </c>
      <c r="N58" s="226">
        <f>AS58+BP58</f>
        <v>40</v>
      </c>
      <c r="O58" s="227">
        <f>Z58+AW58</f>
        <v>35</v>
      </c>
      <c r="P58" s="228">
        <f>AA58+AX58</f>
        <v>35</v>
      </c>
      <c r="Q58" s="229">
        <f>X58+AU58</f>
        <v>3</v>
      </c>
      <c r="R58" s="230">
        <f t="shared" si="90"/>
        <v>0</v>
      </c>
      <c r="S58" s="230">
        <f t="shared" si="91"/>
        <v>2.5714285714285716</v>
      </c>
      <c r="T58" s="232">
        <f t="shared" si="92"/>
        <v>0</v>
      </c>
      <c r="U58" s="233">
        <f t="shared" si="14"/>
        <v>1.4</v>
      </c>
      <c r="V58" s="60" t="s">
        <v>93</v>
      </c>
      <c r="W58" s="61" t="s">
        <v>93</v>
      </c>
      <c r="X58" s="52">
        <v>3</v>
      </c>
      <c r="Y58" s="257">
        <f t="shared" si="123"/>
        <v>35</v>
      </c>
      <c r="Z58" s="258">
        <f t="shared" si="124"/>
        <v>35</v>
      </c>
      <c r="AA58" s="259">
        <f t="shared" si="125"/>
        <v>35</v>
      </c>
      <c r="AB58" s="53">
        <v>5</v>
      </c>
      <c r="AC58" s="62"/>
      <c r="AD58" s="55"/>
      <c r="AE58" s="55">
        <v>10</v>
      </c>
      <c r="AF58" s="55"/>
      <c r="AG58" s="55">
        <v>20</v>
      </c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63"/>
      <c r="AS58" s="64"/>
      <c r="AT58" s="61"/>
      <c r="AU58" s="52"/>
      <c r="AV58" s="225">
        <f>BP58+AW58</f>
        <v>40</v>
      </c>
      <c r="AW58" s="258">
        <f>BO58+AX58</f>
        <v>0</v>
      </c>
      <c r="AX58" s="267">
        <f>(SUM(AY58:BN58))-AZ58</f>
        <v>0</v>
      </c>
      <c r="AY58" s="55"/>
      <c r="AZ58" s="62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63"/>
      <c r="BP58" s="64">
        <v>40</v>
      </c>
      <c r="BQ58" s="271">
        <f>IFERROR(M58/Q58," ")</f>
        <v>25</v>
      </c>
      <c r="BR58" s="273" t="str">
        <f>IF(OR(BQ58&gt;30,BQ58&lt;25),"1 ECTS powinien mieścić się przedziale 25-30h","Wartość prawidłowa")</f>
        <v>Wartość prawidłowa</v>
      </c>
      <c r="BS58" s="294">
        <f t="shared" si="40"/>
        <v>35</v>
      </c>
      <c r="BT58" s="295">
        <f t="shared" si="41"/>
        <v>0</v>
      </c>
      <c r="BU58" s="295">
        <f t="shared" si="42"/>
        <v>0</v>
      </c>
      <c r="BV58" s="295">
        <f t="shared" si="43"/>
        <v>0</v>
      </c>
      <c r="BW58" s="295">
        <f t="shared" si="44"/>
        <v>40</v>
      </c>
      <c r="BX58" s="295">
        <f t="shared" si="45"/>
        <v>0</v>
      </c>
      <c r="BY58" s="296">
        <f t="shared" si="46"/>
        <v>75</v>
      </c>
      <c r="BZ58" s="297">
        <f t="shared" si="47"/>
        <v>1.4</v>
      </c>
      <c r="CA58" s="298">
        <f t="shared" si="48"/>
        <v>0</v>
      </c>
      <c r="CB58" s="298">
        <f t="shared" si="35"/>
        <v>0</v>
      </c>
      <c r="CC58" s="298">
        <f t="shared" si="36"/>
        <v>0</v>
      </c>
      <c r="CD58" s="298">
        <f t="shared" si="37"/>
        <v>1.6</v>
      </c>
      <c r="CE58" s="298">
        <f t="shared" si="38"/>
        <v>0</v>
      </c>
      <c r="CF58" s="299">
        <f t="shared" si="39"/>
        <v>3</v>
      </c>
      <c r="CG58" s="294">
        <f t="shared" si="49"/>
        <v>35</v>
      </c>
      <c r="CH58" s="300">
        <f t="shared" si="50"/>
        <v>0</v>
      </c>
      <c r="CI58" s="301">
        <f t="shared" si="51"/>
        <v>1.4</v>
      </c>
      <c r="CJ58" s="302">
        <f t="shared" si="52"/>
        <v>0</v>
      </c>
      <c r="CK58" s="291">
        <f>Matryca!Q58</f>
        <v>3</v>
      </c>
      <c r="CL58" s="292">
        <f>Matryca!R58</f>
        <v>4</v>
      </c>
      <c r="CM58" s="293">
        <f>Matryca!S58</f>
        <v>2</v>
      </c>
    </row>
    <row r="59" spans="1:91" s="29" customFormat="1" ht="29.45" customHeight="1" x14ac:dyDescent="0.25">
      <c r="A59" s="55">
        <v>39</v>
      </c>
      <c r="B59" s="54" t="s">
        <v>97</v>
      </c>
      <c r="C59" s="55" t="s">
        <v>115</v>
      </c>
      <c r="D59" s="55" t="s">
        <v>700</v>
      </c>
      <c r="E59" s="57">
        <v>2</v>
      </c>
      <c r="F59" s="56" t="s">
        <v>321</v>
      </c>
      <c r="G59" s="56" t="s">
        <v>127</v>
      </c>
      <c r="H59" s="55" t="s">
        <v>124</v>
      </c>
      <c r="I59" s="69" t="s">
        <v>133</v>
      </c>
      <c r="J59" s="31" t="s">
        <v>90</v>
      </c>
      <c r="K59" s="31" t="s">
        <v>90</v>
      </c>
      <c r="L59" s="66" t="s">
        <v>91</v>
      </c>
      <c r="M59" s="225">
        <f t="shared" ref="M59:M61" si="134">Y59+AV59</f>
        <v>75</v>
      </c>
      <c r="N59" s="226">
        <f t="shared" ref="N59:N61" si="135">AS59+BP59</f>
        <v>35</v>
      </c>
      <c r="O59" s="227">
        <f t="shared" ref="O59:O61" si="136">Z59+AW59</f>
        <v>40</v>
      </c>
      <c r="P59" s="228">
        <f t="shared" ref="P59:P61" si="137">AA59+AX59</f>
        <v>40</v>
      </c>
      <c r="Q59" s="229">
        <f t="shared" ref="Q59:Q61" si="138">X59+AU59</f>
        <v>3</v>
      </c>
      <c r="R59" s="230">
        <f t="shared" si="90"/>
        <v>0</v>
      </c>
      <c r="S59" s="230">
        <f t="shared" si="91"/>
        <v>1.875</v>
      </c>
      <c r="T59" s="232">
        <f t="shared" si="92"/>
        <v>0</v>
      </c>
      <c r="U59" s="233">
        <f t="shared" si="14"/>
        <v>1.6</v>
      </c>
      <c r="V59" s="60" t="s">
        <v>93</v>
      </c>
      <c r="W59" s="61"/>
      <c r="X59" s="52"/>
      <c r="Y59" s="257">
        <f t="shared" si="123"/>
        <v>0</v>
      </c>
      <c r="Z59" s="258">
        <f t="shared" si="124"/>
        <v>0</v>
      </c>
      <c r="AA59" s="259">
        <f t="shared" si="125"/>
        <v>0</v>
      </c>
      <c r="AB59" s="53"/>
      <c r="AC59" s="62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63"/>
      <c r="AS59" s="64"/>
      <c r="AT59" s="61" t="s">
        <v>93</v>
      </c>
      <c r="AU59" s="52">
        <v>3</v>
      </c>
      <c r="AV59" s="225">
        <f t="shared" ref="AV59:AV61" si="139">BP59+AW59</f>
        <v>75</v>
      </c>
      <c r="AW59" s="258">
        <f t="shared" ref="AW59:AW61" si="140">BO59+AX59</f>
        <v>40</v>
      </c>
      <c r="AX59" s="267">
        <f t="shared" ref="AX59" si="141">(SUM(AY59:BN59))-AZ59</f>
        <v>40</v>
      </c>
      <c r="AY59" s="55">
        <v>15</v>
      </c>
      <c r="AZ59" s="62"/>
      <c r="BA59" s="55"/>
      <c r="BB59" s="55"/>
      <c r="BC59" s="55"/>
      <c r="BD59" s="55"/>
      <c r="BE59" s="55"/>
      <c r="BF59" s="55"/>
      <c r="BG59" s="55">
        <v>25</v>
      </c>
      <c r="BH59" s="55"/>
      <c r="BI59" s="55"/>
      <c r="BJ59" s="55"/>
      <c r="BK59" s="55"/>
      <c r="BL59" s="55"/>
      <c r="BM59" s="55"/>
      <c r="BN59" s="55"/>
      <c r="BO59" s="63"/>
      <c r="BP59" s="64">
        <v>35</v>
      </c>
      <c r="BQ59" s="271">
        <f t="shared" ref="BQ59:BQ61" si="142">IFERROR(M59/Q59," ")</f>
        <v>25</v>
      </c>
      <c r="BR59" s="273" t="str">
        <f t="shared" ref="BR59:BR61" si="143">IF(OR(BQ59&gt;30,BQ59&lt;25),"1 ECTS powinien mieścić się przedziale 25-30h","Wartość prawidłowa")</f>
        <v>Wartość prawidłowa</v>
      </c>
      <c r="BS59" s="294">
        <f t="shared" si="40"/>
        <v>40</v>
      </c>
      <c r="BT59" s="295">
        <f t="shared" si="41"/>
        <v>0</v>
      </c>
      <c r="BU59" s="295">
        <f t="shared" si="42"/>
        <v>0</v>
      </c>
      <c r="BV59" s="295">
        <f t="shared" si="43"/>
        <v>0</v>
      </c>
      <c r="BW59" s="295">
        <f t="shared" si="44"/>
        <v>35</v>
      </c>
      <c r="BX59" s="295">
        <f t="shared" si="45"/>
        <v>0</v>
      </c>
      <c r="BY59" s="296">
        <f t="shared" si="46"/>
        <v>75</v>
      </c>
      <c r="BZ59" s="297">
        <f t="shared" si="47"/>
        <v>1.6</v>
      </c>
      <c r="CA59" s="298">
        <f t="shared" si="48"/>
        <v>0</v>
      </c>
      <c r="CB59" s="298">
        <f t="shared" si="35"/>
        <v>0</v>
      </c>
      <c r="CC59" s="298">
        <f t="shared" si="36"/>
        <v>0</v>
      </c>
      <c r="CD59" s="298">
        <f t="shared" si="37"/>
        <v>1.4</v>
      </c>
      <c r="CE59" s="298">
        <f t="shared" si="38"/>
        <v>0</v>
      </c>
      <c r="CF59" s="299">
        <f t="shared" si="39"/>
        <v>3</v>
      </c>
      <c r="CG59" s="294">
        <f t="shared" si="49"/>
        <v>40</v>
      </c>
      <c r="CH59" s="300">
        <f t="shared" si="50"/>
        <v>0</v>
      </c>
      <c r="CI59" s="301">
        <f t="shared" si="51"/>
        <v>1.6</v>
      </c>
      <c r="CJ59" s="302">
        <f t="shared" si="52"/>
        <v>0</v>
      </c>
      <c r="CK59" s="291">
        <f>Matryca!Q59</f>
        <v>9</v>
      </c>
      <c r="CL59" s="292">
        <f>Matryca!R59</f>
        <v>7</v>
      </c>
      <c r="CM59" s="293">
        <f>Matryca!S59</f>
        <v>2</v>
      </c>
    </row>
    <row r="60" spans="1:91" s="29" customFormat="1" ht="15.75" x14ac:dyDescent="0.25">
      <c r="A60" s="55">
        <v>40</v>
      </c>
      <c r="B60" s="54" t="s">
        <v>97</v>
      </c>
      <c r="C60" s="55" t="s">
        <v>115</v>
      </c>
      <c r="D60" s="55" t="s">
        <v>700</v>
      </c>
      <c r="E60" s="57">
        <v>2</v>
      </c>
      <c r="F60" s="56" t="s">
        <v>321</v>
      </c>
      <c r="G60" s="56" t="s">
        <v>127</v>
      </c>
      <c r="H60" s="55" t="s">
        <v>124</v>
      </c>
      <c r="I60" s="69" t="s">
        <v>351</v>
      </c>
      <c r="J60" s="31" t="s">
        <v>90</v>
      </c>
      <c r="K60" s="31" t="s">
        <v>90</v>
      </c>
      <c r="L60" s="66" t="s">
        <v>91</v>
      </c>
      <c r="M60" s="225">
        <f t="shared" si="134"/>
        <v>75</v>
      </c>
      <c r="N60" s="226">
        <f t="shared" si="135"/>
        <v>35</v>
      </c>
      <c r="O60" s="227">
        <f t="shared" si="136"/>
        <v>40</v>
      </c>
      <c r="P60" s="228">
        <f t="shared" si="137"/>
        <v>40</v>
      </c>
      <c r="Q60" s="229">
        <f t="shared" si="138"/>
        <v>3</v>
      </c>
      <c r="R60" s="230">
        <f t="shared" si="90"/>
        <v>0</v>
      </c>
      <c r="S60" s="230">
        <f t="shared" si="91"/>
        <v>1.875</v>
      </c>
      <c r="T60" s="232">
        <f t="shared" si="92"/>
        <v>0</v>
      </c>
      <c r="U60" s="233">
        <f t="shared" si="14"/>
        <v>1.6</v>
      </c>
      <c r="V60" s="60" t="s">
        <v>93</v>
      </c>
      <c r="W60" s="61" t="s">
        <v>93</v>
      </c>
      <c r="X60" s="52">
        <v>3</v>
      </c>
      <c r="Y60" s="257">
        <f t="shared" si="123"/>
        <v>40</v>
      </c>
      <c r="Z60" s="258">
        <f t="shared" si="124"/>
        <v>40</v>
      </c>
      <c r="AA60" s="259">
        <f t="shared" si="125"/>
        <v>40</v>
      </c>
      <c r="AB60" s="53">
        <v>15</v>
      </c>
      <c r="AC60" s="62"/>
      <c r="AD60" s="55"/>
      <c r="AE60" s="55"/>
      <c r="AF60" s="55"/>
      <c r="AG60" s="55">
        <v>25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63"/>
      <c r="AS60" s="64"/>
      <c r="AT60" s="61"/>
      <c r="AU60" s="52"/>
      <c r="AV60" s="225">
        <f t="shared" si="139"/>
        <v>35</v>
      </c>
      <c r="AW60" s="258">
        <f t="shared" si="140"/>
        <v>0</v>
      </c>
      <c r="AX60" s="267">
        <f t="shared" ref="AX60:AX61" si="144">(SUM(AY60:BN60))-AZ60</f>
        <v>0</v>
      </c>
      <c r="AY60" s="55"/>
      <c r="AZ60" s="62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63"/>
      <c r="BP60" s="64">
        <v>35</v>
      </c>
      <c r="BQ60" s="271">
        <f t="shared" si="142"/>
        <v>25</v>
      </c>
      <c r="BR60" s="273" t="str">
        <f t="shared" si="143"/>
        <v>Wartość prawidłowa</v>
      </c>
      <c r="BS60" s="294">
        <f t="shared" si="40"/>
        <v>40</v>
      </c>
      <c r="BT60" s="295">
        <f t="shared" si="41"/>
        <v>0</v>
      </c>
      <c r="BU60" s="295">
        <f t="shared" si="42"/>
        <v>0</v>
      </c>
      <c r="BV60" s="295">
        <f t="shared" si="43"/>
        <v>0</v>
      </c>
      <c r="BW60" s="295">
        <f t="shared" si="44"/>
        <v>35</v>
      </c>
      <c r="BX60" s="295">
        <f t="shared" si="45"/>
        <v>0</v>
      </c>
      <c r="BY60" s="296">
        <f t="shared" si="46"/>
        <v>75</v>
      </c>
      <c r="BZ60" s="297">
        <f t="shared" si="47"/>
        <v>1.6</v>
      </c>
      <c r="CA60" s="298">
        <f t="shared" si="48"/>
        <v>0</v>
      </c>
      <c r="CB60" s="298">
        <f t="shared" si="35"/>
        <v>0</v>
      </c>
      <c r="CC60" s="298">
        <f t="shared" si="36"/>
        <v>0</v>
      </c>
      <c r="CD60" s="298">
        <f t="shared" si="37"/>
        <v>1.4</v>
      </c>
      <c r="CE60" s="298">
        <f t="shared" si="38"/>
        <v>0</v>
      </c>
      <c r="CF60" s="299">
        <f t="shared" si="39"/>
        <v>3</v>
      </c>
      <c r="CG60" s="294">
        <f t="shared" si="49"/>
        <v>40</v>
      </c>
      <c r="CH60" s="300">
        <f t="shared" si="50"/>
        <v>0</v>
      </c>
      <c r="CI60" s="301">
        <f t="shared" si="51"/>
        <v>1.6</v>
      </c>
      <c r="CJ60" s="302">
        <f t="shared" si="52"/>
        <v>0</v>
      </c>
      <c r="CK60" s="291">
        <f>Matryca!Q60</f>
        <v>5</v>
      </c>
      <c r="CL60" s="292">
        <f>Matryca!R60</f>
        <v>6</v>
      </c>
      <c r="CM60" s="293">
        <f>Matryca!S60</f>
        <v>2</v>
      </c>
    </row>
    <row r="61" spans="1:91" s="29" customFormat="1" ht="15.75" x14ac:dyDescent="0.25">
      <c r="A61" s="55">
        <v>41</v>
      </c>
      <c r="B61" s="54" t="s">
        <v>97</v>
      </c>
      <c r="C61" s="55" t="s">
        <v>115</v>
      </c>
      <c r="D61" s="55" t="s">
        <v>700</v>
      </c>
      <c r="E61" s="57">
        <v>2</v>
      </c>
      <c r="F61" s="56" t="s">
        <v>321</v>
      </c>
      <c r="G61" s="56" t="s">
        <v>127</v>
      </c>
      <c r="H61" s="55" t="s">
        <v>124</v>
      </c>
      <c r="I61" s="69" t="s">
        <v>134</v>
      </c>
      <c r="J61" s="31" t="s">
        <v>90</v>
      </c>
      <c r="K61" s="31" t="s">
        <v>90</v>
      </c>
      <c r="L61" s="66" t="s">
        <v>91</v>
      </c>
      <c r="M61" s="225">
        <f t="shared" si="134"/>
        <v>75</v>
      </c>
      <c r="N61" s="226">
        <f t="shared" si="135"/>
        <v>35</v>
      </c>
      <c r="O61" s="227">
        <f t="shared" si="136"/>
        <v>40</v>
      </c>
      <c r="P61" s="228">
        <f t="shared" si="137"/>
        <v>40</v>
      </c>
      <c r="Q61" s="229">
        <f t="shared" si="138"/>
        <v>3</v>
      </c>
      <c r="R61" s="230">
        <f t="shared" si="90"/>
        <v>0</v>
      </c>
      <c r="S61" s="230">
        <f t="shared" si="91"/>
        <v>1.875</v>
      </c>
      <c r="T61" s="232">
        <f t="shared" si="92"/>
        <v>0</v>
      </c>
      <c r="U61" s="233">
        <f t="shared" si="14"/>
        <v>1.6</v>
      </c>
      <c r="V61" s="60" t="s">
        <v>93</v>
      </c>
      <c r="W61" s="61"/>
      <c r="X61" s="52"/>
      <c r="Y61" s="257">
        <f t="shared" si="123"/>
        <v>0</v>
      </c>
      <c r="Z61" s="258">
        <f t="shared" si="124"/>
        <v>0</v>
      </c>
      <c r="AA61" s="259">
        <f t="shared" si="125"/>
        <v>0</v>
      </c>
      <c r="AB61" s="53"/>
      <c r="AC61" s="62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63"/>
      <c r="AS61" s="64"/>
      <c r="AT61" s="61" t="s">
        <v>93</v>
      </c>
      <c r="AU61" s="52">
        <v>3</v>
      </c>
      <c r="AV61" s="225">
        <f t="shared" si="139"/>
        <v>75</v>
      </c>
      <c r="AW61" s="258">
        <f t="shared" si="140"/>
        <v>40</v>
      </c>
      <c r="AX61" s="267">
        <f t="shared" si="144"/>
        <v>40</v>
      </c>
      <c r="AY61" s="55">
        <v>15</v>
      </c>
      <c r="AZ61" s="62"/>
      <c r="BA61" s="55"/>
      <c r="BB61" s="55"/>
      <c r="BC61" s="55"/>
      <c r="BD61" s="55">
        <v>25</v>
      </c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63"/>
      <c r="BP61" s="64">
        <v>35</v>
      </c>
      <c r="BQ61" s="271">
        <f t="shared" si="142"/>
        <v>25</v>
      </c>
      <c r="BR61" s="273" t="str">
        <f t="shared" si="143"/>
        <v>Wartość prawidłowa</v>
      </c>
      <c r="BS61" s="294">
        <f t="shared" si="40"/>
        <v>40</v>
      </c>
      <c r="BT61" s="295">
        <f t="shared" si="41"/>
        <v>0</v>
      </c>
      <c r="BU61" s="295">
        <f t="shared" si="42"/>
        <v>0</v>
      </c>
      <c r="BV61" s="295">
        <f t="shared" si="43"/>
        <v>0</v>
      </c>
      <c r="BW61" s="295">
        <f t="shared" si="44"/>
        <v>35</v>
      </c>
      <c r="BX61" s="295">
        <f t="shared" si="45"/>
        <v>0</v>
      </c>
      <c r="BY61" s="296">
        <f t="shared" si="46"/>
        <v>75</v>
      </c>
      <c r="BZ61" s="297">
        <f t="shared" si="47"/>
        <v>1.6</v>
      </c>
      <c r="CA61" s="298">
        <f t="shared" si="48"/>
        <v>0</v>
      </c>
      <c r="CB61" s="298">
        <f t="shared" si="35"/>
        <v>0</v>
      </c>
      <c r="CC61" s="298">
        <f t="shared" si="36"/>
        <v>0</v>
      </c>
      <c r="CD61" s="298">
        <f t="shared" si="37"/>
        <v>1.4</v>
      </c>
      <c r="CE61" s="298">
        <f t="shared" si="38"/>
        <v>0</v>
      </c>
      <c r="CF61" s="299">
        <f t="shared" si="39"/>
        <v>3</v>
      </c>
      <c r="CG61" s="294">
        <f t="shared" si="49"/>
        <v>40</v>
      </c>
      <c r="CH61" s="300">
        <f t="shared" si="50"/>
        <v>0</v>
      </c>
      <c r="CI61" s="301">
        <f t="shared" si="51"/>
        <v>1.6</v>
      </c>
      <c r="CJ61" s="302">
        <f t="shared" si="52"/>
        <v>0</v>
      </c>
      <c r="CK61" s="291">
        <f>Matryca!Q61</f>
        <v>5</v>
      </c>
      <c r="CL61" s="292">
        <f>Matryca!R61</f>
        <v>6</v>
      </c>
      <c r="CM61" s="293">
        <f>Matryca!S61</f>
        <v>2</v>
      </c>
    </row>
    <row r="62" spans="1:91" s="29" customFormat="1" ht="30" x14ac:dyDescent="0.25">
      <c r="A62" s="55">
        <v>42</v>
      </c>
      <c r="B62" s="54" t="s">
        <v>110</v>
      </c>
      <c r="C62" s="55" t="s">
        <v>115</v>
      </c>
      <c r="D62" s="55"/>
      <c r="E62" s="57">
        <v>2</v>
      </c>
      <c r="F62" s="56" t="s">
        <v>321</v>
      </c>
      <c r="G62" s="56" t="s">
        <v>88</v>
      </c>
      <c r="H62" s="31" t="s">
        <v>89</v>
      </c>
      <c r="I62" s="69" t="s">
        <v>135</v>
      </c>
      <c r="J62" s="31" t="s">
        <v>90</v>
      </c>
      <c r="K62" s="31" t="s">
        <v>90</v>
      </c>
      <c r="L62" s="66" t="s">
        <v>91</v>
      </c>
      <c r="M62" s="225">
        <f t="shared" si="93"/>
        <v>52</v>
      </c>
      <c r="N62" s="226">
        <f t="shared" si="10"/>
        <v>20</v>
      </c>
      <c r="O62" s="227">
        <f t="shared" si="94"/>
        <v>32</v>
      </c>
      <c r="P62" s="228">
        <f t="shared" si="95"/>
        <v>32</v>
      </c>
      <c r="Q62" s="229">
        <f t="shared" si="33"/>
        <v>2</v>
      </c>
      <c r="R62" s="230">
        <f t="shared" si="90"/>
        <v>0</v>
      </c>
      <c r="S62" s="230">
        <f t="shared" si="91"/>
        <v>2</v>
      </c>
      <c r="T62" s="232">
        <f t="shared" si="92"/>
        <v>0</v>
      </c>
      <c r="U62" s="233">
        <f t="shared" si="14"/>
        <v>1.2307692307692308</v>
      </c>
      <c r="V62" s="60" t="s">
        <v>93</v>
      </c>
      <c r="W62" s="61"/>
      <c r="X62" s="52"/>
      <c r="Y62" s="257">
        <f t="shared" si="123"/>
        <v>0</v>
      </c>
      <c r="Z62" s="258">
        <f t="shared" si="124"/>
        <v>0</v>
      </c>
      <c r="AA62" s="259">
        <f t="shared" si="125"/>
        <v>0</v>
      </c>
      <c r="AB62" s="53"/>
      <c r="AC62" s="62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63"/>
      <c r="AS62" s="64"/>
      <c r="AT62" s="61" t="s">
        <v>93</v>
      </c>
      <c r="AU62" s="52">
        <v>2</v>
      </c>
      <c r="AV62" s="225">
        <f t="shared" si="99"/>
        <v>52</v>
      </c>
      <c r="AW62" s="258">
        <f t="shared" si="100"/>
        <v>32</v>
      </c>
      <c r="AX62" s="267">
        <f t="shared" si="101"/>
        <v>32</v>
      </c>
      <c r="AY62" s="55"/>
      <c r="AZ62" s="62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>
        <v>32</v>
      </c>
      <c r="BO62" s="63"/>
      <c r="BP62" s="64">
        <v>20</v>
      </c>
      <c r="BQ62" s="271">
        <f t="shared" si="19"/>
        <v>26</v>
      </c>
      <c r="BR62" s="273" t="str">
        <f t="shared" si="34"/>
        <v>Wartość prawidłowa</v>
      </c>
      <c r="BS62" s="294">
        <f t="shared" si="40"/>
        <v>0</v>
      </c>
      <c r="BT62" s="295">
        <f t="shared" si="41"/>
        <v>0</v>
      </c>
      <c r="BU62" s="295">
        <f t="shared" si="42"/>
        <v>0</v>
      </c>
      <c r="BV62" s="295">
        <f t="shared" si="43"/>
        <v>0</v>
      </c>
      <c r="BW62" s="295">
        <f t="shared" si="44"/>
        <v>20</v>
      </c>
      <c r="BX62" s="295">
        <f t="shared" si="45"/>
        <v>32</v>
      </c>
      <c r="BY62" s="296">
        <f t="shared" si="46"/>
        <v>52</v>
      </c>
      <c r="BZ62" s="297">
        <f t="shared" si="47"/>
        <v>0</v>
      </c>
      <c r="CA62" s="298">
        <f t="shared" si="48"/>
        <v>0</v>
      </c>
      <c r="CB62" s="298">
        <f t="shared" si="35"/>
        <v>0</v>
      </c>
      <c r="CC62" s="298">
        <f t="shared" si="36"/>
        <v>0</v>
      </c>
      <c r="CD62" s="298">
        <f t="shared" si="37"/>
        <v>0.76923076923076927</v>
      </c>
      <c r="CE62" s="298">
        <f t="shared" si="38"/>
        <v>1.2307692307692308</v>
      </c>
      <c r="CF62" s="299">
        <f t="shared" si="39"/>
        <v>2</v>
      </c>
      <c r="CG62" s="294">
        <f t="shared" si="49"/>
        <v>32</v>
      </c>
      <c r="CH62" s="300">
        <f t="shared" si="50"/>
        <v>0</v>
      </c>
      <c r="CI62" s="301">
        <f t="shared" si="51"/>
        <v>1.2307692307692308</v>
      </c>
      <c r="CJ62" s="302">
        <f t="shared" si="52"/>
        <v>0</v>
      </c>
      <c r="CK62" s="291">
        <f>Matryca!Q62</f>
        <v>0</v>
      </c>
      <c r="CL62" s="292">
        <f>Matryca!R62</f>
        <v>2</v>
      </c>
      <c r="CM62" s="293">
        <f>Matryca!S62</f>
        <v>2</v>
      </c>
    </row>
    <row r="63" spans="1:91" s="29" customFormat="1" ht="30.75" thickBot="1" x14ac:dyDescent="0.3">
      <c r="A63" s="91">
        <v>43</v>
      </c>
      <c r="B63" s="92" t="s">
        <v>110</v>
      </c>
      <c r="C63" s="94" t="s">
        <v>115</v>
      </c>
      <c r="D63" s="94"/>
      <c r="E63" s="126">
        <v>2</v>
      </c>
      <c r="F63" s="93" t="s">
        <v>321</v>
      </c>
      <c r="G63" s="94" t="s">
        <v>88</v>
      </c>
      <c r="H63" s="96" t="s">
        <v>89</v>
      </c>
      <c r="I63" s="127" t="s">
        <v>136</v>
      </c>
      <c r="J63" s="96" t="s">
        <v>90</v>
      </c>
      <c r="K63" s="96" t="s">
        <v>90</v>
      </c>
      <c r="L63" s="96" t="s">
        <v>91</v>
      </c>
      <c r="M63" s="269">
        <f t="shared" si="93"/>
        <v>176</v>
      </c>
      <c r="N63" s="341">
        <f t="shared" si="10"/>
        <v>30</v>
      </c>
      <c r="O63" s="342">
        <f t="shared" si="94"/>
        <v>146</v>
      </c>
      <c r="P63" s="343">
        <f t="shared" si="95"/>
        <v>146</v>
      </c>
      <c r="Q63" s="344">
        <f t="shared" si="33"/>
        <v>7</v>
      </c>
      <c r="R63" s="345">
        <f t="shared" si="90"/>
        <v>0</v>
      </c>
      <c r="S63" s="251">
        <f t="shared" si="91"/>
        <v>7</v>
      </c>
      <c r="T63" s="346">
        <f t="shared" si="92"/>
        <v>0</v>
      </c>
      <c r="U63" s="347">
        <f>IFERROR((SUM(AB63,AD63:AN63,AY63,BA63:BK63,AQ63,BN63)*Q63/M63)," ")</f>
        <v>5.8068181818181817</v>
      </c>
      <c r="V63" s="98" t="s">
        <v>93</v>
      </c>
      <c r="W63" s="104" t="s">
        <v>93</v>
      </c>
      <c r="X63" s="99">
        <v>3</v>
      </c>
      <c r="Y63" s="263">
        <f t="shared" si="96"/>
        <v>75</v>
      </c>
      <c r="Z63" s="264">
        <f t="shared" si="97"/>
        <v>70</v>
      </c>
      <c r="AA63" s="265">
        <f t="shared" si="98"/>
        <v>70</v>
      </c>
      <c r="AB63" s="91"/>
      <c r="AC63" s="128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>
        <v>70</v>
      </c>
      <c r="AR63" s="129"/>
      <c r="AS63" s="130">
        <v>5</v>
      </c>
      <c r="AT63" s="104" t="s">
        <v>93</v>
      </c>
      <c r="AU63" s="99">
        <v>4</v>
      </c>
      <c r="AV63" s="269">
        <f t="shared" si="99"/>
        <v>101</v>
      </c>
      <c r="AW63" s="264">
        <f t="shared" si="100"/>
        <v>76</v>
      </c>
      <c r="AX63" s="353">
        <f t="shared" si="101"/>
        <v>76</v>
      </c>
      <c r="AY63" s="94"/>
      <c r="AZ63" s="128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>
        <v>76</v>
      </c>
      <c r="BO63" s="129"/>
      <c r="BP63" s="130">
        <v>25</v>
      </c>
      <c r="BQ63" s="280">
        <f t="shared" si="19"/>
        <v>25.142857142857142</v>
      </c>
      <c r="BR63" s="281" t="str">
        <f t="shared" si="34"/>
        <v>Wartość prawidłowa</v>
      </c>
      <c r="BS63" s="327">
        <f t="shared" si="40"/>
        <v>0</v>
      </c>
      <c r="BT63" s="328">
        <f t="shared" si="41"/>
        <v>0</v>
      </c>
      <c r="BU63" s="328">
        <f t="shared" si="42"/>
        <v>0</v>
      </c>
      <c r="BV63" s="328">
        <f t="shared" si="43"/>
        <v>0</v>
      </c>
      <c r="BW63" s="328">
        <f t="shared" si="44"/>
        <v>30</v>
      </c>
      <c r="BX63" s="328">
        <f t="shared" si="45"/>
        <v>146</v>
      </c>
      <c r="BY63" s="329">
        <f t="shared" si="46"/>
        <v>176</v>
      </c>
      <c r="BZ63" s="330">
        <f t="shared" si="47"/>
        <v>0</v>
      </c>
      <c r="CA63" s="303">
        <f t="shared" si="48"/>
        <v>0</v>
      </c>
      <c r="CB63" s="303">
        <f t="shared" si="35"/>
        <v>0</v>
      </c>
      <c r="CC63" s="303">
        <f t="shared" si="36"/>
        <v>0</v>
      </c>
      <c r="CD63" s="303">
        <f t="shared" si="37"/>
        <v>1.1931818181818181</v>
      </c>
      <c r="CE63" s="303">
        <f t="shared" si="38"/>
        <v>5.8068181818181817</v>
      </c>
      <c r="CF63" s="304">
        <f t="shared" si="39"/>
        <v>7</v>
      </c>
      <c r="CG63" s="327">
        <f t="shared" si="49"/>
        <v>146</v>
      </c>
      <c r="CH63" s="331">
        <f t="shared" si="50"/>
        <v>0</v>
      </c>
      <c r="CI63" s="306">
        <f t="shared" si="51"/>
        <v>5.8068181818181817</v>
      </c>
      <c r="CJ63" s="307">
        <f t="shared" si="52"/>
        <v>0</v>
      </c>
      <c r="CK63" s="291">
        <f>Matryca!Q63</f>
        <v>0</v>
      </c>
      <c r="CL63" s="292">
        <f>Matryca!R63</f>
        <v>6</v>
      </c>
      <c r="CM63" s="293">
        <f>Matryca!S63</f>
        <v>3</v>
      </c>
    </row>
    <row r="64" spans="1:91" ht="16.5" thickBot="1" x14ac:dyDescent="0.3">
      <c r="A64" s="131"/>
      <c r="B64" s="132"/>
      <c r="C64" s="133"/>
      <c r="D64" s="133"/>
      <c r="E64" s="132"/>
      <c r="F64" s="133"/>
      <c r="G64" s="133"/>
      <c r="H64" s="134"/>
      <c r="I64" s="135" t="s">
        <v>137</v>
      </c>
      <c r="J64" s="354">
        <f>COUNTIF(J41:J63,"tak")</f>
        <v>1</v>
      </c>
      <c r="K64" s="354">
        <f t="shared" ref="K64:L64" si="145">COUNTIF(K41:K63,"tak")</f>
        <v>2</v>
      </c>
      <c r="L64" s="354">
        <f t="shared" si="145"/>
        <v>20</v>
      </c>
      <c r="M64" s="355">
        <f t="shared" ref="M64:AR64" si="146">SUM(M41:M63)</f>
        <v>1838</v>
      </c>
      <c r="N64" s="355">
        <f t="shared" si="146"/>
        <v>1085</v>
      </c>
      <c r="O64" s="355">
        <f t="shared" si="146"/>
        <v>753</v>
      </c>
      <c r="P64" s="355">
        <f t="shared" si="146"/>
        <v>753</v>
      </c>
      <c r="Q64" s="355">
        <f t="shared" si="146"/>
        <v>72</v>
      </c>
      <c r="R64" s="355">
        <f t="shared" si="146"/>
        <v>0</v>
      </c>
      <c r="S64" s="356">
        <f t="shared" si="146"/>
        <v>36.742857142857147</v>
      </c>
      <c r="T64" s="356">
        <f t="shared" si="146"/>
        <v>4.75</v>
      </c>
      <c r="U64" s="356">
        <f t="shared" si="146"/>
        <v>29.717904154668865</v>
      </c>
      <c r="V64" s="355">
        <f t="shared" si="146"/>
        <v>0</v>
      </c>
      <c r="W64" s="355">
        <f t="shared" si="146"/>
        <v>0</v>
      </c>
      <c r="X64" s="355">
        <f t="shared" si="146"/>
        <v>36</v>
      </c>
      <c r="Y64" s="355">
        <f t="shared" si="146"/>
        <v>710</v>
      </c>
      <c r="Z64" s="355">
        <f t="shared" si="146"/>
        <v>385</v>
      </c>
      <c r="AA64" s="355">
        <f t="shared" si="146"/>
        <v>385</v>
      </c>
      <c r="AB64" s="355">
        <f t="shared" si="146"/>
        <v>95</v>
      </c>
      <c r="AC64" s="355">
        <f t="shared" si="146"/>
        <v>15</v>
      </c>
      <c r="AD64" s="355">
        <f t="shared" si="146"/>
        <v>5</v>
      </c>
      <c r="AE64" s="355">
        <f t="shared" si="146"/>
        <v>20</v>
      </c>
      <c r="AF64" s="355">
        <f t="shared" si="146"/>
        <v>15</v>
      </c>
      <c r="AG64" s="355">
        <f t="shared" si="146"/>
        <v>110</v>
      </c>
      <c r="AH64" s="355">
        <f t="shared" si="146"/>
        <v>0</v>
      </c>
      <c r="AI64" s="355">
        <f t="shared" si="146"/>
        <v>0</v>
      </c>
      <c r="AJ64" s="355">
        <f t="shared" si="146"/>
        <v>0</v>
      </c>
      <c r="AK64" s="355">
        <f t="shared" si="146"/>
        <v>40</v>
      </c>
      <c r="AL64" s="355">
        <f t="shared" si="146"/>
        <v>0</v>
      </c>
      <c r="AM64" s="355">
        <f t="shared" si="146"/>
        <v>0</v>
      </c>
      <c r="AN64" s="355">
        <f t="shared" si="146"/>
        <v>30</v>
      </c>
      <c r="AO64" s="355">
        <f t="shared" si="146"/>
        <v>0</v>
      </c>
      <c r="AP64" s="355">
        <f t="shared" si="146"/>
        <v>0</v>
      </c>
      <c r="AQ64" s="355">
        <f t="shared" si="146"/>
        <v>70</v>
      </c>
      <c r="AR64" s="355">
        <f t="shared" si="146"/>
        <v>0</v>
      </c>
      <c r="AS64" s="355">
        <f t="shared" ref="AS64:BP64" si="147">SUM(AS41:AS63)</f>
        <v>325</v>
      </c>
      <c r="AT64" s="355">
        <f t="shared" si="147"/>
        <v>0</v>
      </c>
      <c r="AU64" s="355">
        <f t="shared" si="147"/>
        <v>36</v>
      </c>
      <c r="AV64" s="355">
        <f t="shared" si="147"/>
        <v>1128</v>
      </c>
      <c r="AW64" s="355">
        <f t="shared" si="147"/>
        <v>368</v>
      </c>
      <c r="AX64" s="355">
        <f t="shared" si="147"/>
        <v>368</v>
      </c>
      <c r="AY64" s="355">
        <f t="shared" si="147"/>
        <v>105</v>
      </c>
      <c r="AZ64" s="355">
        <f t="shared" si="147"/>
        <v>35</v>
      </c>
      <c r="BA64" s="355">
        <f t="shared" si="147"/>
        <v>5</v>
      </c>
      <c r="BB64" s="355">
        <f t="shared" si="147"/>
        <v>35</v>
      </c>
      <c r="BC64" s="355">
        <f t="shared" si="147"/>
        <v>0</v>
      </c>
      <c r="BD64" s="355">
        <f t="shared" si="147"/>
        <v>50</v>
      </c>
      <c r="BE64" s="355">
        <f t="shared" si="147"/>
        <v>0</v>
      </c>
      <c r="BF64" s="355">
        <f t="shared" si="147"/>
        <v>0</v>
      </c>
      <c r="BG64" s="355">
        <f t="shared" si="147"/>
        <v>65</v>
      </c>
      <c r="BH64" s="355">
        <f t="shared" si="147"/>
        <v>0</v>
      </c>
      <c r="BI64" s="355">
        <f t="shared" si="147"/>
        <v>0</v>
      </c>
      <c r="BJ64" s="355">
        <f t="shared" si="147"/>
        <v>0</v>
      </c>
      <c r="BK64" s="355">
        <f t="shared" si="147"/>
        <v>0</v>
      </c>
      <c r="BL64" s="355">
        <f t="shared" si="147"/>
        <v>0</v>
      </c>
      <c r="BM64" s="355">
        <f t="shared" si="147"/>
        <v>0</v>
      </c>
      <c r="BN64" s="355">
        <f t="shared" si="147"/>
        <v>108</v>
      </c>
      <c r="BO64" s="355">
        <f t="shared" si="147"/>
        <v>0</v>
      </c>
      <c r="BP64" s="355">
        <f t="shared" si="147"/>
        <v>760</v>
      </c>
      <c r="BQ64" s="136"/>
      <c r="BR64" s="137"/>
      <c r="BS64" s="332">
        <f t="shared" ref="BS64:CJ64" si="148">SUM(BS41:BS63)</f>
        <v>525</v>
      </c>
      <c r="BT64" s="333">
        <f t="shared" si="148"/>
        <v>50</v>
      </c>
      <c r="BU64" s="333">
        <f t="shared" si="148"/>
        <v>0</v>
      </c>
      <c r="BV64" s="333">
        <f t="shared" si="148"/>
        <v>0</v>
      </c>
      <c r="BW64" s="333">
        <f t="shared" si="148"/>
        <v>1085</v>
      </c>
      <c r="BX64" s="333">
        <f t="shared" si="148"/>
        <v>178</v>
      </c>
      <c r="BY64" s="333">
        <f t="shared" si="148"/>
        <v>1838</v>
      </c>
      <c r="BZ64" s="334">
        <f t="shared" si="148"/>
        <v>20.779581447963803</v>
      </c>
      <c r="CA64" s="334">
        <f t="shared" si="148"/>
        <v>1.900735294117647</v>
      </c>
      <c r="CB64" s="334">
        <f t="shared" si="148"/>
        <v>0</v>
      </c>
      <c r="CC64" s="334">
        <f t="shared" si="148"/>
        <v>0</v>
      </c>
      <c r="CD64" s="334">
        <f t="shared" si="148"/>
        <v>42.282095845331135</v>
      </c>
      <c r="CE64" s="334">
        <f t="shared" si="148"/>
        <v>7.0375874125874125</v>
      </c>
      <c r="CF64" s="333">
        <f t="shared" si="148"/>
        <v>72</v>
      </c>
      <c r="CG64" s="334">
        <f t="shared" si="148"/>
        <v>753</v>
      </c>
      <c r="CH64" s="334">
        <f t="shared" si="148"/>
        <v>50</v>
      </c>
      <c r="CI64" s="334">
        <f t="shared" si="148"/>
        <v>29.717904154668865</v>
      </c>
      <c r="CJ64" s="335">
        <f t="shared" si="148"/>
        <v>1.900735294117647</v>
      </c>
      <c r="CK64" s="336">
        <f t="shared" ref="CK64:CM64" si="149">SUM(CK41:CK63)</f>
        <v>84</v>
      </c>
      <c r="CL64" s="337">
        <f t="shared" si="149"/>
        <v>86</v>
      </c>
      <c r="CM64" s="338">
        <f t="shared" si="149"/>
        <v>42</v>
      </c>
    </row>
    <row r="65" spans="1:92" s="141" customFormat="1" ht="21.75" customHeight="1" thickBot="1" x14ac:dyDescent="0.3">
      <c r="A65" s="138" t="s">
        <v>138</v>
      </c>
      <c r="B65" s="139"/>
      <c r="C65" s="139"/>
      <c r="D65" s="139"/>
      <c r="E65" s="139"/>
      <c r="F65" s="139"/>
      <c r="G65" s="139"/>
      <c r="H65" s="139"/>
      <c r="I65" s="140"/>
      <c r="J65" s="357">
        <f>COUNTIF(J20:J63,"tak")</f>
        <v>3</v>
      </c>
      <c r="K65" s="357">
        <f t="shared" ref="K65:L65" si="150">COUNTIF(K20:K63,"tak")</f>
        <v>6</v>
      </c>
      <c r="L65" s="357">
        <f t="shared" si="150"/>
        <v>36</v>
      </c>
      <c r="M65" s="357">
        <f>SUM(M20:M39,M41:M63)</f>
        <v>3366</v>
      </c>
      <c r="N65" s="357">
        <f t="shared" ref="N65:BY65" si="151">SUM(N20:N39,N41:N63)</f>
        <v>1905</v>
      </c>
      <c r="O65" s="357">
        <f t="shared" si="151"/>
        <v>1461</v>
      </c>
      <c r="P65" s="357">
        <f t="shared" si="151"/>
        <v>1461</v>
      </c>
      <c r="Q65" s="357">
        <f t="shared" si="151"/>
        <v>132</v>
      </c>
      <c r="R65" s="357">
        <f t="shared" si="151"/>
        <v>0</v>
      </c>
      <c r="S65" s="358">
        <f t="shared" si="151"/>
        <v>69.121428571428567</v>
      </c>
      <c r="T65" s="358">
        <f t="shared" si="151"/>
        <v>20.371428571428574</v>
      </c>
      <c r="U65" s="358">
        <f>SUM(U20:U39,U41:U63)</f>
        <v>57.493217811600168</v>
      </c>
      <c r="V65" s="357">
        <f t="shared" si="151"/>
        <v>0</v>
      </c>
      <c r="W65" s="357">
        <f t="shared" si="151"/>
        <v>0</v>
      </c>
      <c r="X65" s="357">
        <f t="shared" si="151"/>
        <v>66</v>
      </c>
      <c r="Y65" s="357">
        <f t="shared" si="151"/>
        <v>1489</v>
      </c>
      <c r="Z65" s="357">
        <f t="shared" si="151"/>
        <v>686</v>
      </c>
      <c r="AA65" s="357">
        <f t="shared" si="151"/>
        <v>686</v>
      </c>
      <c r="AB65" s="357">
        <f t="shared" si="151"/>
        <v>220</v>
      </c>
      <c r="AC65" s="357">
        <f t="shared" si="151"/>
        <v>130</v>
      </c>
      <c r="AD65" s="357">
        <f t="shared" si="151"/>
        <v>10</v>
      </c>
      <c r="AE65" s="357">
        <f t="shared" si="151"/>
        <v>90</v>
      </c>
      <c r="AF65" s="357">
        <f t="shared" si="151"/>
        <v>25</v>
      </c>
      <c r="AG65" s="357">
        <f t="shared" si="151"/>
        <v>110</v>
      </c>
      <c r="AH65" s="357">
        <f t="shared" si="151"/>
        <v>20</v>
      </c>
      <c r="AI65" s="357">
        <f t="shared" si="151"/>
        <v>10</v>
      </c>
      <c r="AJ65" s="357">
        <f t="shared" si="151"/>
        <v>0</v>
      </c>
      <c r="AK65" s="357">
        <f t="shared" si="151"/>
        <v>65</v>
      </c>
      <c r="AL65" s="357">
        <f t="shared" si="151"/>
        <v>0</v>
      </c>
      <c r="AM65" s="357">
        <f t="shared" si="151"/>
        <v>0</v>
      </c>
      <c r="AN65" s="357">
        <f t="shared" si="151"/>
        <v>60</v>
      </c>
      <c r="AO65" s="357">
        <f t="shared" si="151"/>
        <v>6</v>
      </c>
      <c r="AP65" s="357">
        <f t="shared" si="151"/>
        <v>0</v>
      </c>
      <c r="AQ65" s="357">
        <f t="shared" si="151"/>
        <v>70</v>
      </c>
      <c r="AR65" s="357">
        <f t="shared" si="151"/>
        <v>0</v>
      </c>
      <c r="AS65" s="357">
        <f t="shared" si="151"/>
        <v>803</v>
      </c>
      <c r="AT65" s="357">
        <f t="shared" si="151"/>
        <v>0</v>
      </c>
      <c r="AU65" s="357">
        <f t="shared" si="151"/>
        <v>66</v>
      </c>
      <c r="AV65" s="357">
        <f t="shared" si="151"/>
        <v>1877</v>
      </c>
      <c r="AW65" s="357">
        <f t="shared" si="151"/>
        <v>775</v>
      </c>
      <c r="AX65" s="357">
        <f t="shared" si="151"/>
        <v>775</v>
      </c>
      <c r="AY65" s="357">
        <f t="shared" si="151"/>
        <v>155</v>
      </c>
      <c r="AZ65" s="357">
        <f t="shared" si="151"/>
        <v>85</v>
      </c>
      <c r="BA65" s="357">
        <f t="shared" si="151"/>
        <v>10</v>
      </c>
      <c r="BB65" s="357">
        <f t="shared" si="151"/>
        <v>65</v>
      </c>
      <c r="BC65" s="357">
        <f t="shared" si="151"/>
        <v>0</v>
      </c>
      <c r="BD65" s="357">
        <f t="shared" si="151"/>
        <v>50</v>
      </c>
      <c r="BE65" s="357">
        <f t="shared" si="151"/>
        <v>30</v>
      </c>
      <c r="BF65" s="357">
        <f t="shared" si="151"/>
        <v>0</v>
      </c>
      <c r="BG65" s="357">
        <f t="shared" si="151"/>
        <v>65</v>
      </c>
      <c r="BH65" s="357">
        <f t="shared" si="151"/>
        <v>40</v>
      </c>
      <c r="BI65" s="357">
        <f t="shared" si="151"/>
        <v>0</v>
      </c>
      <c r="BJ65" s="357">
        <f t="shared" si="151"/>
        <v>0</v>
      </c>
      <c r="BK65" s="357">
        <f t="shared" si="151"/>
        <v>30</v>
      </c>
      <c r="BL65" s="357">
        <f t="shared" si="151"/>
        <v>0</v>
      </c>
      <c r="BM65" s="357">
        <f t="shared" si="151"/>
        <v>0</v>
      </c>
      <c r="BN65" s="357">
        <f t="shared" si="151"/>
        <v>330</v>
      </c>
      <c r="BO65" s="357">
        <f t="shared" si="151"/>
        <v>0</v>
      </c>
      <c r="BP65" s="357">
        <f t="shared" si="151"/>
        <v>1102</v>
      </c>
      <c r="BQ65" s="357">
        <f t="shared" si="151"/>
        <v>1045.8284493284491</v>
      </c>
      <c r="BR65" s="357">
        <f t="shared" si="151"/>
        <v>0</v>
      </c>
      <c r="BS65" s="357">
        <f t="shared" si="151"/>
        <v>840</v>
      </c>
      <c r="BT65" s="357">
        <f t="shared" si="151"/>
        <v>215</v>
      </c>
      <c r="BU65" s="357">
        <f t="shared" si="151"/>
        <v>6</v>
      </c>
      <c r="BV65" s="357">
        <f t="shared" si="151"/>
        <v>0</v>
      </c>
      <c r="BW65" s="357">
        <f t="shared" si="151"/>
        <v>1905</v>
      </c>
      <c r="BX65" s="357">
        <f t="shared" si="151"/>
        <v>400</v>
      </c>
      <c r="BY65" s="357">
        <f t="shared" si="151"/>
        <v>3366</v>
      </c>
      <c r="BZ65" s="359">
        <f t="shared" ref="BZ65:CJ65" si="152">SUM(BZ20:BZ39,BZ41:BZ63)</f>
        <v>33.199773755656111</v>
      </c>
      <c r="CA65" s="359">
        <f t="shared" si="152"/>
        <v>8.4372737556561077</v>
      </c>
      <c r="CB65" s="359">
        <f t="shared" si="152"/>
        <v>0</v>
      </c>
      <c r="CC65" s="359">
        <f t="shared" si="152"/>
        <v>0</v>
      </c>
      <c r="CD65" s="359">
        <f t="shared" si="152"/>
        <v>74.506782188399853</v>
      </c>
      <c r="CE65" s="359">
        <f t="shared" si="152"/>
        <v>15.856170300287948</v>
      </c>
      <c r="CF65" s="357">
        <f t="shared" si="152"/>
        <v>132</v>
      </c>
      <c r="CG65" s="357">
        <f t="shared" si="152"/>
        <v>1455</v>
      </c>
      <c r="CH65" s="357">
        <f t="shared" si="152"/>
        <v>221</v>
      </c>
      <c r="CI65" s="359">
        <f t="shared" si="152"/>
        <v>57.493217811600168</v>
      </c>
      <c r="CJ65" s="359">
        <f t="shared" si="152"/>
        <v>8.4372737556561077</v>
      </c>
      <c r="CK65" s="359">
        <f t="shared" ref="CK65:CM65" si="153">SUM(CK20:CK39,CK41:CK63)</f>
        <v>152</v>
      </c>
      <c r="CL65" s="359">
        <f t="shared" si="153"/>
        <v>154</v>
      </c>
      <c r="CM65" s="359">
        <f t="shared" si="153"/>
        <v>76</v>
      </c>
    </row>
    <row r="66" spans="1:92" x14ac:dyDescent="0.25">
      <c r="A66"/>
      <c r="B66"/>
      <c r="C66"/>
      <c r="D66"/>
      <c r="E66" s="148"/>
      <c r="F66"/>
      <c r="G66"/>
      <c r="H66"/>
      <c r="I66" s="2"/>
      <c r="J66" s="2"/>
      <c r="K66" s="2"/>
      <c r="L66" s="2"/>
      <c r="M66" s="2"/>
      <c r="N66"/>
      <c r="O66" s="2"/>
      <c r="P66" s="2"/>
      <c r="Q66" s="2"/>
      <c r="R66" s="149"/>
      <c r="S66" s="149"/>
      <c r="T66" s="2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</row>
    <row r="67" spans="1:92" ht="15.75" x14ac:dyDescent="0.25">
      <c r="A67"/>
      <c r="B67"/>
      <c r="C67"/>
      <c r="D67"/>
      <c r="E67" s="148"/>
      <c r="F67" s="376"/>
      <c r="G67"/>
      <c r="H67"/>
      <c r="I67" s="2"/>
      <c r="J67" s="2"/>
      <c r="K67" s="2"/>
      <c r="L67" s="2"/>
      <c r="M67" s="2"/>
      <c r="N67"/>
      <c r="O67" s="2"/>
      <c r="P67" s="2"/>
      <c r="Q67" s="2"/>
      <c r="R67" s="149"/>
      <c r="S67" s="149"/>
      <c r="T67" s="2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</row>
    <row r="68" spans="1:92" ht="19.350000000000001" customHeight="1" x14ac:dyDescent="0.25">
      <c r="A68"/>
      <c r="B68"/>
      <c r="C68"/>
      <c r="D68"/>
      <c r="E68" s="148"/>
      <c r="F68" s="377"/>
      <c r="G68"/>
      <c r="H68"/>
      <c r="I68" s="2"/>
      <c r="J68" s="2"/>
      <c r="K68" s="2"/>
      <c r="L68" s="2"/>
      <c r="M68" s="2"/>
      <c r="N68"/>
      <c r="O68" s="2"/>
      <c r="P68" s="2"/>
      <c r="Q68" s="2"/>
      <c r="R68" s="149"/>
      <c r="S68" s="149"/>
      <c r="T68" s="2"/>
    </row>
    <row r="69" spans="1:92" ht="19.350000000000001" customHeight="1" x14ac:dyDescent="0.25">
      <c r="A69"/>
      <c r="B69"/>
      <c r="C69"/>
      <c r="D69"/>
      <c r="E69" s="148"/>
      <c r="F69" s="378"/>
      <c r="G69"/>
      <c r="H69"/>
      <c r="I69" s="2"/>
      <c r="J69" s="2"/>
      <c r="K69" s="2"/>
      <c r="L69" s="2"/>
      <c r="M69" s="2"/>
      <c r="N69"/>
      <c r="O69" s="2"/>
      <c r="P69" s="2"/>
      <c r="Q69" s="2"/>
      <c r="R69" s="149"/>
      <c r="S69" s="149"/>
      <c r="T69" s="2"/>
    </row>
    <row r="70" spans="1:92" ht="66" customHeight="1" x14ac:dyDescent="0.25">
      <c r="A70"/>
      <c r="B70"/>
      <c r="C70"/>
      <c r="D70"/>
      <c r="E70" s="148"/>
      <c r="F70"/>
      <c r="G70"/>
      <c r="H70" s="379" t="s">
        <v>139</v>
      </c>
      <c r="I70" s="674" t="s">
        <v>140</v>
      </c>
      <c r="J70" s="675"/>
      <c r="K70" s="675"/>
      <c r="L70" s="676"/>
      <c r="M70" s="379" t="s">
        <v>141</v>
      </c>
      <c r="N70" s="379" t="s">
        <v>142</v>
      </c>
      <c r="O70" s="379" t="s">
        <v>143</v>
      </c>
      <c r="P70" s="379" t="s">
        <v>144</v>
      </c>
      <c r="Q70" s="380" t="s">
        <v>145</v>
      </c>
      <c r="R70" s="149"/>
      <c r="S70" s="149"/>
      <c r="T70" s="381"/>
      <c r="U70" s="145"/>
      <c r="V70" s="145"/>
      <c r="AG70" s="144"/>
    </row>
    <row r="71" spans="1:92" x14ac:dyDescent="0.25">
      <c r="A71"/>
      <c r="B71"/>
      <c r="C71"/>
      <c r="D71"/>
      <c r="E71" s="148"/>
      <c r="F71"/>
      <c r="G71"/>
      <c r="H71" s="382" t="s">
        <v>87</v>
      </c>
      <c r="I71" s="671" t="s">
        <v>146</v>
      </c>
      <c r="J71" s="672"/>
      <c r="K71" s="672"/>
      <c r="L71" s="673"/>
      <c r="M71" s="8">
        <v>250</v>
      </c>
      <c r="N71" s="8">
        <v>23</v>
      </c>
      <c r="O71" s="360">
        <f>SUMIFS(O20:O63,B20:B63,"A",G20:G63,"RPS",H20:H63,"ze standardu")</f>
        <v>250</v>
      </c>
      <c r="P71" s="361">
        <f>SUMIFS(Q20:Q63,B20:B63,"A",G20:G63,"RPS",H20:H63,"ze standardu")</f>
        <v>23</v>
      </c>
      <c r="Q71" s="5" t="str">
        <f>IF(AND(O71=M71,P71=N71)=TRUE,"OK","Przynajmniej jedna wartość wymaga weryfikacji")</f>
        <v>OK</v>
      </c>
      <c r="R71" s="149"/>
      <c r="S71" s="149"/>
      <c r="T71" s="2"/>
      <c r="AG71" s="144"/>
    </row>
    <row r="72" spans="1:92" x14ac:dyDescent="0.25">
      <c r="A72"/>
      <c r="B72"/>
      <c r="C72"/>
      <c r="D72"/>
      <c r="E72" s="148"/>
      <c r="F72"/>
      <c r="G72"/>
      <c r="H72" s="382" t="s">
        <v>97</v>
      </c>
      <c r="I72" s="671" t="s">
        <v>147</v>
      </c>
      <c r="J72" s="672"/>
      <c r="K72" s="672"/>
      <c r="L72" s="673"/>
      <c r="M72" s="8">
        <v>300</v>
      </c>
      <c r="N72" s="8">
        <v>27</v>
      </c>
      <c r="O72" s="361">
        <f>SUMIFS(O20:O63,B20:B63,"B",G20:G63,"RPS",H20:H63,"ze standardu")</f>
        <v>300</v>
      </c>
      <c r="P72" s="361">
        <f>SUMIFS(Q20:Q63,B20:B63,"B",G20:G63,"RPS",H20:H63,"ze standardu")</f>
        <v>27</v>
      </c>
      <c r="Q72" s="5" t="str">
        <f t="shared" ref="Q72:Q75" si="154">IF(AND(O72=M72,P72=N72)=TRUE,"OK","Przynajmniej jedna wartość wymaga weryfikacji")</f>
        <v>OK</v>
      </c>
      <c r="R72" s="149"/>
      <c r="S72" s="149"/>
      <c r="T72" s="2"/>
      <c r="AG72" s="144"/>
    </row>
    <row r="73" spans="1:92" ht="33" customHeight="1" x14ac:dyDescent="0.25">
      <c r="A73"/>
      <c r="B73"/>
      <c r="C73"/>
      <c r="D73"/>
      <c r="E73" s="148"/>
      <c r="F73"/>
      <c r="G73"/>
      <c r="H73" s="382" t="s">
        <v>103</v>
      </c>
      <c r="I73" s="671" t="s">
        <v>148</v>
      </c>
      <c r="J73" s="672"/>
      <c r="K73" s="672"/>
      <c r="L73" s="673"/>
      <c r="M73" s="8">
        <v>150</v>
      </c>
      <c r="N73" s="8">
        <v>14</v>
      </c>
      <c r="O73" s="361">
        <f>SUMIFS(O20:O63,B20:B63,"C",G20:G63,"RPS",H20:H63,"ze standardu")</f>
        <v>150</v>
      </c>
      <c r="P73" s="362">
        <f>SUMIFS(Q20:Q63,B20:B63,"C",G20:G63,"RPS",H20:H63,"ze standardu")</f>
        <v>14</v>
      </c>
      <c r="Q73" s="5" t="str">
        <f t="shared" si="154"/>
        <v>OK</v>
      </c>
      <c r="R73" s="149"/>
      <c r="S73" s="149"/>
      <c r="T73" s="2"/>
      <c r="AG73" s="144"/>
      <c r="AL73" s="33"/>
      <c r="AM73" s="33"/>
    </row>
    <row r="74" spans="1:92" x14ac:dyDescent="0.25">
      <c r="A74"/>
      <c r="B74"/>
      <c r="C74"/>
      <c r="D74"/>
      <c r="E74" s="148"/>
      <c r="F74"/>
      <c r="G74"/>
      <c r="H74" s="382" t="s">
        <v>110</v>
      </c>
      <c r="I74" s="671" t="s">
        <v>149</v>
      </c>
      <c r="J74" s="672"/>
      <c r="K74" s="672"/>
      <c r="L74" s="673"/>
      <c r="M74" s="8">
        <v>400</v>
      </c>
      <c r="N74" s="8">
        <v>20</v>
      </c>
      <c r="O74" s="361">
        <f>SUMIFS(O20:O63,B20:B63,"D",G20:G63,"RPS",H20:H63,"ze standardu")</f>
        <v>400</v>
      </c>
      <c r="P74" s="360">
        <f>SUMIFS(Q20:Q63,B20:B63,"D",G20:G63,"RPS",H20:H63,"ze standardu")</f>
        <v>20</v>
      </c>
      <c r="Q74" s="5" t="str">
        <f t="shared" si="154"/>
        <v>OK</v>
      </c>
      <c r="R74" s="149"/>
      <c r="S74" s="149"/>
      <c r="T74" s="2"/>
      <c r="AG74" s="144"/>
    </row>
    <row r="75" spans="1:92" x14ac:dyDescent="0.25">
      <c r="A75" s="1"/>
      <c r="B75"/>
      <c r="C75"/>
      <c r="D75"/>
      <c r="E75" s="148"/>
      <c r="F75"/>
      <c r="G75"/>
      <c r="H75" s="6"/>
      <c r="I75" s="615" t="s">
        <v>150</v>
      </c>
      <c r="J75" s="616"/>
      <c r="K75" s="616"/>
      <c r="L75" s="617"/>
      <c r="M75" s="9">
        <f>SUM(M71:M74)</f>
        <v>1100</v>
      </c>
      <c r="N75" s="9">
        <f>SUM(N71:N74)</f>
        <v>84</v>
      </c>
      <c r="O75" s="363">
        <f>SUM(O71:O74)</f>
        <v>1100</v>
      </c>
      <c r="P75" s="364">
        <f>SUM(P71:P74)</f>
        <v>84</v>
      </c>
      <c r="Q75" s="5" t="str">
        <f t="shared" si="154"/>
        <v>OK</v>
      </c>
      <c r="R75" s="149"/>
      <c r="S75" s="149"/>
      <c r="T75" s="2"/>
      <c r="AG75" s="144"/>
    </row>
    <row r="76" spans="1:92" x14ac:dyDescent="0.25">
      <c r="A76"/>
      <c r="B76"/>
      <c r="C76"/>
      <c r="D76"/>
      <c r="E76" s="148"/>
      <c r="F76"/>
      <c r="G76"/>
      <c r="H76"/>
      <c r="I76" s="2"/>
      <c r="J76" s="2"/>
      <c r="K76" s="2"/>
      <c r="L76" s="2"/>
      <c r="M76" s="2"/>
      <c r="N76"/>
      <c r="O76" s="2"/>
      <c r="P76" s="2"/>
      <c r="Q76" s="2"/>
      <c r="R76" s="149"/>
      <c r="S76" s="149"/>
      <c r="T76" s="2"/>
      <c r="AG76" s="144"/>
    </row>
    <row r="77" spans="1:92" x14ac:dyDescent="0.25">
      <c r="A77"/>
      <c r="B77"/>
      <c r="C77"/>
      <c r="D77"/>
      <c r="E77" s="148"/>
      <c r="F77"/>
      <c r="G77"/>
      <c r="H77"/>
      <c r="I77" s="2"/>
      <c r="J77" s="2"/>
      <c r="K77" s="2"/>
      <c r="L77" s="2"/>
      <c r="M77" s="2"/>
      <c r="N77"/>
      <c r="O77" s="2"/>
      <c r="P77" s="2"/>
      <c r="Q77" s="2"/>
      <c r="R77" s="149"/>
      <c r="S77" s="149"/>
      <c r="T77" s="2"/>
      <c r="AG77" s="144"/>
    </row>
    <row r="78" spans="1:92" x14ac:dyDescent="0.25">
      <c r="A78"/>
      <c r="B78"/>
      <c r="C78"/>
      <c r="D78"/>
      <c r="E78" s="148"/>
      <c r="F78"/>
      <c r="G78"/>
      <c r="H78"/>
      <c r="I78" s="2"/>
      <c r="J78" s="2"/>
      <c r="K78" s="2"/>
      <c r="L78" s="2"/>
      <c r="M78" s="2"/>
      <c r="N78"/>
      <c r="O78" s="2"/>
      <c r="P78" s="2"/>
      <c r="Q78" s="2"/>
      <c r="R78" s="149"/>
      <c r="S78" s="149"/>
      <c r="T78" s="2"/>
      <c r="AG78" s="144"/>
    </row>
    <row r="79" spans="1:92" x14ac:dyDescent="0.25">
      <c r="A79"/>
      <c r="B79"/>
      <c r="C79"/>
      <c r="D79"/>
      <c r="E79" s="148"/>
      <c r="F79"/>
      <c r="G79"/>
      <c r="H79" s="603" t="s">
        <v>151</v>
      </c>
      <c r="I79" s="618" t="s">
        <v>152</v>
      </c>
      <c r="J79" s="619"/>
      <c r="K79" s="620"/>
      <c r="L79" s="383"/>
      <c r="M79" s="614" t="s">
        <v>153</v>
      </c>
      <c r="N79" s="614"/>
      <c r="O79" s="614"/>
      <c r="P79" s="563" t="s">
        <v>154</v>
      </c>
      <c r="Q79" s="613" t="s">
        <v>155</v>
      </c>
      <c r="R79" s="149"/>
      <c r="S79" s="149"/>
      <c r="T79" s="2"/>
      <c r="AG79" s="144"/>
    </row>
    <row r="80" spans="1:92" ht="93.75" customHeight="1" x14ac:dyDescent="0.25">
      <c r="A80"/>
      <c r="B80"/>
      <c r="C80"/>
      <c r="D80"/>
      <c r="E80" s="148"/>
      <c r="F80"/>
      <c r="G80"/>
      <c r="H80" s="603"/>
      <c r="I80" s="621"/>
      <c r="J80" s="622"/>
      <c r="K80" s="623"/>
      <c r="L80" s="383"/>
      <c r="M80" s="7" t="s">
        <v>156</v>
      </c>
      <c r="N80" s="7" t="s">
        <v>157</v>
      </c>
      <c r="O80" s="7" t="s">
        <v>158</v>
      </c>
      <c r="P80" s="563"/>
      <c r="Q80" s="613"/>
      <c r="R80" s="149"/>
      <c r="S80" s="149"/>
      <c r="T80" s="2"/>
      <c r="AG80" s="144"/>
      <c r="BQ80" s="35"/>
      <c r="BR80" s="35"/>
    </row>
    <row r="81" spans="1:70" s="146" customFormat="1" ht="29.45" customHeight="1" x14ac:dyDescent="0.25">
      <c r="A81" s="384"/>
      <c r="B81" s="384"/>
      <c r="C81" s="384"/>
      <c r="D81" s="384"/>
      <c r="E81" s="385"/>
      <c r="F81" s="384"/>
      <c r="G81" s="384"/>
      <c r="H81" s="386" t="s">
        <v>361</v>
      </c>
      <c r="I81" s="554" t="s">
        <v>357</v>
      </c>
      <c r="J81" s="555"/>
      <c r="K81" s="556"/>
      <c r="L81" s="387"/>
      <c r="M81" s="388"/>
      <c r="N81" s="389">
        <v>1300</v>
      </c>
      <c r="O81" s="389">
        <v>1300</v>
      </c>
      <c r="P81" s="365">
        <f>SUM(O20:O39,O41:O63)-SUMIF(D20:D63,"Tok B",O20:O63)</f>
        <v>1306</v>
      </c>
      <c r="Q81" s="5" t="str">
        <f t="shared" ref="Q81:Q85" si="155">IF(P81=O81,"OK","Wartość wymaga weryfikacji")</f>
        <v>Wartość wymaga weryfikacji</v>
      </c>
      <c r="R81" s="390"/>
      <c r="S81" s="390"/>
      <c r="T81" s="391"/>
      <c r="U81" s="34"/>
      <c r="V81" s="34"/>
      <c r="AG81" s="147"/>
    </row>
    <row r="82" spans="1:70" s="146" customFormat="1" ht="27" customHeight="1" x14ac:dyDescent="0.25">
      <c r="A82" s="384"/>
      <c r="B82" s="384"/>
      <c r="C82" s="384"/>
      <c r="D82" s="384"/>
      <c r="E82" s="385"/>
      <c r="F82" s="384"/>
      <c r="G82" s="384"/>
      <c r="H82" s="386" t="s">
        <v>362</v>
      </c>
      <c r="I82" s="554" t="s">
        <v>358</v>
      </c>
      <c r="J82" s="555"/>
      <c r="K82" s="556"/>
      <c r="L82" s="387"/>
      <c r="M82" s="388"/>
      <c r="N82" s="389">
        <v>120</v>
      </c>
      <c r="O82" s="389">
        <v>120</v>
      </c>
      <c r="P82" s="365">
        <f>SUM(Q20:Q39,Q41:Q63)-SUMIF(D20:D63,"Tok B",Q20:Q63)</f>
        <v>120</v>
      </c>
      <c r="Q82" s="5" t="str">
        <f t="shared" si="155"/>
        <v>OK</v>
      </c>
      <c r="R82" s="390"/>
      <c r="S82" s="390"/>
      <c r="T82" s="391"/>
      <c r="U82" s="34"/>
      <c r="V82" s="34"/>
      <c r="AG82" s="147"/>
    </row>
    <row r="83" spans="1:70" s="29" customFormat="1" ht="22.35" customHeight="1" x14ac:dyDescent="0.25">
      <c r="A83" s="3"/>
      <c r="B83" s="3"/>
      <c r="C83" s="3"/>
      <c r="D83" s="3"/>
      <c r="E83" s="148"/>
      <c r="F83" s="3"/>
      <c r="G83" s="3"/>
      <c r="H83" s="386" t="s">
        <v>363</v>
      </c>
      <c r="I83" s="624" t="s">
        <v>360</v>
      </c>
      <c r="J83" s="625"/>
      <c r="K83" s="626"/>
      <c r="L83" s="392"/>
      <c r="M83" s="10"/>
      <c r="N83" s="10">
        <v>200</v>
      </c>
      <c r="O83" s="10">
        <v>200</v>
      </c>
      <c r="P83" s="366">
        <f>(SUMIF(H20:H63,"do dyspozycji uczelni (Autorska oferta uczelni)",O20:O63))-(SUMIFS(O20:O63,D20:D63,"Tok B",H20:H63,"do dyspozycji uczelni (Autorska oferta uczelni)"))</f>
        <v>200</v>
      </c>
      <c r="Q83" s="5" t="str">
        <f t="shared" si="155"/>
        <v>OK</v>
      </c>
      <c r="R83" s="153"/>
      <c r="S83" s="393"/>
      <c r="T83" s="150"/>
      <c r="U83" s="32"/>
      <c r="V83" s="32"/>
      <c r="AG83" s="145"/>
    </row>
    <row r="84" spans="1:70" s="29" customFormat="1" ht="22.35" customHeight="1" x14ac:dyDescent="0.25">
      <c r="A84" s="3"/>
      <c r="B84" s="3"/>
      <c r="C84" s="3"/>
      <c r="D84" s="3"/>
      <c r="E84" s="148"/>
      <c r="F84" s="3"/>
      <c r="G84" s="3"/>
      <c r="H84" s="386" t="s">
        <v>364</v>
      </c>
      <c r="I84" s="624" t="s">
        <v>359</v>
      </c>
      <c r="J84" s="625"/>
      <c r="K84" s="626"/>
      <c r="L84" s="392"/>
      <c r="M84" s="10"/>
      <c r="N84" s="10">
        <v>16</v>
      </c>
      <c r="O84" s="10">
        <v>16</v>
      </c>
      <c r="P84" s="366">
        <f>(SUMIF(H20:H63,"do dyspozycji uczelni (Autorska oferta uczelni)",Q20:Q63))-(SUMIFS(Q20:Q63,D20:D63,"Tok B",H20:H63,"do dyspozycji uczelni (Autorska oferta uczelni)"))</f>
        <v>16</v>
      </c>
      <c r="Q84" s="5" t="str">
        <f t="shared" si="155"/>
        <v>OK</v>
      </c>
      <c r="R84" s="153"/>
      <c r="S84" s="153"/>
      <c r="T84" s="150"/>
      <c r="U84" s="32"/>
      <c r="V84" s="32"/>
      <c r="AG84" s="145"/>
    </row>
    <row r="85" spans="1:70" s="29" customFormat="1" ht="29.45" customHeight="1" x14ac:dyDescent="0.25">
      <c r="A85" s="3"/>
      <c r="B85" s="3"/>
      <c r="C85" s="3"/>
      <c r="D85" s="3"/>
      <c r="E85" s="148"/>
      <c r="F85" s="3"/>
      <c r="G85" s="3"/>
      <c r="H85" s="386" t="s">
        <v>365</v>
      </c>
      <c r="I85" s="624" t="s">
        <v>366</v>
      </c>
      <c r="J85" s="625"/>
      <c r="K85" s="626"/>
      <c r="L85" s="392"/>
      <c r="M85" s="11">
        <v>0.05</v>
      </c>
      <c r="N85" s="10">
        <f>O82</f>
        <v>120</v>
      </c>
      <c r="O85" s="10">
        <f>M85*N85</f>
        <v>6</v>
      </c>
      <c r="P85" s="366">
        <f>SUMIFS(Q20:Q63,D20:D63,"Tok A",G20:G63,"POW",H20:H63,"do dyspozycji uczelni (Autorska oferta uczelni)")
+SUMIFS(Q20:Q63,D20:D63,"Tok A",G20:G63,"PSW",H20:H63,"do dyspozycji uczelni (Autorska oferta uczelni)")
+SUMIFS(Q20:Q63,D20:D63," ",G20:G63,"POW",H20:H63,"do dyspozycji uczelni (Autorska oferta uczelni)")
+SUMIFS(Q20:Q63,D20:D63," ",G20:G63,"PSW",H20:H63,"do dyspozycji uczelni (Autorska oferta uczelni)")</f>
        <v>12</v>
      </c>
      <c r="Q85" s="5" t="str">
        <f t="shared" si="155"/>
        <v>Wartość wymaga weryfikacji</v>
      </c>
      <c r="R85" s="153"/>
      <c r="S85" s="394"/>
      <c r="T85" s="150"/>
      <c r="U85" s="32"/>
      <c r="V85" s="32"/>
      <c r="AG85" s="145"/>
    </row>
    <row r="86" spans="1:70" ht="29.1" customHeight="1" x14ac:dyDescent="0.25">
      <c r="A86"/>
      <c r="B86"/>
      <c r="C86"/>
      <c r="D86"/>
      <c r="E86" s="148"/>
      <c r="F86"/>
      <c r="G86"/>
      <c r="H86" s="386">
        <v>6</v>
      </c>
      <c r="I86" s="627" t="s">
        <v>159</v>
      </c>
      <c r="J86" s="628"/>
      <c r="K86" s="629"/>
      <c r="L86" s="387"/>
      <c r="M86" s="389"/>
      <c r="N86" s="389">
        <v>90</v>
      </c>
      <c r="O86" s="389">
        <v>90</v>
      </c>
      <c r="P86" s="367">
        <f>(SUMIF(I20:I63,"*język angielski",AN20:AN63))+(SUMIF(I20:I63,"*język angielski*",BK20:BK63))</f>
        <v>90</v>
      </c>
      <c r="Q86" s="5" t="str">
        <f t="shared" ref="Q86:Q100" si="156">IF(P86=O86,"OK","Wartość wymaga weryfikacji")</f>
        <v>OK</v>
      </c>
      <c r="R86" s="149"/>
      <c r="S86" s="149"/>
      <c r="T86" s="2"/>
      <c r="AG86" s="144"/>
      <c r="BQ86" s="35"/>
      <c r="BR86" s="35"/>
    </row>
    <row r="87" spans="1:70" ht="29.1" customHeight="1" x14ac:dyDescent="0.25">
      <c r="A87"/>
      <c r="B87"/>
      <c r="C87"/>
      <c r="D87"/>
      <c r="E87" s="148"/>
      <c r="F87"/>
      <c r="G87"/>
      <c r="H87" s="386">
        <v>7</v>
      </c>
      <c r="I87" s="627" t="s">
        <v>160</v>
      </c>
      <c r="J87" s="628"/>
      <c r="K87" s="629"/>
      <c r="L87" s="387"/>
      <c r="M87" s="389"/>
      <c r="N87" s="389">
        <v>6</v>
      </c>
      <c r="O87" s="389">
        <v>6</v>
      </c>
      <c r="P87" s="367">
        <f>SUMIF(I20:I63,"*język angielski*",Q20:Q63)</f>
        <v>7.5</v>
      </c>
      <c r="Q87" s="5" t="str">
        <f t="shared" si="156"/>
        <v>Wartość wymaga weryfikacji</v>
      </c>
      <c r="R87" s="149"/>
      <c r="S87" s="149"/>
      <c r="T87" s="2"/>
      <c r="AG87" s="144"/>
      <c r="BQ87" s="35"/>
      <c r="BR87" s="35"/>
    </row>
    <row r="88" spans="1:70" ht="44.1" customHeight="1" x14ac:dyDescent="0.25">
      <c r="A88"/>
      <c r="B88"/>
      <c r="C88"/>
      <c r="D88"/>
      <c r="E88" s="148"/>
      <c r="F88"/>
      <c r="G88"/>
      <c r="H88" s="386">
        <v>8</v>
      </c>
      <c r="I88" s="627" t="s">
        <v>161</v>
      </c>
      <c r="J88" s="628"/>
      <c r="K88" s="629"/>
      <c r="L88" s="387"/>
      <c r="M88" s="389"/>
      <c r="N88" s="389">
        <v>20</v>
      </c>
      <c r="O88" s="389">
        <v>20</v>
      </c>
      <c r="P88" s="368">
        <f>(SUMIF(I20:I63,"*egzamin dyplomowy*",Q20:Q63))+(SUMIF(I20:I63,"*pracy dyplomowej*",Q20:Q63))+(SUMIF(I20:I63,"*seminarium magisterskie*",Q20:Q63))+(SUMIF(I20:I63,"*przygotowanie do egzaminu*",Q20:Q63))</f>
        <v>20</v>
      </c>
      <c r="Q88" s="5" t="str">
        <f t="shared" si="156"/>
        <v>OK</v>
      </c>
      <c r="R88" s="149"/>
      <c r="S88" s="149"/>
      <c r="T88" s="395"/>
      <c r="AG88" s="144"/>
      <c r="BQ88" s="35"/>
      <c r="BR88" s="35"/>
    </row>
    <row r="89" spans="1:70" ht="33.75" customHeight="1" x14ac:dyDescent="0.25">
      <c r="A89"/>
      <c r="B89"/>
      <c r="C89"/>
      <c r="D89"/>
      <c r="E89" s="148"/>
      <c r="F89"/>
      <c r="G89"/>
      <c r="H89" s="396" t="s">
        <v>367</v>
      </c>
      <c r="I89" s="554" t="s">
        <v>437</v>
      </c>
      <c r="J89" s="555"/>
      <c r="K89" s="556"/>
      <c r="L89" s="387"/>
      <c r="M89" s="372">
        <f>IF(I9="praktyczny",20%,30%)</f>
        <v>0.2</v>
      </c>
      <c r="N89" s="373">
        <f>O82</f>
        <v>120</v>
      </c>
      <c r="O89" s="374">
        <f>M89*N89</f>
        <v>24</v>
      </c>
      <c r="P89" s="369">
        <f>(SUMIF(B20:B63,"A",T20:T63))+(SUMIF(B20:B63,"B",T20:T63))+(SUMIF(B20:B63,"C",T20:T63))-(SUMIF(D20:D63,"Tok B",T20:T63))</f>
        <v>20.371428571428574</v>
      </c>
      <c r="Q89" s="5" t="str">
        <f>IF(P89=O89,"OK","Wartość wymaga weryfikacji")</f>
        <v>Wartość wymaga weryfikacji</v>
      </c>
      <c r="R89" s="149"/>
      <c r="S89" s="149"/>
      <c r="T89" s="395"/>
      <c r="AG89" s="144"/>
      <c r="BQ89" s="35"/>
      <c r="BR89" s="35"/>
    </row>
    <row r="90" spans="1:70" ht="36.75" customHeight="1" x14ac:dyDescent="0.25">
      <c r="A90"/>
      <c r="B90"/>
      <c r="C90"/>
      <c r="D90"/>
      <c r="E90" s="148"/>
      <c r="F90"/>
      <c r="G90"/>
      <c r="H90" s="396" t="s">
        <v>368</v>
      </c>
      <c r="I90" s="554" t="s">
        <v>385</v>
      </c>
      <c r="J90" s="555"/>
      <c r="K90" s="556"/>
      <c r="L90" s="397"/>
      <c r="M90" s="398">
        <v>0.5</v>
      </c>
      <c r="N90" s="375">
        <f>O82</f>
        <v>120</v>
      </c>
      <c r="O90" s="374">
        <f>N90*M90</f>
        <v>60</v>
      </c>
      <c r="P90" s="370">
        <f>SUM(S20:S39,S41:S63)-SUMIF(D20:D63,"Tok B",S20:S63)</f>
        <v>60.924999999999997</v>
      </c>
      <c r="Q90" s="5" t="str">
        <f t="shared" si="156"/>
        <v>Wartość wymaga weryfikacji</v>
      </c>
      <c r="R90" s="149"/>
      <c r="S90" s="149"/>
      <c r="T90" s="399"/>
      <c r="AG90" s="144"/>
      <c r="BQ90" s="35"/>
      <c r="BR90" s="35"/>
    </row>
    <row r="91" spans="1:70" ht="38.25" customHeight="1" x14ac:dyDescent="0.25">
      <c r="A91"/>
      <c r="B91"/>
      <c r="C91"/>
      <c r="D91"/>
      <c r="E91" s="148"/>
      <c r="F91"/>
      <c r="G91"/>
      <c r="H91" s="400" t="s">
        <v>369</v>
      </c>
      <c r="I91" s="554" t="s">
        <v>345</v>
      </c>
      <c r="J91" s="555"/>
      <c r="K91" s="556"/>
      <c r="L91" s="387"/>
      <c r="M91" s="398">
        <v>0.5</v>
      </c>
      <c r="N91" s="373">
        <f>O82</f>
        <v>120</v>
      </c>
      <c r="O91" s="374">
        <f>N91*M91</f>
        <v>60</v>
      </c>
      <c r="P91" s="371">
        <f ca="1">SUM(U20:U39,U41:U63)-SUMIF(D20:D67,"Tok B",U20:U63)</f>
        <v>51.293217811600172</v>
      </c>
      <c r="Q91" s="5" t="str">
        <f t="shared" ca="1" si="156"/>
        <v>Wartość wymaga weryfikacji</v>
      </c>
      <c r="R91" s="149"/>
      <c r="S91" s="149"/>
      <c r="T91"/>
      <c r="AG91" s="144"/>
      <c r="BQ91" s="35"/>
      <c r="BR91" s="35"/>
    </row>
    <row r="92" spans="1:70" ht="38.25" customHeight="1" x14ac:dyDescent="0.25">
      <c r="A92"/>
      <c r="B92"/>
      <c r="C92"/>
      <c r="D92"/>
      <c r="E92" s="148"/>
      <c r="F92"/>
      <c r="G92"/>
      <c r="H92" s="400">
        <v>12</v>
      </c>
      <c r="I92" s="544" t="s">
        <v>372</v>
      </c>
      <c r="J92" s="544"/>
      <c r="K92" s="544"/>
      <c r="L92" s="13"/>
      <c r="M92" s="13"/>
      <c r="N92" s="13"/>
      <c r="O92" s="13">
        <v>5</v>
      </c>
      <c r="P92" s="14">
        <f>SUMIF(K20:K63,"tak",Q20:Q63)</f>
        <v>23</v>
      </c>
      <c r="Q92" s="5" t="str">
        <f t="shared" si="156"/>
        <v>Wartość wymaga weryfikacji</v>
      </c>
      <c r="R92" s="149"/>
      <c r="S92" s="149"/>
      <c r="T92"/>
      <c r="AG92" s="144"/>
      <c r="BQ92" s="35"/>
      <c r="BR92" s="35"/>
    </row>
    <row r="93" spans="1:70" x14ac:dyDescent="0.25">
      <c r="A93"/>
      <c r="B93"/>
      <c r="C93"/>
      <c r="D93"/>
      <c r="E93" s="148"/>
      <c r="F93"/>
      <c r="G93"/>
      <c r="H93" s="386" t="s">
        <v>373</v>
      </c>
      <c r="I93" s="536" t="s">
        <v>379</v>
      </c>
      <c r="J93" s="537"/>
      <c r="K93" s="538"/>
      <c r="L93" s="387"/>
      <c r="M93" s="388"/>
      <c r="N93" s="389">
        <v>1300</v>
      </c>
      <c r="O93" s="389">
        <v>1300</v>
      </c>
      <c r="P93" s="365">
        <f>SUM(O20:O39,O41:O63)-SUMIF(D20:D63,"Tok A",O20:O63)</f>
        <v>1306</v>
      </c>
      <c r="Q93" s="5" t="str">
        <f t="shared" si="156"/>
        <v>Wartość wymaga weryfikacji</v>
      </c>
      <c r="R93" s="149"/>
      <c r="S93" s="149"/>
      <c r="T93" s="2"/>
    </row>
    <row r="94" spans="1:70" x14ac:dyDescent="0.25">
      <c r="A94"/>
      <c r="B94"/>
      <c r="C94"/>
      <c r="D94"/>
      <c r="E94" s="148"/>
      <c r="F94"/>
      <c r="G94"/>
      <c r="H94" s="386" t="s">
        <v>374</v>
      </c>
      <c r="I94" s="536" t="s">
        <v>380</v>
      </c>
      <c r="J94" s="537"/>
      <c r="K94" s="538"/>
      <c r="L94" s="387"/>
      <c r="M94" s="388"/>
      <c r="N94" s="389">
        <v>120</v>
      </c>
      <c r="O94" s="389">
        <v>120</v>
      </c>
      <c r="P94" s="365">
        <f>SUM(Q20:Q39,Q41:Q63)-SUMIF(D20:D63,"Tok A",Q20:Q63)</f>
        <v>120</v>
      </c>
      <c r="Q94" s="5" t="str">
        <f t="shared" si="156"/>
        <v>OK</v>
      </c>
      <c r="R94" s="149"/>
      <c r="S94" s="149"/>
      <c r="T94" s="2"/>
    </row>
    <row r="95" spans="1:70" x14ac:dyDescent="0.25">
      <c r="A95"/>
      <c r="B95"/>
      <c r="C95"/>
      <c r="D95"/>
      <c r="E95" s="148"/>
      <c r="F95"/>
      <c r="G95"/>
      <c r="H95" s="386" t="s">
        <v>375</v>
      </c>
      <c r="I95" s="541" t="s">
        <v>381</v>
      </c>
      <c r="J95" s="542"/>
      <c r="K95" s="543"/>
      <c r="L95" s="392"/>
      <c r="M95" s="10"/>
      <c r="N95" s="10">
        <v>200</v>
      </c>
      <c r="O95" s="10">
        <v>200</v>
      </c>
      <c r="P95" s="366">
        <f>(SUMIF(H20:H63,"do dyspozycji uczelni (Autorska oferta uczelni)",O20:O63))-(SUMIFS(O20:O63,D20:D63,"Tok A",H20:H63,"do dyspozycji uczelni (Autorska oferta uczelni)"))</f>
        <v>200</v>
      </c>
      <c r="Q95" s="5" t="str">
        <f t="shared" si="156"/>
        <v>OK</v>
      </c>
      <c r="R95" s="149"/>
      <c r="S95" s="149"/>
      <c r="T95" s="2"/>
    </row>
    <row r="96" spans="1:70" x14ac:dyDescent="0.25">
      <c r="A96"/>
      <c r="B96"/>
      <c r="C96"/>
      <c r="D96"/>
      <c r="E96" s="148"/>
      <c r="F96"/>
      <c r="G96"/>
      <c r="H96" s="386" t="s">
        <v>376</v>
      </c>
      <c r="I96" s="541" t="s">
        <v>382</v>
      </c>
      <c r="J96" s="542"/>
      <c r="K96" s="543"/>
      <c r="L96" s="392"/>
      <c r="M96" s="10"/>
      <c r="N96" s="10">
        <v>16</v>
      </c>
      <c r="O96" s="10">
        <v>16</v>
      </c>
      <c r="P96" s="366">
        <f>(SUMIF(H20:H63,"do dyspozycji uczelni (Autorska oferta uczelni)",Q20:Q63))-(SUMIFS(Q20:Q63,D20:D63,"Tok A",H20:H63,"do dyspozycji uczelni (Autorska oferta uczelni)"))</f>
        <v>16</v>
      </c>
      <c r="Q96" s="5" t="str">
        <f t="shared" si="156"/>
        <v>OK</v>
      </c>
      <c r="R96" s="149"/>
      <c r="S96" s="149"/>
      <c r="T96" s="2"/>
    </row>
    <row r="97" spans="1:70" ht="30" customHeight="1" x14ac:dyDescent="0.25">
      <c r="A97"/>
      <c r="B97"/>
      <c r="C97"/>
      <c r="D97"/>
      <c r="E97" s="148"/>
      <c r="F97"/>
      <c r="G97"/>
      <c r="H97" s="386" t="s">
        <v>377</v>
      </c>
      <c r="I97" s="541" t="s">
        <v>383</v>
      </c>
      <c r="J97" s="542"/>
      <c r="K97" s="543"/>
      <c r="L97" s="392"/>
      <c r="M97" s="11">
        <v>0.05</v>
      </c>
      <c r="N97" s="10">
        <f>O82</f>
        <v>120</v>
      </c>
      <c r="O97" s="10">
        <f>M97*N97</f>
        <v>6</v>
      </c>
      <c r="P97" s="366">
        <f>SUMIFS(Q20:Q63,D20:D63,"Tok B",G20:G63,"POW",H20:H63,"do dyspozycji uczelni (Autorska oferta uczelni)")
+SUMIFS(Q20:Q63,D20:D63,"Tok B",G20:G63,"PSW",H20:H63,"do dyspozycji uczelni (Autorska oferta uczelni)")
+SUMIFS(Q20:Q63,D20:D63," ",G20:G63,"POW",H20:H63,"do dyspozycji uczelni (Autorska oferta uczelni)")
+SUMIFS(Q20:Q63,D20:D63," ",G20:G63,"PSW",H20:H63,"do dyspozycji uczelni (Autorska oferta uczelni)")</f>
        <v>12</v>
      </c>
      <c r="Q97" s="5" t="str">
        <f t="shared" si="156"/>
        <v>Wartość wymaga weryfikacji</v>
      </c>
      <c r="R97"/>
      <c r="S97"/>
      <c r="T97"/>
      <c r="U97" s="35"/>
      <c r="AG97" s="144"/>
      <c r="BQ97" s="35"/>
      <c r="BR97" s="35"/>
    </row>
    <row r="98" spans="1:70" ht="33.75" customHeight="1" x14ac:dyDescent="0.25">
      <c r="A98"/>
      <c r="B98"/>
      <c r="C98"/>
      <c r="D98"/>
      <c r="E98" s="148"/>
      <c r="F98"/>
      <c r="G98"/>
      <c r="H98" s="396" t="s">
        <v>378</v>
      </c>
      <c r="I98" s="536" t="s">
        <v>384</v>
      </c>
      <c r="J98" s="537"/>
      <c r="K98" s="538"/>
      <c r="L98" s="387"/>
      <c r="M98" s="372">
        <f>IF(I9="praktyczny",20%,30%)</f>
        <v>0.2</v>
      </c>
      <c r="N98" s="373">
        <f>O82</f>
        <v>120</v>
      </c>
      <c r="O98" s="374">
        <f>M98*N98</f>
        <v>24</v>
      </c>
      <c r="P98" s="369">
        <f>(SUMIF(B20:B63,"A",T20:T63))+(SUMIF(B20:B63,"B",T20:T63))+(SUMIF(B20:B63,"C",T20:T63))-(SUMIF(D20:D63,"Tok A",T20:T63))</f>
        <v>20.371428571428574</v>
      </c>
      <c r="Q98" s="5" t="str">
        <f t="shared" si="156"/>
        <v>Wartość wymaga weryfikacji</v>
      </c>
      <c r="R98"/>
      <c r="S98"/>
      <c r="T98"/>
      <c r="U98" s="35"/>
      <c r="AG98" s="144"/>
      <c r="BQ98" s="35"/>
      <c r="BR98" s="35"/>
    </row>
    <row r="99" spans="1:70" ht="36.75" customHeight="1" x14ac:dyDescent="0.25">
      <c r="A99"/>
      <c r="B99"/>
      <c r="C99"/>
      <c r="D99"/>
      <c r="E99" s="148"/>
      <c r="F99"/>
      <c r="G99"/>
      <c r="H99" s="396" t="s">
        <v>370</v>
      </c>
      <c r="I99" s="536" t="s">
        <v>386</v>
      </c>
      <c r="J99" s="537"/>
      <c r="K99" s="538"/>
      <c r="L99" s="397"/>
      <c r="M99" s="398">
        <v>0.5</v>
      </c>
      <c r="N99" s="375">
        <f>O82</f>
        <v>120</v>
      </c>
      <c r="O99" s="374">
        <f>N99*M99</f>
        <v>60</v>
      </c>
      <c r="P99" s="370">
        <f>SUM(S20:S39,S41:S63)-SUMIF(D20:D63,"Tok A",S20:S63)</f>
        <v>60.924999999999997</v>
      </c>
      <c r="Q99" s="5" t="str">
        <f t="shared" si="156"/>
        <v>Wartość wymaga weryfikacji</v>
      </c>
      <c r="R99" s="149"/>
      <c r="S99"/>
      <c r="T99"/>
      <c r="U99" s="35"/>
      <c r="AG99" s="144"/>
      <c r="BQ99" s="35"/>
      <c r="BR99" s="35"/>
    </row>
    <row r="100" spans="1:70" ht="36.75" customHeight="1" x14ac:dyDescent="0.25">
      <c r="A100"/>
      <c r="B100"/>
      <c r="C100"/>
      <c r="D100"/>
      <c r="E100" s="148"/>
      <c r="F100"/>
      <c r="G100"/>
      <c r="H100" s="400" t="s">
        <v>371</v>
      </c>
      <c r="I100" s="536" t="s">
        <v>347</v>
      </c>
      <c r="J100" s="537"/>
      <c r="K100" s="538"/>
      <c r="L100" s="387"/>
      <c r="M100" s="398">
        <v>0.5</v>
      </c>
      <c r="N100" s="373">
        <f>O82</f>
        <v>120</v>
      </c>
      <c r="O100" s="374">
        <f>N100*M100</f>
        <v>60</v>
      </c>
      <c r="P100" s="371">
        <f ca="1">SUM(U20:U39,U41:U63)-SUMIF(D20:D67,"Tok A",U20:U63)</f>
        <v>51.293217811600172</v>
      </c>
      <c r="Q100" s="5" t="str">
        <f t="shared" ca="1" si="156"/>
        <v>Wartość wymaga weryfikacji</v>
      </c>
      <c r="R100"/>
      <c r="S100"/>
      <c r="T100"/>
      <c r="U100" s="35"/>
      <c r="AG100" s="144"/>
      <c r="BQ100" s="35"/>
      <c r="BR100" s="35"/>
    </row>
    <row r="101" spans="1:70" x14ac:dyDescent="0.25">
      <c r="A101"/>
      <c r="B101"/>
      <c r="C101"/>
      <c r="D101"/>
      <c r="E101" s="148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 s="35"/>
      <c r="AG101" s="144"/>
      <c r="BQ101" s="35"/>
      <c r="BR101" s="35"/>
    </row>
    <row r="102" spans="1:70" x14ac:dyDescent="0.25">
      <c r="A102"/>
      <c r="B102"/>
      <c r="C102"/>
      <c r="D102"/>
      <c r="E102" s="148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 s="35"/>
      <c r="AG102" s="144"/>
      <c r="BQ102" s="35"/>
      <c r="BR102" s="35"/>
    </row>
    <row r="103" spans="1:70" x14ac:dyDescent="0.25">
      <c r="A103"/>
      <c r="B103"/>
      <c r="C103"/>
      <c r="D103"/>
      <c r="E103" s="148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 s="35"/>
      <c r="AG103" s="144"/>
      <c r="BQ103" s="35"/>
      <c r="BR103" s="35"/>
    </row>
    <row r="104" spans="1:70" x14ac:dyDescent="0.25">
      <c r="A104"/>
      <c r="B104"/>
      <c r="C104"/>
      <c r="D104"/>
      <c r="E104" s="148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 s="35"/>
      <c r="AG104" s="144"/>
      <c r="BQ104" s="35"/>
      <c r="BR104" s="35"/>
    </row>
    <row r="105" spans="1:70" x14ac:dyDescent="0.25">
      <c r="A105"/>
      <c r="B105"/>
      <c r="C105"/>
      <c r="D105"/>
      <c r="E105" s="148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 s="35"/>
      <c r="AG105" s="144"/>
      <c r="BQ105" s="35"/>
      <c r="BR105" s="35"/>
    </row>
    <row r="106" spans="1:70" x14ac:dyDescent="0.25">
      <c r="A106"/>
      <c r="B106"/>
      <c r="C106"/>
      <c r="D106"/>
      <c r="E106" s="148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 s="35"/>
      <c r="AG106" s="144"/>
      <c r="BQ106" s="35"/>
      <c r="BR106" s="35"/>
    </row>
    <row r="107" spans="1:70" ht="15" customHeight="1" x14ac:dyDescent="0.25">
      <c r="A107"/>
      <c r="B107"/>
      <c r="C107"/>
      <c r="D107"/>
      <c r="E107" s="148"/>
      <c r="F107"/>
      <c r="G107"/>
      <c r="H107"/>
      <c r="I107"/>
      <c r="J107"/>
      <c r="K107"/>
      <c r="L107"/>
      <c r="M107"/>
      <c r="N107"/>
      <c r="O107"/>
      <c r="P107"/>
      <c r="Q107"/>
      <c r="R107" s="149"/>
      <c r="S107" s="149"/>
      <c r="T107"/>
      <c r="AG107" s="144"/>
      <c r="BQ107" s="35"/>
      <c r="BR107" s="35"/>
    </row>
    <row r="108" spans="1:70" x14ac:dyDescent="0.25">
      <c r="A108"/>
      <c r="B108"/>
      <c r="C108" s="1" t="s">
        <v>162</v>
      </c>
      <c r="D108"/>
      <c r="E108" s="148"/>
      <c r="F108"/>
      <c r="G108"/>
      <c r="H108"/>
      <c r="I108" s="2"/>
      <c r="J108" s="2"/>
      <c r="K108" s="2"/>
      <c r="L108" s="2"/>
      <c r="M108" s="2"/>
      <c r="N108"/>
      <c r="O108" s="2"/>
      <c r="P108" s="2"/>
      <c r="Q108" s="2"/>
      <c r="R108" s="149"/>
      <c r="S108" s="149"/>
      <c r="T108" s="2"/>
      <c r="BQ108" s="35"/>
      <c r="BR108" s="35"/>
    </row>
    <row r="109" spans="1:70" x14ac:dyDescent="0.25">
      <c r="A109"/>
      <c r="B109"/>
      <c r="C109" t="s">
        <v>163</v>
      </c>
      <c r="D109"/>
      <c r="E109" s="148"/>
      <c r="F109"/>
      <c r="G109"/>
      <c r="H109"/>
      <c r="I109" s="2"/>
      <c r="J109" s="2"/>
      <c r="K109" s="2"/>
      <c r="L109" s="2"/>
      <c r="M109" s="2"/>
      <c r="N109"/>
      <c r="O109" s="2"/>
      <c r="P109" s="2"/>
      <c r="Q109" s="2"/>
      <c r="R109" s="149"/>
      <c r="S109" s="149"/>
      <c r="T109" s="2"/>
      <c r="BQ109" s="35"/>
      <c r="BR109" s="35"/>
    </row>
    <row r="110" spans="1:70" x14ac:dyDescent="0.25">
      <c r="A110"/>
      <c r="B110"/>
      <c r="C110"/>
      <c r="D110"/>
      <c r="E110" s="148"/>
      <c r="F110"/>
      <c r="G110"/>
      <c r="H110"/>
      <c r="I110" s="2"/>
      <c r="J110" s="2"/>
      <c r="K110" s="2"/>
      <c r="L110" s="2"/>
      <c r="M110" s="2"/>
      <c r="N110"/>
      <c r="O110" s="2"/>
      <c r="P110" s="2"/>
      <c r="Q110" s="2"/>
      <c r="R110" s="149"/>
      <c r="S110" s="149"/>
      <c r="T110" s="2"/>
    </row>
    <row r="111" spans="1:70" x14ac:dyDescent="0.25">
      <c r="A111"/>
      <c r="B111"/>
      <c r="C111" t="s">
        <v>164</v>
      </c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 s="35"/>
      <c r="V111" s="35"/>
      <c r="BQ111" s="35"/>
      <c r="BR111" s="35"/>
    </row>
    <row r="112" spans="1:70" x14ac:dyDescent="0.25">
      <c r="A112"/>
      <c r="B112"/>
      <c r="C112"/>
      <c r="D112"/>
      <c r="E112" s="148"/>
      <c r="F112"/>
      <c r="G112"/>
      <c r="H112"/>
      <c r="I112" s="2"/>
      <c r="J112" s="2"/>
      <c r="K112" s="2"/>
      <c r="L112" s="2"/>
      <c r="M112" s="2"/>
      <c r="N112"/>
      <c r="O112" s="2"/>
      <c r="P112" s="2"/>
      <c r="Q112" s="2"/>
      <c r="R112" s="149"/>
      <c r="S112" s="149"/>
      <c r="T112" s="2"/>
    </row>
    <row r="113" spans="1:70" x14ac:dyDescent="0.25">
      <c r="A113"/>
      <c r="B113"/>
      <c r="C113" t="s">
        <v>165</v>
      </c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 s="35"/>
      <c r="V113" s="35"/>
      <c r="BQ113" s="35"/>
      <c r="BR113" s="35"/>
    </row>
    <row r="114" spans="1:70" x14ac:dyDescent="0.25">
      <c r="A114"/>
      <c r="B114"/>
      <c r="C114" t="s">
        <v>166</v>
      </c>
      <c r="D114"/>
      <c r="E114"/>
      <c r="F114"/>
      <c r="G114"/>
      <c r="H114"/>
      <c r="I114" s="2"/>
      <c r="J114" s="2"/>
      <c r="K114" s="2"/>
      <c r="L114" s="2"/>
      <c r="M114"/>
      <c r="N114"/>
      <c r="O114"/>
      <c r="P114"/>
      <c r="Q114"/>
      <c r="R114"/>
      <c r="S114"/>
      <c r="T114"/>
      <c r="U114" s="35"/>
      <c r="V114" s="35"/>
      <c r="BQ114" s="35"/>
      <c r="BR114" s="35"/>
    </row>
    <row r="115" spans="1:70" x14ac:dyDescent="0.25">
      <c r="A115"/>
      <c r="B115"/>
      <c r="C115" t="s">
        <v>167</v>
      </c>
      <c r="D115"/>
      <c r="E115"/>
      <c r="F115"/>
      <c r="G115"/>
      <c r="H115"/>
      <c r="I115" s="2"/>
      <c r="J115" s="2"/>
      <c r="K115" s="2"/>
      <c r="L115" s="2"/>
      <c r="M115"/>
      <c r="N115"/>
      <c r="O115"/>
      <c r="P115"/>
      <c r="Q115"/>
      <c r="R115"/>
      <c r="S115"/>
      <c r="T115"/>
      <c r="U115" s="35"/>
      <c r="V115" s="35"/>
      <c r="BQ115" s="35"/>
      <c r="BR115" s="35"/>
    </row>
    <row r="116" spans="1:70" x14ac:dyDescent="0.25">
      <c r="A116"/>
      <c r="B116"/>
      <c r="C116" t="s">
        <v>168</v>
      </c>
      <c r="D116"/>
      <c r="E116"/>
      <c r="F116"/>
      <c r="G116"/>
      <c r="H116"/>
      <c r="I116" s="2"/>
      <c r="J116" s="2"/>
      <c r="K116" s="2"/>
      <c r="L116" s="2"/>
      <c r="M116"/>
      <c r="N116"/>
      <c r="O116"/>
      <c r="P116"/>
      <c r="Q116"/>
      <c r="R116"/>
      <c r="S116"/>
      <c r="T116"/>
      <c r="U116" s="35"/>
      <c r="V116" s="35"/>
      <c r="BQ116" s="35"/>
      <c r="BR116" s="35"/>
    </row>
    <row r="117" spans="1:70" x14ac:dyDescent="0.25">
      <c r="A117"/>
      <c r="B117"/>
      <c r="C117"/>
      <c r="D117"/>
      <c r="E117" s="148"/>
      <c r="F117"/>
      <c r="G117"/>
      <c r="H117"/>
      <c r="I117" s="2"/>
      <c r="J117" s="2"/>
      <c r="K117" s="2"/>
      <c r="L117" s="2"/>
      <c r="M117" s="2"/>
      <c r="N117"/>
      <c r="O117" s="2"/>
      <c r="P117" s="2"/>
      <c r="Q117" s="2"/>
      <c r="R117" s="149"/>
      <c r="S117" s="149"/>
      <c r="T117" s="2"/>
    </row>
    <row r="118" spans="1:70" x14ac:dyDescent="0.25">
      <c r="A118"/>
      <c r="B118"/>
      <c r="C118" t="s">
        <v>169</v>
      </c>
      <c r="D118"/>
      <c r="E118" s="148"/>
      <c r="F118"/>
      <c r="G118"/>
      <c r="H118"/>
      <c r="I118" s="2"/>
      <c r="J118" s="2"/>
      <c r="K118" s="2"/>
      <c r="L118" s="2"/>
      <c r="M118" s="2"/>
      <c r="N118"/>
      <c r="O118" s="2"/>
      <c r="P118" s="2"/>
      <c r="Q118" s="2"/>
      <c r="R118" s="149"/>
      <c r="S118" s="149"/>
      <c r="T118" s="2"/>
    </row>
    <row r="119" spans="1:70" x14ac:dyDescent="0.25">
      <c r="A119"/>
      <c r="B119"/>
      <c r="C119" t="s">
        <v>89</v>
      </c>
      <c r="D119"/>
      <c r="E119" s="148"/>
      <c r="F119"/>
      <c r="G119"/>
      <c r="H119"/>
      <c r="I119" s="2"/>
      <c r="J119" s="2"/>
      <c r="K119" s="2"/>
      <c r="L119" s="2"/>
      <c r="M119" s="2"/>
      <c r="N119"/>
      <c r="O119" s="2"/>
      <c r="P119" s="2"/>
      <c r="Q119" s="2"/>
      <c r="R119" s="149"/>
      <c r="S119" s="149"/>
      <c r="T119" s="2"/>
    </row>
    <row r="120" spans="1:70" x14ac:dyDescent="0.25">
      <c r="A120"/>
      <c r="B120"/>
      <c r="C120" t="s">
        <v>124</v>
      </c>
      <c r="D120"/>
      <c r="E120" s="148"/>
      <c r="F120"/>
      <c r="G120"/>
      <c r="H120"/>
      <c r="I120" s="2"/>
      <c r="J120" s="2"/>
      <c r="K120" s="2"/>
      <c r="L120" s="2"/>
      <c r="M120" s="2"/>
      <c r="N120"/>
      <c r="O120" s="2"/>
      <c r="P120" s="2"/>
      <c r="Q120" s="2"/>
      <c r="R120" s="149"/>
      <c r="S120" s="149"/>
      <c r="T120" s="2"/>
    </row>
    <row r="121" spans="1:70" x14ac:dyDescent="0.25">
      <c r="A121"/>
      <c r="B121"/>
      <c r="C121"/>
      <c r="D121"/>
      <c r="E121" s="148"/>
      <c r="F121"/>
      <c r="G121"/>
      <c r="H121"/>
      <c r="I121" s="2"/>
      <c r="J121" s="2"/>
      <c r="K121" s="2"/>
      <c r="L121" s="2"/>
      <c r="M121" s="2"/>
      <c r="N121"/>
      <c r="O121" s="2"/>
      <c r="P121" s="2"/>
      <c r="Q121" s="2"/>
      <c r="R121" s="149"/>
      <c r="S121" s="149"/>
      <c r="T121" s="2"/>
    </row>
    <row r="122" spans="1:70" x14ac:dyDescent="0.25">
      <c r="A122"/>
      <c r="B122"/>
      <c r="C122" t="s">
        <v>170</v>
      </c>
      <c r="D122"/>
      <c r="E122" s="148"/>
      <c r="F122"/>
      <c r="G122"/>
      <c r="H122"/>
      <c r="I122" s="2"/>
      <c r="J122" s="2"/>
      <c r="K122" s="2"/>
      <c r="L122" s="2"/>
      <c r="M122" s="2"/>
      <c r="N122"/>
      <c r="O122" s="2"/>
      <c r="P122" s="2"/>
      <c r="Q122" s="2"/>
      <c r="R122" s="149"/>
      <c r="S122" s="149"/>
      <c r="T122" s="2"/>
    </row>
    <row r="123" spans="1:70" x14ac:dyDescent="0.25">
      <c r="A123"/>
      <c r="B123"/>
      <c r="C123" t="s">
        <v>171</v>
      </c>
      <c r="D123"/>
      <c r="E123" s="148"/>
      <c r="F123"/>
      <c r="G123"/>
      <c r="H123"/>
      <c r="I123" s="2"/>
      <c r="J123" s="2"/>
      <c r="K123" s="2"/>
      <c r="L123" s="2"/>
      <c r="M123" s="2"/>
      <c r="N123"/>
      <c r="O123" s="2"/>
      <c r="P123" s="2"/>
      <c r="Q123" s="2"/>
      <c r="R123" s="149"/>
      <c r="S123" s="149"/>
      <c r="T123" s="2"/>
    </row>
    <row r="124" spans="1:70" x14ac:dyDescent="0.25">
      <c r="A124"/>
      <c r="B124"/>
      <c r="C124" t="s">
        <v>172</v>
      </c>
      <c r="D124"/>
      <c r="E124" s="148"/>
      <c r="F124"/>
      <c r="G124"/>
      <c r="H124"/>
      <c r="I124" s="2"/>
      <c r="J124" s="2"/>
      <c r="K124" s="2"/>
      <c r="L124" s="2"/>
      <c r="M124" s="2"/>
      <c r="N124"/>
      <c r="O124" s="2"/>
      <c r="P124" s="2"/>
      <c r="Q124" s="2"/>
      <c r="R124" s="149"/>
      <c r="S124" s="149"/>
      <c r="T124" s="2"/>
    </row>
    <row r="125" spans="1:70" x14ac:dyDescent="0.25">
      <c r="A125"/>
      <c r="B125"/>
      <c r="C125" t="s">
        <v>173</v>
      </c>
      <c r="D125"/>
      <c r="E125" s="148"/>
      <c r="F125"/>
      <c r="G125"/>
      <c r="H125"/>
      <c r="I125" s="2"/>
      <c r="J125" s="2"/>
      <c r="K125" s="2"/>
      <c r="L125" s="2"/>
      <c r="M125" s="2"/>
      <c r="N125"/>
      <c r="O125" s="2"/>
      <c r="P125" s="2"/>
      <c r="Q125" s="2"/>
      <c r="R125" s="149"/>
      <c r="S125" s="149"/>
      <c r="T125" s="2"/>
    </row>
    <row r="126" spans="1:70" x14ac:dyDescent="0.25">
      <c r="A126"/>
      <c r="B126"/>
      <c r="C126"/>
      <c r="D126"/>
      <c r="E126" s="148"/>
      <c r="F126"/>
      <c r="G126"/>
      <c r="H126"/>
      <c r="I126" s="2"/>
      <c r="J126" s="2"/>
      <c r="K126" s="2"/>
      <c r="L126" s="2"/>
      <c r="M126" s="2"/>
      <c r="N126"/>
      <c r="O126" s="2"/>
      <c r="P126" s="2"/>
      <c r="Q126" s="2"/>
      <c r="R126" s="149"/>
      <c r="S126" s="149"/>
      <c r="T126" s="2"/>
    </row>
    <row r="127" spans="1:70" x14ac:dyDescent="0.25">
      <c r="A127"/>
      <c r="B127"/>
      <c r="C127" t="s">
        <v>174</v>
      </c>
      <c r="D127"/>
      <c r="E127" s="148"/>
      <c r="F127"/>
      <c r="G127"/>
      <c r="H127"/>
      <c r="I127" s="2"/>
      <c r="J127" s="2"/>
      <c r="K127" s="2"/>
      <c r="L127" s="2"/>
      <c r="M127" s="2"/>
      <c r="N127"/>
      <c r="O127" s="2"/>
      <c r="P127" s="2"/>
      <c r="Q127" s="2"/>
      <c r="R127" s="149"/>
      <c r="S127" s="149"/>
      <c r="T127" s="2"/>
    </row>
    <row r="128" spans="1:70" x14ac:dyDescent="0.25">
      <c r="A128"/>
      <c r="B128"/>
      <c r="C128" t="s">
        <v>171</v>
      </c>
      <c r="D128"/>
      <c r="E128" s="148"/>
      <c r="F128"/>
      <c r="G128"/>
      <c r="H128"/>
      <c r="I128" s="2"/>
      <c r="J128" s="2"/>
      <c r="K128" s="2"/>
      <c r="L128" s="2"/>
      <c r="M128" s="2"/>
      <c r="N128"/>
      <c r="O128" s="2"/>
      <c r="P128" s="2"/>
      <c r="Q128" s="2"/>
      <c r="R128" s="149"/>
      <c r="S128" s="149"/>
      <c r="T128" s="2"/>
    </row>
    <row r="129" spans="1:70" x14ac:dyDescent="0.25">
      <c r="A129"/>
      <c r="B129"/>
      <c r="C129" t="s">
        <v>172</v>
      </c>
      <c r="D129"/>
      <c r="E129" s="148"/>
      <c r="F129"/>
      <c r="G129"/>
      <c r="H129"/>
      <c r="I129" s="2"/>
      <c r="J129" s="2"/>
      <c r="K129" s="2"/>
      <c r="L129" s="2"/>
      <c r="M129" s="2"/>
      <c r="N129"/>
      <c r="O129" s="2"/>
      <c r="P129" s="2"/>
      <c r="Q129" s="2"/>
      <c r="R129" s="149"/>
      <c r="S129" s="149"/>
      <c r="T129" s="2"/>
    </row>
    <row r="130" spans="1:70" x14ac:dyDescent="0.25">
      <c r="A130"/>
      <c r="B130"/>
      <c r="C130" t="s">
        <v>173</v>
      </c>
      <c r="D130"/>
      <c r="E130" s="148"/>
      <c r="F130"/>
      <c r="G130"/>
      <c r="H130"/>
      <c r="I130" s="2"/>
      <c r="J130" s="2"/>
      <c r="K130" s="2"/>
      <c r="L130" s="2"/>
      <c r="M130" s="2"/>
      <c r="N130"/>
      <c r="O130" s="2"/>
      <c r="P130" s="2"/>
      <c r="Q130" s="2"/>
      <c r="R130" s="149"/>
      <c r="S130" s="149"/>
      <c r="T130" s="2"/>
    </row>
    <row r="131" spans="1:70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 s="35"/>
      <c r="V131" s="35"/>
      <c r="BQ131" s="35"/>
      <c r="BR131" s="35"/>
    </row>
    <row r="132" spans="1:70" x14ac:dyDescent="0.25">
      <c r="A132"/>
      <c r="B132"/>
      <c r="C132" t="s">
        <v>175</v>
      </c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 s="35"/>
      <c r="V132" s="35"/>
      <c r="BQ132" s="35"/>
      <c r="BR132" s="35"/>
    </row>
    <row r="133" spans="1:70" x14ac:dyDescent="0.25">
      <c r="A133"/>
      <c r="B133"/>
      <c r="C133" t="s">
        <v>176</v>
      </c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 s="35"/>
      <c r="V133" s="35"/>
      <c r="BQ133" s="35"/>
      <c r="BR133" s="35"/>
    </row>
    <row r="134" spans="1:70" x14ac:dyDescent="0.25">
      <c r="A134"/>
      <c r="B134"/>
      <c r="C134" t="s">
        <v>177</v>
      </c>
      <c r="D134"/>
      <c r="E134" s="148"/>
      <c r="F134"/>
      <c r="G134"/>
      <c r="H134"/>
      <c r="I134" s="2"/>
      <c r="J134" s="2"/>
      <c r="K134" s="2"/>
      <c r="L134" s="2"/>
      <c r="M134" s="2"/>
      <c r="N134"/>
      <c r="O134" s="2"/>
      <c r="P134" s="2"/>
      <c r="Q134" s="2"/>
      <c r="R134" s="149"/>
      <c r="S134" s="149"/>
      <c r="T134" s="2"/>
    </row>
    <row r="135" spans="1:70" x14ac:dyDescent="0.25">
      <c r="E135" s="35"/>
      <c r="I135" s="35"/>
      <c r="J135" s="35"/>
      <c r="K135" s="35"/>
      <c r="L135" s="35"/>
      <c r="M135" s="35"/>
      <c r="O135" s="35"/>
      <c r="P135" s="35"/>
      <c r="Q135" s="35"/>
      <c r="R135" s="35"/>
      <c r="S135" s="35"/>
      <c r="T135" s="35"/>
      <c r="U135" s="35"/>
      <c r="V135" s="35"/>
      <c r="BQ135" s="35"/>
      <c r="BR135" s="35"/>
    </row>
    <row r="136" spans="1:70" x14ac:dyDescent="0.25">
      <c r="E136" s="35"/>
      <c r="I136" s="35"/>
      <c r="J136" s="35"/>
      <c r="K136" s="35"/>
      <c r="L136" s="35"/>
      <c r="M136" s="35"/>
      <c r="O136" s="35"/>
      <c r="P136" s="35"/>
      <c r="Q136" s="35"/>
      <c r="R136" s="35"/>
      <c r="S136" s="35"/>
      <c r="T136" s="35"/>
      <c r="U136" s="35"/>
      <c r="V136" s="35"/>
      <c r="BQ136" s="35"/>
      <c r="BR136" s="35"/>
    </row>
    <row r="137" spans="1:70" x14ac:dyDescent="0.25">
      <c r="E137" s="35"/>
      <c r="I137" s="35"/>
      <c r="J137" s="35"/>
      <c r="K137" s="35"/>
      <c r="L137" s="35"/>
      <c r="M137" s="35"/>
      <c r="O137" s="35"/>
      <c r="P137" s="35"/>
      <c r="Q137" s="35"/>
      <c r="R137" s="35"/>
      <c r="S137" s="35"/>
      <c r="T137" s="35"/>
      <c r="U137" s="35"/>
      <c r="V137" s="35"/>
      <c r="BQ137" s="35"/>
      <c r="BR137" s="35"/>
    </row>
    <row r="138" spans="1:70" x14ac:dyDescent="0.25">
      <c r="E138" s="35"/>
      <c r="I138" s="35"/>
      <c r="J138" s="35"/>
      <c r="K138" s="35"/>
      <c r="L138" s="35"/>
      <c r="M138" s="35"/>
      <c r="O138" s="35"/>
      <c r="P138" s="35"/>
      <c r="Q138" s="35"/>
      <c r="R138" s="35"/>
      <c r="S138" s="35"/>
      <c r="T138" s="35"/>
      <c r="U138" s="35"/>
      <c r="V138" s="35"/>
      <c r="BQ138" s="35"/>
      <c r="BR138" s="35"/>
    </row>
    <row r="140" spans="1:70" x14ac:dyDescent="0.25">
      <c r="E140" s="35"/>
      <c r="I140" s="35"/>
      <c r="J140" s="35"/>
      <c r="K140" s="35"/>
      <c r="L140" s="35"/>
      <c r="M140" s="35"/>
      <c r="O140" s="35"/>
      <c r="P140" s="35"/>
      <c r="Q140" s="35"/>
      <c r="R140" s="35"/>
      <c r="S140" s="35"/>
      <c r="T140" s="35"/>
      <c r="U140" s="35"/>
      <c r="V140" s="35"/>
      <c r="BD140">
        <f>500/20</f>
        <v>25</v>
      </c>
      <c r="BQ140" s="35"/>
      <c r="BR140" s="35"/>
    </row>
    <row r="141" spans="1:70" x14ac:dyDescent="0.25">
      <c r="E141" s="35"/>
      <c r="I141" s="35"/>
      <c r="J141" s="35"/>
      <c r="K141" s="35"/>
      <c r="L141" s="35"/>
      <c r="M141" s="35"/>
      <c r="O141" s="35"/>
      <c r="P141" s="35"/>
      <c r="Q141" s="35"/>
      <c r="R141" s="35"/>
      <c r="S141" s="35"/>
      <c r="T141" s="35"/>
      <c r="U141" s="35"/>
      <c r="V141" s="35"/>
      <c r="BD141">
        <f>420/17</f>
        <v>24.705882352941178</v>
      </c>
      <c r="BQ141" s="35"/>
      <c r="BR141" s="35"/>
    </row>
    <row r="142" spans="1:70" x14ac:dyDescent="0.25">
      <c r="E142" s="35"/>
      <c r="I142" s="35"/>
      <c r="J142" s="35"/>
      <c r="K142" s="35"/>
      <c r="L142" s="35"/>
      <c r="M142" s="35"/>
      <c r="O142" s="35"/>
      <c r="P142" s="35"/>
      <c r="Q142" s="35"/>
      <c r="R142" s="35"/>
      <c r="S142" s="35"/>
      <c r="T142" s="35"/>
      <c r="U142" s="35"/>
      <c r="V142" s="35"/>
      <c r="BD142">
        <f>600/22</f>
        <v>27.272727272727273</v>
      </c>
      <c r="BQ142" s="35"/>
      <c r="BR142" s="35"/>
    </row>
  </sheetData>
  <sheetProtection algorithmName="SHA-512" hashValue="oNivanadzDFkAzedR7R0dfX2ibqwS2a3J2ngSYJTgqQZxBFpyAy0/KCSYKmVIHjFtDsBwYElnUxrUw6YaBjVrQ==" saltValue="pqDnxUzFHoLPMgSXuJ8QBg==" spinCount="100000" sheet="1" objects="1" scenarios="1" selectLockedCells="1" autoFilter="0"/>
  <autoFilter ref="A19:BR67" xr:uid="{00000000-0009-0000-0000-000000000000}"/>
  <mergeCells count="170">
    <mergeCell ref="CK15:CM16"/>
    <mergeCell ref="CK17:CK19"/>
    <mergeCell ref="CL17:CL19"/>
    <mergeCell ref="CM17:CM19"/>
    <mergeCell ref="I74:L74"/>
    <mergeCell ref="I73:L73"/>
    <mergeCell ref="I72:L72"/>
    <mergeCell ref="I71:L71"/>
    <mergeCell ref="I70:L70"/>
    <mergeCell ref="BQ15:BR16"/>
    <mergeCell ref="AD18:AD19"/>
    <mergeCell ref="AN18:AN19"/>
    <mergeCell ref="AM18:AM19"/>
    <mergeCell ref="AL18:AL19"/>
    <mergeCell ref="AK18:AK19"/>
    <mergeCell ref="AJ18:AJ19"/>
    <mergeCell ref="AS18:AS19"/>
    <mergeCell ref="AR18:AR19"/>
    <mergeCell ref="AQ18:AQ19"/>
    <mergeCell ref="AP18:AP19"/>
    <mergeCell ref="AO18:AO19"/>
    <mergeCell ref="AT18:AT19"/>
    <mergeCell ref="AU18:AU19"/>
    <mergeCell ref="BS15:BY15"/>
    <mergeCell ref="BR18:BR19"/>
    <mergeCell ref="B15:B17"/>
    <mergeCell ref="BP18:BP19"/>
    <mergeCell ref="BO18:BO19"/>
    <mergeCell ref="W18:W19"/>
    <mergeCell ref="BN18:BN19"/>
    <mergeCell ref="BM18:BM19"/>
    <mergeCell ref="BL18:BL19"/>
    <mergeCell ref="BK18:BK19"/>
    <mergeCell ref="BJ18:BJ19"/>
    <mergeCell ref="BI18:BI19"/>
    <mergeCell ref="BH18:BH19"/>
    <mergeCell ref="BG18:BG19"/>
    <mergeCell ref="BE18:BE19"/>
    <mergeCell ref="BD18:BD19"/>
    <mergeCell ref="BC18:BC19"/>
    <mergeCell ref="BB18:BB19"/>
    <mergeCell ref="BA18:BA19"/>
    <mergeCell ref="AY18:AY19"/>
    <mergeCell ref="AB18:AB19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F5:H5"/>
    <mergeCell ref="AR16:AR17"/>
    <mergeCell ref="AS16:AS17"/>
    <mergeCell ref="W15:AS15"/>
    <mergeCell ref="AT15:BP15"/>
    <mergeCell ref="BB16:BB17"/>
    <mergeCell ref="AO16:AO17"/>
    <mergeCell ref="AP16:AP17"/>
    <mergeCell ref="AN16:AN17"/>
    <mergeCell ref="AM16:AM17"/>
    <mergeCell ref="X16:X17"/>
    <mergeCell ref="W16:W17"/>
    <mergeCell ref="Z16:Z17"/>
    <mergeCell ref="AA16:AA17"/>
    <mergeCell ref="AQ16:AQ17"/>
    <mergeCell ref="AY16:AZ16"/>
    <mergeCell ref="BO16:BO17"/>
    <mergeCell ref="F6:H6"/>
    <mergeCell ref="H15:H17"/>
    <mergeCell ref="J15:J19"/>
    <mergeCell ref="K15:K19"/>
    <mergeCell ref="F8:H8"/>
    <mergeCell ref="F7:H7"/>
    <mergeCell ref="F13:H13"/>
    <mergeCell ref="I90:K90"/>
    <mergeCell ref="I84:K84"/>
    <mergeCell ref="I83:K83"/>
    <mergeCell ref="I82:K82"/>
    <mergeCell ref="I81:K81"/>
    <mergeCell ref="I85:K85"/>
    <mergeCell ref="I86:K86"/>
    <mergeCell ref="I87:K87"/>
    <mergeCell ref="I88:K88"/>
    <mergeCell ref="I89:K89"/>
    <mergeCell ref="H79:H80"/>
    <mergeCell ref="BK16:BK17"/>
    <mergeCell ref="BA16:BA17"/>
    <mergeCell ref="BM16:BM17"/>
    <mergeCell ref="BN16:BN17"/>
    <mergeCell ref="BP16:BP17"/>
    <mergeCell ref="AG16:AI16"/>
    <mergeCell ref="AL16:AL17"/>
    <mergeCell ref="AK16:AK17"/>
    <mergeCell ref="AJ16:AJ17"/>
    <mergeCell ref="AX16:AX17"/>
    <mergeCell ref="AW16:AW17"/>
    <mergeCell ref="BH16:BH17"/>
    <mergeCell ref="BI16:BI17"/>
    <mergeCell ref="BJ16:BJ17"/>
    <mergeCell ref="BL16:BL17"/>
    <mergeCell ref="BD16:BF16"/>
    <mergeCell ref="Q79:Q80"/>
    <mergeCell ref="M79:O79"/>
    <mergeCell ref="I75:L75"/>
    <mergeCell ref="I79:K80"/>
    <mergeCell ref="F12:H12"/>
    <mergeCell ref="F11:H11"/>
    <mergeCell ref="F10:H10"/>
    <mergeCell ref="F9:H9"/>
    <mergeCell ref="AF16:AF17"/>
    <mergeCell ref="AE16:AE17"/>
    <mergeCell ref="AD16:AD17"/>
    <mergeCell ref="Q16:U16"/>
    <mergeCell ref="M15:U15"/>
    <mergeCell ref="M16:P16"/>
    <mergeCell ref="V16:V17"/>
    <mergeCell ref="BZ15:CF15"/>
    <mergeCell ref="CG15:CH15"/>
    <mergeCell ref="CI15:CJ15"/>
    <mergeCell ref="BS16:BS19"/>
    <mergeCell ref="BT16:BT19"/>
    <mergeCell ref="BU16:BU19"/>
    <mergeCell ref="BV16:BV19"/>
    <mergeCell ref="BW16:BW19"/>
    <mergeCell ref="BX16:BX19"/>
    <mergeCell ref="BY16:BY19"/>
    <mergeCell ref="BZ16:BZ19"/>
    <mergeCell ref="CA16:CA19"/>
    <mergeCell ref="CB16:CB19"/>
    <mergeCell ref="CC16:CC19"/>
    <mergeCell ref="CD16:CD19"/>
    <mergeCell ref="CE16:CE19"/>
    <mergeCell ref="CF16:CF19"/>
    <mergeCell ref="CG16:CG19"/>
    <mergeCell ref="CH16:CH19"/>
    <mergeCell ref="CI16:CI19"/>
    <mergeCell ref="CJ16:CJ19"/>
    <mergeCell ref="I99:K99"/>
    <mergeCell ref="I100:K100"/>
    <mergeCell ref="BC16:BC17"/>
    <mergeCell ref="BG16:BG17"/>
    <mergeCell ref="I95:K95"/>
    <mergeCell ref="I92:K92"/>
    <mergeCell ref="I93:K93"/>
    <mergeCell ref="I94:K94"/>
    <mergeCell ref="I96:K96"/>
    <mergeCell ref="I97:K97"/>
    <mergeCell ref="I98:K98"/>
    <mergeCell ref="AB16:AC16"/>
    <mergeCell ref="Y16:Y17"/>
    <mergeCell ref="L15:L19"/>
    <mergeCell ref="AF18:AF19"/>
    <mergeCell ref="AE18:AE19"/>
    <mergeCell ref="I91:K91"/>
    <mergeCell ref="V18:V19"/>
    <mergeCell ref="AT16:AT17"/>
    <mergeCell ref="AV16:AV17"/>
    <mergeCell ref="AU16:AU17"/>
    <mergeCell ref="AI18:AI19"/>
    <mergeCell ref="AH18:AH19"/>
    <mergeCell ref="P79:P80"/>
  </mergeCells>
  <phoneticPr fontId="8" type="noConversion"/>
  <conditionalFormatting sqref="O71">
    <cfRule type="cellIs" dxfId="68" priority="201" operator="lessThan">
      <formula>$M$71</formula>
    </cfRule>
    <cfRule type="cellIs" dxfId="67" priority="193" operator="greaterThanOrEqual">
      <formula>$M$71</formula>
    </cfRule>
  </conditionalFormatting>
  <conditionalFormatting sqref="O72">
    <cfRule type="cellIs" dxfId="66" priority="64" operator="lessThan">
      <formula>$M$72</formula>
    </cfRule>
    <cfRule type="cellIs" dxfId="65" priority="63" operator="greaterThanOrEqual">
      <formula>$M$72</formula>
    </cfRule>
  </conditionalFormatting>
  <conditionalFormatting sqref="O73">
    <cfRule type="cellIs" dxfId="64" priority="59" operator="lessThan">
      <formula>$M$73</formula>
    </cfRule>
    <cfRule type="cellIs" dxfId="63" priority="58" operator="greaterThanOrEqual">
      <formula>$M$73</formula>
    </cfRule>
  </conditionalFormatting>
  <conditionalFormatting sqref="O74">
    <cfRule type="cellIs" dxfId="62" priority="56" operator="greaterThanOrEqual">
      <formula>$M$74</formula>
    </cfRule>
    <cfRule type="cellIs" dxfId="61" priority="55" operator="lessThan">
      <formula>$M$74</formula>
    </cfRule>
  </conditionalFormatting>
  <conditionalFormatting sqref="O75">
    <cfRule type="cellIs" dxfId="60" priority="177" operator="greaterThanOrEqual">
      <formula>$M$75</formula>
    </cfRule>
    <cfRule type="cellIs" dxfId="59" priority="194" operator="lessThan">
      <formula>$M$75</formula>
    </cfRule>
  </conditionalFormatting>
  <conditionalFormatting sqref="P71">
    <cfRule type="cellIs" dxfId="58" priority="67" operator="lessThan">
      <formula>$N$71</formula>
    </cfRule>
    <cfRule type="cellIs" dxfId="57" priority="66" operator="greaterThanOrEqual">
      <formula>$N$71</formula>
    </cfRule>
  </conditionalFormatting>
  <conditionalFormatting sqref="P72">
    <cfRule type="cellIs" dxfId="56" priority="61" operator="lessThan">
      <formula>$N$72</formula>
    </cfRule>
    <cfRule type="cellIs" dxfId="55" priority="60" operator="greaterThanOrEqual">
      <formula>$N$72</formula>
    </cfRule>
  </conditionalFormatting>
  <conditionalFormatting sqref="P73">
    <cfRule type="cellIs" dxfId="54" priority="116" operator="greaterThanOrEqual">
      <formula>$N$73</formula>
    </cfRule>
    <cfRule type="cellIs" dxfId="53" priority="118" operator="lessThan">
      <formula>$N$73</formula>
    </cfRule>
  </conditionalFormatting>
  <conditionalFormatting sqref="P74">
    <cfRule type="cellIs" dxfId="52" priority="136" operator="lessThan">
      <formula>$N$74</formula>
    </cfRule>
    <cfRule type="cellIs" dxfId="51" priority="135" operator="greaterThanOrEqual">
      <formula>$N$74</formula>
    </cfRule>
  </conditionalFormatting>
  <conditionalFormatting sqref="P75">
    <cfRule type="cellIs" dxfId="50" priority="108" operator="lessThan">
      <formula>$N$75</formula>
    </cfRule>
    <cfRule type="cellIs" dxfId="49" priority="107" operator="greaterThanOrEqual">
      <formula>$N$75</formula>
    </cfRule>
  </conditionalFormatting>
  <conditionalFormatting sqref="P81">
    <cfRule type="cellIs" dxfId="48" priority="29" operator="lessThan">
      <formula>$O$81</formula>
    </cfRule>
    <cfRule type="cellIs" dxfId="47" priority="30" operator="greaterThanOrEqual">
      <formula>$O$81</formula>
    </cfRule>
  </conditionalFormatting>
  <conditionalFormatting sqref="P82">
    <cfRule type="cellIs" dxfId="46" priority="27" operator="lessThan">
      <formula>$O$82</formula>
    </cfRule>
    <cfRule type="cellIs" dxfId="45" priority="28" operator="greaterThanOrEqual">
      <formula>$O$82</formula>
    </cfRule>
  </conditionalFormatting>
  <conditionalFormatting sqref="P83">
    <cfRule type="cellIs" dxfId="44" priority="52" operator="greaterThanOrEqual">
      <formula>$O$83</formula>
    </cfRule>
    <cfRule type="cellIs" dxfId="43" priority="53" operator="lessThan">
      <formula>$O$83</formula>
    </cfRule>
  </conditionalFormatting>
  <conditionalFormatting sqref="P84">
    <cfRule type="cellIs" dxfId="42" priority="49" operator="equal">
      <formula>$O$84</formula>
    </cfRule>
    <cfRule type="cellIs" dxfId="41" priority="50" operator="notEqual">
      <formula>$O$84</formula>
    </cfRule>
  </conditionalFormatting>
  <conditionalFormatting sqref="P85">
    <cfRule type="cellIs" dxfId="40" priority="42" operator="lessThan">
      <formula>$O$85</formula>
    </cfRule>
    <cfRule type="cellIs" dxfId="39" priority="43" operator="greaterThanOrEqual">
      <formula>$O$85</formula>
    </cfRule>
  </conditionalFormatting>
  <conditionalFormatting sqref="P86">
    <cfRule type="cellIs" dxfId="38" priority="79" operator="lessThan">
      <formula>$O$86</formula>
    </cfRule>
    <cfRule type="cellIs" dxfId="37" priority="78" operator="greaterThanOrEqual">
      <formula>$O$86</formula>
    </cfRule>
  </conditionalFormatting>
  <conditionalFormatting sqref="P87">
    <cfRule type="cellIs" dxfId="36" priority="73" operator="lessThan">
      <formula>$O$87</formula>
    </cfRule>
    <cfRule type="cellIs" dxfId="35" priority="72" operator="greaterThanOrEqual">
      <formula>$O$87</formula>
    </cfRule>
  </conditionalFormatting>
  <conditionalFormatting sqref="P88">
    <cfRule type="cellIs" dxfId="34" priority="212" operator="lessThan">
      <formula>$O$88</formula>
    </cfRule>
    <cfRule type="cellIs" dxfId="33" priority="211" operator="greaterThanOrEqual">
      <formula>$O$88</formula>
    </cfRule>
  </conditionalFormatting>
  <conditionalFormatting sqref="P89">
    <cfRule type="cellIs" dxfId="32" priority="83" operator="lessThanOrEqual">
      <formula>$O$89</formula>
    </cfRule>
    <cfRule type="cellIs" dxfId="31" priority="82" operator="greaterThan">
      <formula>$O$89</formula>
    </cfRule>
  </conditionalFormatting>
  <conditionalFormatting sqref="P90">
    <cfRule type="cellIs" dxfId="30" priority="39" operator="lessThanOrEqual">
      <formula>$O$90</formula>
    </cfRule>
    <cfRule type="cellIs" dxfId="29" priority="71" operator="greaterThan">
      <formula>$O$90</formula>
    </cfRule>
  </conditionalFormatting>
  <conditionalFormatting sqref="P91">
    <cfRule type="cellIs" dxfId="28" priority="24" operator="greaterThanOrEqual">
      <formula>$O$91</formula>
    </cfRule>
    <cfRule type="cellIs" dxfId="27" priority="23" operator="lessThan">
      <formula>$O$91</formula>
    </cfRule>
  </conditionalFormatting>
  <conditionalFormatting sqref="P92">
    <cfRule type="cellIs" dxfId="26" priority="13" operator="lessThan">
      <formula>$O$92</formula>
    </cfRule>
    <cfRule type="cellIs" dxfId="25" priority="14" operator="greaterThanOrEqual">
      <formula>$O$92</formula>
    </cfRule>
  </conditionalFormatting>
  <conditionalFormatting sqref="P93">
    <cfRule type="cellIs" dxfId="24" priority="6" operator="greaterThanOrEqual">
      <formula>$O$93</formula>
    </cfRule>
    <cfRule type="cellIs" dxfId="23" priority="5" operator="lessThan">
      <formula>$O$93</formula>
    </cfRule>
  </conditionalFormatting>
  <conditionalFormatting sqref="P94">
    <cfRule type="cellIs" dxfId="22" priority="4" operator="greaterThanOrEqual">
      <formula>$O$94</formula>
    </cfRule>
    <cfRule type="cellIs" dxfId="21" priority="3" operator="lessThan">
      <formula>$O$94</formula>
    </cfRule>
  </conditionalFormatting>
  <conditionalFormatting sqref="P95">
    <cfRule type="cellIs" dxfId="20" priority="12" operator="lessThan">
      <formula>$O$95</formula>
    </cfRule>
    <cfRule type="cellIs" dxfId="19" priority="11" operator="greaterThanOrEqual">
      <formula>$O$95</formula>
    </cfRule>
  </conditionalFormatting>
  <conditionalFormatting sqref="P96">
    <cfRule type="cellIs" dxfId="18" priority="9" operator="equal">
      <formula>$O$96</formula>
    </cfRule>
    <cfRule type="cellIs" dxfId="17" priority="10" operator="notEqual">
      <formula>$O$96</formula>
    </cfRule>
  </conditionalFormatting>
  <conditionalFormatting sqref="P97">
    <cfRule type="cellIs" dxfId="16" priority="7" operator="lessThan">
      <formula>$O$97</formula>
    </cfRule>
    <cfRule type="cellIs" dxfId="15" priority="8" operator="greaterThanOrEqual">
      <formula>$O$97</formula>
    </cfRule>
  </conditionalFormatting>
  <conditionalFormatting sqref="P98">
    <cfRule type="cellIs" dxfId="14" priority="1" operator="greaterThan">
      <formula>$O$98</formula>
    </cfRule>
    <cfRule type="cellIs" dxfId="13" priority="2" operator="lessThanOrEqual">
      <formula>$O$98</formula>
    </cfRule>
  </conditionalFormatting>
  <conditionalFormatting sqref="P99">
    <cfRule type="cellIs" dxfId="12" priority="20" operator="greaterThan">
      <formula>$O$99</formula>
    </cfRule>
    <cfRule type="cellIs" dxfId="11" priority="19" operator="lessThanOrEqual">
      <formula>$O$99</formula>
    </cfRule>
  </conditionalFormatting>
  <conditionalFormatting sqref="P100">
    <cfRule type="cellIs" dxfId="10" priority="18" operator="greaterThanOrEqual">
      <formula>$O$100</formula>
    </cfRule>
    <cfRule type="cellIs" dxfId="9" priority="17" operator="lessThan">
      <formula>$O$100</formula>
    </cfRule>
  </conditionalFormatting>
  <conditionalFormatting sqref="Q20:Q39 Q41:Q63">
    <cfRule type="containsText" dxfId="8" priority="236" operator="containsText" text=",">
      <formula>NOT(ISERROR(SEARCH(",",Q20)))</formula>
    </cfRule>
  </conditionalFormatting>
  <conditionalFormatting sqref="Q41:Q63 Q20:Q39">
    <cfRule type="colorScale" priority="237">
      <colorScale>
        <cfvo type="num" val="&quot;*,*&quot;"/>
        <cfvo type="max"/>
        <color rgb="FFFF7128"/>
        <color rgb="FFFFEF9C"/>
      </colorScale>
    </cfRule>
  </conditionalFormatting>
  <conditionalFormatting sqref="BQ20:BQ39 BQ41:BQ64">
    <cfRule type="cellIs" dxfId="7" priority="33" operator="between">
      <formula>25</formula>
      <formula>30</formula>
    </cfRule>
    <cfRule type="cellIs" dxfId="6" priority="32" operator="greaterThan">
      <formula>30</formula>
    </cfRule>
    <cfRule type="cellIs" dxfId="5" priority="31" operator="lessThan">
      <formula>25</formula>
    </cfRule>
  </conditionalFormatting>
  <dataValidations xWindow="830" yWindow="1146" count="1">
    <dataValidation type="whole" allowBlank="1" showInputMessage="1" showErrorMessage="1" errorTitle="WARTOŚĆ NIEPRAWIDŁOWA" error="Suma ECTS musi być liczbą całkowitą" promptTitle="suma ECTS" prompt="Suma ECTS musi być liczbą całkowitą" sqref="Q41:Q63 Q20:Q39" xr:uid="{00000000-0002-0000-0000-000000000000}">
      <formula1>0</formula1>
      <formula2>20</formula2>
    </dataValidation>
  </dataValidations>
  <pageMargins left="0.7" right="0.7" top="0.75" bottom="0.75" header="0.3" footer="0.3"/>
  <pageSetup paperSize="9" scale="19" orientation="landscape" horizontalDpi="300" verticalDpi="300" r:id="rId1"/>
  <ignoredErrors>
    <ignoredError sqref="AA63 AX41:AX51 AA41:AA51 AA21:AA28 AX24:AX28 AX62:AX63 AA29:AA37 AX29:AX37 AX56:AX57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830" yWindow="1146" count="9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00000000-0002-0000-0000-000001000000}">
          <x14:formula1>
            <xm:f>#REF!</xm:f>
          </x14:formula1>
          <xm:sqref>AT30:AT39 V34 AT42:AT63 W20:W23 AT21:AT26 AT28 W41 W43:W63 W25:W39</xm:sqref>
        </x14:dataValidation>
        <x14:dataValidation type="list" allowBlank="1" showInputMessage="1" showErrorMessage="1" errorTitle="Wartość nieprawidłowa" error="Proszę wybrać rodzaj zajęć z listy" promptTitle="Rodzaj zajęć" prompt="Proszę wybrać rodzaj zajęć z listy" xr:uid="{00000000-0002-0000-0000-000002000000}">
          <x14:formula1>
            <xm:f>#REF!</xm:f>
          </x14:formula1>
          <xm:sqref>G20:G39 G41:G63</xm:sqref>
        </x14:dataValidation>
        <x14:dataValidation type="list" allowBlank="1" showInputMessage="1" showErrorMessage="1" errorTitle="Wartość nieprawidłowa" error="Proszę wybrać z listy pulę godzin" promptTitle="Pula godzin" prompt="Proszę wybrać z listy pulę godzin" xr:uid="{00000000-0002-0000-0000-000003000000}">
          <x14:formula1>
            <xm:f>#REF!</xm:f>
          </x14:formula1>
          <xm:sqref>H20:H39 H41:H63</xm:sqref>
        </x14:dataValidation>
        <x14:dataValidation type="list" allowBlank="1" showInputMessage="1" showErrorMessage="1" errorTitle="Wartość nieprawidłowa" error="Proszę wybrać kod grupy z listy" promptTitle="Kod grupy" prompt="Proszę wybrać kod grupy z listy" xr:uid="{00000000-0002-0000-0000-000004000000}">
          <x14:formula1>
            <xm:f>#REF!</xm:f>
          </x14:formula1>
          <xm:sqref>B20:B39 B41:B63</xm:sqref>
        </x14:dataValidation>
        <x14:dataValidation type="list" allowBlank="1" showInputMessage="1" showErrorMessage="1" errorTitle="Wartość nieptrawidłowa" error="Proszę wybrać z listy formę zakończenia przedmiotu" promptTitle="Forma zakończenia przedmiotu" prompt="Proszę wybrać z listy formę zakończenia przedmiotu" xr:uid="{00000000-0002-0000-0000-000005000000}">
          <x14:formula1>
            <xm:f>#REF!</xm:f>
          </x14:formula1>
          <xm:sqref>W42 V41:V63 AT20 W24 AT27 AT29 AT41 V20:V33 V35:V39</xm:sqref>
        </x14:dataValidation>
        <x14:dataValidation type="list" allowBlank="1" showInputMessage="1" showErrorMessage="1" errorTitle="Wartośc nieprawidłowa" error="Proszę wybrać odpowiedź czy przedmiot kształtuje kompetencje komunikacyjne" promptTitle="Kompetencje komunikacyjne" prompt="Proszę wybrać odpowiedź czy przedmiot kształtuje kompetencje komunikacyjne" xr:uid="{00000000-0002-0000-0000-000006000000}">
          <x14:formula1>
            <xm:f>#REF!</xm:f>
          </x14:formula1>
          <xm:sqref>J41:J63 J20:J39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00000000-0002-0000-0000-000007000000}">
          <x14:formula1>
            <xm:f>#REF!</xm:f>
          </x14:formula1>
          <xm:sqref>K41:K63 K20:K39</xm:sqref>
        </x14:dataValidation>
        <x14:dataValidation type="list" allowBlank="1" showInputMessage="1" showErrorMessage="1" errorTitle="Wartość nieprawidłowa" error="Proszę wybrać profil" promptTitle="Profil kształcenia" prompt="Proszę wybrać profil" xr:uid="{00000000-0002-0000-0000-000008000000}">
          <x14:formula1>
            <xm:f>#REF!</xm:f>
          </x14:formula1>
          <xm:sqref>I9</xm:sqref>
        </x14:dataValidation>
        <x14:dataValidation type="list" allowBlank="1" showInputMessage="1" showErrorMessage="1" errorTitle="Wartość nieprawidłowa" error="Proszę wybrać odpowiedź czy przedmiot kształtuje umiejętności praktyczne" promptTitle="Przedmiot kształtujacy umiejętn." prompt="Proszę wybrać odpowiedź czy przedmiot kształtuje umiejętności praktyczne" xr:uid="{537A5196-03AB-46DB-B299-275063E88A5F}">
          <x14:formula1>
            <xm:f>#REF!</xm:f>
          </x14:formula1>
          <xm:sqref>L20:L39 L41:L63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H65"/>
  <sheetViews>
    <sheetView tabSelected="1" zoomScale="55" zoomScaleNormal="55" workbookViewId="0">
      <pane xSplit="19" ySplit="19" topLeftCell="AE20" activePane="bottomRight" state="frozen"/>
      <selection pane="topRight" activeCell="T1" sqref="T1"/>
      <selection pane="bottomLeft" activeCell="A20" sqref="A20"/>
      <selection pane="bottomRight" activeCell="AE25" sqref="AE25"/>
    </sheetView>
  </sheetViews>
  <sheetFormatPr defaultColWidth="8.85546875" defaultRowHeight="15" x14ac:dyDescent="0.25"/>
  <cols>
    <col min="1" max="1" width="5.42578125" style="35" customWidth="1"/>
    <col min="2" max="2" width="6.7109375" style="35" customWidth="1"/>
    <col min="3" max="3" width="12.140625" style="35" customWidth="1"/>
    <col min="4" max="5" width="6.7109375" style="35" customWidth="1"/>
    <col min="6" max="6" width="12.42578125" style="35" customWidth="1"/>
    <col min="7" max="7" width="7.140625" style="35" customWidth="1"/>
    <col min="8" max="8" width="19.42578125" style="35" customWidth="1"/>
    <col min="9" max="9" width="32.28515625" style="36" customWidth="1"/>
    <col min="10" max="10" width="15.140625" style="35" customWidth="1"/>
    <col min="11" max="11" width="12" style="35" customWidth="1"/>
    <col min="12" max="12" width="6.85546875" style="35" customWidth="1"/>
    <col min="13" max="13" width="6.7109375" style="35" customWidth="1"/>
    <col min="14" max="14" width="11.85546875" style="35" customWidth="1"/>
    <col min="15" max="15" width="6.7109375" style="35" customWidth="1"/>
    <col min="16" max="16" width="9.42578125" style="35" customWidth="1"/>
    <col min="17" max="19" width="5.85546875" style="35" customWidth="1"/>
    <col min="20" max="151" width="4.28515625" style="35" customWidth="1"/>
    <col min="152" max="16384" width="8.85546875" style="35"/>
  </cols>
  <sheetData>
    <row r="1" spans="1:19" customFormat="1" x14ac:dyDescent="0.25">
      <c r="I1" s="2"/>
    </row>
    <row r="2" spans="1:19" customFormat="1" x14ac:dyDescent="0.25">
      <c r="I2" s="2"/>
    </row>
    <row r="3" spans="1:19" customFormat="1" x14ac:dyDescent="0.25">
      <c r="I3" s="2"/>
    </row>
    <row r="4" spans="1:19" customFormat="1" x14ac:dyDescent="0.25">
      <c r="I4" s="2"/>
    </row>
    <row r="5" spans="1:19" customFormat="1" ht="30" x14ac:dyDescent="0.25">
      <c r="H5" s="380" t="s">
        <v>0</v>
      </c>
      <c r="I5" s="152" t="s">
        <v>1</v>
      </c>
    </row>
    <row r="6" spans="1:19" customFormat="1" x14ac:dyDescent="0.25">
      <c r="H6" s="380" t="s">
        <v>2</v>
      </c>
      <c r="I6" s="152" t="s">
        <v>3</v>
      </c>
    </row>
    <row r="7" spans="1:19" customFormat="1" x14ac:dyDescent="0.25">
      <c r="H7" s="380" t="s">
        <v>4</v>
      </c>
      <c r="I7" s="157" t="s">
        <v>319</v>
      </c>
    </row>
    <row r="8" spans="1:19" customFormat="1" x14ac:dyDescent="0.25">
      <c r="H8" s="380" t="s">
        <v>5</v>
      </c>
      <c r="I8" s="152" t="s">
        <v>6</v>
      </c>
    </row>
    <row r="9" spans="1:19" customFormat="1" x14ac:dyDescent="0.25">
      <c r="H9" s="380" t="s">
        <v>7</v>
      </c>
      <c r="I9" s="152" t="s">
        <v>8</v>
      </c>
    </row>
    <row r="10" spans="1:19" customFormat="1" x14ac:dyDescent="0.25">
      <c r="H10" s="380" t="s">
        <v>9</v>
      </c>
      <c r="I10" s="152" t="s">
        <v>10</v>
      </c>
    </row>
    <row r="11" spans="1:19" customFormat="1" x14ac:dyDescent="0.25">
      <c r="H11" s="380" t="s">
        <v>11</v>
      </c>
      <c r="I11" s="160">
        <v>4</v>
      </c>
    </row>
    <row r="12" spans="1:19" customFormat="1" x14ac:dyDescent="0.25">
      <c r="H12" s="380" t="s">
        <v>12</v>
      </c>
      <c r="I12" s="160" t="s">
        <v>354</v>
      </c>
    </row>
    <row r="13" spans="1:19" customFormat="1" x14ac:dyDescent="0.25">
      <c r="H13" s="380" t="s">
        <v>13</v>
      </c>
      <c r="I13" s="160">
        <v>120</v>
      </c>
    </row>
    <row r="14" spans="1:19" customFormat="1" ht="15.75" thickBot="1" x14ac:dyDescent="0.3">
      <c r="I14" s="2"/>
    </row>
    <row r="15" spans="1:19" s="461" customFormat="1" ht="18.75" customHeight="1" x14ac:dyDescent="0.25">
      <c r="A15" s="686" t="s">
        <v>14</v>
      </c>
      <c r="B15" s="688" t="s">
        <v>15</v>
      </c>
      <c r="C15" s="691" t="s">
        <v>16</v>
      </c>
      <c r="D15" s="691" t="s">
        <v>17</v>
      </c>
      <c r="E15" s="691" t="s">
        <v>18</v>
      </c>
      <c r="F15" s="691" t="s">
        <v>19</v>
      </c>
      <c r="G15" s="691" t="s">
        <v>178</v>
      </c>
      <c r="H15" s="691" t="s">
        <v>21</v>
      </c>
      <c r="I15" s="707"/>
      <c r="J15" s="709" t="s">
        <v>25</v>
      </c>
      <c r="K15" s="710"/>
      <c r="L15" s="710"/>
      <c r="M15" s="710"/>
      <c r="N15" s="710"/>
      <c r="O15" s="710"/>
      <c r="P15" s="711"/>
      <c r="Q15" s="712" t="s">
        <v>179</v>
      </c>
      <c r="R15" s="713"/>
      <c r="S15" s="714"/>
    </row>
    <row r="16" spans="1:19" s="461" customFormat="1" ht="18.75" customHeight="1" thickBot="1" x14ac:dyDescent="0.3">
      <c r="A16" s="687"/>
      <c r="B16" s="689"/>
      <c r="C16" s="692"/>
      <c r="D16" s="692"/>
      <c r="E16" s="692"/>
      <c r="F16" s="692"/>
      <c r="G16" s="692"/>
      <c r="H16" s="692"/>
      <c r="I16" s="708"/>
      <c r="J16" s="718" t="s">
        <v>29</v>
      </c>
      <c r="K16" s="719"/>
      <c r="L16" s="719"/>
      <c r="M16" s="719"/>
      <c r="N16" s="720"/>
      <c r="O16" s="721" t="s">
        <v>180</v>
      </c>
      <c r="P16" s="723" t="s">
        <v>181</v>
      </c>
      <c r="Q16" s="715"/>
      <c r="R16" s="716"/>
      <c r="S16" s="717"/>
    </row>
    <row r="17" spans="1:164" s="461" customFormat="1" ht="26.25" customHeight="1" thickBot="1" x14ac:dyDescent="0.3">
      <c r="A17" s="687"/>
      <c r="B17" s="689"/>
      <c r="C17" s="692"/>
      <c r="D17" s="692"/>
      <c r="E17" s="692"/>
      <c r="F17" s="692"/>
      <c r="G17" s="692"/>
      <c r="H17" s="692"/>
      <c r="I17" s="708"/>
      <c r="J17" s="725" t="s">
        <v>56</v>
      </c>
      <c r="K17" s="727" t="s">
        <v>57</v>
      </c>
      <c r="L17" s="693" t="s">
        <v>58</v>
      </c>
      <c r="M17" s="695" t="s">
        <v>182</v>
      </c>
      <c r="N17" s="697" t="s">
        <v>59</v>
      </c>
      <c r="O17" s="722"/>
      <c r="P17" s="724"/>
      <c r="Q17" s="701" t="s">
        <v>183</v>
      </c>
      <c r="R17" s="703" t="s">
        <v>184</v>
      </c>
      <c r="S17" s="705" t="s">
        <v>185</v>
      </c>
      <c r="T17" s="740" t="s">
        <v>186</v>
      </c>
      <c r="U17" s="741"/>
      <c r="V17" s="741"/>
      <c r="W17" s="741"/>
      <c r="X17" s="741"/>
      <c r="Y17" s="741"/>
      <c r="Z17" s="741"/>
      <c r="AA17" s="741"/>
      <c r="AB17" s="741"/>
      <c r="AC17" s="741"/>
      <c r="AD17" s="741"/>
      <c r="AE17" s="741"/>
      <c r="AF17" s="741"/>
      <c r="AG17" s="741"/>
      <c r="AH17" s="741"/>
      <c r="AI17" s="741"/>
      <c r="AJ17" s="741"/>
      <c r="AK17" s="741"/>
      <c r="AL17" s="741"/>
      <c r="AM17" s="741"/>
      <c r="AN17" s="742"/>
      <c r="AO17" s="740" t="s">
        <v>187</v>
      </c>
      <c r="AP17" s="741"/>
      <c r="AQ17" s="741"/>
      <c r="AR17" s="741"/>
      <c r="AS17" s="741"/>
      <c r="AT17" s="741"/>
      <c r="AU17" s="741"/>
      <c r="AV17" s="741"/>
      <c r="AW17" s="741"/>
      <c r="AX17" s="741"/>
      <c r="AY17" s="741"/>
      <c r="AZ17" s="741"/>
      <c r="BA17" s="741"/>
      <c r="BB17" s="741"/>
      <c r="BC17" s="741"/>
      <c r="BD17" s="741"/>
      <c r="BE17" s="741"/>
      <c r="BF17" s="741"/>
      <c r="BG17" s="741"/>
      <c r="BH17" s="741"/>
      <c r="BI17" s="741"/>
      <c r="BJ17" s="741"/>
      <c r="BK17" s="741"/>
      <c r="BL17" s="741"/>
      <c r="BM17" s="742"/>
      <c r="BN17" s="740" t="s">
        <v>188</v>
      </c>
      <c r="BO17" s="741"/>
      <c r="BP17" s="741"/>
      <c r="BQ17" s="741"/>
      <c r="BR17" s="741"/>
      <c r="BS17" s="741"/>
      <c r="BT17" s="741"/>
      <c r="BU17" s="741"/>
      <c r="BV17" s="741"/>
      <c r="BW17" s="741"/>
      <c r="BX17" s="741"/>
      <c r="BY17" s="741"/>
      <c r="BZ17" s="741"/>
      <c r="CA17" s="741"/>
      <c r="CB17" s="741"/>
      <c r="CC17" s="741"/>
      <c r="CD17" s="770" t="s">
        <v>698</v>
      </c>
      <c r="CE17" s="771"/>
      <c r="CF17" s="771"/>
      <c r="CG17" s="771"/>
      <c r="CH17" s="771"/>
      <c r="CI17" s="772"/>
      <c r="CJ17" s="743" t="s">
        <v>189</v>
      </c>
      <c r="CK17" s="744"/>
      <c r="CL17" s="744"/>
      <c r="CM17" s="744"/>
      <c r="CN17" s="744"/>
      <c r="CO17" s="744"/>
      <c r="CP17" s="744"/>
      <c r="CQ17" s="744"/>
      <c r="CR17" s="744"/>
      <c r="CS17" s="744"/>
      <c r="CT17" s="744"/>
      <c r="CU17" s="744"/>
      <c r="CV17" s="744"/>
      <c r="CW17" s="744"/>
      <c r="CX17" s="744"/>
      <c r="CY17" s="744"/>
      <c r="CZ17" s="744"/>
      <c r="DA17" s="745"/>
      <c r="DB17" s="746" t="s">
        <v>190</v>
      </c>
      <c r="DC17" s="747"/>
      <c r="DD17" s="747"/>
      <c r="DE17" s="747"/>
      <c r="DF17" s="747"/>
      <c r="DG17" s="747"/>
      <c r="DH17" s="747"/>
      <c r="DI17" s="747"/>
      <c r="DJ17" s="747"/>
      <c r="DK17" s="747"/>
      <c r="DL17" s="747"/>
      <c r="DM17" s="747"/>
      <c r="DN17" s="747"/>
      <c r="DO17" s="747"/>
      <c r="DP17" s="747"/>
      <c r="DQ17" s="747"/>
      <c r="DR17" s="747"/>
      <c r="DS17" s="747"/>
      <c r="DT17" s="747"/>
      <c r="DU17" s="748"/>
      <c r="DV17" s="746" t="s">
        <v>191</v>
      </c>
      <c r="DW17" s="747"/>
      <c r="DX17" s="747"/>
      <c r="DY17" s="747"/>
      <c r="DZ17" s="747"/>
      <c r="EA17" s="747"/>
      <c r="EB17" s="747"/>
      <c r="EC17" s="747"/>
      <c r="ED17" s="747"/>
      <c r="EE17" s="747"/>
      <c r="EF17" s="747"/>
      <c r="EG17" s="747"/>
      <c r="EH17" s="747"/>
      <c r="EI17" s="747"/>
      <c r="EJ17" s="747"/>
      <c r="EK17" s="747"/>
      <c r="EL17" s="747"/>
      <c r="EM17" s="747"/>
      <c r="EN17" s="747"/>
      <c r="EO17" s="733" t="s">
        <v>185</v>
      </c>
      <c r="EP17" s="734"/>
      <c r="EQ17" s="734"/>
      <c r="ER17" s="734"/>
      <c r="ES17" s="734"/>
      <c r="ET17" s="734"/>
      <c r="EU17" s="734"/>
      <c r="EV17" s="735" t="s">
        <v>192</v>
      </c>
      <c r="EW17" s="736"/>
      <c r="EX17" s="736"/>
      <c r="EY17" s="736"/>
      <c r="EZ17" s="736"/>
      <c r="FA17" s="736"/>
      <c r="FB17" s="736"/>
      <c r="FC17" s="736"/>
      <c r="FD17" s="736"/>
      <c r="FE17" s="736"/>
      <c r="FF17" s="736"/>
      <c r="FG17" s="736"/>
      <c r="FH17" s="737"/>
    </row>
    <row r="18" spans="1:164" s="464" customFormat="1" ht="32.25" customHeight="1" x14ac:dyDescent="0.25">
      <c r="A18" s="687"/>
      <c r="B18" s="689"/>
      <c r="C18" s="692"/>
      <c r="D18" s="692"/>
      <c r="E18" s="692"/>
      <c r="F18" s="692"/>
      <c r="G18" s="692"/>
      <c r="H18" s="692"/>
      <c r="I18" s="708"/>
      <c r="J18" s="726"/>
      <c r="K18" s="728"/>
      <c r="L18" s="694"/>
      <c r="M18" s="696"/>
      <c r="N18" s="698"/>
      <c r="O18" s="722"/>
      <c r="P18" s="724"/>
      <c r="Q18" s="702"/>
      <c r="R18" s="704"/>
      <c r="S18" s="706"/>
      <c r="T18" s="738" t="s">
        <v>193</v>
      </c>
      <c r="U18" s="699" t="s">
        <v>194</v>
      </c>
      <c r="V18" s="699" t="s">
        <v>195</v>
      </c>
      <c r="W18" s="699" t="s">
        <v>196</v>
      </c>
      <c r="X18" s="699" t="s">
        <v>197</v>
      </c>
      <c r="Y18" s="699" t="s">
        <v>198</v>
      </c>
      <c r="Z18" s="699" t="s">
        <v>199</v>
      </c>
      <c r="AA18" s="699" t="s">
        <v>200</v>
      </c>
      <c r="AB18" s="699" t="s">
        <v>201</v>
      </c>
      <c r="AC18" s="699" t="s">
        <v>202</v>
      </c>
      <c r="AD18" s="699" t="s">
        <v>203</v>
      </c>
      <c r="AE18" s="699" t="s">
        <v>204</v>
      </c>
      <c r="AF18" s="699" t="s">
        <v>205</v>
      </c>
      <c r="AG18" s="699" t="s">
        <v>206</v>
      </c>
      <c r="AH18" s="699" t="s">
        <v>207</v>
      </c>
      <c r="AI18" s="699" t="s">
        <v>208</v>
      </c>
      <c r="AJ18" s="699" t="s">
        <v>209</v>
      </c>
      <c r="AK18" s="699" t="s">
        <v>210</v>
      </c>
      <c r="AL18" s="699" t="s">
        <v>211</v>
      </c>
      <c r="AM18" s="699" t="s">
        <v>212</v>
      </c>
      <c r="AN18" s="729" t="s">
        <v>213</v>
      </c>
      <c r="AO18" s="731" t="s">
        <v>214</v>
      </c>
      <c r="AP18" s="749" t="s">
        <v>215</v>
      </c>
      <c r="AQ18" s="749" t="s">
        <v>216</v>
      </c>
      <c r="AR18" s="749" t="s">
        <v>217</v>
      </c>
      <c r="AS18" s="749" t="s">
        <v>218</v>
      </c>
      <c r="AT18" s="749" t="s">
        <v>219</v>
      </c>
      <c r="AU18" s="749" t="s">
        <v>220</v>
      </c>
      <c r="AV18" s="749" t="s">
        <v>221</v>
      </c>
      <c r="AW18" s="749" t="s">
        <v>222</v>
      </c>
      <c r="AX18" s="749" t="s">
        <v>223</v>
      </c>
      <c r="AY18" s="749" t="s">
        <v>224</v>
      </c>
      <c r="AZ18" s="749" t="s">
        <v>225</v>
      </c>
      <c r="BA18" s="749" t="s">
        <v>226</v>
      </c>
      <c r="BB18" s="749" t="s">
        <v>227</v>
      </c>
      <c r="BC18" s="749" t="s">
        <v>228</v>
      </c>
      <c r="BD18" s="749" t="s">
        <v>229</v>
      </c>
      <c r="BE18" s="749" t="s">
        <v>230</v>
      </c>
      <c r="BF18" s="749" t="s">
        <v>231</v>
      </c>
      <c r="BG18" s="749" t="s">
        <v>232</v>
      </c>
      <c r="BH18" s="749" t="s">
        <v>233</v>
      </c>
      <c r="BI18" s="749" t="s">
        <v>234</v>
      </c>
      <c r="BJ18" s="749" t="s">
        <v>235</v>
      </c>
      <c r="BK18" s="699" t="s">
        <v>236</v>
      </c>
      <c r="BL18" s="699" t="s">
        <v>237</v>
      </c>
      <c r="BM18" s="699" t="s">
        <v>238</v>
      </c>
      <c r="BN18" s="738" t="s">
        <v>239</v>
      </c>
      <c r="BO18" s="699" t="s">
        <v>240</v>
      </c>
      <c r="BP18" s="699" t="s">
        <v>241</v>
      </c>
      <c r="BQ18" s="699" t="s">
        <v>242</v>
      </c>
      <c r="BR18" s="699" t="s">
        <v>243</v>
      </c>
      <c r="BS18" s="699" t="s">
        <v>244</v>
      </c>
      <c r="BT18" s="699" t="s">
        <v>245</v>
      </c>
      <c r="BU18" s="699" t="s">
        <v>246</v>
      </c>
      <c r="BV18" s="699" t="s">
        <v>247</v>
      </c>
      <c r="BW18" s="699" t="s">
        <v>248</v>
      </c>
      <c r="BX18" s="699" t="s">
        <v>249</v>
      </c>
      <c r="BY18" s="699" t="s">
        <v>250</v>
      </c>
      <c r="BZ18" s="699" t="s">
        <v>251</v>
      </c>
      <c r="CA18" s="699" t="s">
        <v>252</v>
      </c>
      <c r="CB18" s="751" t="s">
        <v>253</v>
      </c>
      <c r="CC18" s="751" t="s">
        <v>254</v>
      </c>
      <c r="CD18" s="699" t="s">
        <v>387</v>
      </c>
      <c r="CE18" s="699" t="s">
        <v>388</v>
      </c>
      <c r="CF18" s="699" t="s">
        <v>389</v>
      </c>
      <c r="CG18" s="699" t="s">
        <v>390</v>
      </c>
      <c r="CH18" s="699" t="s">
        <v>391</v>
      </c>
      <c r="CI18" s="699" t="s">
        <v>392</v>
      </c>
      <c r="CJ18" s="755" t="s">
        <v>255</v>
      </c>
      <c r="CK18" s="753" t="s">
        <v>256</v>
      </c>
      <c r="CL18" s="753" t="s">
        <v>257</v>
      </c>
      <c r="CM18" s="753" t="s">
        <v>258</v>
      </c>
      <c r="CN18" s="753" t="s">
        <v>259</v>
      </c>
      <c r="CO18" s="753" t="s">
        <v>260</v>
      </c>
      <c r="CP18" s="753" t="s">
        <v>261</v>
      </c>
      <c r="CQ18" s="753" t="s">
        <v>262</v>
      </c>
      <c r="CR18" s="753" t="s">
        <v>263</v>
      </c>
      <c r="CS18" s="753" t="s">
        <v>264</v>
      </c>
      <c r="CT18" s="753" t="s">
        <v>265</v>
      </c>
      <c r="CU18" s="753" t="s">
        <v>266</v>
      </c>
      <c r="CV18" s="753" t="s">
        <v>267</v>
      </c>
      <c r="CW18" s="753" t="s">
        <v>268</v>
      </c>
      <c r="CX18" s="753" t="s">
        <v>269</v>
      </c>
      <c r="CY18" s="753" t="s">
        <v>270</v>
      </c>
      <c r="CZ18" s="753" t="s">
        <v>271</v>
      </c>
      <c r="DA18" s="757" t="s">
        <v>272</v>
      </c>
      <c r="DB18" s="755" t="s">
        <v>273</v>
      </c>
      <c r="DC18" s="753" t="s">
        <v>274</v>
      </c>
      <c r="DD18" s="753" t="s">
        <v>275</v>
      </c>
      <c r="DE18" s="753" t="s">
        <v>276</v>
      </c>
      <c r="DF18" s="753" t="s">
        <v>277</v>
      </c>
      <c r="DG18" s="753" t="s">
        <v>278</v>
      </c>
      <c r="DH18" s="753" t="s">
        <v>279</v>
      </c>
      <c r="DI18" s="753" t="s">
        <v>280</v>
      </c>
      <c r="DJ18" s="753" t="s">
        <v>281</v>
      </c>
      <c r="DK18" s="753" t="s">
        <v>282</v>
      </c>
      <c r="DL18" s="753" t="s">
        <v>283</v>
      </c>
      <c r="DM18" s="757" t="s">
        <v>284</v>
      </c>
      <c r="DN18" s="768" t="s">
        <v>285</v>
      </c>
      <c r="DO18" s="753" t="s">
        <v>286</v>
      </c>
      <c r="DP18" s="753" t="s">
        <v>287</v>
      </c>
      <c r="DQ18" s="753" t="s">
        <v>288</v>
      </c>
      <c r="DR18" s="753" t="s">
        <v>289</v>
      </c>
      <c r="DS18" s="753" t="s">
        <v>290</v>
      </c>
      <c r="DT18" s="753" t="s">
        <v>291</v>
      </c>
      <c r="DU18" s="774" t="s">
        <v>292</v>
      </c>
      <c r="DV18" s="768" t="s">
        <v>293</v>
      </c>
      <c r="DW18" s="753" t="s">
        <v>294</v>
      </c>
      <c r="DX18" s="753" t="s">
        <v>295</v>
      </c>
      <c r="DY18" s="753" t="s">
        <v>296</v>
      </c>
      <c r="DZ18" s="753" t="s">
        <v>297</v>
      </c>
      <c r="EA18" s="753" t="s">
        <v>298</v>
      </c>
      <c r="EB18" s="753" t="s">
        <v>299</v>
      </c>
      <c r="EC18" s="753" t="s">
        <v>300</v>
      </c>
      <c r="ED18" s="753" t="s">
        <v>301</v>
      </c>
      <c r="EE18" s="753" t="s">
        <v>302</v>
      </c>
      <c r="EF18" s="753" t="s">
        <v>303</v>
      </c>
      <c r="EG18" s="753" t="s">
        <v>304</v>
      </c>
      <c r="EH18" s="753" t="s">
        <v>305</v>
      </c>
      <c r="EI18" s="753" t="s">
        <v>306</v>
      </c>
      <c r="EJ18" s="753" t="s">
        <v>307</v>
      </c>
      <c r="EK18" s="753" t="s">
        <v>308</v>
      </c>
      <c r="EL18" s="753" t="s">
        <v>309</v>
      </c>
      <c r="EM18" s="751" t="s">
        <v>310</v>
      </c>
      <c r="EN18" s="766" t="s">
        <v>311</v>
      </c>
      <c r="EO18" s="761" t="s">
        <v>312</v>
      </c>
      <c r="EP18" s="763" t="s">
        <v>313</v>
      </c>
      <c r="EQ18" s="763" t="s">
        <v>314</v>
      </c>
      <c r="ER18" s="763" t="s">
        <v>315</v>
      </c>
      <c r="ES18" s="763" t="s">
        <v>316</v>
      </c>
      <c r="ET18" s="763" t="s">
        <v>317</v>
      </c>
      <c r="EU18" s="759" t="s">
        <v>318</v>
      </c>
      <c r="EV18" s="462"/>
      <c r="EW18" s="462"/>
      <c r="EX18" s="462"/>
      <c r="EY18" s="462"/>
      <c r="EZ18" s="462"/>
      <c r="FA18" s="462"/>
      <c r="FB18" s="462"/>
      <c r="FC18" s="462"/>
      <c r="FD18" s="462"/>
      <c r="FE18" s="462"/>
      <c r="FF18" s="462"/>
      <c r="FG18" s="462"/>
      <c r="FH18" s="463"/>
    </row>
    <row r="19" spans="1:164" s="464" customFormat="1" ht="26.25" customHeight="1" thickBot="1" x14ac:dyDescent="0.3">
      <c r="A19" s="687"/>
      <c r="B19" s="690"/>
      <c r="C19" s="692"/>
      <c r="D19" s="692"/>
      <c r="E19" s="692"/>
      <c r="F19" s="692"/>
      <c r="G19" s="692"/>
      <c r="H19" s="692"/>
      <c r="I19" s="708"/>
      <c r="J19" s="726"/>
      <c r="K19" s="728"/>
      <c r="L19" s="694"/>
      <c r="M19" s="696"/>
      <c r="N19" s="698"/>
      <c r="O19" s="722"/>
      <c r="P19" s="724"/>
      <c r="Q19" s="702"/>
      <c r="R19" s="704"/>
      <c r="S19" s="706"/>
      <c r="T19" s="739"/>
      <c r="U19" s="700"/>
      <c r="V19" s="700"/>
      <c r="W19" s="700"/>
      <c r="X19" s="700"/>
      <c r="Y19" s="700"/>
      <c r="Z19" s="700"/>
      <c r="AA19" s="700"/>
      <c r="AB19" s="700"/>
      <c r="AC19" s="700"/>
      <c r="AD19" s="700"/>
      <c r="AE19" s="700"/>
      <c r="AF19" s="700"/>
      <c r="AG19" s="700"/>
      <c r="AH19" s="700"/>
      <c r="AI19" s="700"/>
      <c r="AJ19" s="700"/>
      <c r="AK19" s="700"/>
      <c r="AL19" s="700"/>
      <c r="AM19" s="700"/>
      <c r="AN19" s="730"/>
      <c r="AO19" s="732"/>
      <c r="AP19" s="750"/>
      <c r="AQ19" s="750"/>
      <c r="AR19" s="750"/>
      <c r="AS19" s="750"/>
      <c r="AT19" s="750"/>
      <c r="AU19" s="750"/>
      <c r="AV19" s="750"/>
      <c r="AW19" s="750"/>
      <c r="AX19" s="750"/>
      <c r="AY19" s="750"/>
      <c r="AZ19" s="750"/>
      <c r="BA19" s="750"/>
      <c r="BB19" s="750"/>
      <c r="BC19" s="750"/>
      <c r="BD19" s="750"/>
      <c r="BE19" s="750"/>
      <c r="BF19" s="750"/>
      <c r="BG19" s="750"/>
      <c r="BH19" s="750"/>
      <c r="BI19" s="750"/>
      <c r="BJ19" s="750"/>
      <c r="BK19" s="700"/>
      <c r="BL19" s="700"/>
      <c r="BM19" s="700"/>
      <c r="BN19" s="739"/>
      <c r="BO19" s="700"/>
      <c r="BP19" s="700"/>
      <c r="BQ19" s="700"/>
      <c r="BR19" s="700"/>
      <c r="BS19" s="700"/>
      <c r="BT19" s="700"/>
      <c r="BU19" s="700"/>
      <c r="BV19" s="700"/>
      <c r="BW19" s="700"/>
      <c r="BX19" s="700"/>
      <c r="BY19" s="700"/>
      <c r="BZ19" s="700"/>
      <c r="CA19" s="700"/>
      <c r="CB19" s="752"/>
      <c r="CC19" s="752"/>
      <c r="CD19" s="700"/>
      <c r="CE19" s="700"/>
      <c r="CF19" s="700"/>
      <c r="CG19" s="700"/>
      <c r="CH19" s="700"/>
      <c r="CI19" s="700"/>
      <c r="CJ19" s="756"/>
      <c r="CK19" s="754"/>
      <c r="CL19" s="754"/>
      <c r="CM19" s="754"/>
      <c r="CN19" s="754"/>
      <c r="CO19" s="754"/>
      <c r="CP19" s="754"/>
      <c r="CQ19" s="754"/>
      <c r="CR19" s="754"/>
      <c r="CS19" s="754"/>
      <c r="CT19" s="754"/>
      <c r="CU19" s="754"/>
      <c r="CV19" s="754"/>
      <c r="CW19" s="754"/>
      <c r="CX19" s="754"/>
      <c r="CY19" s="754"/>
      <c r="CZ19" s="754"/>
      <c r="DA19" s="758"/>
      <c r="DB19" s="756"/>
      <c r="DC19" s="754"/>
      <c r="DD19" s="754"/>
      <c r="DE19" s="754"/>
      <c r="DF19" s="754"/>
      <c r="DG19" s="754"/>
      <c r="DH19" s="754"/>
      <c r="DI19" s="754"/>
      <c r="DJ19" s="754"/>
      <c r="DK19" s="754"/>
      <c r="DL19" s="754"/>
      <c r="DM19" s="758"/>
      <c r="DN19" s="769"/>
      <c r="DO19" s="754"/>
      <c r="DP19" s="754"/>
      <c r="DQ19" s="754"/>
      <c r="DR19" s="754"/>
      <c r="DS19" s="754"/>
      <c r="DT19" s="754"/>
      <c r="DU19" s="775"/>
      <c r="DV19" s="773"/>
      <c r="DW19" s="765"/>
      <c r="DX19" s="765"/>
      <c r="DY19" s="765"/>
      <c r="DZ19" s="765"/>
      <c r="EA19" s="765"/>
      <c r="EB19" s="765"/>
      <c r="EC19" s="765"/>
      <c r="ED19" s="765"/>
      <c r="EE19" s="765"/>
      <c r="EF19" s="765"/>
      <c r="EG19" s="765"/>
      <c r="EH19" s="765"/>
      <c r="EI19" s="765"/>
      <c r="EJ19" s="765"/>
      <c r="EK19" s="765"/>
      <c r="EL19" s="765"/>
      <c r="EM19" s="752"/>
      <c r="EN19" s="767"/>
      <c r="EO19" s="762"/>
      <c r="EP19" s="764"/>
      <c r="EQ19" s="764"/>
      <c r="ER19" s="764"/>
      <c r="ES19" s="764"/>
      <c r="ET19" s="764"/>
      <c r="EU19" s="760"/>
      <c r="EV19" s="465"/>
      <c r="EW19" s="465"/>
      <c r="EX19" s="465"/>
      <c r="EY19" s="465"/>
      <c r="EZ19" s="465"/>
      <c r="FA19" s="465"/>
      <c r="FB19" s="465"/>
      <c r="FC19" s="465"/>
      <c r="FD19" s="465"/>
      <c r="FE19" s="465"/>
      <c r="FF19" s="465"/>
      <c r="FG19" s="465"/>
      <c r="FH19" s="466"/>
    </row>
    <row r="20" spans="1:164" ht="47.25" x14ac:dyDescent="0.25">
      <c r="A20" s="467">
        <f>'Ratownictwo med. II st.'!A20</f>
        <v>1</v>
      </c>
      <c r="B20" s="468" t="str">
        <f>'Ratownictwo med. II st.'!B20</f>
        <v>A</v>
      </c>
      <c r="C20" s="468" t="str">
        <f>'Ratownictwo med. II st.'!C20</f>
        <v>2026/2027</v>
      </c>
      <c r="D20" s="468">
        <f>'Ratownictwo med. II st.'!D20</f>
        <v>0</v>
      </c>
      <c r="E20" s="468">
        <f>'Ratownictwo med. II st.'!E20</f>
        <v>1</v>
      </c>
      <c r="F20" s="468" t="str">
        <f>'Ratownictwo med. II st.'!F20</f>
        <v>2026/2027</v>
      </c>
      <c r="G20" s="468" t="str">
        <f>'Ratownictwo med. II st.'!G20</f>
        <v>RPS</v>
      </c>
      <c r="H20" s="468" t="str">
        <f>'Ratownictwo med. II st.'!H20</f>
        <v>ze standardu</v>
      </c>
      <c r="I20" s="283" t="str">
        <f>'Ratownictwo med. II st.'!I20</f>
        <v>Prawo medyczne i prawo w praktyce zawodowej ratownika medycznego</v>
      </c>
      <c r="J20" s="469">
        <f>'Ratownictwo med. II st.'!M20</f>
        <v>125</v>
      </c>
      <c r="K20" s="470">
        <f>'Ratownictwo med. II st.'!N20</f>
        <v>75</v>
      </c>
      <c r="L20" s="471">
        <f>'Ratownictwo med. II st.'!O20</f>
        <v>50</v>
      </c>
      <c r="M20" s="472">
        <f>SUM('Ratownictwo med. II st.'!AB20,'Ratownictwo med. II st.'!AD20,'Ratownictwo med. II st.'!AY20,'Ratownictwo med. II st.'!BA20)</f>
        <v>30</v>
      </c>
      <c r="N20" s="473">
        <f>'Ratownictwo med. II st.'!P20</f>
        <v>50</v>
      </c>
      <c r="O20" s="474">
        <f>'Ratownictwo med. II st.'!Q20</f>
        <v>5</v>
      </c>
      <c r="P20" s="475" t="str">
        <f>'Ratownictwo med. II st.'!V20</f>
        <v>egz</v>
      </c>
      <c r="Q20" s="476">
        <f t="shared" ref="Q20:Q37" si="0">SUM(T20:CI20)</f>
        <v>7</v>
      </c>
      <c r="R20" s="477">
        <f t="shared" ref="R20:R39" si="1">SUM(CJ20:EN20)</f>
        <v>3</v>
      </c>
      <c r="S20" s="478">
        <f t="shared" ref="S20:S39" si="2">SUM(EO20:EU20)</f>
        <v>2</v>
      </c>
      <c r="T20" s="401">
        <v>1</v>
      </c>
      <c r="U20" s="402">
        <v>1</v>
      </c>
      <c r="V20" s="402">
        <v>1</v>
      </c>
      <c r="W20" s="403">
        <v>1</v>
      </c>
      <c r="X20" s="403">
        <v>1</v>
      </c>
      <c r="Y20" s="403">
        <v>1</v>
      </c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>
        <v>1</v>
      </c>
      <c r="AL20" s="403"/>
      <c r="AM20" s="403"/>
      <c r="AN20" s="404"/>
      <c r="AO20" s="402"/>
      <c r="AP20" s="402"/>
      <c r="AQ20" s="402"/>
      <c r="AR20" s="402"/>
      <c r="AS20" s="402"/>
      <c r="AT20" s="402"/>
      <c r="AU20" s="402"/>
      <c r="AV20" s="402"/>
      <c r="AW20" s="402"/>
      <c r="AX20" s="402"/>
      <c r="AY20" s="402"/>
      <c r="AZ20" s="402"/>
      <c r="BA20" s="402"/>
      <c r="BB20" s="402"/>
      <c r="BC20" s="402"/>
      <c r="BD20" s="402"/>
      <c r="BE20" s="402"/>
      <c r="BF20" s="402"/>
      <c r="BG20" s="402"/>
      <c r="BH20" s="402"/>
      <c r="BI20" s="402"/>
      <c r="BJ20" s="402"/>
      <c r="BK20" s="402"/>
      <c r="BL20" s="405"/>
      <c r="BM20" s="406"/>
      <c r="BN20" s="401"/>
      <c r="BO20" s="403"/>
      <c r="BP20" s="403"/>
      <c r="BQ20" s="403"/>
      <c r="BR20" s="403"/>
      <c r="BS20" s="403"/>
      <c r="BT20" s="403"/>
      <c r="BU20" s="403"/>
      <c r="BV20" s="403"/>
      <c r="BW20" s="403"/>
      <c r="BX20" s="403"/>
      <c r="BY20" s="403"/>
      <c r="BZ20" s="403"/>
      <c r="CA20" s="403"/>
      <c r="CB20" s="407"/>
      <c r="CC20" s="407"/>
      <c r="CD20" s="405"/>
      <c r="CE20" s="406"/>
      <c r="CF20" s="406"/>
      <c r="CG20" s="406"/>
      <c r="CH20" s="406"/>
      <c r="CI20" s="404"/>
      <c r="CJ20" s="402">
        <v>1</v>
      </c>
      <c r="CK20" s="403">
        <v>1</v>
      </c>
      <c r="CL20" s="403">
        <v>1</v>
      </c>
      <c r="CM20" s="403"/>
      <c r="CN20" s="403"/>
      <c r="CO20" s="403"/>
      <c r="CP20" s="403"/>
      <c r="CQ20" s="403"/>
      <c r="CR20" s="403"/>
      <c r="CS20" s="403"/>
      <c r="CT20" s="403"/>
      <c r="CU20" s="403"/>
      <c r="CV20" s="403"/>
      <c r="CW20" s="403"/>
      <c r="CX20" s="403"/>
      <c r="CY20" s="403"/>
      <c r="CZ20" s="403"/>
      <c r="DA20" s="406"/>
      <c r="DB20" s="401"/>
      <c r="DC20" s="403"/>
      <c r="DD20" s="403"/>
      <c r="DE20" s="403"/>
      <c r="DF20" s="403"/>
      <c r="DG20" s="403"/>
      <c r="DH20" s="403"/>
      <c r="DI20" s="403"/>
      <c r="DJ20" s="403"/>
      <c r="DK20" s="403"/>
      <c r="DL20" s="403"/>
      <c r="DM20" s="403"/>
      <c r="DN20" s="403"/>
      <c r="DO20" s="403"/>
      <c r="DP20" s="403"/>
      <c r="DQ20" s="403"/>
      <c r="DR20" s="403"/>
      <c r="DS20" s="403"/>
      <c r="DT20" s="403"/>
      <c r="DU20" s="404"/>
      <c r="DV20" s="405"/>
      <c r="DW20" s="406"/>
      <c r="DX20" s="406"/>
      <c r="DY20" s="406"/>
      <c r="DZ20" s="406"/>
      <c r="EA20" s="406"/>
      <c r="EB20" s="406"/>
      <c r="EC20" s="406"/>
      <c r="ED20" s="406"/>
      <c r="EE20" s="406"/>
      <c r="EF20" s="406"/>
      <c r="EG20" s="406"/>
      <c r="EH20" s="406"/>
      <c r="EI20" s="406"/>
      <c r="EJ20" s="406"/>
      <c r="EK20" s="406"/>
      <c r="EL20" s="406"/>
      <c r="EM20" s="408"/>
      <c r="EN20" s="408"/>
      <c r="EO20" s="401">
        <v>1</v>
      </c>
      <c r="EP20" s="403"/>
      <c r="EQ20" s="403"/>
      <c r="ER20" s="403"/>
      <c r="ES20" s="403">
        <v>1</v>
      </c>
      <c r="ET20" s="403"/>
      <c r="EU20" s="404"/>
    </row>
    <row r="21" spans="1:164" ht="31.5" x14ac:dyDescent="0.25">
      <c r="A21" s="479">
        <f>'Ratownictwo med. II st.'!A21</f>
        <v>2</v>
      </c>
      <c r="B21" s="480" t="str">
        <f>'Ratownictwo med. II st.'!B21</f>
        <v>A</v>
      </c>
      <c r="C21" s="480" t="str">
        <f>'Ratownictwo med. II st.'!C21</f>
        <v>2026/2027</v>
      </c>
      <c r="D21" s="480">
        <f>'Ratownictwo med. II st.'!D21</f>
        <v>0</v>
      </c>
      <c r="E21" s="480">
        <f>'Ratownictwo med. II st.'!E21</f>
        <v>1</v>
      </c>
      <c r="F21" s="480" t="str">
        <f>'Ratownictwo med. II st.'!F21</f>
        <v>2026/2027</v>
      </c>
      <c r="G21" s="480" t="str">
        <f>'Ratownictwo med. II st.'!G21</f>
        <v>RPS</v>
      </c>
      <c r="H21" s="480" t="str">
        <f>'Ratownictwo med. II st.'!H21</f>
        <v>ze standardu</v>
      </c>
      <c r="I21" s="295" t="str">
        <f>'Ratownictwo med. II st.'!I21</f>
        <v>Marketing i zarządzanie w ochronie zdrowia</v>
      </c>
      <c r="J21" s="481">
        <f>'Ratownictwo med. II st.'!M21</f>
        <v>50</v>
      </c>
      <c r="K21" s="482">
        <f>'Ratownictwo med. II st.'!N21</f>
        <v>30</v>
      </c>
      <c r="L21" s="483">
        <f>'Ratownictwo med. II st.'!O21</f>
        <v>20</v>
      </c>
      <c r="M21" s="484">
        <f>SUM('Ratownictwo med. II st.'!AB21,'Ratownictwo med. II st.'!AD21,'Ratownictwo med. II st.'!AY21,'Ratownictwo med. II st.'!BA21)</f>
        <v>10</v>
      </c>
      <c r="N21" s="485">
        <f>'Ratownictwo med. II st.'!P21</f>
        <v>20</v>
      </c>
      <c r="O21" s="486">
        <f>'Ratownictwo med. II st.'!Q21</f>
        <v>2</v>
      </c>
      <c r="P21" s="487" t="str">
        <f>'Ratownictwo med. II st.'!V21</f>
        <v>zal</v>
      </c>
      <c r="Q21" s="488">
        <f t="shared" si="0"/>
        <v>5</v>
      </c>
      <c r="R21" s="489">
        <f t="shared" si="1"/>
        <v>4</v>
      </c>
      <c r="S21" s="490">
        <f t="shared" si="2"/>
        <v>2</v>
      </c>
      <c r="T21" s="409"/>
      <c r="U21" s="410"/>
      <c r="V21" s="410"/>
      <c r="W21" s="411"/>
      <c r="X21" s="411"/>
      <c r="Y21" s="411"/>
      <c r="Z21" s="411">
        <v>1</v>
      </c>
      <c r="AA21" s="411"/>
      <c r="AB21" s="411"/>
      <c r="AC21" s="411"/>
      <c r="AD21" s="411"/>
      <c r="AE21" s="411">
        <v>1</v>
      </c>
      <c r="AF21" s="411"/>
      <c r="AG21" s="411">
        <v>1</v>
      </c>
      <c r="AH21" s="411"/>
      <c r="AI21" s="411"/>
      <c r="AJ21" s="411">
        <v>1</v>
      </c>
      <c r="AK21" s="411"/>
      <c r="AL21" s="411">
        <v>1</v>
      </c>
      <c r="AM21" s="411"/>
      <c r="AN21" s="412"/>
      <c r="AO21" s="413"/>
      <c r="AP21" s="410"/>
      <c r="AQ21" s="410"/>
      <c r="AR21" s="410"/>
      <c r="AS21" s="410"/>
      <c r="AT21" s="410"/>
      <c r="AU21" s="410"/>
      <c r="AV21" s="410"/>
      <c r="AW21" s="410"/>
      <c r="AX21" s="410"/>
      <c r="AY21" s="410"/>
      <c r="AZ21" s="410"/>
      <c r="BA21" s="410"/>
      <c r="BB21" s="410"/>
      <c r="BC21" s="410"/>
      <c r="BD21" s="410"/>
      <c r="BE21" s="410"/>
      <c r="BF21" s="410"/>
      <c r="BG21" s="410"/>
      <c r="BH21" s="410"/>
      <c r="BI21" s="410"/>
      <c r="BJ21" s="410"/>
      <c r="BK21" s="410"/>
      <c r="BL21" s="414"/>
      <c r="BM21" s="415"/>
      <c r="BN21" s="416"/>
      <c r="BO21" s="411"/>
      <c r="BP21" s="411"/>
      <c r="BQ21" s="411"/>
      <c r="BR21" s="411"/>
      <c r="BS21" s="411"/>
      <c r="BT21" s="411"/>
      <c r="BU21" s="411"/>
      <c r="BV21" s="411"/>
      <c r="BW21" s="411"/>
      <c r="BX21" s="411"/>
      <c r="BY21" s="411"/>
      <c r="BZ21" s="411"/>
      <c r="CA21" s="411"/>
      <c r="CB21" s="417"/>
      <c r="CC21" s="417"/>
      <c r="CD21" s="418"/>
      <c r="CE21" s="419"/>
      <c r="CF21" s="419"/>
      <c r="CG21" s="419"/>
      <c r="CH21" s="419"/>
      <c r="CI21" s="412"/>
      <c r="CJ21" s="413"/>
      <c r="CK21" s="411"/>
      <c r="CL21" s="411"/>
      <c r="CM21" s="411">
        <v>1</v>
      </c>
      <c r="CN21" s="411">
        <v>1</v>
      </c>
      <c r="CO21" s="411"/>
      <c r="CP21" s="411"/>
      <c r="CQ21" s="411">
        <v>1</v>
      </c>
      <c r="CR21" s="411"/>
      <c r="CS21" s="411"/>
      <c r="CT21" s="411">
        <v>1</v>
      </c>
      <c r="CU21" s="411"/>
      <c r="CV21" s="411"/>
      <c r="CW21" s="411"/>
      <c r="CX21" s="411"/>
      <c r="CY21" s="411"/>
      <c r="CZ21" s="411"/>
      <c r="DA21" s="419"/>
      <c r="DB21" s="416"/>
      <c r="DC21" s="411"/>
      <c r="DD21" s="411"/>
      <c r="DE21" s="411"/>
      <c r="DF21" s="411"/>
      <c r="DG21" s="411"/>
      <c r="DH21" s="411"/>
      <c r="DI21" s="411"/>
      <c r="DJ21" s="411"/>
      <c r="DK21" s="411"/>
      <c r="DL21" s="411"/>
      <c r="DM21" s="411"/>
      <c r="DN21" s="411"/>
      <c r="DO21" s="411"/>
      <c r="DP21" s="411"/>
      <c r="DQ21" s="411"/>
      <c r="DR21" s="411"/>
      <c r="DS21" s="411"/>
      <c r="DT21" s="411"/>
      <c r="DU21" s="412"/>
      <c r="DV21" s="418"/>
      <c r="DW21" s="419"/>
      <c r="DX21" s="419"/>
      <c r="DY21" s="419"/>
      <c r="DZ21" s="419"/>
      <c r="EA21" s="419"/>
      <c r="EB21" s="419"/>
      <c r="EC21" s="419"/>
      <c r="ED21" s="419"/>
      <c r="EE21" s="419"/>
      <c r="EF21" s="419"/>
      <c r="EG21" s="419"/>
      <c r="EH21" s="419"/>
      <c r="EI21" s="419"/>
      <c r="EJ21" s="419"/>
      <c r="EK21" s="419"/>
      <c r="EL21" s="419"/>
      <c r="EM21" s="420"/>
      <c r="EN21" s="420"/>
      <c r="EO21" s="416"/>
      <c r="EP21" s="411"/>
      <c r="EQ21" s="411">
        <v>1</v>
      </c>
      <c r="ER21" s="411"/>
      <c r="ES21" s="411"/>
      <c r="ET21" s="411">
        <v>1</v>
      </c>
      <c r="EU21" s="412"/>
    </row>
    <row r="22" spans="1:164" ht="29.25" customHeight="1" x14ac:dyDescent="0.25">
      <c r="A22" s="479">
        <f>'Ratownictwo med. II st.'!A22</f>
        <v>3</v>
      </c>
      <c r="B22" s="480" t="str">
        <f>'Ratownictwo med. II st.'!B22</f>
        <v>A</v>
      </c>
      <c r="C22" s="480" t="str">
        <f>'Ratownictwo med. II st.'!C22</f>
        <v>2026/2027</v>
      </c>
      <c r="D22" s="480">
        <f>'Ratownictwo med. II st.'!D22</f>
        <v>0</v>
      </c>
      <c r="E22" s="480">
        <f>'Ratownictwo med. II st.'!E22</f>
        <v>1</v>
      </c>
      <c r="F22" s="480" t="str">
        <f>'Ratownictwo med. II st.'!F22</f>
        <v>2026/2027</v>
      </c>
      <c r="G22" s="480" t="str">
        <f>'Ratownictwo med. II st.'!G22</f>
        <v>RPS</v>
      </c>
      <c r="H22" s="480" t="str">
        <f>'Ratownictwo med. II st.'!H22</f>
        <v>ze standardu</v>
      </c>
      <c r="I22" s="295" t="str">
        <f>'Ratownictwo med. II st.'!I22</f>
        <v>Komunikacja w zespole</v>
      </c>
      <c r="J22" s="481">
        <f>'Ratownictwo med. II st.'!M22</f>
        <v>50</v>
      </c>
      <c r="K22" s="482">
        <f>'Ratownictwo med. II st.'!N22</f>
        <v>30</v>
      </c>
      <c r="L22" s="483">
        <f>'Ratownictwo med. II st.'!O22</f>
        <v>20</v>
      </c>
      <c r="M22" s="484">
        <f>SUM('Ratownictwo med. II st.'!AB22,'Ratownictwo med. II st.'!AD22,'Ratownictwo med. II st.'!AY22,'Ratownictwo med. II st.'!BA22)</f>
        <v>10</v>
      </c>
      <c r="N22" s="485">
        <f>'Ratownictwo med. II st.'!P22</f>
        <v>20</v>
      </c>
      <c r="O22" s="486">
        <f>'Ratownictwo med. II st.'!Q22</f>
        <v>2</v>
      </c>
      <c r="P22" s="487" t="str">
        <f>'Ratownictwo med. II st.'!V22</f>
        <v>zal</v>
      </c>
      <c r="Q22" s="488">
        <f t="shared" si="0"/>
        <v>3</v>
      </c>
      <c r="R22" s="489">
        <f t="shared" si="1"/>
        <v>6</v>
      </c>
      <c r="S22" s="490">
        <f t="shared" si="2"/>
        <v>2</v>
      </c>
      <c r="T22" s="409"/>
      <c r="U22" s="410"/>
      <c r="V22" s="410"/>
      <c r="W22" s="411"/>
      <c r="X22" s="411"/>
      <c r="Y22" s="411"/>
      <c r="Z22" s="411"/>
      <c r="AA22" s="411"/>
      <c r="AB22" s="411">
        <v>1</v>
      </c>
      <c r="AC22" s="411"/>
      <c r="AD22" s="411"/>
      <c r="AE22" s="411"/>
      <c r="AF22" s="411"/>
      <c r="AG22" s="411"/>
      <c r="AH22" s="411"/>
      <c r="AI22" s="411"/>
      <c r="AJ22" s="411"/>
      <c r="AK22" s="411"/>
      <c r="AL22" s="411"/>
      <c r="AM22" s="411">
        <v>1</v>
      </c>
      <c r="AN22" s="412">
        <v>1</v>
      </c>
      <c r="AO22" s="413"/>
      <c r="AP22" s="410"/>
      <c r="AQ22" s="410"/>
      <c r="AR22" s="410"/>
      <c r="AS22" s="410"/>
      <c r="AT22" s="410"/>
      <c r="AU22" s="410"/>
      <c r="AV22" s="410"/>
      <c r="AW22" s="410"/>
      <c r="AX22" s="410"/>
      <c r="AY22" s="410"/>
      <c r="AZ22" s="410"/>
      <c r="BA22" s="410"/>
      <c r="BB22" s="410"/>
      <c r="BC22" s="410"/>
      <c r="BD22" s="410"/>
      <c r="BE22" s="410"/>
      <c r="BF22" s="410"/>
      <c r="BG22" s="410"/>
      <c r="BH22" s="410"/>
      <c r="BI22" s="410"/>
      <c r="BJ22" s="410"/>
      <c r="BK22" s="410"/>
      <c r="BL22" s="414"/>
      <c r="BM22" s="415"/>
      <c r="BN22" s="416"/>
      <c r="BO22" s="411"/>
      <c r="BP22" s="411"/>
      <c r="BQ22" s="411"/>
      <c r="BR22" s="411"/>
      <c r="BS22" s="411"/>
      <c r="BT22" s="411"/>
      <c r="BU22" s="411"/>
      <c r="BV22" s="411"/>
      <c r="BW22" s="411"/>
      <c r="BX22" s="411"/>
      <c r="BY22" s="411"/>
      <c r="BZ22" s="411"/>
      <c r="CA22" s="411"/>
      <c r="CB22" s="417"/>
      <c r="CC22" s="417"/>
      <c r="CD22" s="418"/>
      <c r="CE22" s="419"/>
      <c r="CF22" s="419"/>
      <c r="CG22" s="419"/>
      <c r="CH22" s="419"/>
      <c r="CI22" s="412"/>
      <c r="CJ22" s="413"/>
      <c r="CK22" s="411"/>
      <c r="CL22" s="411"/>
      <c r="CM22" s="411"/>
      <c r="CN22" s="411"/>
      <c r="CO22" s="411"/>
      <c r="CP22" s="411"/>
      <c r="CQ22" s="411"/>
      <c r="CR22" s="411"/>
      <c r="CS22" s="411"/>
      <c r="CT22" s="411"/>
      <c r="CU22" s="411">
        <v>1</v>
      </c>
      <c r="CV22" s="411">
        <v>1</v>
      </c>
      <c r="CW22" s="411">
        <v>1</v>
      </c>
      <c r="CX22" s="411">
        <v>1</v>
      </c>
      <c r="CY22" s="411">
        <v>1</v>
      </c>
      <c r="CZ22" s="411">
        <v>1</v>
      </c>
      <c r="DA22" s="419"/>
      <c r="DB22" s="416"/>
      <c r="DC22" s="411"/>
      <c r="DD22" s="411"/>
      <c r="DE22" s="411"/>
      <c r="DF22" s="411"/>
      <c r="DG22" s="411"/>
      <c r="DH22" s="411"/>
      <c r="DI22" s="411"/>
      <c r="DJ22" s="411"/>
      <c r="DK22" s="411"/>
      <c r="DL22" s="411"/>
      <c r="DM22" s="411"/>
      <c r="DN22" s="411"/>
      <c r="DO22" s="411"/>
      <c r="DP22" s="411"/>
      <c r="DQ22" s="411"/>
      <c r="DR22" s="411"/>
      <c r="DS22" s="411"/>
      <c r="DT22" s="411"/>
      <c r="DU22" s="412"/>
      <c r="DV22" s="418"/>
      <c r="DW22" s="419"/>
      <c r="DX22" s="419"/>
      <c r="DY22" s="419"/>
      <c r="DZ22" s="419"/>
      <c r="EA22" s="419"/>
      <c r="EB22" s="419"/>
      <c r="EC22" s="419"/>
      <c r="ED22" s="419"/>
      <c r="EE22" s="419"/>
      <c r="EF22" s="419"/>
      <c r="EG22" s="419"/>
      <c r="EH22" s="419"/>
      <c r="EI22" s="419"/>
      <c r="EJ22" s="419"/>
      <c r="EK22" s="419"/>
      <c r="EL22" s="419"/>
      <c r="EM22" s="420"/>
      <c r="EN22" s="420"/>
      <c r="EO22" s="416"/>
      <c r="EP22" s="411"/>
      <c r="EQ22" s="411">
        <v>1</v>
      </c>
      <c r="ES22" s="411"/>
      <c r="ET22" s="411"/>
      <c r="EU22" s="412">
        <v>1</v>
      </c>
    </row>
    <row r="23" spans="1:164" ht="29.25" customHeight="1" x14ac:dyDescent="0.25">
      <c r="A23" s="479">
        <f>'Ratownictwo med. II st.'!A23</f>
        <v>4</v>
      </c>
      <c r="B23" s="480" t="str">
        <f>'Ratownictwo med. II st.'!B23</f>
        <v>A</v>
      </c>
      <c r="C23" s="480" t="str">
        <f>'Ratownictwo med. II st.'!C23</f>
        <v>2026/2027</v>
      </c>
      <c r="D23" s="480">
        <f>'Ratownictwo med. II st.'!D23</f>
        <v>0</v>
      </c>
      <c r="E23" s="480">
        <f>'Ratownictwo med. II st.'!E23</f>
        <v>1</v>
      </c>
      <c r="F23" s="480" t="str">
        <f>'Ratownictwo med. II st.'!F23</f>
        <v>2026/2027</v>
      </c>
      <c r="G23" s="480" t="str">
        <f>'Ratownictwo med. II st.'!G23</f>
        <v>RPS</v>
      </c>
      <c r="H23" s="480" t="str">
        <f>'Ratownictwo med. II st.'!H23</f>
        <v>ze standardu</v>
      </c>
      <c r="I23" s="295" t="str">
        <f>'Ratownictwo med. II st.'!I23</f>
        <v>Język angielski</v>
      </c>
      <c r="J23" s="481">
        <f>'Ratownictwo med. II st.'!M23</f>
        <v>130</v>
      </c>
      <c r="K23" s="482">
        <f>'Ratownictwo med. II st.'!N23</f>
        <v>70</v>
      </c>
      <c r="L23" s="483">
        <f>'Ratownictwo med. II st.'!O23</f>
        <v>60</v>
      </c>
      <c r="M23" s="484">
        <f>SUM('Ratownictwo med. II st.'!AB23,'Ratownictwo med. II st.'!AD23,'Ratownictwo med. II st.'!AY23,'Ratownictwo med. II st.'!BA23)</f>
        <v>0</v>
      </c>
      <c r="N23" s="485">
        <f>'Ratownictwo med. II st.'!P23</f>
        <v>60</v>
      </c>
      <c r="O23" s="486">
        <f>'Ratownictwo med. II st.'!Q23</f>
        <v>5</v>
      </c>
      <c r="P23" s="487" t="str">
        <f>'Ratownictwo med. II st.'!V23</f>
        <v>zal</v>
      </c>
      <c r="Q23" s="491">
        <f t="shared" si="0"/>
        <v>0</v>
      </c>
      <c r="R23" s="492">
        <f t="shared" si="1"/>
        <v>1</v>
      </c>
      <c r="S23" s="493">
        <f t="shared" si="2"/>
        <v>2</v>
      </c>
      <c r="T23" s="409"/>
      <c r="U23" s="410"/>
      <c r="V23" s="410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2"/>
      <c r="AO23" s="413"/>
      <c r="AP23" s="410"/>
      <c r="AQ23" s="410"/>
      <c r="AR23" s="410"/>
      <c r="AS23" s="410"/>
      <c r="AT23" s="410"/>
      <c r="AU23" s="410"/>
      <c r="AV23" s="410"/>
      <c r="AW23" s="410"/>
      <c r="AX23" s="410"/>
      <c r="AY23" s="410"/>
      <c r="AZ23" s="410"/>
      <c r="BA23" s="410"/>
      <c r="BB23" s="410"/>
      <c r="BC23" s="410"/>
      <c r="BD23" s="410"/>
      <c r="BE23" s="410"/>
      <c r="BF23" s="410"/>
      <c r="BG23" s="410"/>
      <c r="BH23" s="410"/>
      <c r="BI23" s="410"/>
      <c r="BJ23" s="410"/>
      <c r="BK23" s="410"/>
      <c r="BL23" s="414"/>
      <c r="BM23" s="415"/>
      <c r="BN23" s="416"/>
      <c r="BO23" s="411"/>
      <c r="BP23" s="411"/>
      <c r="BQ23" s="411"/>
      <c r="BR23" s="411"/>
      <c r="BS23" s="411"/>
      <c r="BT23" s="411"/>
      <c r="BU23" s="411"/>
      <c r="BV23" s="411"/>
      <c r="BW23" s="411"/>
      <c r="BX23" s="411"/>
      <c r="BY23" s="411"/>
      <c r="BZ23" s="411"/>
      <c r="CA23" s="411"/>
      <c r="CB23" s="417"/>
      <c r="CC23" s="417"/>
      <c r="CD23" s="418"/>
      <c r="CE23" s="419"/>
      <c r="CF23" s="419"/>
      <c r="CG23" s="419"/>
      <c r="CH23" s="419"/>
      <c r="CI23" s="412"/>
      <c r="CJ23" s="413"/>
      <c r="CK23" s="411"/>
      <c r="CL23" s="411"/>
      <c r="CM23" s="411"/>
      <c r="CN23" s="411"/>
      <c r="CO23" s="411"/>
      <c r="CP23" s="411"/>
      <c r="CQ23" s="411"/>
      <c r="CR23" s="411"/>
      <c r="CS23" s="411"/>
      <c r="CT23" s="411"/>
      <c r="CU23" s="411"/>
      <c r="CV23" s="411"/>
      <c r="CW23" s="411"/>
      <c r="CX23" s="411"/>
      <c r="CY23" s="411"/>
      <c r="CZ23" s="411"/>
      <c r="DA23" s="419">
        <v>1</v>
      </c>
      <c r="DB23" s="416"/>
      <c r="DC23" s="411"/>
      <c r="DD23" s="411"/>
      <c r="DE23" s="411"/>
      <c r="DF23" s="411"/>
      <c r="DG23" s="411"/>
      <c r="DH23" s="411"/>
      <c r="DI23" s="411"/>
      <c r="DJ23" s="411"/>
      <c r="DK23" s="411"/>
      <c r="DL23" s="411"/>
      <c r="DM23" s="411"/>
      <c r="DN23" s="411"/>
      <c r="DO23" s="411"/>
      <c r="DP23" s="411"/>
      <c r="DQ23" s="411"/>
      <c r="DR23" s="411"/>
      <c r="DS23" s="411"/>
      <c r="DT23" s="411"/>
      <c r="DU23" s="412"/>
      <c r="DV23" s="418"/>
      <c r="DW23" s="419"/>
      <c r="DX23" s="419"/>
      <c r="DY23" s="419"/>
      <c r="DZ23" s="419"/>
      <c r="EA23" s="419"/>
      <c r="EB23" s="419"/>
      <c r="EC23" s="419"/>
      <c r="ED23" s="419"/>
      <c r="EE23" s="419"/>
      <c r="EF23" s="419"/>
      <c r="EG23" s="419"/>
      <c r="EH23" s="419"/>
      <c r="EI23" s="419"/>
      <c r="EJ23" s="419"/>
      <c r="EK23" s="419"/>
      <c r="EL23" s="419"/>
      <c r="EM23" s="420"/>
      <c r="EN23" s="420"/>
      <c r="EO23" s="416">
        <v>1</v>
      </c>
      <c r="EP23" s="411">
        <v>1</v>
      </c>
      <c r="EQ23" s="411"/>
      <c r="ER23" s="411"/>
      <c r="ES23" s="411"/>
      <c r="ET23" s="411"/>
      <c r="EU23" s="412"/>
    </row>
    <row r="24" spans="1:164" ht="36.75" customHeight="1" x14ac:dyDescent="0.25">
      <c r="A24" s="479">
        <f>'Ratownictwo med. II st.'!A24</f>
        <v>5</v>
      </c>
      <c r="B24" s="480" t="str">
        <f>'Ratownictwo med. II st.'!B24</f>
        <v>B</v>
      </c>
      <c r="C24" s="480" t="str">
        <f>'Ratownictwo med. II st.'!C24</f>
        <v>2026/2027</v>
      </c>
      <c r="D24" s="480">
        <f>'Ratownictwo med. II st.'!D24</f>
        <v>0</v>
      </c>
      <c r="E24" s="480">
        <f>'Ratownictwo med. II st.'!E24</f>
        <v>1</v>
      </c>
      <c r="F24" s="480" t="str">
        <f>'Ratownictwo med. II st.'!F24</f>
        <v>2026/2027</v>
      </c>
      <c r="G24" s="480" t="str">
        <f>'Ratownictwo med. II st.'!G24</f>
        <v>RPS</v>
      </c>
      <c r="H24" s="480" t="str">
        <f>'Ratownictwo med. II st.'!H24</f>
        <v>ze standardu</v>
      </c>
      <c r="I24" s="295" t="str">
        <f>'Ratownictwo med. II st.'!I24</f>
        <v>Anestezjologia i intensywna terapia</v>
      </c>
      <c r="J24" s="481">
        <f>'Ratownictwo med. II st.'!M24</f>
        <v>125</v>
      </c>
      <c r="K24" s="482">
        <f>'Ratownictwo med. II st.'!N24</f>
        <v>65</v>
      </c>
      <c r="L24" s="483">
        <f>'Ratownictwo med. II st.'!O24</f>
        <v>60</v>
      </c>
      <c r="M24" s="484">
        <f>SUM('Ratownictwo med. II st.'!AB24,'Ratownictwo med. II st.'!AD24,'Ratownictwo med. II st.'!AY24,'Ratownictwo med. II st.'!BA24)</f>
        <v>15</v>
      </c>
      <c r="N24" s="485">
        <f>'Ratownictwo med. II st.'!P24</f>
        <v>60</v>
      </c>
      <c r="O24" s="486">
        <f>'Ratownictwo med. II st.'!Q24</f>
        <v>5</v>
      </c>
      <c r="P24" s="487" t="str">
        <f>'Ratownictwo med. II st.'!V24</f>
        <v>egz</v>
      </c>
      <c r="Q24" s="491">
        <f t="shared" si="0"/>
        <v>9</v>
      </c>
      <c r="R24" s="492">
        <f t="shared" si="1"/>
        <v>6</v>
      </c>
      <c r="S24" s="493">
        <f t="shared" si="2"/>
        <v>2</v>
      </c>
      <c r="T24" s="409"/>
      <c r="U24" s="410"/>
      <c r="V24" s="410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  <c r="AH24" s="411"/>
      <c r="AI24" s="411"/>
      <c r="AJ24" s="411"/>
      <c r="AK24" s="411"/>
      <c r="AL24" s="411"/>
      <c r="AM24" s="411"/>
      <c r="AN24" s="412"/>
      <c r="AO24" s="413">
        <v>1</v>
      </c>
      <c r="AP24" s="410">
        <v>1</v>
      </c>
      <c r="AQ24" s="410"/>
      <c r="AR24" s="410"/>
      <c r="AS24" s="410">
        <v>1</v>
      </c>
      <c r="AT24" s="410"/>
      <c r="AU24" s="410">
        <v>1</v>
      </c>
      <c r="AV24" s="410">
        <v>1</v>
      </c>
      <c r="AW24" s="410"/>
      <c r="AX24" s="410"/>
      <c r="AY24" s="410"/>
      <c r="AZ24" s="410">
        <v>1</v>
      </c>
      <c r="BA24" s="410"/>
      <c r="BB24" s="410"/>
      <c r="BC24" s="410"/>
      <c r="BD24" s="410">
        <v>1</v>
      </c>
      <c r="BE24" s="410"/>
      <c r="BF24" s="410"/>
      <c r="BG24" s="410"/>
      <c r="BH24" s="410"/>
      <c r="BI24" s="410"/>
      <c r="BJ24" s="410"/>
      <c r="BK24" s="410"/>
      <c r="BL24" s="414">
        <v>1</v>
      </c>
      <c r="BM24" s="415">
        <v>1</v>
      </c>
      <c r="BN24" s="416"/>
      <c r="BO24" s="411"/>
      <c r="BP24" s="411"/>
      <c r="BQ24" s="411"/>
      <c r="BR24" s="411"/>
      <c r="BS24" s="411"/>
      <c r="BT24" s="411"/>
      <c r="BU24" s="411"/>
      <c r="BV24" s="411"/>
      <c r="BW24" s="411"/>
      <c r="BX24" s="411"/>
      <c r="BY24" s="411"/>
      <c r="BZ24" s="411"/>
      <c r="CA24" s="411"/>
      <c r="CB24" s="417"/>
      <c r="CC24" s="417"/>
      <c r="CD24" s="418"/>
      <c r="CE24" s="419"/>
      <c r="CF24" s="419"/>
      <c r="CG24" s="419"/>
      <c r="CH24" s="419"/>
      <c r="CI24" s="412"/>
      <c r="CJ24" s="413"/>
      <c r="CK24" s="411"/>
      <c r="CL24" s="411"/>
      <c r="CM24" s="411"/>
      <c r="CN24" s="411"/>
      <c r="CO24" s="411"/>
      <c r="CP24" s="411"/>
      <c r="CQ24" s="411"/>
      <c r="CR24" s="411"/>
      <c r="CS24" s="411"/>
      <c r="CT24" s="411"/>
      <c r="CU24" s="411"/>
      <c r="CV24" s="411"/>
      <c r="CW24" s="411"/>
      <c r="CX24" s="411"/>
      <c r="CY24" s="411"/>
      <c r="CZ24" s="411"/>
      <c r="DA24" s="419"/>
      <c r="DB24" s="416"/>
      <c r="DC24" s="411"/>
      <c r="DD24" s="411">
        <v>1</v>
      </c>
      <c r="DE24" s="411">
        <v>1</v>
      </c>
      <c r="DF24" s="411">
        <v>1</v>
      </c>
      <c r="DG24" s="411">
        <v>1</v>
      </c>
      <c r="DH24" s="411"/>
      <c r="DI24" s="411">
        <v>1</v>
      </c>
      <c r="DJ24" s="411"/>
      <c r="DK24" s="411"/>
      <c r="DL24" s="411"/>
      <c r="DM24" s="411"/>
      <c r="DN24" s="411"/>
      <c r="DO24" s="411">
        <v>1</v>
      </c>
      <c r="DP24" s="411"/>
      <c r="DQ24" s="411"/>
      <c r="DR24" s="411"/>
      <c r="DS24" s="411"/>
      <c r="DT24" s="411"/>
      <c r="DU24" s="412"/>
      <c r="DV24" s="418"/>
      <c r="DW24" s="419"/>
      <c r="DX24" s="419"/>
      <c r="DY24" s="419"/>
      <c r="DZ24" s="419"/>
      <c r="EA24" s="419"/>
      <c r="EB24" s="419"/>
      <c r="EC24" s="419"/>
      <c r="ED24" s="419"/>
      <c r="EE24" s="419"/>
      <c r="EF24" s="419"/>
      <c r="EG24" s="419"/>
      <c r="EH24" s="419"/>
      <c r="EI24" s="419"/>
      <c r="EJ24" s="419"/>
      <c r="EK24" s="419"/>
      <c r="EL24" s="419"/>
      <c r="EM24" s="420"/>
      <c r="EN24" s="420"/>
      <c r="EO24" s="416"/>
      <c r="EP24" s="411"/>
      <c r="EQ24" s="411"/>
      <c r="ER24" s="411">
        <v>1</v>
      </c>
      <c r="ES24" s="411">
        <v>1</v>
      </c>
      <c r="ET24" s="411"/>
      <c r="EU24" s="412"/>
    </row>
    <row r="25" spans="1:164" ht="39" customHeight="1" x14ac:dyDescent="0.25">
      <c r="A25" s="479">
        <f>'Ratownictwo med. II st.'!A25</f>
        <v>6</v>
      </c>
      <c r="B25" s="480" t="str">
        <f>'Ratownictwo med. II st.'!B25</f>
        <v>B</v>
      </c>
      <c r="C25" s="480" t="str">
        <f>'Ratownictwo med. II st.'!C25</f>
        <v>2026/2027</v>
      </c>
      <c r="D25" s="480">
        <f>'Ratownictwo med. II st.'!D25</f>
        <v>0</v>
      </c>
      <c r="E25" s="480">
        <f>'Ratownictwo med. II st.'!E25</f>
        <v>1</v>
      </c>
      <c r="F25" s="480" t="str">
        <f>'Ratownictwo med. II st.'!F25</f>
        <v>2026/2027</v>
      </c>
      <c r="G25" s="480" t="str">
        <f>'Ratownictwo med. II st.'!G25</f>
        <v>RPS</v>
      </c>
      <c r="H25" s="480" t="str">
        <f>'Ratownictwo med. II st.'!H25</f>
        <v>ze standardu</v>
      </c>
      <c r="I25" s="295" t="str">
        <f>'Ratownictwo med. II st.'!I25</f>
        <v>Medycyna ratunkowa dorosłych i dzieci</v>
      </c>
      <c r="J25" s="481">
        <f>'Ratownictwo med. II st.'!M25</f>
        <v>100</v>
      </c>
      <c r="K25" s="482">
        <f>'Ratownictwo med. II st.'!N25</f>
        <v>60</v>
      </c>
      <c r="L25" s="483">
        <f>'Ratownictwo med. II st.'!O25</f>
        <v>40</v>
      </c>
      <c r="M25" s="484">
        <f>SUM('Ratownictwo med. II st.'!AB25,'Ratownictwo med. II st.'!AD25,'Ratownictwo med. II st.'!AY25,'Ratownictwo med. II st.'!BA25)</f>
        <v>10</v>
      </c>
      <c r="N25" s="485">
        <f>'Ratownictwo med. II st.'!P25</f>
        <v>40</v>
      </c>
      <c r="O25" s="486">
        <f>'Ratownictwo med. II st.'!Q25</f>
        <v>4</v>
      </c>
      <c r="P25" s="487" t="str">
        <f>'Ratownictwo med. II st.'!V25</f>
        <v>zal</v>
      </c>
      <c r="Q25" s="491">
        <f t="shared" si="0"/>
        <v>13</v>
      </c>
      <c r="R25" s="492">
        <f t="shared" si="1"/>
        <v>11</v>
      </c>
      <c r="S25" s="493">
        <f t="shared" si="2"/>
        <v>2</v>
      </c>
      <c r="T25" s="409"/>
      <c r="U25" s="410"/>
      <c r="V25" s="410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N25" s="412"/>
      <c r="AO25" s="413">
        <v>1</v>
      </c>
      <c r="AP25" s="410"/>
      <c r="AQ25" s="410"/>
      <c r="AR25" s="410"/>
      <c r="AS25" s="410">
        <v>1</v>
      </c>
      <c r="AT25" s="410">
        <v>1</v>
      </c>
      <c r="AU25" s="410">
        <v>1</v>
      </c>
      <c r="AV25" s="410">
        <v>1</v>
      </c>
      <c r="AW25" s="410"/>
      <c r="AX25" s="410">
        <v>1</v>
      </c>
      <c r="AY25" s="410"/>
      <c r="AZ25" s="410">
        <v>1</v>
      </c>
      <c r="BA25" s="410">
        <v>1</v>
      </c>
      <c r="BB25" s="410"/>
      <c r="BC25" s="410">
        <v>1</v>
      </c>
      <c r="BD25" s="410"/>
      <c r="BE25" s="410"/>
      <c r="BF25" s="410"/>
      <c r="BG25" s="410">
        <v>1</v>
      </c>
      <c r="BH25" s="410">
        <v>1</v>
      </c>
      <c r="BI25" s="410"/>
      <c r="BJ25" s="410"/>
      <c r="BK25" s="410"/>
      <c r="BL25" s="414">
        <v>1</v>
      </c>
      <c r="BM25" s="415">
        <v>1</v>
      </c>
      <c r="BN25" s="416"/>
      <c r="BO25" s="411"/>
      <c r="BP25" s="411"/>
      <c r="BQ25" s="411"/>
      <c r="BR25" s="411"/>
      <c r="BS25" s="411"/>
      <c r="BT25" s="411"/>
      <c r="BU25" s="411"/>
      <c r="BV25" s="411"/>
      <c r="BW25" s="411"/>
      <c r="BX25" s="411"/>
      <c r="BY25" s="411"/>
      <c r="BZ25" s="411"/>
      <c r="CA25" s="411"/>
      <c r="CB25" s="417"/>
      <c r="CC25" s="417"/>
      <c r="CD25" s="418"/>
      <c r="CE25" s="419"/>
      <c r="CF25" s="419"/>
      <c r="CG25" s="419"/>
      <c r="CH25" s="419"/>
      <c r="CI25" s="412"/>
      <c r="CJ25" s="413"/>
      <c r="CK25" s="411"/>
      <c r="CL25" s="411"/>
      <c r="CM25" s="411"/>
      <c r="CN25" s="411"/>
      <c r="CO25" s="411"/>
      <c r="CP25" s="411"/>
      <c r="CQ25" s="411"/>
      <c r="CR25" s="411"/>
      <c r="CS25" s="411"/>
      <c r="CT25" s="411"/>
      <c r="CU25" s="411"/>
      <c r="CV25" s="411"/>
      <c r="CW25" s="411"/>
      <c r="CX25" s="411"/>
      <c r="CY25" s="411"/>
      <c r="CZ25" s="411"/>
      <c r="DA25" s="419"/>
      <c r="DB25" s="416">
        <v>1</v>
      </c>
      <c r="DC25" s="411">
        <v>1</v>
      </c>
      <c r="DD25" s="411">
        <v>1</v>
      </c>
      <c r="DE25" s="411">
        <v>1</v>
      </c>
      <c r="DF25" s="411">
        <v>1</v>
      </c>
      <c r="DG25" s="411">
        <v>1</v>
      </c>
      <c r="DH25" s="411">
        <v>1</v>
      </c>
      <c r="DI25" s="411">
        <v>1</v>
      </c>
      <c r="DJ25" s="411"/>
      <c r="DK25" s="411"/>
      <c r="DL25" s="411"/>
      <c r="DM25" s="411"/>
      <c r="DN25" s="411">
        <v>1</v>
      </c>
      <c r="DO25" s="411"/>
      <c r="DP25" s="411">
        <v>1</v>
      </c>
      <c r="DQ25" s="411"/>
      <c r="DR25" s="411"/>
      <c r="DS25" s="411"/>
      <c r="DT25" s="411"/>
      <c r="DU25" s="412">
        <v>1</v>
      </c>
      <c r="DV25" s="418"/>
      <c r="DW25" s="419"/>
      <c r="DX25" s="419"/>
      <c r="DY25" s="419"/>
      <c r="DZ25" s="419"/>
      <c r="EA25" s="419"/>
      <c r="EB25" s="419"/>
      <c r="EC25" s="419"/>
      <c r="ED25" s="419"/>
      <c r="EE25" s="419"/>
      <c r="EF25" s="419"/>
      <c r="EG25" s="419"/>
      <c r="EH25" s="419"/>
      <c r="EI25" s="419"/>
      <c r="EJ25" s="419"/>
      <c r="EK25" s="419"/>
      <c r="EL25" s="419"/>
      <c r="EM25" s="420"/>
      <c r="EN25" s="420"/>
      <c r="EO25" s="416"/>
      <c r="EP25" s="411">
        <v>1</v>
      </c>
      <c r="EQ25" s="411"/>
      <c r="ER25" s="411">
        <v>1</v>
      </c>
      <c r="ES25" s="411"/>
      <c r="ET25" s="411"/>
      <c r="EU25" s="412"/>
    </row>
    <row r="26" spans="1:164" ht="31.5" x14ac:dyDescent="0.25">
      <c r="A26" s="479">
        <f>'Ratownictwo med. II st.'!A26</f>
        <v>7</v>
      </c>
      <c r="B26" s="480" t="str">
        <f>'Ratownictwo med. II st.'!B26</f>
        <v>B</v>
      </c>
      <c r="C26" s="480" t="str">
        <f>'Ratownictwo med. II st.'!C26</f>
        <v>2026/2027</v>
      </c>
      <c r="D26" s="480">
        <f>'Ratownictwo med. II st.'!D26</f>
        <v>0</v>
      </c>
      <c r="E26" s="480">
        <f>'Ratownictwo med. II st.'!E26</f>
        <v>1</v>
      </c>
      <c r="F26" s="480" t="str">
        <f>'Ratownictwo med. II st.'!F26</f>
        <v>2026/2027</v>
      </c>
      <c r="G26" s="480" t="str">
        <f>'Ratownictwo med. II st.'!G26</f>
        <v>RPS</v>
      </c>
      <c r="H26" s="480" t="str">
        <f>'Ratownictwo med. II st.'!H26</f>
        <v>ze standardu</v>
      </c>
      <c r="I26" s="295" t="str">
        <f>'Ratownictwo med. II st.'!I26</f>
        <v>Zastosowanie farmakologii w ratownictwie medycznym</v>
      </c>
      <c r="J26" s="481">
        <f>'Ratownictwo med. II st.'!M26</f>
        <v>65</v>
      </c>
      <c r="K26" s="482">
        <f>'Ratownictwo med. II st.'!N26</f>
        <v>40</v>
      </c>
      <c r="L26" s="483">
        <f>'Ratownictwo med. II st.'!O26</f>
        <v>25</v>
      </c>
      <c r="M26" s="484">
        <f>SUM('Ratownictwo med. II st.'!AB26,'Ratownictwo med. II st.'!AD26,'Ratownictwo med. II st.'!AY26,'Ratownictwo med. II st.'!BA26)</f>
        <v>25</v>
      </c>
      <c r="N26" s="485">
        <f>'Ratownictwo med. II st.'!P26</f>
        <v>25</v>
      </c>
      <c r="O26" s="486">
        <f>'Ratownictwo med. II st.'!Q26</f>
        <v>2.5</v>
      </c>
      <c r="P26" s="487" t="str">
        <f>'Ratownictwo med. II st.'!V26</f>
        <v>zal</v>
      </c>
      <c r="Q26" s="491">
        <f t="shared" si="0"/>
        <v>2</v>
      </c>
      <c r="R26" s="492">
        <f t="shared" si="1"/>
        <v>0</v>
      </c>
      <c r="S26" s="493">
        <f t="shared" si="2"/>
        <v>1</v>
      </c>
      <c r="T26" s="409"/>
      <c r="U26" s="410"/>
      <c r="V26" s="410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412"/>
      <c r="AO26" s="413"/>
      <c r="AP26" s="410"/>
      <c r="AQ26" s="410"/>
      <c r="AR26" s="410"/>
      <c r="AS26" s="410"/>
      <c r="AT26" s="410"/>
      <c r="AU26" s="410"/>
      <c r="AV26" s="410"/>
      <c r="AW26" s="410"/>
      <c r="AX26" s="410"/>
      <c r="AY26" s="410"/>
      <c r="AZ26" s="410"/>
      <c r="BA26" s="410"/>
      <c r="BB26" s="410">
        <v>1</v>
      </c>
      <c r="BC26" s="410"/>
      <c r="BD26" s="410">
        <v>1</v>
      </c>
      <c r="BE26" s="410"/>
      <c r="BF26" s="410"/>
      <c r="BG26" s="410"/>
      <c r="BH26" s="410"/>
      <c r="BI26" s="410"/>
      <c r="BJ26" s="410"/>
      <c r="BK26" s="410"/>
      <c r="BL26" s="414"/>
      <c r="BM26" s="415"/>
      <c r="BN26" s="416"/>
      <c r="BO26" s="411"/>
      <c r="BP26" s="411"/>
      <c r="BQ26" s="411"/>
      <c r="BR26" s="411"/>
      <c r="BS26" s="411"/>
      <c r="BT26" s="411"/>
      <c r="BU26" s="411"/>
      <c r="BV26" s="411"/>
      <c r="BW26" s="411"/>
      <c r="BX26" s="411"/>
      <c r="BY26" s="411"/>
      <c r="BZ26" s="411"/>
      <c r="CA26" s="411"/>
      <c r="CB26" s="417"/>
      <c r="CC26" s="417"/>
      <c r="CD26" s="418"/>
      <c r="CE26" s="419"/>
      <c r="CF26" s="419"/>
      <c r="CG26" s="419"/>
      <c r="CH26" s="419"/>
      <c r="CI26" s="412"/>
      <c r="CJ26" s="413"/>
      <c r="CK26" s="411"/>
      <c r="CL26" s="411"/>
      <c r="CM26" s="411"/>
      <c r="CN26" s="411"/>
      <c r="CO26" s="411"/>
      <c r="CP26" s="411"/>
      <c r="CQ26" s="411"/>
      <c r="CR26" s="411"/>
      <c r="CS26" s="411"/>
      <c r="CT26" s="411"/>
      <c r="CU26" s="411"/>
      <c r="CV26" s="411"/>
      <c r="CW26" s="411"/>
      <c r="CX26" s="411"/>
      <c r="CY26" s="411"/>
      <c r="CZ26" s="411"/>
      <c r="DA26" s="419"/>
      <c r="DB26" s="416"/>
      <c r="DC26" s="411"/>
      <c r="DD26" s="411"/>
      <c r="DE26" s="411"/>
      <c r="DF26" s="411"/>
      <c r="DG26" s="411"/>
      <c r="DH26" s="411"/>
      <c r="DI26" s="411"/>
      <c r="DJ26" s="411"/>
      <c r="DK26" s="411"/>
      <c r="DL26" s="411"/>
      <c r="DM26" s="411"/>
      <c r="DN26" s="411"/>
      <c r="DO26" s="411"/>
      <c r="DP26" s="411"/>
      <c r="DQ26" s="411"/>
      <c r="DR26" s="411"/>
      <c r="DS26" s="411"/>
      <c r="DT26" s="411"/>
      <c r="DU26" s="412"/>
      <c r="DV26" s="418"/>
      <c r="DW26" s="419"/>
      <c r="DX26" s="419"/>
      <c r="DY26" s="419"/>
      <c r="DZ26" s="419"/>
      <c r="EA26" s="419"/>
      <c r="EB26" s="419"/>
      <c r="EC26" s="419"/>
      <c r="ED26" s="419"/>
      <c r="EE26" s="419"/>
      <c r="EF26" s="419"/>
      <c r="EG26" s="419"/>
      <c r="EH26" s="419"/>
      <c r="EI26" s="419"/>
      <c r="EJ26" s="419"/>
      <c r="EK26" s="419"/>
      <c r="EL26" s="419"/>
      <c r="EM26" s="420"/>
      <c r="EN26" s="420"/>
      <c r="EO26" s="416"/>
      <c r="EP26" s="411"/>
      <c r="EQ26" s="411"/>
      <c r="ER26" s="411"/>
      <c r="ES26" s="411"/>
      <c r="ET26" s="411">
        <v>1</v>
      </c>
      <c r="EU26" s="412"/>
    </row>
    <row r="27" spans="1:164" ht="31.5" x14ac:dyDescent="0.25">
      <c r="A27" s="479">
        <f>'Ratownictwo med. II st.'!A27</f>
        <v>8</v>
      </c>
      <c r="B27" s="480" t="str">
        <f>'Ratownictwo med. II st.'!B27</f>
        <v>B</v>
      </c>
      <c r="C27" s="480" t="str">
        <f>'Ratownictwo med. II st.'!C27</f>
        <v>2026/2027</v>
      </c>
      <c r="D27" s="480">
        <f>'Ratownictwo med. II st.'!D27</f>
        <v>0</v>
      </c>
      <c r="E27" s="480">
        <f>'Ratownictwo med. II st.'!E27</f>
        <v>1</v>
      </c>
      <c r="F27" s="480" t="str">
        <f>'Ratownictwo med. II st.'!F27</f>
        <v>2026/2027</v>
      </c>
      <c r="G27" s="480" t="str">
        <f>'Ratownictwo med. II st.'!G27</f>
        <v>RPS</v>
      </c>
      <c r="H27" s="480" t="str">
        <f>'Ratownictwo med. II st.'!H27</f>
        <v>ze standardu</v>
      </c>
      <c r="I27" s="295" t="str">
        <f>'Ratownictwo med. II st.'!I27</f>
        <v>Diagnostyka obrazowa w ratownictwie medycznym</v>
      </c>
      <c r="J27" s="481">
        <f>'Ratownictwo med. II st.'!M27</f>
        <v>100</v>
      </c>
      <c r="K27" s="482">
        <f>'Ratownictwo med. II st.'!N27</f>
        <v>50</v>
      </c>
      <c r="L27" s="483">
        <f>'Ratownictwo med. II st.'!O27</f>
        <v>50</v>
      </c>
      <c r="M27" s="484">
        <f>SUM('Ratownictwo med. II st.'!AB27,'Ratownictwo med. II st.'!AD27,'Ratownictwo med. II st.'!AY27,'Ratownictwo med. II st.'!BA27)</f>
        <v>10</v>
      </c>
      <c r="N27" s="485">
        <f>'Ratownictwo med. II st.'!P27</f>
        <v>50</v>
      </c>
      <c r="O27" s="486">
        <f>'Ratownictwo med. II st.'!Q27</f>
        <v>4</v>
      </c>
      <c r="P27" s="487" t="str">
        <f>'Ratownictwo med. II st.'!V27</f>
        <v>egz</v>
      </c>
      <c r="Q27" s="491">
        <f t="shared" si="0"/>
        <v>2</v>
      </c>
      <c r="R27" s="492">
        <f t="shared" si="1"/>
        <v>2</v>
      </c>
      <c r="S27" s="493">
        <f t="shared" si="2"/>
        <v>2</v>
      </c>
      <c r="T27" s="409"/>
      <c r="U27" s="410"/>
      <c r="V27" s="410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1"/>
      <c r="AI27" s="411"/>
      <c r="AJ27" s="411"/>
      <c r="AK27" s="411"/>
      <c r="AL27" s="411"/>
      <c r="AM27" s="411"/>
      <c r="AN27" s="412"/>
      <c r="AO27" s="413"/>
      <c r="AP27" s="410"/>
      <c r="AQ27" s="410"/>
      <c r="AR27" s="410"/>
      <c r="AS27" s="410"/>
      <c r="AT27" s="410"/>
      <c r="AU27" s="410"/>
      <c r="AV27" s="410"/>
      <c r="AW27" s="410"/>
      <c r="AX27" s="410"/>
      <c r="AY27" s="410"/>
      <c r="AZ27" s="410"/>
      <c r="BA27" s="410">
        <v>1</v>
      </c>
      <c r="BB27" s="410"/>
      <c r="BC27" s="410"/>
      <c r="BD27" s="410"/>
      <c r="BE27" s="410"/>
      <c r="BF27" s="410"/>
      <c r="BG27" s="410"/>
      <c r="BH27" s="410">
        <v>1</v>
      </c>
      <c r="BI27" s="410"/>
      <c r="BJ27" s="410"/>
      <c r="BK27" s="410"/>
      <c r="BL27" s="414"/>
      <c r="BM27" s="415"/>
      <c r="BN27" s="416"/>
      <c r="BO27" s="411"/>
      <c r="BP27" s="411"/>
      <c r="BQ27" s="411"/>
      <c r="BR27" s="411"/>
      <c r="BS27" s="411"/>
      <c r="BT27" s="411"/>
      <c r="BU27" s="411"/>
      <c r="BV27" s="411"/>
      <c r="BW27" s="411"/>
      <c r="BX27" s="411"/>
      <c r="BY27" s="411"/>
      <c r="BZ27" s="411"/>
      <c r="CA27" s="411"/>
      <c r="CB27" s="417"/>
      <c r="CC27" s="417"/>
      <c r="CD27" s="418"/>
      <c r="CE27" s="419"/>
      <c r="CF27" s="419"/>
      <c r="CG27" s="419"/>
      <c r="CH27" s="419"/>
      <c r="CI27" s="412"/>
      <c r="CJ27" s="413"/>
      <c r="CK27" s="411"/>
      <c r="CL27" s="411"/>
      <c r="CM27" s="411"/>
      <c r="CN27" s="411"/>
      <c r="CO27" s="411"/>
      <c r="CP27" s="411"/>
      <c r="CQ27" s="411"/>
      <c r="CR27" s="411"/>
      <c r="CS27" s="411"/>
      <c r="CT27" s="411"/>
      <c r="CU27" s="411"/>
      <c r="CV27" s="411"/>
      <c r="CW27" s="411"/>
      <c r="CX27" s="411"/>
      <c r="CY27" s="411"/>
      <c r="CZ27" s="411"/>
      <c r="DA27" s="419"/>
      <c r="DB27" s="416"/>
      <c r="DC27" s="411"/>
      <c r="DD27" s="411"/>
      <c r="DE27" s="411"/>
      <c r="DF27" s="411"/>
      <c r="DG27" s="411"/>
      <c r="DH27" s="411"/>
      <c r="DI27" s="411"/>
      <c r="DJ27" s="411"/>
      <c r="DK27" s="411"/>
      <c r="DL27" s="411"/>
      <c r="DM27" s="411"/>
      <c r="DN27" s="411">
        <v>1</v>
      </c>
      <c r="DO27" s="411">
        <v>1</v>
      </c>
      <c r="DP27" s="411"/>
      <c r="DQ27" s="411"/>
      <c r="DR27" s="411"/>
      <c r="DS27" s="411"/>
      <c r="DT27" s="411"/>
      <c r="DU27" s="412"/>
      <c r="DV27" s="418"/>
      <c r="DW27" s="419"/>
      <c r="DX27" s="419"/>
      <c r="DY27" s="419"/>
      <c r="DZ27" s="419"/>
      <c r="EA27" s="419"/>
      <c r="EB27" s="419"/>
      <c r="EC27" s="419"/>
      <c r="ED27" s="419"/>
      <c r="EE27" s="419"/>
      <c r="EF27" s="419"/>
      <c r="EG27" s="419"/>
      <c r="EH27" s="419"/>
      <c r="EI27" s="419"/>
      <c r="EJ27" s="419"/>
      <c r="EK27" s="419"/>
      <c r="EL27" s="419"/>
      <c r="EM27" s="420"/>
      <c r="EN27" s="420"/>
      <c r="EO27" s="416">
        <v>1</v>
      </c>
      <c r="EP27" s="411">
        <v>1</v>
      </c>
      <c r="EQ27" s="411"/>
      <c r="ER27" s="411"/>
      <c r="ES27" s="411"/>
      <c r="ET27" s="411"/>
      <c r="EU27" s="412"/>
    </row>
    <row r="28" spans="1:164" ht="31.5" x14ac:dyDescent="0.25">
      <c r="A28" s="479">
        <f>'Ratownictwo med. II st.'!A28</f>
        <v>9</v>
      </c>
      <c r="B28" s="480" t="str">
        <f>'Ratownictwo med. II st.'!B28</f>
        <v>B</v>
      </c>
      <c r="C28" s="480" t="str">
        <f>'Ratownictwo med. II st.'!C28</f>
        <v>2026/2027</v>
      </c>
      <c r="D28" s="480">
        <f>'Ratownictwo med. II st.'!D28</f>
        <v>0</v>
      </c>
      <c r="E28" s="480">
        <f>'Ratownictwo med. II st.'!E28</f>
        <v>1</v>
      </c>
      <c r="F28" s="480" t="str">
        <f>'Ratownictwo med. II st.'!F28</f>
        <v>2026/2027</v>
      </c>
      <c r="G28" s="480" t="str">
        <f>'Ratownictwo med. II st.'!G28</f>
        <v>RPS</v>
      </c>
      <c r="H28" s="480" t="str">
        <f>'Ratownictwo med. II st.'!H28</f>
        <v>ze standardu</v>
      </c>
      <c r="I28" s="295" t="str">
        <f>'Ratownictwo med. II st.'!I28</f>
        <v>Diagnostyka labolatoryjna z elementami krwiolecznictwa</v>
      </c>
      <c r="J28" s="481">
        <f>'Ratownictwo med. II st.'!M28</f>
        <v>40</v>
      </c>
      <c r="K28" s="482">
        <f>'Ratownictwo med. II st.'!N28</f>
        <v>25</v>
      </c>
      <c r="L28" s="483">
        <f>'Ratownictwo med. II st.'!O28</f>
        <v>15</v>
      </c>
      <c r="M28" s="484">
        <f>SUM('Ratownictwo med. II st.'!AB28,'Ratownictwo med. II st.'!AD28,'Ratownictwo med. II st.'!AY28,'Ratownictwo med. II st.'!BA28)</f>
        <v>5</v>
      </c>
      <c r="N28" s="485">
        <f>'Ratownictwo med. II st.'!P28</f>
        <v>15</v>
      </c>
      <c r="O28" s="486">
        <f>'Ratownictwo med. II st.'!Q28</f>
        <v>1.5</v>
      </c>
      <c r="P28" s="487" t="str">
        <f>'Ratownictwo med. II st.'!V28</f>
        <v>zal</v>
      </c>
      <c r="Q28" s="491">
        <f t="shared" si="0"/>
        <v>2</v>
      </c>
      <c r="R28" s="492">
        <f t="shared" si="1"/>
        <v>1</v>
      </c>
      <c r="S28" s="493">
        <f t="shared" si="2"/>
        <v>2</v>
      </c>
      <c r="T28" s="409"/>
      <c r="U28" s="410"/>
      <c r="V28" s="410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1"/>
      <c r="AH28" s="411"/>
      <c r="AI28" s="411"/>
      <c r="AJ28" s="411"/>
      <c r="AK28" s="411"/>
      <c r="AL28" s="411"/>
      <c r="AM28" s="411"/>
      <c r="AN28" s="412"/>
      <c r="AO28" s="413"/>
      <c r="AP28" s="410"/>
      <c r="AQ28" s="410"/>
      <c r="AR28" s="410"/>
      <c r="AS28" s="410"/>
      <c r="AT28" s="410"/>
      <c r="AU28" s="410"/>
      <c r="AV28" s="410"/>
      <c r="AW28" s="410"/>
      <c r="AX28" s="410"/>
      <c r="AY28" s="410"/>
      <c r="AZ28" s="410"/>
      <c r="BA28" s="410"/>
      <c r="BB28" s="410"/>
      <c r="BC28" s="410"/>
      <c r="BD28" s="410"/>
      <c r="BE28" s="410"/>
      <c r="BF28" s="410"/>
      <c r="BG28" s="410"/>
      <c r="BH28" s="410"/>
      <c r="BI28" s="410">
        <v>1</v>
      </c>
      <c r="BJ28" s="410">
        <v>1</v>
      </c>
      <c r="BK28" s="410"/>
      <c r="BL28" s="414"/>
      <c r="BM28" s="415"/>
      <c r="BN28" s="416"/>
      <c r="BO28" s="411"/>
      <c r="BP28" s="411"/>
      <c r="BQ28" s="411"/>
      <c r="BR28" s="411"/>
      <c r="BS28" s="411"/>
      <c r="BT28" s="411"/>
      <c r="BU28" s="411"/>
      <c r="BV28" s="411"/>
      <c r="BW28" s="411"/>
      <c r="BX28" s="411"/>
      <c r="BY28" s="411"/>
      <c r="BZ28" s="411"/>
      <c r="CA28" s="411"/>
      <c r="CB28" s="417"/>
      <c r="CC28" s="417"/>
      <c r="CD28" s="418"/>
      <c r="CE28" s="419"/>
      <c r="CF28" s="419"/>
      <c r="CG28" s="419"/>
      <c r="CH28" s="419"/>
      <c r="CI28" s="412"/>
      <c r="CJ28" s="413"/>
      <c r="CK28" s="411"/>
      <c r="CL28" s="411"/>
      <c r="CM28" s="411"/>
      <c r="CN28" s="411"/>
      <c r="CO28" s="411"/>
      <c r="CP28" s="411"/>
      <c r="CQ28" s="411"/>
      <c r="CR28" s="411"/>
      <c r="CS28" s="411"/>
      <c r="CT28" s="411"/>
      <c r="CU28" s="411"/>
      <c r="CV28" s="411"/>
      <c r="CW28" s="411"/>
      <c r="CX28" s="411"/>
      <c r="CY28" s="411"/>
      <c r="CZ28" s="411"/>
      <c r="DA28" s="419"/>
      <c r="DB28" s="416"/>
      <c r="DC28" s="411"/>
      <c r="DD28" s="411"/>
      <c r="DE28" s="411"/>
      <c r="DF28" s="411"/>
      <c r="DG28" s="411"/>
      <c r="DH28" s="411"/>
      <c r="DI28" s="411"/>
      <c r="DJ28" s="411"/>
      <c r="DK28" s="411"/>
      <c r="DL28" s="411"/>
      <c r="DM28" s="411"/>
      <c r="DN28" s="411"/>
      <c r="DO28" s="411"/>
      <c r="DP28" s="411">
        <v>1</v>
      </c>
      <c r="DQ28" s="411"/>
      <c r="DR28" s="411"/>
      <c r="DS28" s="411"/>
      <c r="DT28" s="411"/>
      <c r="DU28" s="412"/>
      <c r="DV28" s="418"/>
      <c r="DW28" s="419"/>
      <c r="DX28" s="419"/>
      <c r="DY28" s="419"/>
      <c r="DZ28" s="419"/>
      <c r="EA28" s="419"/>
      <c r="EB28" s="419"/>
      <c r="EC28" s="419"/>
      <c r="ED28" s="419"/>
      <c r="EE28" s="419"/>
      <c r="EF28" s="419"/>
      <c r="EG28" s="419"/>
      <c r="EH28" s="419"/>
      <c r="EI28" s="419"/>
      <c r="EJ28" s="419"/>
      <c r="EK28" s="419"/>
      <c r="EL28" s="419"/>
      <c r="EM28" s="420"/>
      <c r="EN28" s="420"/>
      <c r="EO28" s="416"/>
      <c r="EP28" s="411"/>
      <c r="EQ28" s="411"/>
      <c r="ER28" s="411">
        <v>1</v>
      </c>
      <c r="ES28" s="411">
        <v>1</v>
      </c>
      <c r="ET28" s="411"/>
      <c r="EU28" s="412"/>
    </row>
    <row r="29" spans="1:164" ht="27.75" customHeight="1" x14ac:dyDescent="0.25">
      <c r="A29" s="479">
        <f>'Ratownictwo med. II st.'!A29</f>
        <v>10</v>
      </c>
      <c r="B29" s="480" t="str">
        <f>'Ratownictwo med. II st.'!B29</f>
        <v>C</v>
      </c>
      <c r="C29" s="480" t="str">
        <f>'Ratownictwo med. II st.'!C29</f>
        <v>2026/2027</v>
      </c>
      <c r="D29" s="480">
        <f>'Ratownictwo med. II st.'!D29</f>
        <v>0</v>
      </c>
      <c r="E29" s="480">
        <f>'Ratownictwo med. II st.'!E29</f>
        <v>1</v>
      </c>
      <c r="F29" s="480" t="str">
        <f>'Ratownictwo med. II st.'!F29</f>
        <v>2026/2027</v>
      </c>
      <c r="G29" s="480" t="str">
        <f>'Ratownictwo med. II st.'!G29</f>
        <v>RPS</v>
      </c>
      <c r="H29" s="480" t="str">
        <f>'Ratownictwo med. II st.'!H29</f>
        <v>ze standardu</v>
      </c>
      <c r="I29" s="295" t="str">
        <f>'Ratownictwo med. II st.'!I29</f>
        <v>Badania naukowe</v>
      </c>
      <c r="J29" s="481">
        <f>'Ratownictwo med. II st.'!M29</f>
        <v>150</v>
      </c>
      <c r="K29" s="482">
        <f>'Ratownictwo med. II st.'!N29</f>
        <v>80</v>
      </c>
      <c r="L29" s="483">
        <f>'Ratownictwo med. II st.'!O29</f>
        <v>70</v>
      </c>
      <c r="M29" s="484">
        <f>SUM('Ratownictwo med. II st.'!AB29,'Ratownictwo med. II st.'!AD29,'Ratownictwo med. II st.'!AY29,'Ratownictwo med. II st.'!BA29)</f>
        <v>30</v>
      </c>
      <c r="N29" s="485">
        <f>'Ratownictwo med. II st.'!P29</f>
        <v>70</v>
      </c>
      <c r="O29" s="486">
        <f>'Ratownictwo med. II st.'!Q29</f>
        <v>6</v>
      </c>
      <c r="P29" s="487" t="str">
        <f>'Ratownictwo med. II st.'!V29</f>
        <v>egz</v>
      </c>
      <c r="Q29" s="491">
        <f t="shared" si="0"/>
        <v>6</v>
      </c>
      <c r="R29" s="492">
        <f t="shared" si="1"/>
        <v>8</v>
      </c>
      <c r="S29" s="493">
        <f t="shared" si="2"/>
        <v>2</v>
      </c>
      <c r="T29" s="409"/>
      <c r="U29" s="410"/>
      <c r="V29" s="410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12"/>
      <c r="AO29" s="413"/>
      <c r="AP29" s="410"/>
      <c r="AQ29" s="410"/>
      <c r="AR29" s="410"/>
      <c r="AS29" s="410"/>
      <c r="AT29" s="410"/>
      <c r="AU29" s="410"/>
      <c r="AV29" s="410"/>
      <c r="AW29" s="410"/>
      <c r="AX29" s="410"/>
      <c r="AY29" s="410"/>
      <c r="AZ29" s="410"/>
      <c r="BA29" s="410"/>
      <c r="BB29" s="410"/>
      <c r="BC29" s="410"/>
      <c r="BD29" s="410"/>
      <c r="BE29" s="410"/>
      <c r="BF29" s="410"/>
      <c r="BG29" s="410"/>
      <c r="BH29" s="410"/>
      <c r="BI29" s="410"/>
      <c r="BJ29" s="410"/>
      <c r="BK29" s="410"/>
      <c r="BL29" s="414"/>
      <c r="BM29" s="415"/>
      <c r="BN29" s="416">
        <v>1</v>
      </c>
      <c r="BO29" s="411">
        <v>1</v>
      </c>
      <c r="BP29" s="411">
        <v>1</v>
      </c>
      <c r="BQ29" s="411"/>
      <c r="BR29" s="411"/>
      <c r="BS29" s="411"/>
      <c r="BT29" s="411">
        <v>1</v>
      </c>
      <c r="BU29" s="411"/>
      <c r="BV29" s="411"/>
      <c r="BW29" s="411">
        <v>1</v>
      </c>
      <c r="BX29" s="411">
        <v>1</v>
      </c>
      <c r="BY29" s="411"/>
      <c r="BZ29" s="411"/>
      <c r="CA29" s="411"/>
      <c r="CB29" s="417"/>
      <c r="CC29" s="417"/>
      <c r="CD29" s="418"/>
      <c r="CE29" s="419"/>
      <c r="CF29" s="419"/>
      <c r="CG29" s="419"/>
      <c r="CH29" s="419"/>
      <c r="CI29" s="412"/>
      <c r="CJ29" s="413"/>
      <c r="CK29" s="411"/>
      <c r="CL29" s="411"/>
      <c r="CM29" s="411"/>
      <c r="CN29" s="411"/>
      <c r="CO29" s="411"/>
      <c r="CP29" s="411"/>
      <c r="CQ29" s="411"/>
      <c r="CR29" s="411"/>
      <c r="CS29" s="411"/>
      <c r="CT29" s="411"/>
      <c r="CU29" s="411"/>
      <c r="CV29" s="411"/>
      <c r="CW29" s="411"/>
      <c r="CX29" s="411"/>
      <c r="CY29" s="411"/>
      <c r="CZ29" s="411"/>
      <c r="DA29" s="419"/>
      <c r="DB29" s="416"/>
      <c r="DC29" s="411"/>
      <c r="DD29" s="411"/>
      <c r="DE29" s="411"/>
      <c r="DF29" s="411"/>
      <c r="DG29" s="411"/>
      <c r="DH29" s="411"/>
      <c r="DI29" s="411"/>
      <c r="DJ29" s="411"/>
      <c r="DK29" s="411"/>
      <c r="DL29" s="411"/>
      <c r="DM29" s="411"/>
      <c r="DN29" s="411"/>
      <c r="DO29" s="411"/>
      <c r="DP29" s="411"/>
      <c r="DQ29" s="411"/>
      <c r="DR29" s="411"/>
      <c r="DS29" s="411"/>
      <c r="DT29" s="411"/>
      <c r="DU29" s="412"/>
      <c r="DV29" s="418">
        <v>1</v>
      </c>
      <c r="DW29" s="419">
        <v>1</v>
      </c>
      <c r="DX29" s="419">
        <v>1</v>
      </c>
      <c r="DY29" s="419"/>
      <c r="DZ29" s="419"/>
      <c r="EA29" s="419"/>
      <c r="EB29" s="419"/>
      <c r="EC29" s="419">
        <v>1</v>
      </c>
      <c r="ED29" s="419"/>
      <c r="EE29" s="419">
        <v>1</v>
      </c>
      <c r="EF29" s="419">
        <v>1</v>
      </c>
      <c r="EG29" s="419">
        <v>1</v>
      </c>
      <c r="EH29" s="419">
        <v>1</v>
      </c>
      <c r="EI29" s="419"/>
      <c r="EJ29" s="419"/>
      <c r="EK29" s="419"/>
      <c r="EL29" s="419"/>
      <c r="EM29" s="420"/>
      <c r="EN29" s="420"/>
      <c r="EO29" s="416">
        <v>1</v>
      </c>
      <c r="EP29" s="411">
        <v>1</v>
      </c>
      <c r="EQ29" s="411"/>
      <c r="ER29" s="411"/>
      <c r="ES29" s="411"/>
      <c r="ET29" s="411"/>
      <c r="EU29" s="412"/>
    </row>
    <row r="30" spans="1:164" ht="27.75" customHeight="1" x14ac:dyDescent="0.25">
      <c r="A30" s="479">
        <f>'Ratownictwo med. II st.'!A30</f>
        <v>11</v>
      </c>
      <c r="B30" s="480" t="str">
        <f>'Ratownictwo med. II st.'!B30</f>
        <v>C</v>
      </c>
      <c r="C30" s="480" t="str">
        <f>'Ratownictwo med. II st.'!C30</f>
        <v>2026/2027</v>
      </c>
      <c r="D30" s="480">
        <f>'Ratownictwo med. II st.'!D30</f>
        <v>0</v>
      </c>
      <c r="E30" s="480">
        <f>'Ratownictwo med. II st.'!E30</f>
        <v>1</v>
      </c>
      <c r="F30" s="480" t="str">
        <f>'Ratownictwo med. II st.'!F30</f>
        <v>2026/2027</v>
      </c>
      <c r="G30" s="480" t="str">
        <f>'Ratownictwo med. II st.'!G30</f>
        <v>RPS</v>
      </c>
      <c r="H30" s="480" t="str">
        <f>'Ratownictwo med. II st.'!H30</f>
        <v>ze standardu</v>
      </c>
      <c r="I30" s="295" t="str">
        <f>'Ratownictwo med. II st.'!I30</f>
        <v>Statystyka medyczna</v>
      </c>
      <c r="J30" s="481">
        <f>'Ratownictwo med. II st.'!M30</f>
        <v>75</v>
      </c>
      <c r="K30" s="482">
        <f>'Ratownictwo med. II st.'!N30</f>
        <v>45</v>
      </c>
      <c r="L30" s="483">
        <f>'Ratownictwo med. II st.'!O30</f>
        <v>30</v>
      </c>
      <c r="M30" s="484">
        <f>SUM('Ratownictwo med. II st.'!AB30,'Ratownictwo med. II st.'!AD30,'Ratownictwo med. II st.'!AY30,'Ratownictwo med. II st.'!BA30)</f>
        <v>20</v>
      </c>
      <c r="N30" s="485">
        <f>'Ratownictwo med. II st.'!P30</f>
        <v>30</v>
      </c>
      <c r="O30" s="486">
        <f>'Ratownictwo med. II st.'!Q30</f>
        <v>3</v>
      </c>
      <c r="P30" s="487" t="str">
        <f>'Ratownictwo med. II st.'!V30</f>
        <v>zal</v>
      </c>
      <c r="Q30" s="491">
        <f t="shared" si="0"/>
        <v>2</v>
      </c>
      <c r="R30" s="492">
        <f t="shared" si="1"/>
        <v>3</v>
      </c>
      <c r="S30" s="493">
        <f t="shared" si="2"/>
        <v>2</v>
      </c>
      <c r="T30" s="409"/>
      <c r="U30" s="410"/>
      <c r="V30" s="410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1"/>
      <c r="AH30" s="411"/>
      <c r="AI30" s="411"/>
      <c r="AJ30" s="411"/>
      <c r="AK30" s="411"/>
      <c r="AL30" s="411"/>
      <c r="AM30" s="411"/>
      <c r="AN30" s="412"/>
      <c r="AO30" s="413"/>
      <c r="AP30" s="410"/>
      <c r="AQ30" s="410"/>
      <c r="AR30" s="410"/>
      <c r="AS30" s="410"/>
      <c r="AT30" s="410"/>
      <c r="AU30" s="410"/>
      <c r="AV30" s="410"/>
      <c r="AW30" s="410"/>
      <c r="AX30" s="410"/>
      <c r="AY30" s="410"/>
      <c r="AZ30" s="410"/>
      <c r="BA30" s="410"/>
      <c r="BB30" s="410"/>
      <c r="BC30" s="410"/>
      <c r="BD30" s="410"/>
      <c r="BE30" s="410"/>
      <c r="BF30" s="410"/>
      <c r="BG30" s="410"/>
      <c r="BH30" s="410"/>
      <c r="BI30" s="410"/>
      <c r="BJ30" s="410"/>
      <c r="BK30" s="410"/>
      <c r="BL30" s="414"/>
      <c r="BM30" s="415"/>
      <c r="BN30" s="416"/>
      <c r="BO30" s="411"/>
      <c r="BP30" s="411"/>
      <c r="BQ30" s="411">
        <v>1</v>
      </c>
      <c r="BR30" s="411"/>
      <c r="BS30" s="411"/>
      <c r="BT30" s="411"/>
      <c r="BU30" s="411"/>
      <c r="BV30" s="411"/>
      <c r="BW30" s="411"/>
      <c r="BX30" s="411">
        <v>1</v>
      </c>
      <c r="BY30" s="411"/>
      <c r="BZ30" s="411"/>
      <c r="CA30" s="411"/>
      <c r="CB30" s="417"/>
      <c r="CC30" s="417"/>
      <c r="CD30" s="418"/>
      <c r="CE30" s="419"/>
      <c r="CF30" s="419"/>
      <c r="CG30" s="419"/>
      <c r="CH30" s="419"/>
      <c r="CI30" s="412"/>
      <c r="CJ30" s="413"/>
      <c r="CK30" s="411"/>
      <c r="CL30" s="411"/>
      <c r="CM30" s="411"/>
      <c r="CN30" s="411"/>
      <c r="CO30" s="411"/>
      <c r="CP30" s="411"/>
      <c r="CQ30" s="411"/>
      <c r="CR30" s="411"/>
      <c r="CS30" s="411"/>
      <c r="CT30" s="411"/>
      <c r="CU30" s="411"/>
      <c r="CV30" s="411"/>
      <c r="CW30" s="411"/>
      <c r="CX30" s="411"/>
      <c r="CY30" s="411"/>
      <c r="CZ30" s="411"/>
      <c r="DA30" s="419"/>
      <c r="DB30" s="416"/>
      <c r="DC30" s="411"/>
      <c r="DD30" s="411"/>
      <c r="DE30" s="411"/>
      <c r="DF30" s="411"/>
      <c r="DG30" s="411"/>
      <c r="DH30" s="411"/>
      <c r="DI30" s="411"/>
      <c r="DJ30" s="411"/>
      <c r="DK30" s="411"/>
      <c r="DL30" s="411"/>
      <c r="DM30" s="411"/>
      <c r="DN30" s="411"/>
      <c r="DO30" s="411"/>
      <c r="DP30" s="411"/>
      <c r="DQ30" s="411"/>
      <c r="DR30" s="411"/>
      <c r="DS30" s="411"/>
      <c r="DT30" s="411"/>
      <c r="DU30" s="412"/>
      <c r="DV30" s="418"/>
      <c r="DW30" s="419"/>
      <c r="DX30" s="419"/>
      <c r="DY30" s="419">
        <v>1</v>
      </c>
      <c r="DZ30" s="419">
        <v>1</v>
      </c>
      <c r="EA30" s="419"/>
      <c r="EB30" s="419"/>
      <c r="EC30" s="419"/>
      <c r="ED30" s="419"/>
      <c r="EE30" s="419"/>
      <c r="EF30" s="419">
        <v>1</v>
      </c>
      <c r="EG30" s="419"/>
      <c r="EH30" s="419"/>
      <c r="EI30" s="419"/>
      <c r="EJ30" s="419"/>
      <c r="EK30" s="419"/>
      <c r="EL30" s="419"/>
      <c r="EM30" s="420"/>
      <c r="EN30" s="420"/>
      <c r="EO30" s="416"/>
      <c r="EP30" s="411">
        <v>1</v>
      </c>
      <c r="EQ30" s="411"/>
      <c r="ER30" s="411"/>
      <c r="ES30" s="411"/>
      <c r="ET30" s="411">
        <v>1</v>
      </c>
      <c r="EU30" s="412"/>
    </row>
    <row r="31" spans="1:164" ht="27.75" customHeight="1" x14ac:dyDescent="0.25">
      <c r="A31" s="479">
        <f>'Ratownictwo med. II st.'!A31</f>
        <v>12</v>
      </c>
      <c r="B31" s="480" t="str">
        <f>'Ratownictwo med. II st.'!B31</f>
        <v>C</v>
      </c>
      <c r="C31" s="480" t="str">
        <f>'Ratownictwo med. II st.'!C31</f>
        <v>2026/2027</v>
      </c>
      <c r="D31" s="480">
        <f>'Ratownictwo med. II st.'!D31</f>
        <v>0</v>
      </c>
      <c r="E31" s="480">
        <f>'Ratownictwo med. II st.'!E31</f>
        <v>1</v>
      </c>
      <c r="F31" s="480" t="str">
        <f>'Ratownictwo med. II st.'!F31</f>
        <v>2026/2027</v>
      </c>
      <c r="G31" s="480" t="str">
        <f>'Ratownictwo med. II st.'!G31</f>
        <v>RPS</v>
      </c>
      <c r="H31" s="480" t="str">
        <f>'Ratownictwo med. II st.'!H31</f>
        <v>ze standardu</v>
      </c>
      <c r="I31" s="295" t="str">
        <f>'Ratownictwo med. II st.'!I31</f>
        <v>Informacja naukowa</v>
      </c>
      <c r="J31" s="481">
        <f>'Ratownictwo med. II st.'!M31</f>
        <v>40</v>
      </c>
      <c r="K31" s="482">
        <f>'Ratownictwo med. II st.'!N31</f>
        <v>25</v>
      </c>
      <c r="L31" s="483">
        <f>'Ratownictwo med. II st.'!O31</f>
        <v>15</v>
      </c>
      <c r="M31" s="484">
        <f>SUM('Ratownictwo med. II st.'!AB31,'Ratownictwo med. II st.'!AD31,'Ratownictwo med. II st.'!AY31,'Ratownictwo med. II st.'!BA31)</f>
        <v>5</v>
      </c>
      <c r="N31" s="485">
        <f>'Ratownictwo med. II st.'!P31</f>
        <v>15</v>
      </c>
      <c r="O31" s="486">
        <f>'Ratownictwo med. II st.'!Q31</f>
        <v>1.5</v>
      </c>
      <c r="P31" s="487" t="str">
        <f>'Ratownictwo med. II st.'!V31</f>
        <v>zal</v>
      </c>
      <c r="Q31" s="491">
        <f t="shared" si="0"/>
        <v>3</v>
      </c>
      <c r="R31" s="492">
        <f t="shared" si="1"/>
        <v>2</v>
      </c>
      <c r="S31" s="493">
        <f t="shared" si="2"/>
        <v>2</v>
      </c>
      <c r="T31" s="409"/>
      <c r="U31" s="410"/>
      <c r="V31" s="410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1"/>
      <c r="AM31" s="411"/>
      <c r="AN31" s="412"/>
      <c r="AO31" s="413"/>
      <c r="AP31" s="410"/>
      <c r="AQ31" s="410"/>
      <c r="AR31" s="410"/>
      <c r="AS31" s="410"/>
      <c r="AT31" s="410"/>
      <c r="AU31" s="410"/>
      <c r="AV31" s="410"/>
      <c r="AW31" s="410"/>
      <c r="AX31" s="410"/>
      <c r="AY31" s="410"/>
      <c r="AZ31" s="410"/>
      <c r="BA31" s="410"/>
      <c r="BB31" s="410"/>
      <c r="BC31" s="410"/>
      <c r="BD31" s="410"/>
      <c r="BE31" s="410"/>
      <c r="BF31" s="410"/>
      <c r="BG31" s="410"/>
      <c r="BH31" s="410"/>
      <c r="BI31" s="410"/>
      <c r="BJ31" s="410"/>
      <c r="BK31" s="410"/>
      <c r="BL31" s="414"/>
      <c r="BM31" s="415"/>
      <c r="BN31" s="416"/>
      <c r="BO31" s="411"/>
      <c r="BP31" s="411"/>
      <c r="BQ31" s="411"/>
      <c r="BR31" s="411">
        <v>1</v>
      </c>
      <c r="BS31" s="411">
        <v>1</v>
      </c>
      <c r="BT31" s="411">
        <v>1</v>
      </c>
      <c r="BU31" s="411"/>
      <c r="BV31" s="411"/>
      <c r="BW31" s="411"/>
      <c r="BX31" s="411"/>
      <c r="BY31" s="411"/>
      <c r="BZ31" s="411"/>
      <c r="CA31" s="411"/>
      <c r="CB31" s="417"/>
      <c r="CC31" s="417"/>
      <c r="CD31" s="418"/>
      <c r="CE31" s="419"/>
      <c r="CF31" s="419"/>
      <c r="CG31" s="419"/>
      <c r="CH31" s="419"/>
      <c r="CI31" s="412"/>
      <c r="CJ31" s="413"/>
      <c r="CK31" s="411"/>
      <c r="CL31" s="411"/>
      <c r="CM31" s="411"/>
      <c r="CN31" s="411"/>
      <c r="CO31" s="411"/>
      <c r="CP31" s="411"/>
      <c r="CQ31" s="411"/>
      <c r="CR31" s="411"/>
      <c r="CS31" s="411"/>
      <c r="CT31" s="411"/>
      <c r="CU31" s="411"/>
      <c r="CV31" s="411"/>
      <c r="CW31" s="411"/>
      <c r="CX31" s="411"/>
      <c r="CY31" s="411"/>
      <c r="CZ31" s="411"/>
      <c r="DA31" s="419"/>
      <c r="DB31" s="416"/>
      <c r="DC31" s="411"/>
      <c r="DD31" s="411"/>
      <c r="DE31" s="411"/>
      <c r="DF31" s="411"/>
      <c r="DG31" s="411"/>
      <c r="DH31" s="411"/>
      <c r="DI31" s="411"/>
      <c r="DJ31" s="411"/>
      <c r="DK31" s="411"/>
      <c r="DL31" s="411"/>
      <c r="DM31" s="411"/>
      <c r="DN31" s="411"/>
      <c r="DO31" s="411"/>
      <c r="DP31" s="411"/>
      <c r="DQ31" s="411"/>
      <c r="DR31" s="411"/>
      <c r="DS31" s="411"/>
      <c r="DT31" s="411"/>
      <c r="DU31" s="412"/>
      <c r="DV31" s="418"/>
      <c r="DW31" s="419"/>
      <c r="DX31" s="419"/>
      <c r="DY31" s="419"/>
      <c r="DZ31" s="419"/>
      <c r="EA31" s="419"/>
      <c r="EB31" s="419"/>
      <c r="EC31" s="419"/>
      <c r="ED31" s="419"/>
      <c r="EE31" s="419"/>
      <c r="EF31" s="419"/>
      <c r="EG31" s="419"/>
      <c r="EH31" s="419"/>
      <c r="EI31" s="419">
        <v>1</v>
      </c>
      <c r="EJ31" s="419">
        <v>1</v>
      </c>
      <c r="EK31" s="419"/>
      <c r="EL31" s="419"/>
      <c r="EM31" s="420"/>
      <c r="EN31" s="420"/>
      <c r="EO31" s="416">
        <v>1</v>
      </c>
      <c r="EP31" s="411"/>
      <c r="EQ31" s="411">
        <v>1</v>
      </c>
      <c r="ER31" s="411"/>
      <c r="ES31" s="411"/>
      <c r="ET31" s="411"/>
      <c r="EU31" s="412"/>
    </row>
    <row r="32" spans="1:164" ht="31.5" x14ac:dyDescent="0.25">
      <c r="A32" s="479">
        <f>'Ratownictwo med. II st.'!A32</f>
        <v>13</v>
      </c>
      <c r="B32" s="480" t="str">
        <f>'Ratownictwo med. II st.'!B32</f>
        <v>C</v>
      </c>
      <c r="C32" s="480" t="str">
        <f>'Ratownictwo med. II st.'!C32</f>
        <v>2026/2027</v>
      </c>
      <c r="D32" s="480">
        <f>'Ratownictwo med. II st.'!D32</f>
        <v>0</v>
      </c>
      <c r="E32" s="480">
        <f>'Ratownictwo med. II st.'!E32</f>
        <v>1</v>
      </c>
      <c r="F32" s="480" t="str">
        <f>'Ratownictwo med. II st.'!F32</f>
        <v>2026/2027</v>
      </c>
      <c r="G32" s="480" t="str">
        <f>'Ratownictwo med. II st.'!G32</f>
        <v>RPS</v>
      </c>
      <c r="H32" s="480" t="str">
        <f>'Ratownictwo med. II st.'!H32</f>
        <v>ze standardu</v>
      </c>
      <c r="I32" s="295" t="str">
        <f>'Ratownictwo med. II st.'!I32</f>
        <v>Ratownictwo medyczne w ujęciu międzynarodowym</v>
      </c>
      <c r="J32" s="481">
        <f>'Ratownictwo med. II st.'!M32</f>
        <v>40</v>
      </c>
      <c r="K32" s="482">
        <f>'Ratownictwo med. II st.'!N32</f>
        <v>25</v>
      </c>
      <c r="L32" s="483">
        <f>'Ratownictwo med. II st.'!O32</f>
        <v>15</v>
      </c>
      <c r="M32" s="484">
        <f>SUM('Ratownictwo med. II st.'!AB32,'Ratownictwo med. II st.'!AD32,'Ratownictwo med. II st.'!AY32,'Ratownictwo med. II st.'!BA32)</f>
        <v>5</v>
      </c>
      <c r="N32" s="485">
        <f>'Ratownictwo med. II st.'!P32</f>
        <v>15</v>
      </c>
      <c r="O32" s="486">
        <f>'Ratownictwo med. II st.'!Q32</f>
        <v>1.5</v>
      </c>
      <c r="P32" s="487" t="str">
        <f>'Ratownictwo med. II st.'!V32</f>
        <v>zal</v>
      </c>
      <c r="Q32" s="491">
        <f t="shared" si="0"/>
        <v>5</v>
      </c>
      <c r="R32" s="492">
        <f t="shared" si="1"/>
        <v>6</v>
      </c>
      <c r="S32" s="493">
        <f t="shared" si="2"/>
        <v>3</v>
      </c>
      <c r="T32" s="409"/>
      <c r="U32" s="410"/>
      <c r="V32" s="410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  <c r="AH32" s="411"/>
      <c r="AI32" s="411"/>
      <c r="AJ32" s="411"/>
      <c r="AK32" s="411"/>
      <c r="AL32" s="411"/>
      <c r="AM32" s="411"/>
      <c r="AN32" s="412"/>
      <c r="AO32" s="413"/>
      <c r="AP32" s="410"/>
      <c r="AQ32" s="410"/>
      <c r="AR32" s="410"/>
      <c r="AS32" s="410"/>
      <c r="AT32" s="410"/>
      <c r="AU32" s="410"/>
      <c r="AV32" s="410"/>
      <c r="AW32" s="410"/>
      <c r="AX32" s="410"/>
      <c r="AY32" s="410"/>
      <c r="AZ32" s="410"/>
      <c r="BA32" s="410"/>
      <c r="BB32" s="410"/>
      <c r="BC32" s="410"/>
      <c r="BD32" s="410"/>
      <c r="BE32" s="410"/>
      <c r="BF32" s="410"/>
      <c r="BG32" s="410"/>
      <c r="BH32" s="410"/>
      <c r="BI32" s="410"/>
      <c r="BJ32" s="410"/>
      <c r="BK32" s="410"/>
      <c r="BL32" s="414"/>
      <c r="BM32" s="415"/>
      <c r="BN32" s="416"/>
      <c r="BO32" s="411"/>
      <c r="BP32" s="411"/>
      <c r="BQ32" s="411"/>
      <c r="BR32" s="411"/>
      <c r="BS32" s="411"/>
      <c r="BT32" s="411"/>
      <c r="BU32" s="411">
        <v>1</v>
      </c>
      <c r="BV32" s="411">
        <v>1</v>
      </c>
      <c r="BW32" s="411"/>
      <c r="BX32" s="411"/>
      <c r="BY32" s="411">
        <v>1</v>
      </c>
      <c r="BZ32" s="411">
        <v>1</v>
      </c>
      <c r="CA32" s="411">
        <v>1</v>
      </c>
      <c r="CB32" s="417"/>
      <c r="CC32" s="417"/>
      <c r="CD32" s="418"/>
      <c r="CE32" s="419"/>
      <c r="CF32" s="419"/>
      <c r="CG32" s="419"/>
      <c r="CH32" s="419"/>
      <c r="CI32" s="412"/>
      <c r="CJ32" s="413"/>
      <c r="CK32" s="411"/>
      <c r="CL32" s="411"/>
      <c r="CM32" s="411"/>
      <c r="CN32" s="411"/>
      <c r="CO32" s="411"/>
      <c r="CP32" s="411"/>
      <c r="CQ32" s="411"/>
      <c r="CR32" s="411"/>
      <c r="CS32" s="411"/>
      <c r="CT32" s="411"/>
      <c r="CU32" s="411"/>
      <c r="CV32" s="411"/>
      <c r="CW32" s="411"/>
      <c r="CX32" s="411"/>
      <c r="CY32" s="411"/>
      <c r="CZ32" s="411"/>
      <c r="DA32" s="419"/>
      <c r="DB32" s="416"/>
      <c r="DC32" s="411"/>
      <c r="DD32" s="411"/>
      <c r="DE32" s="411"/>
      <c r="DF32" s="411"/>
      <c r="DG32" s="411"/>
      <c r="DH32" s="411"/>
      <c r="DI32" s="411"/>
      <c r="DJ32" s="411"/>
      <c r="DK32" s="411"/>
      <c r="DL32" s="411"/>
      <c r="DM32" s="411"/>
      <c r="DN32" s="411"/>
      <c r="DO32" s="411"/>
      <c r="DP32" s="411"/>
      <c r="DQ32" s="411"/>
      <c r="DR32" s="411"/>
      <c r="DS32" s="411"/>
      <c r="DT32" s="411"/>
      <c r="DU32" s="412"/>
      <c r="DV32" s="418"/>
      <c r="DW32" s="419"/>
      <c r="DX32" s="419"/>
      <c r="DY32" s="419"/>
      <c r="DZ32" s="419"/>
      <c r="EA32" s="419">
        <v>1</v>
      </c>
      <c r="EB32" s="419">
        <v>1</v>
      </c>
      <c r="EC32" s="419">
        <v>1</v>
      </c>
      <c r="ED32" s="419">
        <v>1</v>
      </c>
      <c r="EE32" s="419"/>
      <c r="EF32" s="419"/>
      <c r="EG32" s="419"/>
      <c r="EH32" s="419"/>
      <c r="EI32" s="419"/>
      <c r="EJ32" s="419"/>
      <c r="EK32" s="419">
        <v>1</v>
      </c>
      <c r="EL32" s="419">
        <v>1</v>
      </c>
      <c r="EM32" s="420"/>
      <c r="EN32" s="420"/>
      <c r="EO32" s="416"/>
      <c r="EP32" s="411"/>
      <c r="EQ32" s="411">
        <v>1</v>
      </c>
      <c r="ER32" s="411">
        <v>1</v>
      </c>
      <c r="ES32" s="411"/>
      <c r="ET32" s="411"/>
      <c r="EU32" s="412">
        <v>1</v>
      </c>
    </row>
    <row r="33" spans="1:152" ht="25.5" customHeight="1" x14ac:dyDescent="0.25">
      <c r="A33" s="479">
        <f>'Ratownictwo med. II st.'!A33</f>
        <v>14</v>
      </c>
      <c r="B33" s="480" t="str">
        <f>'Ratownictwo med. II st.'!B33</f>
        <v>C</v>
      </c>
      <c r="C33" s="480" t="str">
        <f>'Ratownictwo med. II st.'!C33</f>
        <v>2026/2027</v>
      </c>
      <c r="D33" s="480">
        <f>'Ratownictwo med. II st.'!D33</f>
        <v>0</v>
      </c>
      <c r="E33" s="480">
        <f>'Ratownictwo med. II st.'!E33</f>
        <v>1</v>
      </c>
      <c r="F33" s="480" t="str">
        <f>'Ratownictwo med. II st.'!F33</f>
        <v>2026/2027</v>
      </c>
      <c r="G33" s="480" t="str">
        <f>'Ratownictwo med. II st.'!G33</f>
        <v>RPS</v>
      </c>
      <c r="H33" s="480" t="str">
        <f>'Ratownictwo med. II st.'!H33</f>
        <v>ze standardu</v>
      </c>
      <c r="I33" s="295" t="str">
        <f>'Ratownictwo med. II st.'!I33</f>
        <v>Seminarium dyplomowe</v>
      </c>
      <c r="J33" s="481">
        <f>'Ratownictwo med. II st.'!M33</f>
        <v>25</v>
      </c>
      <c r="K33" s="482">
        <f>'Ratownictwo med. II st.'!N33</f>
        <v>15</v>
      </c>
      <c r="L33" s="483">
        <f>'Ratownictwo med. II st.'!O33</f>
        <v>10</v>
      </c>
      <c r="M33" s="484">
        <f>SUM('Ratownictwo med. II st.'!AB33,'Ratownictwo med. II st.'!AD33,'Ratownictwo med. II st.'!AY33,'Ratownictwo med. II st.'!BA33)</f>
        <v>10</v>
      </c>
      <c r="N33" s="485">
        <f>'Ratownictwo med. II st.'!P33</f>
        <v>10</v>
      </c>
      <c r="O33" s="486">
        <f>'Ratownictwo med. II st.'!Q33</f>
        <v>1</v>
      </c>
      <c r="P33" s="487" t="str">
        <f>'Ratownictwo med. II st.'!V33</f>
        <v>zal</v>
      </c>
      <c r="Q33" s="491">
        <f t="shared" si="0"/>
        <v>3</v>
      </c>
      <c r="R33" s="492">
        <f t="shared" si="1"/>
        <v>1</v>
      </c>
      <c r="S33" s="493">
        <f t="shared" si="2"/>
        <v>0</v>
      </c>
      <c r="T33" s="409"/>
      <c r="U33" s="410"/>
      <c r="V33" s="410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2"/>
      <c r="AO33" s="413"/>
      <c r="AP33" s="410"/>
      <c r="AQ33" s="410"/>
      <c r="AR33" s="410"/>
      <c r="AS33" s="410"/>
      <c r="AT33" s="410"/>
      <c r="AU33" s="410"/>
      <c r="AV33" s="410"/>
      <c r="AW33" s="410"/>
      <c r="AX33" s="410"/>
      <c r="AY33" s="410"/>
      <c r="AZ33" s="410"/>
      <c r="BA33" s="410"/>
      <c r="BB33" s="410"/>
      <c r="BC33" s="410"/>
      <c r="BD33" s="410"/>
      <c r="BE33" s="410"/>
      <c r="BF33" s="410"/>
      <c r="BG33" s="410"/>
      <c r="BH33" s="410"/>
      <c r="BI33" s="410"/>
      <c r="BJ33" s="410"/>
      <c r="BK33" s="410"/>
      <c r="BL33" s="414"/>
      <c r="BM33" s="415"/>
      <c r="BN33" s="416">
        <v>1</v>
      </c>
      <c r="BO33" s="411">
        <v>1</v>
      </c>
      <c r="BP33" s="411">
        <v>1</v>
      </c>
      <c r="BQ33" s="411"/>
      <c r="BR33" s="411"/>
      <c r="BS33" s="411"/>
      <c r="BT33" s="411"/>
      <c r="BU33" s="411"/>
      <c r="BV33" s="411"/>
      <c r="BW33" s="411"/>
      <c r="BX33" s="411"/>
      <c r="BY33" s="411"/>
      <c r="BZ33" s="411"/>
      <c r="CA33" s="411"/>
      <c r="CB33" s="417"/>
      <c r="CC33" s="417"/>
      <c r="CD33" s="418"/>
      <c r="CE33" s="419"/>
      <c r="CF33" s="419"/>
      <c r="CG33" s="419"/>
      <c r="CH33" s="419"/>
      <c r="CI33" s="412"/>
      <c r="CJ33" s="413"/>
      <c r="CK33" s="411"/>
      <c r="CL33" s="411"/>
      <c r="CM33" s="411"/>
      <c r="CN33" s="411"/>
      <c r="CO33" s="411"/>
      <c r="CP33" s="411"/>
      <c r="CQ33" s="411"/>
      <c r="CR33" s="411"/>
      <c r="CS33" s="411"/>
      <c r="CT33" s="411"/>
      <c r="CU33" s="411"/>
      <c r="CV33" s="411"/>
      <c r="CW33" s="411"/>
      <c r="CX33" s="411"/>
      <c r="CY33" s="411"/>
      <c r="CZ33" s="411"/>
      <c r="DA33" s="419"/>
      <c r="DB33" s="416"/>
      <c r="DC33" s="411"/>
      <c r="DD33" s="411"/>
      <c r="DE33" s="411"/>
      <c r="DF33" s="411"/>
      <c r="DG33" s="411"/>
      <c r="DH33" s="411"/>
      <c r="DI33" s="411"/>
      <c r="DJ33" s="411"/>
      <c r="DK33" s="411"/>
      <c r="DL33" s="411"/>
      <c r="DM33" s="411"/>
      <c r="DN33" s="411"/>
      <c r="DO33" s="411"/>
      <c r="DP33" s="411"/>
      <c r="DQ33" s="411"/>
      <c r="DR33" s="411"/>
      <c r="DS33" s="411"/>
      <c r="DT33" s="411"/>
      <c r="DU33" s="412"/>
      <c r="DV33" s="418"/>
      <c r="DW33" s="419"/>
      <c r="DX33" s="419"/>
      <c r="DY33" s="419"/>
      <c r="DZ33" s="419"/>
      <c r="EA33" s="419">
        <v>1</v>
      </c>
      <c r="EB33" s="419"/>
      <c r="EC33" s="419"/>
      <c r="ED33" s="419"/>
      <c r="EE33" s="419"/>
      <c r="EF33" s="419"/>
      <c r="EG33" s="419"/>
      <c r="EH33" s="419"/>
      <c r="EI33" s="419"/>
      <c r="EJ33" s="419"/>
      <c r="EK33" s="419"/>
      <c r="EL33" s="419"/>
      <c r="EM33" s="420"/>
      <c r="EN33" s="420"/>
      <c r="EO33" s="416"/>
      <c r="EP33" s="411"/>
      <c r="EQ33" s="411"/>
      <c r="ER33" s="411"/>
      <c r="ES33" s="411"/>
      <c r="ET33" s="411"/>
      <c r="EU33" s="412"/>
    </row>
    <row r="34" spans="1:152" ht="31.5" x14ac:dyDescent="0.25">
      <c r="A34" s="479">
        <f>'Ratownictwo med. II st.'!A34</f>
        <v>15</v>
      </c>
      <c r="B34" s="480">
        <f>'Ratownictwo med. II st.'!B34</f>
        <v>0</v>
      </c>
      <c r="C34" s="480" t="str">
        <f>'Ratownictwo med. II st.'!C34</f>
        <v>2026/2027</v>
      </c>
      <c r="D34" s="480">
        <f>'Ratownictwo med. II st.'!D34</f>
        <v>0</v>
      </c>
      <c r="E34" s="480">
        <f>'Ratownictwo med. II st.'!E34</f>
        <v>1</v>
      </c>
      <c r="F34" s="480" t="str">
        <f>'Ratownictwo med. II st.'!F34</f>
        <v>2026/2027</v>
      </c>
      <c r="G34" s="480" t="str">
        <f>'Ratownictwo med. II st.'!G34</f>
        <v>RPS</v>
      </c>
      <c r="H34" s="480" t="str">
        <f>'Ratownictwo med. II st.'!H34</f>
        <v>ze standardu</v>
      </c>
      <c r="I34" s="295" t="str">
        <f>'Ratownictwo med. II st.'!I34</f>
        <v>Przygotowanie pracy dyplomowej</v>
      </c>
      <c r="J34" s="481">
        <f>'Ratownictwo med. II st.'!M34</f>
        <v>130</v>
      </c>
      <c r="K34" s="482">
        <f>'Ratownictwo med. II st.'!N34</f>
        <v>130</v>
      </c>
      <c r="L34" s="483">
        <f>'Ratownictwo med. II st.'!O34</f>
        <v>0</v>
      </c>
      <c r="M34" s="484">
        <f>SUM('Ratownictwo med. II st.'!AB34,'Ratownictwo med. II st.'!AD34,'Ratownictwo med. II st.'!AY34,'Ratownictwo med. II st.'!BA34)</f>
        <v>0</v>
      </c>
      <c r="N34" s="485">
        <f>'Ratownictwo med. II st.'!P34</f>
        <v>0</v>
      </c>
      <c r="O34" s="486">
        <f>'Ratownictwo med. II st.'!Q34</f>
        <v>5</v>
      </c>
      <c r="P34" s="487" t="str">
        <f>'Ratownictwo med. II st.'!V34</f>
        <v>zal</v>
      </c>
      <c r="Q34" s="491">
        <f t="shared" si="0"/>
        <v>0</v>
      </c>
      <c r="R34" s="492">
        <f t="shared" si="1"/>
        <v>0</v>
      </c>
      <c r="S34" s="493">
        <f t="shared" si="2"/>
        <v>0</v>
      </c>
      <c r="T34" s="409"/>
      <c r="U34" s="410"/>
      <c r="V34" s="410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1"/>
      <c r="AL34" s="411"/>
      <c r="AM34" s="411"/>
      <c r="AN34" s="412"/>
      <c r="AO34" s="413"/>
      <c r="AP34" s="410"/>
      <c r="AQ34" s="410"/>
      <c r="AR34" s="410"/>
      <c r="AS34" s="410"/>
      <c r="AT34" s="410"/>
      <c r="AU34" s="410"/>
      <c r="AV34" s="410"/>
      <c r="AW34" s="410"/>
      <c r="AX34" s="410"/>
      <c r="AY34" s="410"/>
      <c r="AZ34" s="410"/>
      <c r="BA34" s="410"/>
      <c r="BB34" s="410"/>
      <c r="BC34" s="410"/>
      <c r="BD34" s="410"/>
      <c r="BE34" s="410"/>
      <c r="BF34" s="410"/>
      <c r="BG34" s="410"/>
      <c r="BH34" s="410"/>
      <c r="BI34" s="410"/>
      <c r="BJ34" s="410"/>
      <c r="BK34" s="410"/>
      <c r="BL34" s="414"/>
      <c r="BM34" s="415"/>
      <c r="BN34" s="416"/>
      <c r="BO34" s="411"/>
      <c r="BP34" s="411"/>
      <c r="BQ34" s="411"/>
      <c r="BR34" s="411"/>
      <c r="BS34" s="411"/>
      <c r="BT34" s="411"/>
      <c r="BU34" s="411"/>
      <c r="BV34" s="411"/>
      <c r="BW34" s="411"/>
      <c r="BX34" s="411"/>
      <c r="BY34" s="411"/>
      <c r="BZ34" s="411"/>
      <c r="CA34" s="411"/>
      <c r="CB34" s="417"/>
      <c r="CC34" s="417"/>
      <c r="CD34" s="418"/>
      <c r="CE34" s="419"/>
      <c r="CF34" s="419"/>
      <c r="CG34" s="419"/>
      <c r="CH34" s="419"/>
      <c r="CI34" s="412"/>
      <c r="CJ34" s="413"/>
      <c r="CK34" s="411"/>
      <c r="CL34" s="411"/>
      <c r="CM34" s="411"/>
      <c r="CN34" s="411"/>
      <c r="CO34" s="411"/>
      <c r="CP34" s="411"/>
      <c r="CQ34" s="411"/>
      <c r="CR34" s="411"/>
      <c r="CS34" s="411"/>
      <c r="CT34" s="411"/>
      <c r="CU34" s="411"/>
      <c r="CV34" s="411"/>
      <c r="CW34" s="411"/>
      <c r="CX34" s="411"/>
      <c r="CY34" s="411"/>
      <c r="CZ34" s="411"/>
      <c r="DA34" s="419"/>
      <c r="DB34" s="416"/>
      <c r="DC34" s="411"/>
      <c r="DD34" s="411"/>
      <c r="DE34" s="411"/>
      <c r="DF34" s="411"/>
      <c r="DG34" s="411"/>
      <c r="DH34" s="411"/>
      <c r="DI34" s="411"/>
      <c r="DJ34" s="411"/>
      <c r="DK34" s="411"/>
      <c r="DL34" s="411"/>
      <c r="DM34" s="411"/>
      <c r="DN34" s="411"/>
      <c r="DO34" s="411"/>
      <c r="DP34" s="411"/>
      <c r="DQ34" s="411"/>
      <c r="DR34" s="411"/>
      <c r="DS34" s="411"/>
      <c r="DT34" s="411"/>
      <c r="DU34" s="412"/>
      <c r="DV34" s="418"/>
      <c r="DW34" s="419"/>
      <c r="DX34" s="419"/>
      <c r="DY34" s="419"/>
      <c r="DZ34" s="419"/>
      <c r="EA34" s="419"/>
      <c r="EB34" s="419"/>
      <c r="EC34" s="419"/>
      <c r="ED34" s="419"/>
      <c r="EE34" s="419"/>
      <c r="EF34" s="419"/>
      <c r="EG34" s="419"/>
      <c r="EH34" s="419"/>
      <c r="EI34" s="419"/>
      <c r="EJ34" s="419"/>
      <c r="EK34" s="419"/>
      <c r="EL34" s="419"/>
      <c r="EM34" s="420"/>
      <c r="EN34" s="420"/>
      <c r="EO34" s="416"/>
      <c r="EP34" s="411"/>
      <c r="EQ34" s="411"/>
      <c r="ER34" s="411"/>
      <c r="ES34" s="411"/>
      <c r="ET34" s="411"/>
      <c r="EU34" s="412"/>
    </row>
    <row r="35" spans="1:152" ht="31.5" x14ac:dyDescent="0.25">
      <c r="A35" s="479">
        <f>'Ratownictwo med. II st.'!A35</f>
        <v>16</v>
      </c>
      <c r="B35" s="480" t="str">
        <f>'Ratownictwo med. II st.'!B35</f>
        <v>D</v>
      </c>
      <c r="C35" s="480" t="str">
        <f>'Ratownictwo med. II st.'!C35</f>
        <v>2026/2027</v>
      </c>
      <c r="D35" s="480">
        <f>'Ratownictwo med. II st.'!D35</f>
        <v>0</v>
      </c>
      <c r="E35" s="480">
        <f>'Ratownictwo med. II st.'!E35</f>
        <v>1</v>
      </c>
      <c r="F35" s="480" t="str">
        <f>'Ratownictwo med. II st.'!F35</f>
        <v>2026/2027</v>
      </c>
      <c r="G35" s="480" t="str">
        <f>'Ratownictwo med. II st.'!G35</f>
        <v>RPS</v>
      </c>
      <c r="H35" s="480" t="str">
        <f>'Ratownictwo med. II st.'!H35</f>
        <v>ze standardu</v>
      </c>
      <c r="I35" s="295" t="str">
        <f>'Ratownictwo med. II st.'!I35</f>
        <v xml:space="preserve"> Szpitalny Oddział Ratunkowy (SOR) - praktyka zawodowa</v>
      </c>
      <c r="J35" s="481">
        <f>'Ratownictwo med. II st.'!M35</f>
        <v>51</v>
      </c>
      <c r="K35" s="482">
        <f>'Ratownictwo med. II st.'!N35</f>
        <v>15</v>
      </c>
      <c r="L35" s="483">
        <f>'Ratownictwo med. II st.'!O35</f>
        <v>36</v>
      </c>
      <c r="M35" s="484">
        <f>SUM('Ratownictwo med. II st.'!AB35,'Ratownictwo med. II st.'!AD35,'Ratownictwo med. II st.'!AY35,'Ratownictwo med. II st.'!BA35)</f>
        <v>0</v>
      </c>
      <c r="N35" s="485">
        <f>'Ratownictwo med. II st.'!P35</f>
        <v>36</v>
      </c>
      <c r="O35" s="486">
        <f>'Ratownictwo med. II st.'!Q35</f>
        <v>2</v>
      </c>
      <c r="P35" s="487" t="str">
        <f>'Ratownictwo med. II st.'!V35</f>
        <v>zal</v>
      </c>
      <c r="Q35" s="491">
        <f t="shared" si="0"/>
        <v>0</v>
      </c>
      <c r="R35" s="492">
        <f t="shared" si="1"/>
        <v>6</v>
      </c>
      <c r="S35" s="493">
        <f t="shared" si="2"/>
        <v>3</v>
      </c>
      <c r="T35" s="409"/>
      <c r="U35" s="410"/>
      <c r="V35" s="410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  <c r="AL35" s="411"/>
      <c r="AM35" s="411"/>
      <c r="AN35" s="412"/>
      <c r="AO35" s="413"/>
      <c r="AP35" s="410"/>
      <c r="AQ35" s="410"/>
      <c r="AR35" s="410"/>
      <c r="AS35" s="410"/>
      <c r="AT35" s="410"/>
      <c r="AU35" s="410"/>
      <c r="AV35" s="410"/>
      <c r="AW35" s="410"/>
      <c r="AX35" s="410"/>
      <c r="AY35" s="410"/>
      <c r="AZ35" s="410"/>
      <c r="BA35" s="410"/>
      <c r="BB35" s="410"/>
      <c r="BC35" s="410"/>
      <c r="BD35" s="410"/>
      <c r="BE35" s="410"/>
      <c r="BF35" s="410"/>
      <c r="BG35" s="410"/>
      <c r="BH35" s="410"/>
      <c r="BI35" s="410"/>
      <c r="BJ35" s="410"/>
      <c r="BK35" s="410"/>
      <c r="BL35" s="414"/>
      <c r="BM35" s="415"/>
      <c r="BN35" s="416"/>
      <c r="BO35" s="411"/>
      <c r="BP35" s="411"/>
      <c r="BQ35" s="411"/>
      <c r="BR35" s="411"/>
      <c r="BS35" s="411"/>
      <c r="BT35" s="411"/>
      <c r="BU35" s="411"/>
      <c r="BV35" s="411"/>
      <c r="BW35" s="411"/>
      <c r="BX35" s="411"/>
      <c r="BY35" s="411"/>
      <c r="BZ35" s="411"/>
      <c r="CA35" s="411"/>
      <c r="CB35" s="417"/>
      <c r="CC35" s="417"/>
      <c r="CD35" s="418"/>
      <c r="CE35" s="419"/>
      <c r="CF35" s="419"/>
      <c r="CG35" s="419"/>
      <c r="CH35" s="419"/>
      <c r="CI35" s="412"/>
      <c r="CJ35" s="413"/>
      <c r="CK35" s="411"/>
      <c r="CL35" s="411"/>
      <c r="CM35" s="411"/>
      <c r="CN35" s="411"/>
      <c r="CO35" s="411"/>
      <c r="CP35" s="411"/>
      <c r="CQ35" s="411"/>
      <c r="CR35" s="411"/>
      <c r="CS35" s="411"/>
      <c r="CT35" s="411"/>
      <c r="CU35" s="411"/>
      <c r="CV35" s="411"/>
      <c r="CW35" s="411"/>
      <c r="CX35" s="411"/>
      <c r="CY35" s="411"/>
      <c r="CZ35" s="411"/>
      <c r="DA35" s="419"/>
      <c r="DB35" s="416">
        <v>1</v>
      </c>
      <c r="DC35" s="411">
        <v>1</v>
      </c>
      <c r="DD35" s="411"/>
      <c r="DE35" s="411"/>
      <c r="DF35" s="411"/>
      <c r="DG35" s="411"/>
      <c r="DH35" s="411">
        <v>1</v>
      </c>
      <c r="DI35" s="411">
        <v>1</v>
      </c>
      <c r="DJ35" s="411">
        <v>1</v>
      </c>
      <c r="DK35" s="411">
        <v>1</v>
      </c>
      <c r="DL35" s="411"/>
      <c r="DM35" s="411"/>
      <c r="DN35" s="411"/>
      <c r="DO35" s="411"/>
      <c r="DP35" s="411"/>
      <c r="DQ35" s="411"/>
      <c r="DR35" s="411"/>
      <c r="DS35" s="411"/>
      <c r="DT35" s="411"/>
      <c r="DU35" s="412"/>
      <c r="DV35" s="418"/>
      <c r="DW35" s="419"/>
      <c r="DX35" s="419"/>
      <c r="DY35" s="419"/>
      <c r="DZ35" s="419"/>
      <c r="EA35" s="419"/>
      <c r="EB35" s="419"/>
      <c r="EC35" s="419"/>
      <c r="ED35" s="419"/>
      <c r="EE35" s="419"/>
      <c r="EF35" s="419"/>
      <c r="EG35" s="419"/>
      <c r="EH35" s="419"/>
      <c r="EI35" s="419"/>
      <c r="EJ35" s="419"/>
      <c r="EK35" s="419"/>
      <c r="EL35" s="419"/>
      <c r="EM35" s="420"/>
      <c r="EN35" s="420"/>
      <c r="EO35" s="416"/>
      <c r="EP35" s="411"/>
      <c r="EQ35" s="411"/>
      <c r="ER35" s="411">
        <v>1</v>
      </c>
      <c r="ES35" s="411">
        <v>1</v>
      </c>
      <c r="ET35" s="411"/>
      <c r="EU35" s="412">
        <v>1</v>
      </c>
    </row>
    <row r="36" spans="1:152" ht="47.25" x14ac:dyDescent="0.25">
      <c r="A36" s="479">
        <f>'Ratownictwo med. II st.'!A36</f>
        <v>17</v>
      </c>
      <c r="B36" s="480" t="str">
        <f>'Ratownictwo med. II st.'!B36</f>
        <v>D</v>
      </c>
      <c r="C36" s="480" t="str">
        <f>'Ratownictwo med. II st.'!C36</f>
        <v>2026/2027</v>
      </c>
      <c r="D36" s="480">
        <f>'Ratownictwo med. II st.'!D36</f>
        <v>0</v>
      </c>
      <c r="E36" s="480">
        <f>'Ratownictwo med. II st.'!E36</f>
        <v>1</v>
      </c>
      <c r="F36" s="480" t="str">
        <f>'Ratownictwo med. II st.'!F36</f>
        <v>2026/2027</v>
      </c>
      <c r="G36" s="480" t="str">
        <f>'Ratownictwo med. II st.'!G36</f>
        <v>RPS</v>
      </c>
      <c r="H36" s="480" t="str">
        <f>'Ratownictwo med. II st.'!H36</f>
        <v>ze standardu</v>
      </c>
      <c r="I36" s="295" t="str">
        <f>'Ratownictwo med. II st.'!I36</f>
        <v>Oddział anestezjologii i intensywnej terapii dorosłych - praktyka zawodowa</v>
      </c>
      <c r="J36" s="481">
        <f>'Ratownictwo med. II st.'!M36</f>
        <v>176</v>
      </c>
      <c r="K36" s="482">
        <f>'Ratownictwo med. II st.'!N36</f>
        <v>30</v>
      </c>
      <c r="L36" s="483">
        <f>'Ratownictwo med. II st.'!O36</f>
        <v>146</v>
      </c>
      <c r="M36" s="484">
        <f>SUM('Ratownictwo med. II st.'!AB36,'Ratownictwo med. II st.'!AD36,'Ratownictwo med. II st.'!AY36,'Ratownictwo med. II st.'!BA36)</f>
        <v>0</v>
      </c>
      <c r="N36" s="485">
        <f>'Ratownictwo med. II st.'!P36</f>
        <v>146</v>
      </c>
      <c r="O36" s="486">
        <f>'Ratownictwo med. II st.'!Q36</f>
        <v>7</v>
      </c>
      <c r="P36" s="487" t="str">
        <f>'Ratownictwo med. II st.'!V36</f>
        <v>zal</v>
      </c>
      <c r="Q36" s="491">
        <f t="shared" si="0"/>
        <v>0</v>
      </c>
      <c r="R36" s="492">
        <f t="shared" si="1"/>
        <v>6</v>
      </c>
      <c r="S36" s="493">
        <f t="shared" si="2"/>
        <v>3</v>
      </c>
      <c r="T36" s="409"/>
      <c r="U36" s="410"/>
      <c r="V36" s="410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1"/>
      <c r="AM36" s="411"/>
      <c r="AN36" s="412"/>
      <c r="AO36" s="413"/>
      <c r="AP36" s="410"/>
      <c r="AQ36" s="410"/>
      <c r="AR36" s="410"/>
      <c r="AS36" s="410"/>
      <c r="AT36" s="410"/>
      <c r="AU36" s="410"/>
      <c r="AV36" s="410"/>
      <c r="AW36" s="410"/>
      <c r="AX36" s="410"/>
      <c r="AY36" s="410"/>
      <c r="AZ36" s="410"/>
      <c r="BA36" s="410"/>
      <c r="BB36" s="410"/>
      <c r="BC36" s="410"/>
      <c r="BD36" s="410"/>
      <c r="BE36" s="410"/>
      <c r="BF36" s="410"/>
      <c r="BG36" s="410"/>
      <c r="BH36" s="410"/>
      <c r="BI36" s="410"/>
      <c r="BJ36" s="410"/>
      <c r="BK36" s="410"/>
      <c r="BL36" s="414"/>
      <c r="BM36" s="415"/>
      <c r="BN36" s="416"/>
      <c r="BO36" s="411"/>
      <c r="BP36" s="411"/>
      <c r="BQ36" s="411"/>
      <c r="BR36" s="411"/>
      <c r="BS36" s="411"/>
      <c r="BT36" s="411"/>
      <c r="BU36" s="411"/>
      <c r="BV36" s="411"/>
      <c r="BW36" s="411"/>
      <c r="BX36" s="411"/>
      <c r="BY36" s="411"/>
      <c r="BZ36" s="411"/>
      <c r="CA36" s="411"/>
      <c r="CB36" s="417"/>
      <c r="CC36" s="417"/>
      <c r="CD36" s="418"/>
      <c r="CE36" s="419"/>
      <c r="CF36" s="419"/>
      <c r="CG36" s="419"/>
      <c r="CH36" s="419"/>
      <c r="CI36" s="412"/>
      <c r="CJ36" s="413"/>
      <c r="CK36" s="411"/>
      <c r="CL36" s="411"/>
      <c r="CM36" s="411"/>
      <c r="CN36" s="411"/>
      <c r="CO36" s="411"/>
      <c r="CP36" s="411"/>
      <c r="CQ36" s="411"/>
      <c r="CR36" s="411"/>
      <c r="CS36" s="411"/>
      <c r="CT36" s="411"/>
      <c r="CU36" s="411"/>
      <c r="CV36" s="411"/>
      <c r="CW36" s="411"/>
      <c r="CX36" s="411"/>
      <c r="CY36" s="411"/>
      <c r="CZ36" s="411"/>
      <c r="DA36" s="419"/>
      <c r="DB36" s="416">
        <v>1</v>
      </c>
      <c r="DC36" s="411">
        <v>1</v>
      </c>
      <c r="DD36" s="411">
        <v>1</v>
      </c>
      <c r="DE36" s="411"/>
      <c r="DF36" s="411">
        <v>1</v>
      </c>
      <c r="DG36" s="411"/>
      <c r="DH36" s="411">
        <v>1</v>
      </c>
      <c r="DI36" s="411">
        <v>1</v>
      </c>
      <c r="DJ36" s="411"/>
      <c r="DK36" s="411"/>
      <c r="DL36" s="411"/>
      <c r="DM36" s="411"/>
      <c r="DN36" s="411"/>
      <c r="DO36" s="411"/>
      <c r="DP36" s="411"/>
      <c r="DQ36" s="411"/>
      <c r="DR36" s="411"/>
      <c r="DS36" s="411"/>
      <c r="DT36" s="411"/>
      <c r="DU36" s="412"/>
      <c r="DV36" s="418"/>
      <c r="DW36" s="419"/>
      <c r="DX36" s="419"/>
      <c r="DY36" s="419"/>
      <c r="DZ36" s="419"/>
      <c r="EA36" s="419"/>
      <c r="EB36" s="419"/>
      <c r="EC36" s="419"/>
      <c r="ED36" s="419"/>
      <c r="EE36" s="419"/>
      <c r="EF36" s="419"/>
      <c r="EG36" s="419"/>
      <c r="EH36" s="419"/>
      <c r="EI36" s="419"/>
      <c r="EJ36" s="419"/>
      <c r="EK36" s="419"/>
      <c r="EL36" s="419"/>
      <c r="EM36" s="420"/>
      <c r="EN36" s="420"/>
      <c r="EO36" s="416">
        <v>1</v>
      </c>
      <c r="EP36" s="411"/>
      <c r="EQ36" s="411"/>
      <c r="ER36" s="411">
        <v>1</v>
      </c>
      <c r="ES36" s="411">
        <v>1</v>
      </c>
      <c r="ET36" s="411"/>
      <c r="EU36" s="412"/>
    </row>
    <row r="37" spans="1:152" ht="31.5" x14ac:dyDescent="0.25">
      <c r="A37" s="494">
        <f>'Ratownictwo med. II st.'!A37</f>
        <v>18</v>
      </c>
      <c r="B37" s="495" t="str">
        <f>'Ratownictwo med. II st.'!B37</f>
        <v>D</v>
      </c>
      <c r="C37" s="495" t="str">
        <f>'Ratownictwo med. II st.'!C37</f>
        <v>2026/2027</v>
      </c>
      <c r="D37" s="495">
        <f>'Ratownictwo med. II st.'!D37</f>
        <v>0</v>
      </c>
      <c r="E37" s="495">
        <f>'Ratownictwo med. II st.'!E37</f>
        <v>1</v>
      </c>
      <c r="F37" s="495" t="str">
        <f>'Ratownictwo med. II st.'!F37</f>
        <v>2026/2027</v>
      </c>
      <c r="G37" s="495" t="str">
        <f>'Ratownictwo med. II st.'!G37</f>
        <v>RPS</v>
      </c>
      <c r="H37" s="495" t="str">
        <f>'Ratownictwo med. II st.'!H37</f>
        <v>ze standardu</v>
      </c>
      <c r="I37" s="328" t="str">
        <f>'Ratownictwo med. II st.'!I37</f>
        <v>Pracownia ultrasonograficzna - praktyka zawodowa</v>
      </c>
      <c r="J37" s="496">
        <f>'Ratownictwo med. II st.'!M37</f>
        <v>50</v>
      </c>
      <c r="K37" s="497">
        <f>'Ratownictwo med. II st.'!N37</f>
        <v>10</v>
      </c>
      <c r="L37" s="498">
        <f>'Ratownictwo med. II st.'!O37</f>
        <v>40</v>
      </c>
      <c r="M37" s="499">
        <f>SUM('Ratownictwo med. II st.'!AB37,'Ratownictwo med. II st.'!AD37,'Ratownictwo med. II st.'!AY37,'Ratownictwo med. II st.'!BA37)</f>
        <v>0</v>
      </c>
      <c r="N37" s="500">
        <f>'Ratownictwo med. II st.'!P37</f>
        <v>40</v>
      </c>
      <c r="O37" s="501">
        <f>'Ratownictwo med. II st.'!Q37</f>
        <v>2</v>
      </c>
      <c r="P37" s="502" t="str">
        <f>'Ratownictwo med. II st.'!V37</f>
        <v>zal</v>
      </c>
      <c r="Q37" s="503">
        <f t="shared" si="0"/>
        <v>0</v>
      </c>
      <c r="R37" s="504">
        <f t="shared" si="1"/>
        <v>2</v>
      </c>
      <c r="S37" s="505">
        <f t="shared" si="2"/>
        <v>2</v>
      </c>
      <c r="T37" s="421"/>
      <c r="U37" s="422"/>
      <c r="V37" s="422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3"/>
      <c r="AI37" s="423"/>
      <c r="AJ37" s="423"/>
      <c r="AK37" s="423"/>
      <c r="AL37" s="423"/>
      <c r="AM37" s="423"/>
      <c r="AN37" s="424"/>
      <c r="AO37" s="425"/>
      <c r="AP37" s="422"/>
      <c r="AQ37" s="422"/>
      <c r="AR37" s="422"/>
      <c r="AS37" s="422"/>
      <c r="AT37" s="422"/>
      <c r="AU37" s="422"/>
      <c r="AV37" s="422"/>
      <c r="AW37" s="422"/>
      <c r="AX37" s="422"/>
      <c r="AY37" s="422"/>
      <c r="AZ37" s="422"/>
      <c r="BA37" s="422"/>
      <c r="BB37" s="422"/>
      <c r="BC37" s="422"/>
      <c r="BD37" s="422"/>
      <c r="BE37" s="422"/>
      <c r="BF37" s="422"/>
      <c r="BG37" s="422"/>
      <c r="BH37" s="422"/>
      <c r="BI37" s="422"/>
      <c r="BJ37" s="422"/>
      <c r="BK37" s="422"/>
      <c r="BL37" s="426"/>
      <c r="BM37" s="427"/>
      <c r="BN37" s="428"/>
      <c r="BO37" s="423"/>
      <c r="BP37" s="423"/>
      <c r="BQ37" s="423"/>
      <c r="BR37" s="423"/>
      <c r="BS37" s="423"/>
      <c r="BT37" s="423"/>
      <c r="BU37" s="423"/>
      <c r="BV37" s="423"/>
      <c r="BW37" s="423"/>
      <c r="BX37" s="423"/>
      <c r="BY37" s="423"/>
      <c r="BZ37" s="423"/>
      <c r="CA37" s="423"/>
      <c r="CB37" s="429"/>
      <c r="CC37" s="429"/>
      <c r="CD37" s="430"/>
      <c r="CE37" s="431"/>
      <c r="CF37" s="431"/>
      <c r="CG37" s="431"/>
      <c r="CH37" s="431"/>
      <c r="CI37" s="424"/>
      <c r="CJ37" s="425"/>
      <c r="CK37" s="423"/>
      <c r="CL37" s="423"/>
      <c r="CM37" s="423"/>
      <c r="CN37" s="423"/>
      <c r="CO37" s="423"/>
      <c r="CP37" s="423"/>
      <c r="CQ37" s="423"/>
      <c r="CR37" s="423"/>
      <c r="CS37" s="423"/>
      <c r="CT37" s="423"/>
      <c r="CU37" s="423"/>
      <c r="CV37" s="423"/>
      <c r="CW37" s="423"/>
      <c r="CX37" s="423"/>
      <c r="CY37" s="423"/>
      <c r="CZ37" s="423"/>
      <c r="DA37" s="431"/>
      <c r="DB37" s="428"/>
      <c r="DC37" s="423"/>
      <c r="DD37" s="423"/>
      <c r="DE37" s="423"/>
      <c r="DF37" s="423"/>
      <c r="DG37" s="423"/>
      <c r="DH37" s="423"/>
      <c r="DI37" s="423"/>
      <c r="DJ37" s="423"/>
      <c r="DK37" s="423"/>
      <c r="DL37" s="423"/>
      <c r="DM37" s="423"/>
      <c r="DN37" s="423">
        <v>1</v>
      </c>
      <c r="DO37" s="423">
        <v>1</v>
      </c>
      <c r="DP37" s="423"/>
      <c r="DQ37" s="423"/>
      <c r="DR37" s="423"/>
      <c r="DS37" s="423"/>
      <c r="DT37" s="423"/>
      <c r="DU37" s="424"/>
      <c r="DV37" s="430"/>
      <c r="DW37" s="431"/>
      <c r="DX37" s="431"/>
      <c r="DY37" s="431"/>
      <c r="DZ37" s="431"/>
      <c r="EA37" s="431"/>
      <c r="EB37" s="431"/>
      <c r="EC37" s="431"/>
      <c r="ED37" s="431"/>
      <c r="EE37" s="431"/>
      <c r="EF37" s="431"/>
      <c r="EG37" s="431"/>
      <c r="EH37" s="431"/>
      <c r="EI37" s="431"/>
      <c r="EJ37" s="431"/>
      <c r="EK37" s="431"/>
      <c r="EL37" s="431"/>
      <c r="EM37" s="432"/>
      <c r="EN37" s="432"/>
      <c r="EO37" s="428">
        <v>1</v>
      </c>
      <c r="EP37" s="423">
        <v>1</v>
      </c>
      <c r="EQ37" s="423"/>
      <c r="ER37" s="423"/>
      <c r="ES37" s="423"/>
      <c r="ET37" s="423"/>
      <c r="EU37" s="424"/>
    </row>
    <row r="38" spans="1:152" s="143" customFormat="1" ht="26.25" customHeight="1" x14ac:dyDescent="0.25">
      <c r="A38" s="479">
        <f>'Ratownictwo med. II st.'!A38</f>
        <v>19</v>
      </c>
      <c r="B38" s="480">
        <f>'Ratownictwo med. II st.'!B38</f>
        <v>0</v>
      </c>
      <c r="C38" s="480" t="str">
        <f>'Ratownictwo med. II st.'!C38</f>
        <v>2026/2027</v>
      </c>
      <c r="D38" s="480">
        <f>'Ratownictwo med. II st.'!D38</f>
        <v>0</v>
      </c>
      <c r="E38" s="480">
        <f>'Ratownictwo med. II st.'!E38</f>
        <v>1</v>
      </c>
      <c r="F38" s="480" t="str">
        <f>'Ratownictwo med. II st.'!F38</f>
        <v>2026/2027</v>
      </c>
      <c r="G38" s="480" t="str">
        <f>'Ratownictwo med. II st.'!G38</f>
        <v>RPS</v>
      </c>
      <c r="H38" s="480">
        <f>'Ratownictwo med. II st.'!H38</f>
        <v>0</v>
      </c>
      <c r="I38" s="506" t="str">
        <f>'Ratownictwo med. II st.'!I38</f>
        <v>Szkolenie BHP i P.P</v>
      </c>
      <c r="J38" s="481">
        <f>'Ratownictwo med. II st.'!M38</f>
        <v>4</v>
      </c>
      <c r="K38" s="507">
        <f>'Ratownictwo med. II st.'!N38</f>
        <v>0</v>
      </c>
      <c r="L38" s="508">
        <f>'Ratownictwo med. II st.'!O38</f>
        <v>4</v>
      </c>
      <c r="M38" s="509">
        <f>SUM('Ratownictwo med. II st.'!AB38,'Ratownictwo med. II st.'!AD38,'Ratownictwo med. II st.'!AY38,'Ratownictwo med. II st.'!BA38)</f>
        <v>0</v>
      </c>
      <c r="N38" s="510">
        <f>'Ratownictwo med. II st.'!P38</f>
        <v>4</v>
      </c>
      <c r="O38" s="511">
        <f>'Ratownictwo med. II st.'!Q38</f>
        <v>0</v>
      </c>
      <c r="P38" s="512" t="str">
        <f>'Ratownictwo med. II st.'!V38</f>
        <v>zal</v>
      </c>
      <c r="Q38" s="503">
        <f t="shared" ref="Q38:Q39" si="3">SUM(T38:CI38)</f>
        <v>3</v>
      </c>
      <c r="R38" s="504">
        <f t="shared" si="1"/>
        <v>0</v>
      </c>
      <c r="S38" s="505">
        <f t="shared" si="2"/>
        <v>0</v>
      </c>
      <c r="T38" s="416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11"/>
      <c r="AJ38" s="411"/>
      <c r="AK38" s="411"/>
      <c r="AL38" s="411"/>
      <c r="AM38" s="411"/>
      <c r="AN38" s="412"/>
      <c r="AO38" s="413"/>
      <c r="AP38" s="411"/>
      <c r="AQ38" s="411"/>
      <c r="AR38" s="411"/>
      <c r="AS38" s="411"/>
      <c r="AT38" s="411"/>
      <c r="AU38" s="411"/>
      <c r="AV38" s="411"/>
      <c r="AW38" s="411"/>
      <c r="AX38" s="411"/>
      <c r="AY38" s="411"/>
      <c r="AZ38" s="411"/>
      <c r="BA38" s="411"/>
      <c r="BB38" s="411"/>
      <c r="BC38" s="411"/>
      <c r="BD38" s="411"/>
      <c r="BE38" s="411"/>
      <c r="BF38" s="411"/>
      <c r="BG38" s="411"/>
      <c r="BH38" s="411"/>
      <c r="BI38" s="411"/>
      <c r="BJ38" s="411"/>
      <c r="BK38" s="411"/>
      <c r="BL38" s="411"/>
      <c r="BM38" s="419"/>
      <c r="BN38" s="416"/>
      <c r="BO38" s="411"/>
      <c r="BP38" s="411"/>
      <c r="BQ38" s="411"/>
      <c r="BR38" s="411"/>
      <c r="BS38" s="411"/>
      <c r="BT38" s="411"/>
      <c r="BU38" s="411"/>
      <c r="BV38" s="411"/>
      <c r="BW38" s="411"/>
      <c r="BX38" s="411"/>
      <c r="BY38" s="411"/>
      <c r="BZ38" s="411"/>
      <c r="CA38" s="411"/>
      <c r="CB38" s="417"/>
      <c r="CC38" s="417"/>
      <c r="CD38" s="413">
        <v>1</v>
      </c>
      <c r="CE38" s="411">
        <v>1</v>
      </c>
      <c r="CF38" s="411">
        <v>1</v>
      </c>
      <c r="CG38" s="411"/>
      <c r="CH38" s="411"/>
      <c r="CI38" s="412"/>
      <c r="CJ38" s="413"/>
      <c r="CK38" s="411"/>
      <c r="CL38" s="411"/>
      <c r="CM38" s="411"/>
      <c r="CN38" s="411"/>
      <c r="CO38" s="411"/>
      <c r="CP38" s="411"/>
      <c r="CQ38" s="411"/>
      <c r="CR38" s="411"/>
      <c r="CS38" s="411"/>
      <c r="CT38" s="411"/>
      <c r="CU38" s="411"/>
      <c r="CV38" s="411"/>
      <c r="CW38" s="411"/>
      <c r="CX38" s="411"/>
      <c r="CY38" s="411"/>
      <c r="CZ38" s="411"/>
      <c r="DA38" s="419"/>
      <c r="DB38" s="416"/>
      <c r="DC38" s="411"/>
      <c r="DD38" s="411"/>
      <c r="DE38" s="411"/>
      <c r="DF38" s="411"/>
      <c r="DG38" s="411"/>
      <c r="DH38" s="411"/>
      <c r="DI38" s="411"/>
      <c r="DJ38" s="411"/>
      <c r="DK38" s="411"/>
      <c r="DL38" s="411"/>
      <c r="DM38" s="411"/>
      <c r="DN38" s="411"/>
      <c r="DO38" s="411"/>
      <c r="DP38" s="411"/>
      <c r="DQ38" s="411"/>
      <c r="DR38" s="411"/>
      <c r="DS38" s="411"/>
      <c r="DT38" s="411"/>
      <c r="DU38" s="412"/>
      <c r="DV38" s="413"/>
      <c r="DW38" s="411"/>
      <c r="DX38" s="411"/>
      <c r="DY38" s="411"/>
      <c r="DZ38" s="411"/>
      <c r="EA38" s="411"/>
      <c r="EB38" s="411"/>
      <c r="EC38" s="411"/>
      <c r="ED38" s="411"/>
      <c r="EE38" s="411"/>
      <c r="EF38" s="411"/>
      <c r="EG38" s="411"/>
      <c r="EH38" s="411"/>
      <c r="EI38" s="411"/>
      <c r="EJ38" s="411"/>
      <c r="EK38" s="411"/>
      <c r="EL38" s="411"/>
      <c r="EM38" s="417"/>
      <c r="EN38" s="420"/>
      <c r="EO38" s="416"/>
      <c r="EP38" s="411"/>
      <c r="EQ38" s="411"/>
      <c r="ER38" s="411"/>
      <c r="ES38" s="411"/>
      <c r="ET38" s="411"/>
      <c r="EU38" s="412"/>
      <c r="EV38" s="433"/>
    </row>
    <row r="39" spans="1:152" s="143" customFormat="1" ht="26.25" customHeight="1" thickBot="1" x14ac:dyDescent="0.3">
      <c r="A39" s="513">
        <f>'Ratownictwo med. II st.'!A39</f>
        <v>20</v>
      </c>
      <c r="B39" s="514">
        <f>'Ratownictwo med. II st.'!B39</f>
        <v>0</v>
      </c>
      <c r="C39" s="514" t="str">
        <f>'Ratownictwo med. II st.'!C39</f>
        <v>2026/2027</v>
      </c>
      <c r="D39" s="514">
        <f>'Ratownictwo med. II st.'!D39</f>
        <v>0</v>
      </c>
      <c r="E39" s="514">
        <f>'Ratownictwo med. II st.'!E39</f>
        <v>1</v>
      </c>
      <c r="F39" s="514" t="str">
        <f>'Ratownictwo med. II st.'!F39</f>
        <v>2026/2027</v>
      </c>
      <c r="G39" s="514" t="str">
        <f>'Ratownictwo med. II st.'!G39</f>
        <v>RPS</v>
      </c>
      <c r="H39" s="514">
        <f>'Ratownictwo med. II st.'!H39</f>
        <v>0</v>
      </c>
      <c r="I39" s="515" t="str">
        <f>'Ratownictwo med. II st.'!I39</f>
        <v>Przysposobienie biblioteczne</v>
      </c>
      <c r="J39" s="516">
        <f>'Ratownictwo med. II st.'!M39</f>
        <v>2</v>
      </c>
      <c r="K39" s="517">
        <f>'Ratownictwo med. II st.'!N39</f>
        <v>0</v>
      </c>
      <c r="L39" s="518">
        <f>'Ratownictwo med. II st.'!O39</f>
        <v>2</v>
      </c>
      <c r="M39" s="519">
        <f>SUM('Ratownictwo med. II st.'!AB39,'Ratownictwo med. II st.'!AD39,'Ratownictwo med. II st.'!AY39,'Ratownictwo med. II st.'!BA39)</f>
        <v>0</v>
      </c>
      <c r="N39" s="520">
        <f>'Ratownictwo med. II st.'!P39</f>
        <v>2</v>
      </c>
      <c r="O39" s="521">
        <f>'Ratownictwo med. II st.'!Q39</f>
        <v>0</v>
      </c>
      <c r="P39" s="522" t="str">
        <f>'Ratownictwo med. II st.'!V39</f>
        <v>zal</v>
      </c>
      <c r="Q39" s="523">
        <f t="shared" si="3"/>
        <v>3</v>
      </c>
      <c r="R39" s="524">
        <f t="shared" si="1"/>
        <v>0</v>
      </c>
      <c r="S39" s="525">
        <f t="shared" si="2"/>
        <v>0</v>
      </c>
      <c r="T39" s="434"/>
      <c r="U39" s="435"/>
      <c r="V39" s="435"/>
      <c r="W39" s="435"/>
      <c r="X39" s="435"/>
      <c r="Y39" s="435"/>
      <c r="Z39" s="435"/>
      <c r="AA39" s="435"/>
      <c r="AB39" s="435"/>
      <c r="AC39" s="435"/>
      <c r="AD39" s="435"/>
      <c r="AE39" s="435"/>
      <c r="AF39" s="435"/>
      <c r="AG39" s="435"/>
      <c r="AH39" s="435"/>
      <c r="AI39" s="435"/>
      <c r="AJ39" s="435"/>
      <c r="AK39" s="435"/>
      <c r="AL39" s="435"/>
      <c r="AM39" s="435"/>
      <c r="AN39" s="436"/>
      <c r="AO39" s="437"/>
      <c r="AP39" s="435"/>
      <c r="AQ39" s="435"/>
      <c r="AR39" s="435"/>
      <c r="AS39" s="435"/>
      <c r="AT39" s="435"/>
      <c r="AU39" s="435"/>
      <c r="AV39" s="435"/>
      <c r="AW39" s="435"/>
      <c r="AX39" s="435"/>
      <c r="AY39" s="435"/>
      <c r="AZ39" s="435"/>
      <c r="BA39" s="435"/>
      <c r="BB39" s="435"/>
      <c r="BC39" s="435"/>
      <c r="BD39" s="435"/>
      <c r="BE39" s="435"/>
      <c r="BF39" s="435"/>
      <c r="BG39" s="435"/>
      <c r="BH39" s="435"/>
      <c r="BI39" s="435"/>
      <c r="BJ39" s="435"/>
      <c r="BK39" s="435"/>
      <c r="BL39" s="435"/>
      <c r="BM39" s="438"/>
      <c r="BN39" s="434"/>
      <c r="BO39" s="435"/>
      <c r="BP39" s="435"/>
      <c r="BQ39" s="435"/>
      <c r="BR39" s="435"/>
      <c r="BS39" s="435"/>
      <c r="BT39" s="435"/>
      <c r="BU39" s="435"/>
      <c r="BV39" s="435"/>
      <c r="BW39" s="435"/>
      <c r="BX39" s="435"/>
      <c r="BY39" s="435"/>
      <c r="BZ39" s="435"/>
      <c r="CA39" s="435"/>
      <c r="CB39" s="439"/>
      <c r="CC39" s="439"/>
      <c r="CD39" s="437"/>
      <c r="CE39" s="435"/>
      <c r="CF39" s="435"/>
      <c r="CG39" s="435">
        <v>1</v>
      </c>
      <c r="CH39" s="435">
        <v>1</v>
      </c>
      <c r="CI39" s="436">
        <v>1</v>
      </c>
      <c r="CJ39" s="437"/>
      <c r="CK39" s="435"/>
      <c r="CL39" s="435"/>
      <c r="CM39" s="435"/>
      <c r="CN39" s="435"/>
      <c r="CO39" s="435"/>
      <c r="CP39" s="435"/>
      <c r="CQ39" s="435"/>
      <c r="CR39" s="435"/>
      <c r="CS39" s="435"/>
      <c r="CT39" s="435"/>
      <c r="CU39" s="435"/>
      <c r="CV39" s="435"/>
      <c r="CW39" s="435"/>
      <c r="CX39" s="435"/>
      <c r="CY39" s="435"/>
      <c r="CZ39" s="435"/>
      <c r="DA39" s="438"/>
      <c r="DB39" s="434"/>
      <c r="DC39" s="435"/>
      <c r="DD39" s="435"/>
      <c r="DE39" s="435"/>
      <c r="DF39" s="435"/>
      <c r="DG39" s="435"/>
      <c r="DH39" s="435"/>
      <c r="DI39" s="435"/>
      <c r="DJ39" s="435"/>
      <c r="DK39" s="435"/>
      <c r="DL39" s="435"/>
      <c r="DM39" s="435"/>
      <c r="DN39" s="435"/>
      <c r="DO39" s="435"/>
      <c r="DP39" s="435"/>
      <c r="DQ39" s="435"/>
      <c r="DR39" s="435"/>
      <c r="DS39" s="435"/>
      <c r="DT39" s="435"/>
      <c r="DU39" s="436"/>
      <c r="DV39" s="437"/>
      <c r="DW39" s="435"/>
      <c r="DX39" s="435"/>
      <c r="DY39" s="435"/>
      <c r="DZ39" s="435"/>
      <c r="EA39" s="435"/>
      <c r="EB39" s="435"/>
      <c r="EC39" s="435"/>
      <c r="ED39" s="435"/>
      <c r="EE39" s="435"/>
      <c r="EF39" s="435"/>
      <c r="EG39" s="435"/>
      <c r="EH39" s="435"/>
      <c r="EI39" s="435"/>
      <c r="EJ39" s="435"/>
      <c r="EK39" s="435"/>
      <c r="EL39" s="435"/>
      <c r="EM39" s="439"/>
      <c r="EN39" s="440"/>
      <c r="EO39" s="434"/>
      <c r="EP39" s="435"/>
      <c r="EQ39" s="435"/>
      <c r="ER39" s="435"/>
      <c r="ES39" s="435"/>
      <c r="ET39" s="435"/>
      <c r="EU39" s="436"/>
      <c r="EV39" s="433"/>
    </row>
    <row r="40" spans="1:152" ht="16.5" thickBot="1" x14ac:dyDescent="0.3">
      <c r="A40" s="441"/>
      <c r="B40" s="442"/>
      <c r="C40" s="443"/>
      <c r="D40" s="443"/>
      <c r="E40" s="444"/>
      <c r="F40" s="445"/>
      <c r="G40" s="445"/>
      <c r="H40" s="446"/>
      <c r="I40" s="447" t="s">
        <v>114</v>
      </c>
      <c r="J40" s="526">
        <f t="shared" ref="J40:P40" si="4">SUM(J20:J37)</f>
        <v>1522</v>
      </c>
      <c r="K40" s="526">
        <f t="shared" si="4"/>
        <v>820</v>
      </c>
      <c r="L40" s="526">
        <f t="shared" si="4"/>
        <v>702</v>
      </c>
      <c r="M40" s="526">
        <f t="shared" si="4"/>
        <v>185</v>
      </c>
      <c r="N40" s="526">
        <f t="shared" si="4"/>
        <v>702</v>
      </c>
      <c r="O40" s="526">
        <f t="shared" si="4"/>
        <v>60</v>
      </c>
      <c r="P40" s="526">
        <f t="shared" si="4"/>
        <v>0</v>
      </c>
      <c r="Q40" s="526">
        <f>SUM(Q20:Q39)</f>
        <v>68</v>
      </c>
      <c r="R40" s="526">
        <f t="shared" ref="R40:CI40" si="5">SUM(R20:R39)</f>
        <v>68</v>
      </c>
      <c r="S40" s="526">
        <f>SUM(S20:S39)</f>
        <v>34</v>
      </c>
      <c r="T40" s="526">
        <f t="shared" si="5"/>
        <v>1</v>
      </c>
      <c r="U40" s="526">
        <f t="shared" si="5"/>
        <v>1</v>
      </c>
      <c r="V40" s="526">
        <f t="shared" si="5"/>
        <v>1</v>
      </c>
      <c r="W40" s="526">
        <f t="shared" si="5"/>
        <v>1</v>
      </c>
      <c r="X40" s="526">
        <f t="shared" si="5"/>
        <v>1</v>
      </c>
      <c r="Y40" s="526">
        <f t="shared" si="5"/>
        <v>1</v>
      </c>
      <c r="Z40" s="526">
        <f t="shared" si="5"/>
        <v>1</v>
      </c>
      <c r="AA40" s="526">
        <f t="shared" si="5"/>
        <v>0</v>
      </c>
      <c r="AB40" s="526">
        <f t="shared" si="5"/>
        <v>1</v>
      </c>
      <c r="AC40" s="526">
        <f t="shared" si="5"/>
        <v>0</v>
      </c>
      <c r="AD40" s="526">
        <f t="shared" si="5"/>
        <v>0</v>
      </c>
      <c r="AE40" s="526">
        <f t="shared" si="5"/>
        <v>1</v>
      </c>
      <c r="AF40" s="526">
        <f t="shared" si="5"/>
        <v>0</v>
      </c>
      <c r="AG40" s="526">
        <f t="shared" si="5"/>
        <v>1</v>
      </c>
      <c r="AH40" s="526">
        <f t="shared" si="5"/>
        <v>0</v>
      </c>
      <c r="AI40" s="526">
        <f t="shared" si="5"/>
        <v>0</v>
      </c>
      <c r="AJ40" s="526">
        <f t="shared" si="5"/>
        <v>1</v>
      </c>
      <c r="AK40" s="526">
        <f t="shared" si="5"/>
        <v>1</v>
      </c>
      <c r="AL40" s="526">
        <f t="shared" si="5"/>
        <v>1</v>
      </c>
      <c r="AM40" s="526">
        <f t="shared" si="5"/>
        <v>1</v>
      </c>
      <c r="AN40" s="526">
        <f t="shared" si="5"/>
        <v>1</v>
      </c>
      <c r="AO40" s="526">
        <f t="shared" si="5"/>
        <v>2</v>
      </c>
      <c r="AP40" s="526">
        <f t="shared" si="5"/>
        <v>1</v>
      </c>
      <c r="AQ40" s="526">
        <f t="shared" si="5"/>
        <v>0</v>
      </c>
      <c r="AR40" s="526">
        <f t="shared" si="5"/>
        <v>0</v>
      </c>
      <c r="AS40" s="526">
        <f t="shared" si="5"/>
        <v>2</v>
      </c>
      <c r="AT40" s="526">
        <f t="shared" si="5"/>
        <v>1</v>
      </c>
      <c r="AU40" s="526">
        <f t="shared" si="5"/>
        <v>2</v>
      </c>
      <c r="AV40" s="526">
        <f t="shared" si="5"/>
        <v>2</v>
      </c>
      <c r="AW40" s="526">
        <f t="shared" si="5"/>
        <v>0</v>
      </c>
      <c r="AX40" s="526">
        <f t="shared" si="5"/>
        <v>1</v>
      </c>
      <c r="AY40" s="526">
        <f t="shared" si="5"/>
        <v>0</v>
      </c>
      <c r="AZ40" s="526">
        <f t="shared" si="5"/>
        <v>2</v>
      </c>
      <c r="BA40" s="526">
        <f t="shared" si="5"/>
        <v>2</v>
      </c>
      <c r="BB40" s="526">
        <f t="shared" si="5"/>
        <v>1</v>
      </c>
      <c r="BC40" s="526">
        <f t="shared" si="5"/>
        <v>1</v>
      </c>
      <c r="BD40" s="526">
        <f t="shared" si="5"/>
        <v>2</v>
      </c>
      <c r="BE40" s="526">
        <f t="shared" si="5"/>
        <v>0</v>
      </c>
      <c r="BF40" s="526">
        <f t="shared" si="5"/>
        <v>0</v>
      </c>
      <c r="BG40" s="526">
        <f t="shared" si="5"/>
        <v>1</v>
      </c>
      <c r="BH40" s="526">
        <f t="shared" si="5"/>
        <v>2</v>
      </c>
      <c r="BI40" s="526">
        <f t="shared" si="5"/>
        <v>1</v>
      </c>
      <c r="BJ40" s="526">
        <f t="shared" si="5"/>
        <v>1</v>
      </c>
      <c r="BK40" s="526">
        <f t="shared" si="5"/>
        <v>0</v>
      </c>
      <c r="BL40" s="526">
        <f t="shared" si="5"/>
        <v>2</v>
      </c>
      <c r="BM40" s="526">
        <f t="shared" si="5"/>
        <v>2</v>
      </c>
      <c r="BN40" s="526">
        <f t="shared" si="5"/>
        <v>2</v>
      </c>
      <c r="BO40" s="526">
        <f t="shared" si="5"/>
        <v>2</v>
      </c>
      <c r="BP40" s="526">
        <f t="shared" si="5"/>
        <v>2</v>
      </c>
      <c r="BQ40" s="526">
        <f t="shared" si="5"/>
        <v>1</v>
      </c>
      <c r="BR40" s="526">
        <f t="shared" si="5"/>
        <v>1</v>
      </c>
      <c r="BS40" s="526">
        <f t="shared" si="5"/>
        <v>1</v>
      </c>
      <c r="BT40" s="526">
        <f t="shared" si="5"/>
        <v>2</v>
      </c>
      <c r="BU40" s="526">
        <f t="shared" si="5"/>
        <v>1</v>
      </c>
      <c r="BV40" s="526">
        <f t="shared" si="5"/>
        <v>1</v>
      </c>
      <c r="BW40" s="526">
        <f t="shared" si="5"/>
        <v>1</v>
      </c>
      <c r="BX40" s="526">
        <f t="shared" si="5"/>
        <v>2</v>
      </c>
      <c r="BY40" s="526">
        <f t="shared" si="5"/>
        <v>1</v>
      </c>
      <c r="BZ40" s="526">
        <f t="shared" si="5"/>
        <v>1</v>
      </c>
      <c r="CA40" s="526">
        <f t="shared" si="5"/>
        <v>1</v>
      </c>
      <c r="CB40" s="526">
        <f t="shared" si="5"/>
        <v>0</v>
      </c>
      <c r="CC40" s="526">
        <f>SUM(CC20:CC39)</f>
        <v>0</v>
      </c>
      <c r="CD40" s="526">
        <f t="shared" ref="CD40:CH40" si="6">SUM(CD20:CD39)</f>
        <v>1</v>
      </c>
      <c r="CE40" s="526">
        <f t="shared" si="6"/>
        <v>1</v>
      </c>
      <c r="CF40" s="526">
        <f t="shared" si="6"/>
        <v>1</v>
      </c>
      <c r="CG40" s="526">
        <f t="shared" si="6"/>
        <v>1</v>
      </c>
      <c r="CH40" s="526">
        <f t="shared" si="6"/>
        <v>1</v>
      </c>
      <c r="CI40" s="526">
        <f t="shared" si="5"/>
        <v>1</v>
      </c>
      <c r="CJ40" s="526">
        <f t="shared" ref="CJ40:EU40" si="7">SUM(CJ20:CJ39)</f>
        <v>1</v>
      </c>
      <c r="CK40" s="526">
        <f t="shared" si="7"/>
        <v>1</v>
      </c>
      <c r="CL40" s="526">
        <f t="shared" si="7"/>
        <v>1</v>
      </c>
      <c r="CM40" s="526">
        <f t="shared" si="7"/>
        <v>1</v>
      </c>
      <c r="CN40" s="526">
        <f t="shared" si="7"/>
        <v>1</v>
      </c>
      <c r="CO40" s="526">
        <f t="shared" si="7"/>
        <v>0</v>
      </c>
      <c r="CP40" s="526">
        <f t="shared" si="7"/>
        <v>0</v>
      </c>
      <c r="CQ40" s="526">
        <f t="shared" si="7"/>
        <v>1</v>
      </c>
      <c r="CR40" s="526">
        <f t="shared" si="7"/>
        <v>0</v>
      </c>
      <c r="CS40" s="526">
        <f t="shared" si="7"/>
        <v>0</v>
      </c>
      <c r="CT40" s="526">
        <f t="shared" si="7"/>
        <v>1</v>
      </c>
      <c r="CU40" s="526">
        <f t="shared" si="7"/>
        <v>1</v>
      </c>
      <c r="CV40" s="526">
        <f t="shared" si="7"/>
        <v>1</v>
      </c>
      <c r="CW40" s="526">
        <f t="shared" si="7"/>
        <v>1</v>
      </c>
      <c r="CX40" s="526">
        <f t="shared" si="7"/>
        <v>1</v>
      </c>
      <c r="CY40" s="526">
        <f t="shared" si="7"/>
        <v>1</v>
      </c>
      <c r="CZ40" s="526">
        <f t="shared" si="7"/>
        <v>1</v>
      </c>
      <c r="DA40" s="526">
        <f t="shared" si="7"/>
        <v>1</v>
      </c>
      <c r="DB40" s="526">
        <f t="shared" si="7"/>
        <v>3</v>
      </c>
      <c r="DC40" s="526">
        <f t="shared" si="7"/>
        <v>3</v>
      </c>
      <c r="DD40" s="526">
        <f t="shared" si="7"/>
        <v>3</v>
      </c>
      <c r="DE40" s="526">
        <f t="shared" si="7"/>
        <v>2</v>
      </c>
      <c r="DF40" s="526">
        <f t="shared" si="7"/>
        <v>3</v>
      </c>
      <c r="DG40" s="526">
        <f t="shared" si="7"/>
        <v>2</v>
      </c>
      <c r="DH40" s="526">
        <f t="shared" si="7"/>
        <v>3</v>
      </c>
      <c r="DI40" s="526">
        <f t="shared" si="7"/>
        <v>4</v>
      </c>
      <c r="DJ40" s="526">
        <f t="shared" si="7"/>
        <v>1</v>
      </c>
      <c r="DK40" s="526">
        <f t="shared" si="7"/>
        <v>1</v>
      </c>
      <c r="DL40" s="526">
        <f t="shared" si="7"/>
        <v>0</v>
      </c>
      <c r="DM40" s="526">
        <f t="shared" si="7"/>
        <v>0</v>
      </c>
      <c r="DN40" s="526">
        <f t="shared" si="7"/>
        <v>3</v>
      </c>
      <c r="DO40" s="526">
        <f t="shared" si="7"/>
        <v>3</v>
      </c>
      <c r="DP40" s="526">
        <f t="shared" si="7"/>
        <v>2</v>
      </c>
      <c r="DQ40" s="526">
        <f t="shared" si="7"/>
        <v>0</v>
      </c>
      <c r="DR40" s="526">
        <f t="shared" si="7"/>
        <v>0</v>
      </c>
      <c r="DS40" s="526">
        <f t="shared" si="7"/>
        <v>0</v>
      </c>
      <c r="DT40" s="526">
        <f t="shared" si="7"/>
        <v>0</v>
      </c>
      <c r="DU40" s="526">
        <f t="shared" si="7"/>
        <v>1</v>
      </c>
      <c r="DV40" s="526">
        <f t="shared" si="7"/>
        <v>1</v>
      </c>
      <c r="DW40" s="526">
        <f t="shared" si="7"/>
        <v>1</v>
      </c>
      <c r="DX40" s="526">
        <f t="shared" si="7"/>
        <v>1</v>
      </c>
      <c r="DY40" s="526">
        <f t="shared" si="7"/>
        <v>1</v>
      </c>
      <c r="DZ40" s="526">
        <f t="shared" si="7"/>
        <v>1</v>
      </c>
      <c r="EA40" s="526">
        <f t="shared" si="7"/>
        <v>2</v>
      </c>
      <c r="EB40" s="526">
        <f t="shared" si="7"/>
        <v>1</v>
      </c>
      <c r="EC40" s="526">
        <f t="shared" si="7"/>
        <v>2</v>
      </c>
      <c r="ED40" s="526">
        <f t="shared" si="7"/>
        <v>1</v>
      </c>
      <c r="EE40" s="526">
        <f t="shared" si="7"/>
        <v>1</v>
      </c>
      <c r="EF40" s="526">
        <f t="shared" si="7"/>
        <v>2</v>
      </c>
      <c r="EG40" s="526">
        <f t="shared" si="7"/>
        <v>1</v>
      </c>
      <c r="EH40" s="526">
        <f t="shared" si="7"/>
        <v>1</v>
      </c>
      <c r="EI40" s="526">
        <f t="shared" si="7"/>
        <v>1</v>
      </c>
      <c r="EJ40" s="526">
        <f t="shared" si="7"/>
        <v>1</v>
      </c>
      <c r="EK40" s="526">
        <f t="shared" si="7"/>
        <v>1</v>
      </c>
      <c r="EL40" s="526">
        <f t="shared" si="7"/>
        <v>1</v>
      </c>
      <c r="EM40" s="526">
        <f t="shared" si="7"/>
        <v>0</v>
      </c>
      <c r="EN40" s="526">
        <f t="shared" si="7"/>
        <v>0</v>
      </c>
      <c r="EO40" s="526">
        <f t="shared" si="7"/>
        <v>7</v>
      </c>
      <c r="EP40" s="526">
        <f t="shared" si="7"/>
        <v>6</v>
      </c>
      <c r="EQ40" s="526">
        <f t="shared" si="7"/>
        <v>4</v>
      </c>
      <c r="ER40" s="526">
        <f t="shared" si="7"/>
        <v>6</v>
      </c>
      <c r="ES40" s="526">
        <f t="shared" si="7"/>
        <v>5</v>
      </c>
      <c r="ET40" s="526">
        <f t="shared" si="7"/>
        <v>3</v>
      </c>
      <c r="EU40" s="526">
        <f t="shared" si="7"/>
        <v>3</v>
      </c>
    </row>
    <row r="41" spans="1:152" ht="36.75" customHeight="1" x14ac:dyDescent="0.25">
      <c r="A41" s="527">
        <f>'Ratownictwo med. II st.'!A41</f>
        <v>21</v>
      </c>
      <c r="B41" s="527" t="str">
        <f>'Ratownictwo med. II st.'!B41</f>
        <v>A</v>
      </c>
      <c r="C41" s="527" t="str">
        <f>'Ratownictwo med. II st.'!C41</f>
        <v>2026/2027</v>
      </c>
      <c r="D41" s="527">
        <f>'Ratownictwo med. II st.'!D41</f>
        <v>0</v>
      </c>
      <c r="E41" s="527">
        <f>'Ratownictwo med. II st.'!E41</f>
        <v>2</v>
      </c>
      <c r="F41" s="527" t="str">
        <f>'Ratownictwo med. II st.'!F41</f>
        <v>2027/2028</v>
      </c>
      <c r="G41" s="527" t="str">
        <f>'Ratownictwo med. II st.'!G41</f>
        <v>RPS</v>
      </c>
      <c r="H41" s="527" t="str">
        <f>'Ratownictwo med. II st.'!H41</f>
        <v>ze standardu</v>
      </c>
      <c r="I41" s="319" t="str">
        <f>'Ratownictwo med. II st.'!I41</f>
        <v>Organizacja i zarządzanie w ratownictwie medycznym</v>
      </c>
      <c r="J41" s="528">
        <f>'Ratownictwo med. II st.'!M41</f>
        <v>170</v>
      </c>
      <c r="K41" s="482">
        <f>'Ratownictwo med. II st.'!N41</f>
        <v>100</v>
      </c>
      <c r="L41" s="483">
        <f>'Ratownictwo med. II st.'!O41</f>
        <v>70</v>
      </c>
      <c r="M41" s="484">
        <f>SUM('Ratownictwo med. II st.'!AB41,'Ratownictwo med. II st.'!AD41,'Ratownictwo med. II st.'!AY41,'Ratownictwo med. II st.'!BA41)</f>
        <v>35</v>
      </c>
      <c r="N41" s="485">
        <f>'Ratownictwo med. II st.'!P41</f>
        <v>70</v>
      </c>
      <c r="O41" s="486">
        <f>'Ratownictwo med. II st.'!Q41</f>
        <v>6.5</v>
      </c>
      <c r="P41" s="487" t="str">
        <f>'Ratownictwo med. II st.'!V41</f>
        <v>egz</v>
      </c>
      <c r="Q41" s="529">
        <f t="shared" ref="Q41:Q63" si="8">SUM(T41:CI41)</f>
        <v>9</v>
      </c>
      <c r="R41" s="489">
        <f t="shared" ref="R41:R63" si="9">SUM(CJ41:EN41)</f>
        <v>7</v>
      </c>
      <c r="S41" s="530">
        <f t="shared" ref="S41:S63" si="10">SUM(EO41:EU41)</f>
        <v>2</v>
      </c>
      <c r="T41" s="409"/>
      <c r="U41" s="403"/>
      <c r="V41" s="403"/>
      <c r="W41" s="403"/>
      <c r="X41" s="403"/>
      <c r="Y41" s="403"/>
      <c r="Z41" s="403">
        <v>1</v>
      </c>
      <c r="AA41" s="403">
        <v>1</v>
      </c>
      <c r="AB41" s="403">
        <v>1</v>
      </c>
      <c r="AC41" s="403">
        <v>1</v>
      </c>
      <c r="AD41" s="403">
        <v>1</v>
      </c>
      <c r="AE41" s="403"/>
      <c r="AF41" s="403">
        <v>1</v>
      </c>
      <c r="AG41" s="403">
        <v>1</v>
      </c>
      <c r="AH41" s="403">
        <v>1</v>
      </c>
      <c r="AI41" s="403">
        <v>1</v>
      </c>
      <c r="AJ41" s="403"/>
      <c r="AK41" s="403"/>
      <c r="AL41" s="403"/>
      <c r="AM41" s="403"/>
      <c r="AN41" s="406"/>
      <c r="AO41" s="401"/>
      <c r="AP41" s="402"/>
      <c r="AQ41" s="402"/>
      <c r="AR41" s="402"/>
      <c r="AS41" s="402"/>
      <c r="AT41" s="402"/>
      <c r="AU41" s="402"/>
      <c r="AV41" s="402"/>
      <c r="AW41" s="402"/>
      <c r="AX41" s="402"/>
      <c r="AY41" s="402"/>
      <c r="AZ41" s="402"/>
      <c r="BA41" s="402"/>
      <c r="BB41" s="402"/>
      <c r="BC41" s="402"/>
      <c r="BD41" s="402"/>
      <c r="BE41" s="402"/>
      <c r="BF41" s="402"/>
      <c r="BG41" s="402"/>
      <c r="BH41" s="402"/>
      <c r="BI41" s="402"/>
      <c r="BJ41" s="402"/>
      <c r="BK41" s="402"/>
      <c r="BL41" s="405"/>
      <c r="BM41" s="404"/>
      <c r="BN41" s="401"/>
      <c r="BO41" s="403"/>
      <c r="BP41" s="403"/>
      <c r="BQ41" s="403"/>
      <c r="BR41" s="403"/>
      <c r="BS41" s="403"/>
      <c r="BT41" s="403"/>
      <c r="BU41" s="403"/>
      <c r="BV41" s="403"/>
      <c r="BW41" s="403"/>
      <c r="BX41" s="403"/>
      <c r="BY41" s="403"/>
      <c r="BZ41" s="403"/>
      <c r="CA41" s="403"/>
      <c r="CB41" s="407"/>
      <c r="CC41" s="407"/>
      <c r="CD41" s="405"/>
      <c r="CE41" s="406"/>
      <c r="CF41" s="406"/>
      <c r="CG41" s="406"/>
      <c r="CH41" s="406"/>
      <c r="CI41" s="404"/>
      <c r="CJ41" s="401"/>
      <c r="CK41" s="403"/>
      <c r="CL41" s="403"/>
      <c r="CM41" s="403">
        <v>1</v>
      </c>
      <c r="CN41" s="403">
        <v>1</v>
      </c>
      <c r="CO41" s="403">
        <v>1</v>
      </c>
      <c r="CP41" s="403">
        <v>1</v>
      </c>
      <c r="CQ41" s="403">
        <v>1</v>
      </c>
      <c r="CR41" s="403">
        <v>1</v>
      </c>
      <c r="CS41" s="403">
        <v>1</v>
      </c>
      <c r="CT41" s="403"/>
      <c r="CU41" s="403"/>
      <c r="CV41" s="403"/>
      <c r="CW41" s="403"/>
      <c r="CX41" s="403"/>
      <c r="CY41" s="403"/>
      <c r="CZ41" s="403"/>
      <c r="DA41" s="404"/>
      <c r="DB41" s="401"/>
      <c r="DC41" s="403"/>
      <c r="DD41" s="403"/>
      <c r="DE41" s="403"/>
      <c r="DF41" s="403"/>
      <c r="DG41" s="403"/>
      <c r="DH41" s="403"/>
      <c r="DI41" s="403"/>
      <c r="DJ41" s="403"/>
      <c r="DK41" s="403"/>
      <c r="DL41" s="403"/>
      <c r="DM41" s="403"/>
      <c r="DN41" s="403"/>
      <c r="DO41" s="403"/>
      <c r="DP41" s="403"/>
      <c r="DQ41" s="403"/>
      <c r="DR41" s="403"/>
      <c r="DS41" s="403"/>
      <c r="DT41" s="403"/>
      <c r="DU41" s="404"/>
      <c r="DV41" s="448"/>
      <c r="DW41" s="406"/>
      <c r="DX41" s="406"/>
      <c r="DY41" s="406"/>
      <c r="DZ41" s="406"/>
      <c r="EA41" s="406"/>
      <c r="EB41" s="406"/>
      <c r="EC41" s="406"/>
      <c r="ED41" s="406"/>
      <c r="EE41" s="406"/>
      <c r="EF41" s="406"/>
      <c r="EG41" s="406"/>
      <c r="EH41" s="406"/>
      <c r="EI41" s="406"/>
      <c r="EJ41" s="406"/>
      <c r="EK41" s="406"/>
      <c r="EL41" s="406"/>
      <c r="EM41" s="408"/>
      <c r="EN41" s="449"/>
      <c r="EO41" s="410"/>
      <c r="EP41" s="450">
        <v>1</v>
      </c>
      <c r="EQ41" s="450"/>
      <c r="ER41" s="450">
        <v>1</v>
      </c>
      <c r="ES41" s="450"/>
      <c r="ET41" s="450"/>
      <c r="EU41" s="450"/>
    </row>
    <row r="42" spans="1:152" ht="15.75" x14ac:dyDescent="0.25">
      <c r="A42" s="527">
        <f>'Ratownictwo med. II st.'!A42</f>
        <v>22</v>
      </c>
      <c r="B42" s="527" t="str">
        <f>'Ratownictwo med. II st.'!B42</f>
        <v>A</v>
      </c>
      <c r="C42" s="527" t="str">
        <f>'Ratownictwo med. II st.'!C42</f>
        <v>2026/2027</v>
      </c>
      <c r="D42" s="527">
        <f>'Ratownictwo med. II st.'!D42</f>
        <v>0</v>
      </c>
      <c r="E42" s="527">
        <f>'Ratownictwo med. II st.'!E42</f>
        <v>2</v>
      </c>
      <c r="F42" s="527" t="str">
        <f>'Ratownictwo med. II st.'!F42</f>
        <v>2027/2028</v>
      </c>
      <c r="G42" s="527" t="str">
        <f>'Ratownictwo med. II st.'!G42</f>
        <v>RPS</v>
      </c>
      <c r="H42" s="527" t="str">
        <f>'Ratownictwo med. II st.'!H42</f>
        <v>ze standardu</v>
      </c>
      <c r="I42" s="319" t="str">
        <f>'Ratownictwo med. II st.'!I42</f>
        <v>Język angielski</v>
      </c>
      <c r="J42" s="481">
        <f>'Ratownictwo med. II st.'!M42</f>
        <v>65</v>
      </c>
      <c r="K42" s="507">
        <f>'Ratownictwo med. II st.'!N42</f>
        <v>35</v>
      </c>
      <c r="L42" s="508">
        <f>'Ratownictwo med. II st.'!O42</f>
        <v>30</v>
      </c>
      <c r="M42" s="509">
        <f>SUM('Ratownictwo med. II st.'!AB42,'Ratownictwo med. II st.'!AD42,'Ratownictwo med. II st.'!AY42,'Ratownictwo med. II st.'!BA42)</f>
        <v>0</v>
      </c>
      <c r="N42" s="510">
        <f>'Ratownictwo med. II st.'!P42</f>
        <v>30</v>
      </c>
      <c r="O42" s="511">
        <f>'Ratownictwo med. II st.'!Q42</f>
        <v>2.5</v>
      </c>
      <c r="P42" s="512" t="str">
        <f>'Ratownictwo med. II st.'!V42</f>
        <v>egz</v>
      </c>
      <c r="Q42" s="491">
        <f t="shared" si="8"/>
        <v>0</v>
      </c>
      <c r="R42" s="492">
        <f t="shared" si="9"/>
        <v>1</v>
      </c>
      <c r="S42" s="531">
        <f t="shared" si="10"/>
        <v>2</v>
      </c>
      <c r="T42" s="416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E42" s="411"/>
      <c r="AF42" s="411"/>
      <c r="AG42" s="411"/>
      <c r="AH42" s="411"/>
      <c r="AI42" s="411"/>
      <c r="AJ42" s="411"/>
      <c r="AK42" s="411"/>
      <c r="AL42" s="411"/>
      <c r="AM42" s="411"/>
      <c r="AN42" s="419"/>
      <c r="AO42" s="409"/>
      <c r="AP42" s="410"/>
      <c r="AQ42" s="410"/>
      <c r="AR42" s="410"/>
      <c r="AS42" s="410"/>
      <c r="AT42" s="410"/>
      <c r="AU42" s="410"/>
      <c r="AV42" s="410"/>
      <c r="AW42" s="410"/>
      <c r="AX42" s="410"/>
      <c r="AY42" s="410"/>
      <c r="AZ42" s="410"/>
      <c r="BA42" s="410"/>
      <c r="BB42" s="410"/>
      <c r="BC42" s="410"/>
      <c r="BD42" s="410"/>
      <c r="BE42" s="410"/>
      <c r="BF42" s="410"/>
      <c r="BG42" s="410"/>
      <c r="BH42" s="410"/>
      <c r="BI42" s="410"/>
      <c r="BJ42" s="410"/>
      <c r="BK42" s="410"/>
      <c r="BL42" s="414"/>
      <c r="BM42" s="451"/>
      <c r="BN42" s="416"/>
      <c r="BO42" s="411"/>
      <c r="BP42" s="411"/>
      <c r="BQ42" s="411"/>
      <c r="BR42" s="411"/>
      <c r="BS42" s="411"/>
      <c r="BT42" s="411"/>
      <c r="BU42" s="411"/>
      <c r="BV42" s="411"/>
      <c r="BW42" s="411"/>
      <c r="BX42" s="411"/>
      <c r="BY42" s="411"/>
      <c r="BZ42" s="411"/>
      <c r="CA42" s="411"/>
      <c r="CB42" s="417"/>
      <c r="CC42" s="417"/>
      <c r="CD42" s="418"/>
      <c r="CE42" s="419"/>
      <c r="CF42" s="419"/>
      <c r="CG42" s="419"/>
      <c r="CH42" s="419"/>
      <c r="CI42" s="412"/>
      <c r="CJ42" s="416"/>
      <c r="CK42" s="411"/>
      <c r="CL42" s="411"/>
      <c r="CM42" s="411"/>
      <c r="CN42" s="411"/>
      <c r="CO42" s="411"/>
      <c r="CP42" s="411"/>
      <c r="CQ42" s="411"/>
      <c r="CR42" s="411"/>
      <c r="CS42" s="411"/>
      <c r="CT42" s="411"/>
      <c r="CU42" s="411"/>
      <c r="CV42" s="411"/>
      <c r="CW42" s="411"/>
      <c r="CX42" s="411"/>
      <c r="CY42" s="411"/>
      <c r="CZ42" s="411"/>
      <c r="DA42" s="412">
        <v>1</v>
      </c>
      <c r="DB42" s="416"/>
      <c r="DC42" s="411"/>
      <c r="DD42" s="411"/>
      <c r="DE42" s="411"/>
      <c r="DF42" s="411"/>
      <c r="DG42" s="411"/>
      <c r="DH42" s="411"/>
      <c r="DI42" s="411"/>
      <c r="DJ42" s="411"/>
      <c r="DK42" s="411"/>
      <c r="DL42" s="411"/>
      <c r="DM42" s="411"/>
      <c r="DN42" s="411"/>
      <c r="DO42" s="411"/>
      <c r="DP42" s="411"/>
      <c r="DQ42" s="411"/>
      <c r="DR42" s="411"/>
      <c r="DS42" s="411"/>
      <c r="DT42" s="411"/>
      <c r="DU42" s="412"/>
      <c r="DV42" s="452"/>
      <c r="DW42" s="419"/>
      <c r="DX42" s="419"/>
      <c r="DY42" s="419"/>
      <c r="DZ42" s="419"/>
      <c r="EA42" s="419"/>
      <c r="EB42" s="419"/>
      <c r="EC42" s="419"/>
      <c r="ED42" s="419"/>
      <c r="EE42" s="419"/>
      <c r="EF42" s="419"/>
      <c r="EG42" s="419"/>
      <c r="EH42" s="419"/>
      <c r="EI42" s="419"/>
      <c r="EJ42" s="419"/>
      <c r="EK42" s="419"/>
      <c r="EL42" s="419"/>
      <c r="EM42" s="420"/>
      <c r="EN42" s="453"/>
      <c r="EO42" s="413">
        <v>1</v>
      </c>
      <c r="EP42" s="411">
        <v>1</v>
      </c>
      <c r="EQ42" s="411"/>
      <c r="ER42" s="411"/>
      <c r="ES42" s="411"/>
      <c r="ET42" s="411"/>
      <c r="EU42" s="411"/>
    </row>
    <row r="43" spans="1:152" ht="15.75" x14ac:dyDescent="0.25">
      <c r="A43" s="527">
        <f>'Ratownictwo med. II st.'!A43</f>
        <v>23</v>
      </c>
      <c r="B43" s="527" t="str">
        <f>'Ratownictwo med. II st.'!B43</f>
        <v>B</v>
      </c>
      <c r="C43" s="527" t="str">
        <f>'Ratownictwo med. II st.'!C43</f>
        <v>2026/2027</v>
      </c>
      <c r="D43" s="527">
        <f>'Ratownictwo med. II st.'!D43</f>
        <v>0</v>
      </c>
      <c r="E43" s="527">
        <f>'Ratownictwo med. II st.'!E43</f>
        <v>2</v>
      </c>
      <c r="F43" s="527" t="str">
        <f>'Ratownictwo med. II st.'!F43</f>
        <v>2027/2028</v>
      </c>
      <c r="G43" s="527" t="str">
        <f>'Ratownictwo med. II st.'!G43</f>
        <v>RPS</v>
      </c>
      <c r="H43" s="527" t="str">
        <f>'Ratownictwo med. II st.'!H43</f>
        <v>ze standardu</v>
      </c>
      <c r="I43" s="319" t="str">
        <f>'Ratownictwo med. II st.'!I43</f>
        <v>Chirurgia</v>
      </c>
      <c r="J43" s="481">
        <f>'Ratownictwo med. II st.'!M43</f>
        <v>40</v>
      </c>
      <c r="K43" s="507">
        <f>'Ratownictwo med. II st.'!N43</f>
        <v>25</v>
      </c>
      <c r="L43" s="508">
        <f>'Ratownictwo med. II st.'!O43</f>
        <v>15</v>
      </c>
      <c r="M43" s="509">
        <f>SUM('Ratownictwo med. II st.'!AB43,'Ratownictwo med. II st.'!AD43,'Ratownictwo med. II st.'!AY43,'Ratownictwo med. II st.'!BA43)</f>
        <v>5</v>
      </c>
      <c r="N43" s="510">
        <f>'Ratownictwo med. II st.'!P43</f>
        <v>15</v>
      </c>
      <c r="O43" s="511">
        <f>'Ratownictwo med. II st.'!Q43</f>
        <v>1.5</v>
      </c>
      <c r="P43" s="512" t="str">
        <f>'Ratownictwo med. II st.'!V43</f>
        <v>zal</v>
      </c>
      <c r="Q43" s="491">
        <f t="shared" si="8"/>
        <v>5</v>
      </c>
      <c r="R43" s="492">
        <f t="shared" si="9"/>
        <v>4</v>
      </c>
      <c r="S43" s="531">
        <f t="shared" si="10"/>
        <v>2</v>
      </c>
      <c r="T43" s="416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/>
      <c r="AL43" s="411"/>
      <c r="AM43" s="411"/>
      <c r="AN43" s="419"/>
      <c r="AO43" s="409"/>
      <c r="AP43" s="410"/>
      <c r="AQ43" s="410"/>
      <c r="AR43" s="410"/>
      <c r="AS43" s="410"/>
      <c r="AT43" s="410"/>
      <c r="AU43" s="410"/>
      <c r="AV43" s="410"/>
      <c r="AW43" s="410">
        <v>1</v>
      </c>
      <c r="AX43" s="410"/>
      <c r="AY43" s="410"/>
      <c r="AZ43" s="410"/>
      <c r="BA43" s="410">
        <v>1</v>
      </c>
      <c r="BB43" s="410"/>
      <c r="BC43" s="410"/>
      <c r="BD43" s="410"/>
      <c r="BE43" s="410">
        <v>1</v>
      </c>
      <c r="BF43" s="410">
        <v>1</v>
      </c>
      <c r="BG43" s="410">
        <v>1</v>
      </c>
      <c r="BH43" s="410"/>
      <c r="BI43" s="410"/>
      <c r="BJ43" s="410"/>
      <c r="BK43" s="410"/>
      <c r="BL43" s="414"/>
      <c r="BM43" s="451"/>
      <c r="BN43" s="416"/>
      <c r="BO43" s="411"/>
      <c r="BP43" s="411"/>
      <c r="BQ43" s="411"/>
      <c r="BR43" s="411"/>
      <c r="BS43" s="411"/>
      <c r="BT43" s="411"/>
      <c r="BU43" s="411"/>
      <c r="BV43" s="411"/>
      <c r="BW43" s="411"/>
      <c r="BX43" s="411"/>
      <c r="BY43" s="411"/>
      <c r="BZ43" s="411"/>
      <c r="CA43" s="411"/>
      <c r="CB43" s="417"/>
      <c r="CC43" s="417"/>
      <c r="CD43" s="418"/>
      <c r="CE43" s="419"/>
      <c r="CF43" s="419"/>
      <c r="CG43" s="419"/>
      <c r="CH43" s="419"/>
      <c r="CI43" s="412"/>
      <c r="CJ43" s="416"/>
      <c r="CK43" s="411"/>
      <c r="CL43" s="411"/>
      <c r="CM43" s="411"/>
      <c r="CN43" s="411"/>
      <c r="CO43" s="411"/>
      <c r="CP43" s="411"/>
      <c r="CQ43" s="411"/>
      <c r="CR43" s="411"/>
      <c r="CS43" s="411"/>
      <c r="CT43" s="411"/>
      <c r="CU43" s="411"/>
      <c r="CV43" s="411"/>
      <c r="CW43" s="411"/>
      <c r="CX43" s="411"/>
      <c r="CY43" s="411"/>
      <c r="CZ43" s="411"/>
      <c r="DA43" s="412"/>
      <c r="DB43" s="416"/>
      <c r="DC43" s="411"/>
      <c r="DD43" s="411"/>
      <c r="DE43" s="411"/>
      <c r="DF43" s="411"/>
      <c r="DG43" s="411"/>
      <c r="DH43" s="411">
        <v>1</v>
      </c>
      <c r="DI43" s="411"/>
      <c r="DJ43" s="411">
        <v>1</v>
      </c>
      <c r="DK43" s="411">
        <v>1</v>
      </c>
      <c r="DL43" s="411">
        <v>1</v>
      </c>
      <c r="DM43" s="411"/>
      <c r="DN43" s="411"/>
      <c r="DO43" s="411"/>
      <c r="DP43" s="411"/>
      <c r="DQ43" s="411"/>
      <c r="DR43" s="411"/>
      <c r="DS43" s="411"/>
      <c r="DT43" s="411"/>
      <c r="DU43" s="412"/>
      <c r="DV43" s="452"/>
      <c r="DW43" s="419"/>
      <c r="DX43" s="419"/>
      <c r="DY43" s="419"/>
      <c r="DZ43" s="419"/>
      <c r="EA43" s="419"/>
      <c r="EB43" s="419"/>
      <c r="EC43" s="419"/>
      <c r="ED43" s="419"/>
      <c r="EE43" s="419"/>
      <c r="EF43" s="419"/>
      <c r="EG43" s="419"/>
      <c r="EH43" s="419"/>
      <c r="EI43" s="419"/>
      <c r="EJ43" s="419"/>
      <c r="EK43" s="419"/>
      <c r="EL43" s="419"/>
      <c r="EM43" s="420"/>
      <c r="EN43" s="453"/>
      <c r="EO43" s="413">
        <v>1</v>
      </c>
      <c r="EP43" s="411"/>
      <c r="EQ43" s="411"/>
      <c r="ER43" s="411"/>
      <c r="ES43" s="411">
        <v>1</v>
      </c>
      <c r="ET43" s="411"/>
      <c r="EU43" s="411"/>
    </row>
    <row r="44" spans="1:152" ht="15.75" x14ac:dyDescent="0.25">
      <c r="A44" s="527">
        <f>'Ratownictwo med. II st.'!A44</f>
        <v>24</v>
      </c>
      <c r="B44" s="527" t="str">
        <f>'Ratownictwo med. II st.'!B44</f>
        <v>B</v>
      </c>
      <c r="C44" s="527" t="str">
        <f>'Ratownictwo med. II st.'!C44</f>
        <v>2026/2027</v>
      </c>
      <c r="D44" s="527">
        <f>'Ratownictwo med. II st.'!D44</f>
        <v>0</v>
      </c>
      <c r="E44" s="527">
        <f>'Ratownictwo med. II st.'!E44</f>
        <v>2</v>
      </c>
      <c r="F44" s="527" t="str">
        <f>'Ratownictwo med. II st.'!F44</f>
        <v>2027/2028</v>
      </c>
      <c r="G44" s="527" t="str">
        <f>'Ratownictwo med. II st.'!G44</f>
        <v>RPS</v>
      </c>
      <c r="H44" s="527" t="str">
        <f>'Ratownictwo med. II st.'!H44</f>
        <v>ze standardu</v>
      </c>
      <c r="I44" s="319" t="str">
        <f>'Ratownictwo med. II st.'!I44</f>
        <v>Choroby wewnętrzne</v>
      </c>
      <c r="J44" s="481">
        <f>'Ratownictwo med. II st.'!M44</f>
        <v>40</v>
      </c>
      <c r="K44" s="507">
        <f>'Ratownictwo med. II st.'!N44</f>
        <v>25</v>
      </c>
      <c r="L44" s="508">
        <f>'Ratownictwo med. II st.'!O44</f>
        <v>15</v>
      </c>
      <c r="M44" s="509">
        <f>SUM('Ratownictwo med. II st.'!AB44,'Ratownictwo med. II st.'!AD44,'Ratownictwo med. II st.'!AY44,'Ratownictwo med. II st.'!BA44)</f>
        <v>5</v>
      </c>
      <c r="N44" s="510">
        <f>'Ratownictwo med. II st.'!P44</f>
        <v>15</v>
      </c>
      <c r="O44" s="511">
        <f>'Ratownictwo med. II st.'!Q44</f>
        <v>1.5</v>
      </c>
      <c r="P44" s="512" t="str">
        <f>'Ratownictwo med. II st.'!V44</f>
        <v>zal</v>
      </c>
      <c r="Q44" s="491">
        <f t="shared" si="8"/>
        <v>2</v>
      </c>
      <c r="R44" s="492">
        <f t="shared" si="9"/>
        <v>1</v>
      </c>
      <c r="S44" s="531">
        <f t="shared" si="10"/>
        <v>2</v>
      </c>
      <c r="T44" s="416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9"/>
      <c r="AO44" s="409"/>
      <c r="AP44" s="410"/>
      <c r="AQ44" s="410">
        <v>1</v>
      </c>
      <c r="AR44" s="410">
        <v>1</v>
      </c>
      <c r="AS44" s="410"/>
      <c r="AT44" s="410"/>
      <c r="AU44" s="410"/>
      <c r="AV44" s="410"/>
      <c r="AW44" s="410"/>
      <c r="AX44" s="410"/>
      <c r="AY44" s="410"/>
      <c r="AZ44" s="410"/>
      <c r="BA44" s="410"/>
      <c r="BB44" s="410"/>
      <c r="BC44" s="410"/>
      <c r="BD44" s="410"/>
      <c r="BE44" s="410"/>
      <c r="BF44" s="410"/>
      <c r="BG44" s="410"/>
      <c r="BH44" s="410"/>
      <c r="BI44" s="410"/>
      <c r="BJ44" s="410"/>
      <c r="BK44" s="410"/>
      <c r="BL44" s="414"/>
      <c r="BM44" s="451"/>
      <c r="BN44" s="416"/>
      <c r="BO44" s="411"/>
      <c r="BP44" s="411"/>
      <c r="BQ44" s="411"/>
      <c r="BR44" s="411"/>
      <c r="BS44" s="411"/>
      <c r="BT44" s="411"/>
      <c r="BU44" s="411"/>
      <c r="BV44" s="411"/>
      <c r="BW44" s="411"/>
      <c r="BX44" s="411"/>
      <c r="BY44" s="411"/>
      <c r="BZ44" s="411"/>
      <c r="CA44" s="411"/>
      <c r="CB44" s="417"/>
      <c r="CC44" s="417"/>
      <c r="CD44" s="418"/>
      <c r="CE44" s="419"/>
      <c r="CF44" s="419"/>
      <c r="CG44" s="419"/>
      <c r="CH44" s="419"/>
      <c r="CI44" s="412"/>
      <c r="CJ44" s="416"/>
      <c r="CK44" s="411"/>
      <c r="CL44" s="411"/>
      <c r="CM44" s="411"/>
      <c r="CN44" s="411"/>
      <c r="CO44" s="411"/>
      <c r="CP44" s="411"/>
      <c r="CQ44" s="411"/>
      <c r="CR44" s="411"/>
      <c r="CS44" s="411"/>
      <c r="CT44" s="411"/>
      <c r="CU44" s="411"/>
      <c r="CV44" s="411"/>
      <c r="CW44" s="411"/>
      <c r="CX44" s="411"/>
      <c r="CY44" s="411"/>
      <c r="CZ44" s="411"/>
      <c r="DA44" s="412"/>
      <c r="DB44" s="416"/>
      <c r="DC44" s="411"/>
      <c r="DD44" s="411"/>
      <c r="DE44" s="411"/>
      <c r="DF44" s="411"/>
      <c r="DG44" s="411"/>
      <c r="DH44" s="411"/>
      <c r="DI44" s="411"/>
      <c r="DJ44" s="411"/>
      <c r="DK44" s="411"/>
      <c r="DL44" s="411"/>
      <c r="DM44" s="411">
        <v>1</v>
      </c>
      <c r="DN44" s="411"/>
      <c r="DO44" s="411"/>
      <c r="DP44" s="411"/>
      <c r="DQ44" s="411"/>
      <c r="DR44" s="411"/>
      <c r="DS44" s="411"/>
      <c r="DT44" s="411"/>
      <c r="DU44" s="412"/>
      <c r="DV44" s="452"/>
      <c r="DW44" s="419"/>
      <c r="DX44" s="419"/>
      <c r="DY44" s="419"/>
      <c r="DZ44" s="419"/>
      <c r="EA44" s="419"/>
      <c r="EB44" s="419"/>
      <c r="EC44" s="419"/>
      <c r="ED44" s="419"/>
      <c r="EE44" s="419"/>
      <c r="EF44" s="419"/>
      <c r="EG44" s="419"/>
      <c r="EH44" s="419"/>
      <c r="EI44" s="419"/>
      <c r="EJ44" s="419"/>
      <c r="EK44" s="419"/>
      <c r="EL44" s="419"/>
      <c r="EM44" s="420"/>
      <c r="EN44" s="453"/>
      <c r="EO44" s="413">
        <v>1</v>
      </c>
      <c r="EP44" s="411">
        <v>1</v>
      </c>
      <c r="EQ44" s="411"/>
      <c r="ER44" s="411"/>
      <c r="ES44" s="411"/>
      <c r="ET44" s="411"/>
      <c r="EU44" s="411"/>
    </row>
    <row r="45" spans="1:152" ht="15.75" x14ac:dyDescent="0.25">
      <c r="A45" s="527">
        <f>'Ratownictwo med. II st.'!A45</f>
        <v>25</v>
      </c>
      <c r="B45" s="527" t="str">
        <f>'Ratownictwo med. II st.'!B45</f>
        <v>B</v>
      </c>
      <c r="C45" s="527" t="str">
        <f>'Ratownictwo med. II st.'!C45</f>
        <v>2026/2027</v>
      </c>
      <c r="D45" s="527">
        <f>'Ratownictwo med. II st.'!D45</f>
        <v>0</v>
      </c>
      <c r="E45" s="527">
        <f>'Ratownictwo med. II st.'!E45</f>
        <v>2</v>
      </c>
      <c r="F45" s="527" t="str">
        <f>'Ratownictwo med. II st.'!F45</f>
        <v>2027/2028</v>
      </c>
      <c r="G45" s="527" t="str">
        <f>'Ratownictwo med. II st.'!G45</f>
        <v>RPS</v>
      </c>
      <c r="H45" s="527" t="str">
        <f>'Ratownictwo med. II st.'!H45</f>
        <v>ze standardu</v>
      </c>
      <c r="I45" s="319" t="str">
        <f>'Ratownictwo med. II st.'!I45</f>
        <v>Pediatria</v>
      </c>
      <c r="J45" s="481">
        <f>'Ratownictwo med. II st.'!M45</f>
        <v>40</v>
      </c>
      <c r="K45" s="507">
        <f>'Ratownictwo med. II st.'!N45</f>
        <v>25</v>
      </c>
      <c r="L45" s="508">
        <f>'Ratownictwo med. II st.'!O45</f>
        <v>15</v>
      </c>
      <c r="M45" s="509">
        <f>SUM('Ratownictwo med. II st.'!AB45,'Ratownictwo med. II st.'!AD45,'Ratownictwo med. II st.'!AY45,'Ratownictwo med. II st.'!BA45)</f>
        <v>5</v>
      </c>
      <c r="N45" s="510">
        <f>'Ratownictwo med. II st.'!P45</f>
        <v>15</v>
      </c>
      <c r="O45" s="511">
        <f>'Ratownictwo med. II st.'!Q45</f>
        <v>1.5</v>
      </c>
      <c r="P45" s="512" t="str">
        <f>'Ratownictwo med. II st.'!V45</f>
        <v>zal</v>
      </c>
      <c r="Q45" s="491">
        <f t="shared" si="8"/>
        <v>4</v>
      </c>
      <c r="R45" s="492">
        <f t="shared" si="9"/>
        <v>3</v>
      </c>
      <c r="S45" s="531">
        <f t="shared" si="10"/>
        <v>2</v>
      </c>
      <c r="T45" s="416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1"/>
      <c r="AH45" s="411"/>
      <c r="AI45" s="411"/>
      <c r="AJ45" s="411"/>
      <c r="AK45" s="411"/>
      <c r="AL45" s="411"/>
      <c r="AM45" s="411"/>
      <c r="AN45" s="419"/>
      <c r="AO45" s="409"/>
      <c r="AP45" s="410">
        <v>1</v>
      </c>
      <c r="AQ45" s="410"/>
      <c r="AR45" s="410"/>
      <c r="AS45" s="410">
        <v>1</v>
      </c>
      <c r="AT45" s="410"/>
      <c r="AU45" s="410"/>
      <c r="AV45" s="410"/>
      <c r="AW45" s="410"/>
      <c r="AX45" s="410"/>
      <c r="AY45" s="410"/>
      <c r="AZ45" s="410"/>
      <c r="BA45" s="410"/>
      <c r="BB45" s="410">
        <v>1</v>
      </c>
      <c r="BC45" s="410"/>
      <c r="BD45" s="410"/>
      <c r="BE45" s="410"/>
      <c r="BF45" s="410"/>
      <c r="BG45" s="410"/>
      <c r="BH45" s="410"/>
      <c r="BI45" s="410">
        <v>1</v>
      </c>
      <c r="BJ45" s="410"/>
      <c r="BK45" s="410"/>
      <c r="BL45" s="414"/>
      <c r="BM45" s="451"/>
      <c r="BN45" s="416"/>
      <c r="BO45" s="411"/>
      <c r="BP45" s="411"/>
      <c r="BQ45" s="411"/>
      <c r="BR45" s="411"/>
      <c r="BS45" s="411"/>
      <c r="BT45" s="411"/>
      <c r="BU45" s="411"/>
      <c r="BV45" s="411"/>
      <c r="BW45" s="411"/>
      <c r="BX45" s="411"/>
      <c r="BY45" s="411"/>
      <c r="BZ45" s="411"/>
      <c r="CA45" s="411"/>
      <c r="CB45" s="417"/>
      <c r="CC45" s="417"/>
      <c r="CD45" s="418"/>
      <c r="CE45" s="419"/>
      <c r="CF45" s="419"/>
      <c r="CG45" s="419"/>
      <c r="CH45" s="419"/>
      <c r="CI45" s="412"/>
      <c r="CJ45" s="416"/>
      <c r="CK45" s="411"/>
      <c r="CL45" s="411"/>
      <c r="CM45" s="411"/>
      <c r="CN45" s="411"/>
      <c r="CO45" s="411"/>
      <c r="CP45" s="411"/>
      <c r="CQ45" s="411"/>
      <c r="CR45" s="411"/>
      <c r="CS45" s="411"/>
      <c r="CT45" s="411"/>
      <c r="CU45" s="411"/>
      <c r="CV45" s="411"/>
      <c r="CW45" s="411"/>
      <c r="CX45" s="411"/>
      <c r="CY45" s="411"/>
      <c r="CZ45" s="411"/>
      <c r="DA45" s="412"/>
      <c r="DB45" s="416">
        <v>1</v>
      </c>
      <c r="DC45" s="411"/>
      <c r="DD45" s="411"/>
      <c r="DE45" s="411"/>
      <c r="DF45" s="411"/>
      <c r="DG45" s="411"/>
      <c r="DH45" s="411"/>
      <c r="DI45" s="411"/>
      <c r="DJ45" s="411"/>
      <c r="DK45" s="411"/>
      <c r="DL45" s="411"/>
      <c r="DM45" s="411"/>
      <c r="DN45" s="411"/>
      <c r="DO45" s="411"/>
      <c r="DP45" s="411">
        <v>1</v>
      </c>
      <c r="DQ45" s="411">
        <v>1</v>
      </c>
      <c r="DR45" s="411"/>
      <c r="DS45" s="411"/>
      <c r="DT45" s="411"/>
      <c r="DU45" s="412"/>
      <c r="DV45" s="452"/>
      <c r="DW45" s="419"/>
      <c r="DX45" s="419"/>
      <c r="DY45" s="419"/>
      <c r="DZ45" s="419"/>
      <c r="EA45" s="419"/>
      <c r="EB45" s="419"/>
      <c r="EC45" s="419"/>
      <c r="ED45" s="419"/>
      <c r="EE45" s="419"/>
      <c r="EF45" s="419"/>
      <c r="EG45" s="419"/>
      <c r="EH45" s="419"/>
      <c r="EI45" s="419"/>
      <c r="EJ45" s="419"/>
      <c r="EK45" s="419"/>
      <c r="EL45" s="419"/>
      <c r="EM45" s="420"/>
      <c r="EN45" s="453"/>
      <c r="EO45" s="413"/>
      <c r="EP45" s="411"/>
      <c r="EQ45" s="411"/>
      <c r="ER45" s="411">
        <v>1</v>
      </c>
      <c r="ES45" s="411"/>
      <c r="ET45" s="411"/>
      <c r="EU45" s="411">
        <v>1</v>
      </c>
    </row>
    <row r="46" spans="1:152" ht="31.5" x14ac:dyDescent="0.25">
      <c r="A46" s="527">
        <f>'Ratownictwo med. II st.'!A46</f>
        <v>26</v>
      </c>
      <c r="B46" s="527" t="str">
        <f>'Ratownictwo med. II st.'!B46</f>
        <v>B</v>
      </c>
      <c r="C46" s="527" t="str">
        <f>'Ratownictwo med. II st.'!C46</f>
        <v>2026/2027</v>
      </c>
      <c r="D46" s="527">
        <f>'Ratownictwo med. II st.'!D46</f>
        <v>0</v>
      </c>
      <c r="E46" s="527">
        <f>'Ratownictwo med. II st.'!E46</f>
        <v>2</v>
      </c>
      <c r="F46" s="527" t="str">
        <f>'Ratownictwo med. II st.'!F46</f>
        <v>2027/2028</v>
      </c>
      <c r="G46" s="527" t="str">
        <f>'Ratownictwo med. II st.'!G46</f>
        <v>RPS</v>
      </c>
      <c r="H46" s="527" t="str">
        <f>'Ratownictwo med. II st.'!H46</f>
        <v>ze standardu</v>
      </c>
      <c r="I46" s="319" t="str">
        <f>'Ratownictwo med. II st.'!I46</f>
        <v>Ginekologia i położnictwo w ratownictwie medycznym</v>
      </c>
      <c r="J46" s="481">
        <f>'Ratownictwo med. II st.'!M46</f>
        <v>50</v>
      </c>
      <c r="K46" s="507">
        <f>'Ratownictwo med. II st.'!N46</f>
        <v>25</v>
      </c>
      <c r="L46" s="508">
        <f>'Ratownictwo med. II st.'!O46</f>
        <v>25</v>
      </c>
      <c r="M46" s="509">
        <f>SUM('Ratownictwo med. II st.'!AB46,'Ratownictwo med. II st.'!AD46,'Ratownictwo med. II st.'!AY46,'Ratownictwo med. II st.'!BA46)</f>
        <v>10</v>
      </c>
      <c r="N46" s="510">
        <f>'Ratownictwo med. II st.'!P46</f>
        <v>25</v>
      </c>
      <c r="O46" s="511">
        <f>'Ratownictwo med. II st.'!Q46</f>
        <v>2</v>
      </c>
      <c r="P46" s="512" t="str">
        <f>'Ratownictwo med. II st.'!V46</f>
        <v>zal</v>
      </c>
      <c r="Q46" s="491">
        <f t="shared" si="8"/>
        <v>6</v>
      </c>
      <c r="R46" s="492">
        <f t="shared" si="9"/>
        <v>3</v>
      </c>
      <c r="S46" s="531">
        <f t="shared" si="10"/>
        <v>2</v>
      </c>
      <c r="T46" s="416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9"/>
      <c r="AO46" s="409">
        <v>1</v>
      </c>
      <c r="AP46" s="410"/>
      <c r="AQ46" s="410"/>
      <c r="AR46" s="410"/>
      <c r="AS46" s="410">
        <v>1</v>
      </c>
      <c r="AT46" s="410"/>
      <c r="AU46" s="410"/>
      <c r="AV46" s="410"/>
      <c r="AW46" s="410"/>
      <c r="AX46" s="410"/>
      <c r="AY46" s="410">
        <v>1</v>
      </c>
      <c r="AZ46" s="410">
        <v>1</v>
      </c>
      <c r="BA46" s="410"/>
      <c r="BB46" s="410"/>
      <c r="BC46" s="410"/>
      <c r="BD46" s="410"/>
      <c r="BE46" s="410"/>
      <c r="BF46" s="410"/>
      <c r="BG46" s="410"/>
      <c r="BH46" s="410"/>
      <c r="BI46" s="410">
        <v>1</v>
      </c>
      <c r="BJ46" s="410"/>
      <c r="BK46" s="410">
        <v>1</v>
      </c>
      <c r="BL46" s="414"/>
      <c r="BM46" s="451"/>
      <c r="BN46" s="416"/>
      <c r="BO46" s="411"/>
      <c r="BP46" s="411"/>
      <c r="BQ46" s="411"/>
      <c r="BR46" s="411"/>
      <c r="BS46" s="411"/>
      <c r="BT46" s="411"/>
      <c r="BU46" s="411"/>
      <c r="BV46" s="411"/>
      <c r="BW46" s="411"/>
      <c r="BX46" s="411"/>
      <c r="BY46" s="411"/>
      <c r="BZ46" s="411"/>
      <c r="CA46" s="411"/>
      <c r="CB46" s="417"/>
      <c r="CC46" s="417"/>
      <c r="CD46" s="418"/>
      <c r="CE46" s="419"/>
      <c r="CF46" s="419"/>
      <c r="CG46" s="419"/>
      <c r="CH46" s="419"/>
      <c r="CI46" s="412"/>
      <c r="CJ46" s="416"/>
      <c r="CK46" s="411"/>
      <c r="CL46" s="411"/>
      <c r="CM46" s="411"/>
      <c r="CN46" s="411"/>
      <c r="CO46" s="411"/>
      <c r="CP46" s="411"/>
      <c r="CQ46" s="411"/>
      <c r="CR46" s="411"/>
      <c r="CS46" s="411"/>
      <c r="CT46" s="411"/>
      <c r="CU46" s="411"/>
      <c r="CV46" s="411"/>
      <c r="CW46" s="411"/>
      <c r="CX46" s="411"/>
      <c r="CY46" s="411"/>
      <c r="CZ46" s="411"/>
      <c r="DA46" s="412"/>
      <c r="DB46" s="416">
        <v>1</v>
      </c>
      <c r="DC46" s="411"/>
      <c r="DD46" s="411"/>
      <c r="DE46" s="411"/>
      <c r="DF46" s="411"/>
      <c r="DG46" s="411"/>
      <c r="DH46" s="411"/>
      <c r="DI46" s="411"/>
      <c r="DJ46" s="411"/>
      <c r="DK46" s="411"/>
      <c r="DL46" s="411"/>
      <c r="DM46" s="411"/>
      <c r="DN46" s="411"/>
      <c r="DO46" s="411"/>
      <c r="DP46" s="411"/>
      <c r="DQ46" s="411"/>
      <c r="DR46" s="411">
        <v>1</v>
      </c>
      <c r="DS46" s="411">
        <v>1</v>
      </c>
      <c r="DT46" s="411"/>
      <c r="DU46" s="412"/>
      <c r="DV46" s="452"/>
      <c r="DW46" s="419"/>
      <c r="DX46" s="419"/>
      <c r="DY46" s="419"/>
      <c r="DZ46" s="419"/>
      <c r="EA46" s="419"/>
      <c r="EB46" s="419"/>
      <c r="EC46" s="419"/>
      <c r="ED46" s="419"/>
      <c r="EE46" s="419"/>
      <c r="EF46" s="419"/>
      <c r="EG46" s="419"/>
      <c r="EH46" s="419"/>
      <c r="EI46" s="419"/>
      <c r="EJ46" s="419"/>
      <c r="EK46" s="419"/>
      <c r="EL46" s="419"/>
      <c r="EM46" s="420"/>
      <c r="EN46" s="453"/>
      <c r="EO46" s="413">
        <v>1</v>
      </c>
      <c r="EP46" s="411"/>
      <c r="EQ46" s="411"/>
      <c r="ER46" s="411"/>
      <c r="ES46" s="411">
        <v>1</v>
      </c>
      <c r="ET46" s="411"/>
      <c r="EU46" s="411"/>
    </row>
    <row r="47" spans="1:152" ht="15.75" x14ac:dyDescent="0.25">
      <c r="A47" s="527">
        <f>'Ratownictwo med. II st.'!A47</f>
        <v>27</v>
      </c>
      <c r="B47" s="527" t="str">
        <f>'Ratownictwo med. II st.'!B47</f>
        <v>B</v>
      </c>
      <c r="C47" s="527" t="str">
        <f>'Ratownictwo med. II st.'!C47</f>
        <v>2026/2027</v>
      </c>
      <c r="D47" s="527">
        <f>'Ratownictwo med. II st.'!D47</f>
        <v>0</v>
      </c>
      <c r="E47" s="527">
        <f>'Ratownictwo med. II st.'!E47</f>
        <v>2</v>
      </c>
      <c r="F47" s="527" t="str">
        <f>'Ratownictwo med. II st.'!F47</f>
        <v>2027/2028</v>
      </c>
      <c r="G47" s="527" t="str">
        <f>'Ratownictwo med. II st.'!G47</f>
        <v>RPS</v>
      </c>
      <c r="H47" s="527" t="str">
        <f>'Ratownictwo med. II st.'!H47</f>
        <v>ze standardu</v>
      </c>
      <c r="I47" s="319" t="str">
        <f>'Ratownictwo med. II st.'!I47</f>
        <v>Medycyna katastrof</v>
      </c>
      <c r="J47" s="481">
        <f>'Ratownictwo med. II st.'!M47</f>
        <v>40</v>
      </c>
      <c r="K47" s="507">
        <f>'Ratownictwo med. II st.'!N47</f>
        <v>25</v>
      </c>
      <c r="L47" s="508">
        <f>'Ratownictwo med. II st.'!O47</f>
        <v>15</v>
      </c>
      <c r="M47" s="509">
        <f>SUM('Ratownictwo med. II st.'!AB47,'Ratownictwo med. II st.'!AD47,'Ratownictwo med. II st.'!AY47,'Ratownictwo med. II st.'!BA47)</f>
        <v>5</v>
      </c>
      <c r="N47" s="510">
        <f>'Ratownictwo med. II st.'!P47</f>
        <v>15</v>
      </c>
      <c r="O47" s="511">
        <f>'Ratownictwo med. II st.'!Q47</f>
        <v>1.5</v>
      </c>
      <c r="P47" s="512" t="str">
        <f>'Ratownictwo med. II st.'!V47</f>
        <v>zal</v>
      </c>
      <c r="Q47" s="491">
        <f t="shared" si="8"/>
        <v>2</v>
      </c>
      <c r="R47" s="492">
        <f t="shared" si="9"/>
        <v>3</v>
      </c>
      <c r="S47" s="531">
        <f t="shared" si="10"/>
        <v>2</v>
      </c>
      <c r="T47" s="416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1"/>
      <c r="AK47" s="411"/>
      <c r="AL47" s="411"/>
      <c r="AM47" s="411"/>
      <c r="AN47" s="419"/>
      <c r="AO47" s="409">
        <v>1</v>
      </c>
      <c r="AP47" s="410"/>
      <c r="AQ47" s="410"/>
      <c r="AR47" s="410"/>
      <c r="AS47" s="410"/>
      <c r="AT47" s="410"/>
      <c r="AU47" s="410"/>
      <c r="AV47" s="410"/>
      <c r="AW47" s="410"/>
      <c r="AX47" s="410"/>
      <c r="AY47" s="410"/>
      <c r="AZ47" s="410"/>
      <c r="BA47" s="410"/>
      <c r="BB47" s="410"/>
      <c r="BC47" s="410"/>
      <c r="BD47" s="410"/>
      <c r="BE47" s="410"/>
      <c r="BF47" s="410"/>
      <c r="BG47" s="410"/>
      <c r="BH47" s="410"/>
      <c r="BI47" s="410"/>
      <c r="BJ47" s="410"/>
      <c r="BK47" s="410">
        <v>1</v>
      </c>
      <c r="BL47" s="414"/>
      <c r="BM47" s="451"/>
      <c r="BN47" s="416"/>
      <c r="BO47" s="411"/>
      <c r="BP47" s="411"/>
      <c r="BQ47" s="411"/>
      <c r="BR47" s="411"/>
      <c r="BS47" s="411"/>
      <c r="BT47" s="411"/>
      <c r="BU47" s="411"/>
      <c r="BV47" s="411"/>
      <c r="BW47" s="411"/>
      <c r="BX47" s="411"/>
      <c r="BY47" s="411"/>
      <c r="BZ47" s="411"/>
      <c r="CA47" s="411"/>
      <c r="CB47" s="417"/>
      <c r="CC47" s="417"/>
      <c r="CD47" s="418"/>
      <c r="CE47" s="419"/>
      <c r="CF47" s="419"/>
      <c r="CG47" s="419"/>
      <c r="CH47" s="419"/>
      <c r="CI47" s="412"/>
      <c r="CJ47" s="416"/>
      <c r="CK47" s="411"/>
      <c r="CL47" s="411"/>
      <c r="CM47" s="411"/>
      <c r="CN47" s="411"/>
      <c r="CO47" s="411"/>
      <c r="CP47" s="411"/>
      <c r="CQ47" s="411"/>
      <c r="CR47" s="411"/>
      <c r="CS47" s="411"/>
      <c r="CT47" s="411"/>
      <c r="CU47" s="411"/>
      <c r="CV47" s="411"/>
      <c r="CW47" s="411"/>
      <c r="CX47" s="411"/>
      <c r="CY47" s="411"/>
      <c r="CZ47" s="411"/>
      <c r="DA47" s="412"/>
      <c r="DB47" s="416"/>
      <c r="DC47" s="411"/>
      <c r="DD47" s="411"/>
      <c r="DE47" s="411"/>
      <c r="DF47" s="411"/>
      <c r="DG47" s="411"/>
      <c r="DH47" s="411"/>
      <c r="DI47" s="411"/>
      <c r="DJ47" s="411"/>
      <c r="DK47" s="411"/>
      <c r="DL47" s="411"/>
      <c r="DM47" s="411"/>
      <c r="DN47" s="411"/>
      <c r="DO47" s="411"/>
      <c r="DP47" s="411"/>
      <c r="DQ47" s="411">
        <v>1</v>
      </c>
      <c r="DR47" s="411"/>
      <c r="DS47" s="411"/>
      <c r="DT47" s="411">
        <v>1</v>
      </c>
      <c r="DU47" s="412">
        <v>1</v>
      </c>
      <c r="DV47" s="452"/>
      <c r="DW47" s="419"/>
      <c r="DX47" s="419"/>
      <c r="DY47" s="419"/>
      <c r="DZ47" s="419"/>
      <c r="EA47" s="419"/>
      <c r="EB47" s="419"/>
      <c r="EC47" s="419"/>
      <c r="ED47" s="419"/>
      <c r="EE47" s="419"/>
      <c r="EF47" s="419"/>
      <c r="EG47" s="419"/>
      <c r="EH47" s="419"/>
      <c r="EI47" s="419"/>
      <c r="EJ47" s="419"/>
      <c r="EK47" s="419"/>
      <c r="EL47" s="419"/>
      <c r="EM47" s="420"/>
      <c r="EN47" s="453"/>
      <c r="EO47" s="413"/>
      <c r="EP47" s="411"/>
      <c r="EQ47" s="411">
        <v>1</v>
      </c>
      <c r="ER47" s="411"/>
      <c r="ES47" s="411"/>
      <c r="ET47" s="411"/>
      <c r="EU47" s="411">
        <v>1</v>
      </c>
    </row>
    <row r="48" spans="1:152" ht="15.75" x14ac:dyDescent="0.25">
      <c r="A48" s="527">
        <f>'Ratownictwo med. II st.'!A48</f>
        <v>28</v>
      </c>
      <c r="B48" s="527" t="str">
        <f>'Ratownictwo med. II st.'!B48</f>
        <v>B</v>
      </c>
      <c r="C48" s="527" t="str">
        <f>'Ratownictwo med. II st.'!C48</f>
        <v>2026/2027</v>
      </c>
      <c r="D48" s="527">
        <f>'Ratownictwo med. II st.'!D48</f>
        <v>0</v>
      </c>
      <c r="E48" s="527">
        <f>'Ratownictwo med. II st.'!E48</f>
        <v>2</v>
      </c>
      <c r="F48" s="527" t="str">
        <f>'Ratownictwo med. II st.'!F48</f>
        <v>2027/2028</v>
      </c>
      <c r="G48" s="527" t="str">
        <f>'Ratownictwo med. II st.'!G48</f>
        <v>RPS</v>
      </c>
      <c r="H48" s="527" t="str">
        <f>'Ratownictwo med. II st.'!H48</f>
        <v>ze standardu</v>
      </c>
      <c r="I48" s="319" t="str">
        <f>'Ratownictwo med. II st.'!I48</f>
        <v>Medycyna sądowa</v>
      </c>
      <c r="J48" s="481">
        <f>'Ratownictwo med. II st.'!M48</f>
        <v>50</v>
      </c>
      <c r="K48" s="507">
        <f>'Ratownictwo med. II st.'!N48</f>
        <v>25</v>
      </c>
      <c r="L48" s="508">
        <f>'Ratownictwo med. II st.'!O48</f>
        <v>25</v>
      </c>
      <c r="M48" s="509">
        <f>SUM('Ratownictwo med. II st.'!AB48,'Ratownictwo med. II st.'!AD48,'Ratownictwo med. II st.'!AY48,'Ratownictwo med. II st.'!BA48)</f>
        <v>10</v>
      </c>
      <c r="N48" s="510">
        <f>'Ratownictwo med. II st.'!P48</f>
        <v>25</v>
      </c>
      <c r="O48" s="511">
        <f>'Ratownictwo med. II st.'!Q48</f>
        <v>2</v>
      </c>
      <c r="P48" s="512" t="str">
        <f>'Ratownictwo med. II st.'!V48</f>
        <v>zal</v>
      </c>
      <c r="Q48" s="491">
        <f t="shared" si="8"/>
        <v>1</v>
      </c>
      <c r="R48" s="492">
        <f t="shared" si="9"/>
        <v>2</v>
      </c>
      <c r="S48" s="531">
        <f t="shared" si="10"/>
        <v>2</v>
      </c>
      <c r="T48" s="416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  <c r="AH48" s="411"/>
      <c r="AI48" s="411"/>
      <c r="AJ48" s="411"/>
      <c r="AK48" s="411"/>
      <c r="AL48" s="411"/>
      <c r="AM48" s="411"/>
      <c r="AN48" s="419"/>
      <c r="AO48" s="409"/>
      <c r="AP48" s="410"/>
      <c r="AQ48" s="410"/>
      <c r="AR48" s="410"/>
      <c r="AS48" s="410"/>
      <c r="AT48" s="410"/>
      <c r="AU48" s="410"/>
      <c r="AV48" s="410"/>
      <c r="AW48" s="410"/>
      <c r="AX48" s="410"/>
      <c r="AY48" s="410"/>
      <c r="AZ48" s="410"/>
      <c r="BA48" s="410"/>
      <c r="BB48" s="410"/>
      <c r="BC48" s="410"/>
      <c r="BD48" s="410"/>
      <c r="BE48" s="410"/>
      <c r="BF48" s="410"/>
      <c r="BG48" s="410"/>
      <c r="BH48" s="410"/>
      <c r="BI48" s="410"/>
      <c r="BJ48" s="410"/>
      <c r="BK48" s="410">
        <v>1</v>
      </c>
      <c r="BL48" s="414"/>
      <c r="BM48" s="451"/>
      <c r="BN48" s="416"/>
      <c r="BO48" s="411"/>
      <c r="BP48" s="411"/>
      <c r="BQ48" s="411"/>
      <c r="BR48" s="411"/>
      <c r="BS48" s="411"/>
      <c r="BT48" s="411"/>
      <c r="BU48" s="411"/>
      <c r="BV48" s="411"/>
      <c r="BW48" s="411"/>
      <c r="BX48" s="411"/>
      <c r="BY48" s="411"/>
      <c r="BZ48" s="411"/>
      <c r="CA48" s="411"/>
      <c r="CB48" s="417"/>
      <c r="CC48" s="417"/>
      <c r="CD48" s="418"/>
      <c r="CE48" s="419"/>
      <c r="CF48" s="419"/>
      <c r="CG48" s="419"/>
      <c r="CH48" s="419"/>
      <c r="CI48" s="412"/>
      <c r="CJ48" s="416"/>
      <c r="CK48" s="411"/>
      <c r="CL48" s="411"/>
      <c r="CM48" s="411"/>
      <c r="CN48" s="411"/>
      <c r="CO48" s="411"/>
      <c r="CP48" s="411"/>
      <c r="CQ48" s="411"/>
      <c r="CR48" s="411"/>
      <c r="CS48" s="411"/>
      <c r="CT48" s="411"/>
      <c r="CU48" s="411"/>
      <c r="CV48" s="411"/>
      <c r="CW48" s="411"/>
      <c r="CX48" s="411"/>
      <c r="CY48" s="411"/>
      <c r="CZ48" s="411"/>
      <c r="DA48" s="412"/>
      <c r="DB48" s="416"/>
      <c r="DC48" s="411"/>
      <c r="DD48" s="411"/>
      <c r="DE48" s="411"/>
      <c r="DF48" s="411"/>
      <c r="DG48" s="411"/>
      <c r="DH48" s="411"/>
      <c r="DI48" s="411"/>
      <c r="DJ48" s="411"/>
      <c r="DK48" s="411"/>
      <c r="DL48" s="411"/>
      <c r="DM48" s="411"/>
      <c r="DN48" s="411"/>
      <c r="DO48" s="411"/>
      <c r="DP48" s="411"/>
      <c r="DQ48" s="411"/>
      <c r="DR48" s="411"/>
      <c r="DS48" s="411"/>
      <c r="DT48" s="411">
        <v>1</v>
      </c>
      <c r="DU48" s="412">
        <v>1</v>
      </c>
      <c r="DV48" s="452"/>
      <c r="DW48" s="419"/>
      <c r="DX48" s="419"/>
      <c r="DY48" s="419"/>
      <c r="DZ48" s="419"/>
      <c r="EA48" s="419"/>
      <c r="EB48" s="419"/>
      <c r="EC48" s="419"/>
      <c r="ED48" s="419"/>
      <c r="EE48" s="419"/>
      <c r="EF48" s="419"/>
      <c r="EG48" s="419"/>
      <c r="EH48" s="419"/>
      <c r="EI48" s="419"/>
      <c r="EJ48" s="419"/>
      <c r="EK48" s="419"/>
      <c r="EL48" s="419"/>
      <c r="EM48" s="420"/>
      <c r="EN48" s="453"/>
      <c r="EO48" s="413"/>
      <c r="EP48" s="411">
        <v>1</v>
      </c>
      <c r="EQ48" s="411">
        <v>1</v>
      </c>
      <c r="ER48" s="411"/>
      <c r="ES48" s="411"/>
      <c r="ET48" s="411"/>
      <c r="EU48" s="411"/>
    </row>
    <row r="49" spans="1:151" ht="15.75" x14ac:dyDescent="0.25">
      <c r="A49" s="527">
        <f>'Ratownictwo med. II st.'!A49</f>
        <v>29</v>
      </c>
      <c r="B49" s="527" t="str">
        <f>'Ratownictwo med. II st.'!B49</f>
        <v>C</v>
      </c>
      <c r="C49" s="527" t="str">
        <f>'Ratownictwo med. II st.'!C49</f>
        <v>2026/2027</v>
      </c>
      <c r="D49" s="527">
        <f>'Ratownictwo med. II st.'!D49</f>
        <v>0</v>
      </c>
      <c r="E49" s="527">
        <f>'Ratownictwo med. II st.'!E49</f>
        <v>2</v>
      </c>
      <c r="F49" s="527" t="str">
        <f>'Ratownictwo med. II st.'!F49</f>
        <v>2027/2028</v>
      </c>
      <c r="G49" s="527" t="str">
        <f>'Ratownictwo med. II st.'!G49</f>
        <v>RPS</v>
      </c>
      <c r="H49" s="527" t="str">
        <f>'Ratownictwo med. II st.'!H49</f>
        <v>ze standardu</v>
      </c>
      <c r="I49" s="319" t="str">
        <f>'Ratownictwo med. II st.'!I49</f>
        <v>Seminarium dyplomowe</v>
      </c>
      <c r="J49" s="481">
        <f>'Ratownictwo med. II st.'!M49</f>
        <v>25</v>
      </c>
      <c r="K49" s="507">
        <f>'Ratownictwo med. II st.'!N49</f>
        <v>15</v>
      </c>
      <c r="L49" s="508">
        <f>'Ratownictwo med. II st.'!O49</f>
        <v>10</v>
      </c>
      <c r="M49" s="509">
        <f>SUM('Ratownictwo med. II st.'!AB49,'Ratownictwo med. II st.'!AD49,'Ratownictwo med. II st.'!AY49,'Ratownictwo med. II st.'!BA49)</f>
        <v>10</v>
      </c>
      <c r="N49" s="510">
        <f>'Ratownictwo med. II st.'!P49</f>
        <v>10</v>
      </c>
      <c r="O49" s="511">
        <f>'Ratownictwo med. II st.'!Q49</f>
        <v>1</v>
      </c>
      <c r="P49" s="512" t="str">
        <f>'Ratownictwo med. II st.'!V49</f>
        <v>zal</v>
      </c>
      <c r="Q49" s="491">
        <f t="shared" si="8"/>
        <v>3</v>
      </c>
      <c r="R49" s="492">
        <f t="shared" si="9"/>
        <v>1</v>
      </c>
      <c r="S49" s="531">
        <f t="shared" si="10"/>
        <v>0</v>
      </c>
      <c r="T49" s="416"/>
      <c r="U49" s="411"/>
      <c r="V49" s="411"/>
      <c r="W49" s="411"/>
      <c r="X49" s="411"/>
      <c r="Y49" s="411"/>
      <c r="Z49" s="411"/>
      <c r="AA49" s="411"/>
      <c r="AB49" s="411"/>
      <c r="AC49" s="411"/>
      <c r="AD49" s="411"/>
      <c r="AE49" s="411"/>
      <c r="AF49" s="411"/>
      <c r="AG49" s="411"/>
      <c r="AH49" s="411"/>
      <c r="AI49" s="411"/>
      <c r="AJ49" s="411"/>
      <c r="AK49" s="411"/>
      <c r="AL49" s="411"/>
      <c r="AM49" s="411"/>
      <c r="AN49" s="419"/>
      <c r="AO49" s="409"/>
      <c r="AP49" s="410"/>
      <c r="AQ49" s="410"/>
      <c r="AR49" s="410"/>
      <c r="AS49" s="410"/>
      <c r="AT49" s="410"/>
      <c r="AU49" s="410"/>
      <c r="AV49" s="410"/>
      <c r="AW49" s="410"/>
      <c r="AX49" s="410"/>
      <c r="AY49" s="410"/>
      <c r="AZ49" s="410"/>
      <c r="BA49" s="410"/>
      <c r="BB49" s="410"/>
      <c r="BC49" s="410"/>
      <c r="BD49" s="410"/>
      <c r="BE49" s="410"/>
      <c r="BF49" s="410"/>
      <c r="BG49" s="410"/>
      <c r="BH49" s="410"/>
      <c r="BI49" s="410"/>
      <c r="BJ49" s="410"/>
      <c r="BK49" s="410"/>
      <c r="BL49" s="414"/>
      <c r="BM49" s="451"/>
      <c r="BN49" s="416">
        <v>1</v>
      </c>
      <c r="BO49" s="411">
        <v>1</v>
      </c>
      <c r="BP49" s="411">
        <v>1</v>
      </c>
      <c r="BQ49" s="411"/>
      <c r="BR49" s="411"/>
      <c r="BS49" s="411"/>
      <c r="BT49" s="411"/>
      <c r="BU49" s="411"/>
      <c r="BV49" s="411"/>
      <c r="BW49" s="411"/>
      <c r="BX49" s="411"/>
      <c r="BY49" s="411"/>
      <c r="BZ49" s="411"/>
      <c r="CA49" s="411"/>
      <c r="CB49" s="417"/>
      <c r="CC49" s="417"/>
      <c r="CD49" s="418"/>
      <c r="CE49" s="419"/>
      <c r="CF49" s="419"/>
      <c r="CG49" s="419"/>
      <c r="CH49" s="419"/>
      <c r="CI49" s="412"/>
      <c r="CJ49" s="416"/>
      <c r="CK49" s="411"/>
      <c r="CL49" s="411"/>
      <c r="CM49" s="411"/>
      <c r="CN49" s="411"/>
      <c r="CO49" s="411"/>
      <c r="CP49" s="411"/>
      <c r="CQ49" s="411"/>
      <c r="CR49" s="411"/>
      <c r="CS49" s="411"/>
      <c r="CT49" s="411"/>
      <c r="CU49" s="411"/>
      <c r="CV49" s="411"/>
      <c r="CW49" s="411"/>
      <c r="CX49" s="411"/>
      <c r="CY49" s="411"/>
      <c r="CZ49" s="411"/>
      <c r="DA49" s="412"/>
      <c r="DB49" s="416"/>
      <c r="DC49" s="411"/>
      <c r="DD49" s="411"/>
      <c r="DE49" s="411"/>
      <c r="DF49" s="411"/>
      <c r="DG49" s="411"/>
      <c r="DH49" s="411"/>
      <c r="DI49" s="411"/>
      <c r="DJ49" s="411"/>
      <c r="DK49" s="411"/>
      <c r="DL49" s="411"/>
      <c r="DM49" s="411"/>
      <c r="DN49" s="411"/>
      <c r="DO49" s="411"/>
      <c r="DP49" s="411"/>
      <c r="DQ49" s="411"/>
      <c r="DR49" s="411"/>
      <c r="DS49" s="411"/>
      <c r="DT49" s="411"/>
      <c r="DU49" s="412"/>
      <c r="DV49" s="452"/>
      <c r="DW49" s="419"/>
      <c r="DX49" s="419"/>
      <c r="DY49" s="419"/>
      <c r="DZ49" s="419"/>
      <c r="EA49" s="419">
        <v>1</v>
      </c>
      <c r="EB49" s="419"/>
      <c r="EC49" s="419"/>
      <c r="ED49" s="419"/>
      <c r="EE49" s="419"/>
      <c r="EF49" s="419"/>
      <c r="EG49" s="419"/>
      <c r="EH49" s="419"/>
      <c r="EI49" s="419"/>
      <c r="EJ49" s="419"/>
      <c r="EK49" s="419"/>
      <c r="EL49" s="419"/>
      <c r="EM49" s="420"/>
      <c r="EN49" s="453"/>
      <c r="EO49" s="413"/>
      <c r="EP49" s="411"/>
      <c r="EQ49" s="411"/>
      <c r="ER49" s="411"/>
      <c r="ES49" s="411"/>
      <c r="ET49" s="411"/>
      <c r="EU49" s="411"/>
    </row>
    <row r="50" spans="1:151" ht="31.5" x14ac:dyDescent="0.25">
      <c r="A50" s="527">
        <f>'Ratownictwo med. II st.'!A50</f>
        <v>30</v>
      </c>
      <c r="B50" s="527">
        <f>'Ratownictwo med. II st.'!B50</f>
        <v>0</v>
      </c>
      <c r="C50" s="527" t="str">
        <f>'Ratownictwo med. II st.'!C50</f>
        <v>2026/2027</v>
      </c>
      <c r="D50" s="527">
        <f>'Ratownictwo med. II st.'!D50</f>
        <v>0</v>
      </c>
      <c r="E50" s="527">
        <f>'Ratownictwo med. II st.'!E50</f>
        <v>2</v>
      </c>
      <c r="F50" s="527" t="str">
        <f>'Ratownictwo med. II st.'!F50</f>
        <v>2027/2028</v>
      </c>
      <c r="G50" s="527" t="str">
        <f>'Ratownictwo med. II st.'!G50</f>
        <v>RPS</v>
      </c>
      <c r="H50" s="527" t="str">
        <f>'Ratownictwo med. II st.'!H50</f>
        <v>ze standardu</v>
      </c>
      <c r="I50" s="319" t="str">
        <f>'Ratownictwo med. II st.'!I50</f>
        <v>Przygotowanie pracy dyplomowej</v>
      </c>
      <c r="J50" s="481">
        <f>'Ratownictwo med. II st.'!M50</f>
        <v>160</v>
      </c>
      <c r="K50" s="507">
        <f>'Ratownictwo med. II st.'!N50</f>
        <v>160</v>
      </c>
      <c r="L50" s="508">
        <f>'Ratownictwo med. II st.'!O50</f>
        <v>0</v>
      </c>
      <c r="M50" s="509">
        <f>SUM('Ratownictwo med. II st.'!AB50,'Ratownictwo med. II st.'!AD50,'Ratownictwo med. II st.'!AY50,'Ratownictwo med. II st.'!BA50)</f>
        <v>0</v>
      </c>
      <c r="N50" s="510">
        <f>'Ratownictwo med. II st.'!P50</f>
        <v>0</v>
      </c>
      <c r="O50" s="511">
        <f>'Ratownictwo med. II st.'!Q50</f>
        <v>6</v>
      </c>
      <c r="P50" s="512" t="str">
        <f>'Ratownictwo med. II st.'!V50</f>
        <v>zal</v>
      </c>
      <c r="Q50" s="491">
        <f t="shared" si="8"/>
        <v>0</v>
      </c>
      <c r="R50" s="492">
        <f t="shared" si="9"/>
        <v>0</v>
      </c>
      <c r="S50" s="531">
        <f t="shared" si="10"/>
        <v>0</v>
      </c>
      <c r="T50" s="416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1"/>
      <c r="AH50" s="411"/>
      <c r="AI50" s="411"/>
      <c r="AJ50" s="411"/>
      <c r="AK50" s="411"/>
      <c r="AL50" s="411"/>
      <c r="AM50" s="411"/>
      <c r="AN50" s="419"/>
      <c r="AO50" s="409"/>
      <c r="AP50" s="410"/>
      <c r="AQ50" s="410"/>
      <c r="AR50" s="410"/>
      <c r="AS50" s="410"/>
      <c r="AT50" s="410"/>
      <c r="AU50" s="410"/>
      <c r="AV50" s="410"/>
      <c r="AW50" s="410"/>
      <c r="AX50" s="410"/>
      <c r="AY50" s="410"/>
      <c r="AZ50" s="410"/>
      <c r="BA50" s="410"/>
      <c r="BB50" s="410"/>
      <c r="BC50" s="410"/>
      <c r="BD50" s="410"/>
      <c r="BE50" s="410"/>
      <c r="BF50" s="410"/>
      <c r="BG50" s="410"/>
      <c r="BH50" s="410"/>
      <c r="BI50" s="410"/>
      <c r="BJ50" s="410"/>
      <c r="BK50" s="410"/>
      <c r="BL50" s="414"/>
      <c r="BM50" s="451"/>
      <c r="BN50" s="416"/>
      <c r="BO50" s="411"/>
      <c r="BP50" s="411"/>
      <c r="BQ50" s="411"/>
      <c r="BR50" s="411"/>
      <c r="BS50" s="411"/>
      <c r="BT50" s="411"/>
      <c r="BU50" s="411"/>
      <c r="BV50" s="411"/>
      <c r="BW50" s="411"/>
      <c r="BX50" s="411"/>
      <c r="BY50" s="411"/>
      <c r="BZ50" s="411"/>
      <c r="CA50" s="411"/>
      <c r="CB50" s="417"/>
      <c r="CC50" s="417"/>
      <c r="CD50" s="418"/>
      <c r="CE50" s="419"/>
      <c r="CF50" s="419"/>
      <c r="CG50" s="419"/>
      <c r="CH50" s="419"/>
      <c r="CI50" s="412"/>
      <c r="CJ50" s="416"/>
      <c r="CK50" s="411"/>
      <c r="CL50" s="411"/>
      <c r="CM50" s="411"/>
      <c r="CN50" s="411"/>
      <c r="CO50" s="411"/>
      <c r="CP50" s="411"/>
      <c r="CQ50" s="411"/>
      <c r="CR50" s="411"/>
      <c r="CS50" s="411"/>
      <c r="CT50" s="411"/>
      <c r="CU50" s="411"/>
      <c r="CV50" s="411"/>
      <c r="CW50" s="411"/>
      <c r="CX50" s="411"/>
      <c r="CY50" s="411"/>
      <c r="CZ50" s="411"/>
      <c r="DA50" s="412"/>
      <c r="DB50" s="416"/>
      <c r="DC50" s="411"/>
      <c r="DD50" s="411"/>
      <c r="DE50" s="411"/>
      <c r="DF50" s="411"/>
      <c r="DG50" s="411"/>
      <c r="DH50" s="411"/>
      <c r="DI50" s="411"/>
      <c r="DJ50" s="411"/>
      <c r="DK50" s="411"/>
      <c r="DL50" s="411"/>
      <c r="DM50" s="411"/>
      <c r="DN50" s="411"/>
      <c r="DO50" s="411"/>
      <c r="DP50" s="411"/>
      <c r="DQ50" s="411"/>
      <c r="DR50" s="411"/>
      <c r="DS50" s="411"/>
      <c r="DT50" s="411"/>
      <c r="DU50" s="412"/>
      <c r="DV50" s="452"/>
      <c r="DW50" s="419"/>
      <c r="DX50" s="419"/>
      <c r="DY50" s="419"/>
      <c r="DZ50" s="419"/>
      <c r="EA50" s="419"/>
      <c r="EB50" s="419"/>
      <c r="EC50" s="419"/>
      <c r="ED50" s="419"/>
      <c r="EE50" s="419"/>
      <c r="EF50" s="419"/>
      <c r="EG50" s="419"/>
      <c r="EH50" s="419"/>
      <c r="EI50" s="419"/>
      <c r="EJ50" s="419"/>
      <c r="EK50" s="419"/>
      <c r="EL50" s="419"/>
      <c r="EM50" s="420"/>
      <c r="EN50" s="453"/>
      <c r="EO50" s="413"/>
      <c r="EP50" s="411"/>
      <c r="EQ50" s="411"/>
      <c r="ER50" s="411"/>
      <c r="ES50" s="411"/>
      <c r="ET50" s="411"/>
      <c r="EU50" s="411"/>
    </row>
    <row r="51" spans="1:151" ht="31.5" x14ac:dyDescent="0.25">
      <c r="A51" s="527">
        <f>'Ratownictwo med. II st.'!A51</f>
        <v>31</v>
      </c>
      <c r="B51" s="527">
        <f>'Ratownictwo med. II st.'!B51</f>
        <v>0</v>
      </c>
      <c r="C51" s="527" t="str">
        <f>'Ratownictwo med. II st.'!C51</f>
        <v>2026/2027</v>
      </c>
      <c r="D51" s="527">
        <f>'Ratownictwo med. II st.'!D51</f>
        <v>0</v>
      </c>
      <c r="E51" s="527">
        <f>'Ratownictwo med. II st.'!E51</f>
        <v>2</v>
      </c>
      <c r="F51" s="527" t="str">
        <f>'Ratownictwo med. II st.'!F51</f>
        <v>2027/2028</v>
      </c>
      <c r="G51" s="527" t="str">
        <f>'Ratownictwo med. II st.'!G51</f>
        <v>RPS</v>
      </c>
      <c r="H51" s="527" t="str">
        <f>'Ratownictwo med. II st.'!H51</f>
        <v>ze standardu</v>
      </c>
      <c r="I51" s="319" t="str">
        <f>'Ratownictwo med. II st.'!I51</f>
        <v>Przygotowanie do egzaminu dyplomowego</v>
      </c>
      <c r="J51" s="481">
        <f>'Ratownictwo med. II st.'!M51</f>
        <v>230</v>
      </c>
      <c r="K51" s="507">
        <f>'Ratownictwo med. II st.'!N51</f>
        <v>230</v>
      </c>
      <c r="L51" s="508">
        <f>'Ratownictwo med. II st.'!O51</f>
        <v>0</v>
      </c>
      <c r="M51" s="509">
        <f>SUM('Ratownictwo med. II st.'!AB51,'Ratownictwo med. II st.'!AD51,'Ratownictwo med. II st.'!AY51,'Ratownictwo med. II st.'!BA51)</f>
        <v>0</v>
      </c>
      <c r="N51" s="510">
        <f>'Ratownictwo med. II st.'!P51</f>
        <v>0</v>
      </c>
      <c r="O51" s="511">
        <f>'Ratownictwo med. II st.'!Q51</f>
        <v>9</v>
      </c>
      <c r="P51" s="512" t="str">
        <f>'Ratownictwo med. II st.'!V51</f>
        <v>zal</v>
      </c>
      <c r="Q51" s="491">
        <f t="shared" si="8"/>
        <v>0</v>
      </c>
      <c r="R51" s="492">
        <f t="shared" si="9"/>
        <v>0</v>
      </c>
      <c r="S51" s="531">
        <f t="shared" si="10"/>
        <v>0</v>
      </c>
      <c r="T51" s="416"/>
      <c r="U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1"/>
      <c r="AH51" s="411"/>
      <c r="AI51" s="411"/>
      <c r="AJ51" s="411"/>
      <c r="AK51" s="411"/>
      <c r="AL51" s="411"/>
      <c r="AM51" s="411"/>
      <c r="AN51" s="419"/>
      <c r="AO51" s="409"/>
      <c r="AP51" s="410"/>
      <c r="AQ51" s="410"/>
      <c r="AR51" s="410"/>
      <c r="AS51" s="410"/>
      <c r="AT51" s="410"/>
      <c r="AU51" s="410"/>
      <c r="AV51" s="410"/>
      <c r="AW51" s="410"/>
      <c r="AX51" s="410"/>
      <c r="AY51" s="410"/>
      <c r="AZ51" s="410"/>
      <c r="BA51" s="410"/>
      <c r="BB51" s="410"/>
      <c r="BC51" s="410"/>
      <c r="BD51" s="410"/>
      <c r="BE51" s="410"/>
      <c r="BF51" s="410"/>
      <c r="BG51" s="410"/>
      <c r="BH51" s="410"/>
      <c r="BI51" s="410"/>
      <c r="BJ51" s="410"/>
      <c r="BK51" s="410"/>
      <c r="BL51" s="414"/>
      <c r="BM51" s="451"/>
      <c r="BN51" s="416"/>
      <c r="BO51" s="411"/>
      <c r="BP51" s="411"/>
      <c r="BQ51" s="411"/>
      <c r="BR51" s="411"/>
      <c r="BS51" s="411"/>
      <c r="BT51" s="411"/>
      <c r="BU51" s="411"/>
      <c r="BV51" s="411"/>
      <c r="BW51" s="411"/>
      <c r="BX51" s="411"/>
      <c r="BY51" s="411"/>
      <c r="BZ51" s="411"/>
      <c r="CA51" s="411"/>
      <c r="CB51" s="417"/>
      <c r="CC51" s="417"/>
      <c r="CD51" s="418"/>
      <c r="CE51" s="419"/>
      <c r="CF51" s="419"/>
      <c r="CG51" s="419"/>
      <c r="CH51" s="419"/>
      <c r="CI51" s="412"/>
      <c r="CJ51" s="416"/>
      <c r="CK51" s="411"/>
      <c r="CL51" s="411"/>
      <c r="CM51" s="411"/>
      <c r="CN51" s="411"/>
      <c r="CO51" s="411"/>
      <c r="CP51" s="411"/>
      <c r="CQ51" s="411"/>
      <c r="CR51" s="411"/>
      <c r="CS51" s="411"/>
      <c r="CT51" s="411"/>
      <c r="CU51" s="411"/>
      <c r="CV51" s="411"/>
      <c r="CW51" s="411"/>
      <c r="CX51" s="411"/>
      <c r="CY51" s="411"/>
      <c r="CZ51" s="411"/>
      <c r="DA51" s="412"/>
      <c r="DB51" s="416"/>
      <c r="DC51" s="411"/>
      <c r="DD51" s="411"/>
      <c r="DE51" s="411"/>
      <c r="DF51" s="411"/>
      <c r="DG51" s="411"/>
      <c r="DH51" s="411"/>
      <c r="DI51" s="411"/>
      <c r="DJ51" s="411"/>
      <c r="DK51" s="411"/>
      <c r="DL51" s="411"/>
      <c r="DM51" s="411"/>
      <c r="DN51" s="411"/>
      <c r="DO51" s="411"/>
      <c r="DP51" s="411"/>
      <c r="DQ51" s="411"/>
      <c r="DR51" s="411"/>
      <c r="DS51" s="411"/>
      <c r="DT51" s="411"/>
      <c r="DU51" s="412"/>
      <c r="DV51" s="452"/>
      <c r="DW51" s="419"/>
      <c r="DX51" s="419"/>
      <c r="DY51" s="419"/>
      <c r="DZ51" s="419"/>
      <c r="EA51" s="419"/>
      <c r="EB51" s="419"/>
      <c r="EC51" s="419"/>
      <c r="ED51" s="419"/>
      <c r="EE51" s="419"/>
      <c r="EF51" s="419"/>
      <c r="EG51" s="419"/>
      <c r="EH51" s="419"/>
      <c r="EI51" s="419"/>
      <c r="EJ51" s="419"/>
      <c r="EK51" s="419"/>
      <c r="EL51" s="419"/>
      <c r="EM51" s="420"/>
      <c r="EN51" s="453"/>
      <c r="EO51" s="413"/>
      <c r="EP51" s="411"/>
      <c r="EQ51" s="411"/>
      <c r="ER51" s="411"/>
      <c r="ES51" s="411"/>
      <c r="ET51" s="411"/>
      <c r="EU51" s="411"/>
    </row>
    <row r="52" spans="1:151" ht="47.25" x14ac:dyDescent="0.25">
      <c r="A52" s="527">
        <f>'Ratownictwo med. II st.'!A52</f>
        <v>32</v>
      </c>
      <c r="B52" s="527" t="str">
        <f>'Ratownictwo med. II st.'!B52</f>
        <v>B</v>
      </c>
      <c r="C52" s="527" t="str">
        <f>'Ratownictwo med. II st.'!C52</f>
        <v>2026/2027</v>
      </c>
      <c r="D52" s="527">
        <f>'Ratownictwo med. II st.'!D52</f>
        <v>0</v>
      </c>
      <c r="E52" s="527">
        <f>'Ratownictwo med. II st.'!E52</f>
        <v>2</v>
      </c>
      <c r="F52" s="527" t="str">
        <f>'Ratownictwo med. II st.'!F52</f>
        <v>2027/2028</v>
      </c>
      <c r="G52" s="527" t="str">
        <f>'Ratownictwo med. II st.'!G52</f>
        <v>RPS</v>
      </c>
      <c r="H52" s="527" t="str">
        <f>'Ratownictwo med. II st.'!H52</f>
        <v>do dyspozycji uczelni (Autorska oferta uczelni)</v>
      </c>
      <c r="I52" s="319" t="str">
        <f>'Ratownictwo med. II st.'!I52</f>
        <v>Postępowanie w stanach zagrożenia życia w ujęciu interprofesjonalnym</v>
      </c>
      <c r="J52" s="481">
        <f>'Ratownictwo med. II st.'!M52</f>
        <v>50</v>
      </c>
      <c r="K52" s="507">
        <f>'Ratownictwo med. II st.'!N52</f>
        <v>25</v>
      </c>
      <c r="L52" s="508">
        <f>'Ratownictwo med. II st.'!O52</f>
        <v>25</v>
      </c>
      <c r="M52" s="509">
        <f>SUM('Ratownictwo med. II st.'!AB52,'Ratownictwo med. II st.'!AD52,'Ratownictwo med. II st.'!AY52,'Ratownictwo med. II st.'!BA52)</f>
        <v>10</v>
      </c>
      <c r="N52" s="510">
        <f>'Ratownictwo med. II st.'!P52</f>
        <v>25</v>
      </c>
      <c r="O52" s="511">
        <f>'Ratownictwo med. II st.'!Q52</f>
        <v>2</v>
      </c>
      <c r="P52" s="512" t="str">
        <f>'Ratownictwo med. II st.'!V52</f>
        <v>zal</v>
      </c>
      <c r="Q52" s="491">
        <f t="shared" ref="Q52" si="11">SUM(T52:CI52)</f>
        <v>4</v>
      </c>
      <c r="R52" s="492">
        <f t="shared" ref="R52" si="12">SUM(CJ52:EN52)</f>
        <v>6</v>
      </c>
      <c r="S52" s="531">
        <f t="shared" ref="S52" si="13">SUM(EO52:EU52)</f>
        <v>2</v>
      </c>
      <c r="T52" s="416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1"/>
      <c r="AI52" s="411"/>
      <c r="AJ52" s="411"/>
      <c r="AK52" s="411"/>
      <c r="AL52" s="411"/>
      <c r="AM52" s="411"/>
      <c r="AN52" s="419"/>
      <c r="AO52" s="409">
        <v>1</v>
      </c>
      <c r="AP52" s="410"/>
      <c r="AQ52" s="410"/>
      <c r="AR52" s="410"/>
      <c r="AS52" s="410">
        <v>1</v>
      </c>
      <c r="AT52" s="410"/>
      <c r="AU52" s="410"/>
      <c r="AV52" s="410"/>
      <c r="AW52" s="410"/>
      <c r="AX52" s="410"/>
      <c r="AY52" s="410"/>
      <c r="AZ52" s="410"/>
      <c r="BA52" s="410"/>
      <c r="BB52" s="410"/>
      <c r="BC52" s="410"/>
      <c r="BD52" s="410"/>
      <c r="BE52" s="410"/>
      <c r="BF52" s="410"/>
      <c r="BG52" s="410"/>
      <c r="BH52" s="410">
        <v>1</v>
      </c>
      <c r="BI52" s="410"/>
      <c r="BJ52" s="410"/>
      <c r="BK52" s="410">
        <v>1</v>
      </c>
      <c r="BL52" s="414"/>
      <c r="BM52" s="451"/>
      <c r="BN52" s="416"/>
      <c r="BO52" s="411"/>
      <c r="BP52" s="411"/>
      <c r="BQ52" s="411"/>
      <c r="BR52" s="411"/>
      <c r="BS52" s="411"/>
      <c r="BT52" s="411"/>
      <c r="BU52" s="411"/>
      <c r="BV52" s="411"/>
      <c r="BW52" s="411"/>
      <c r="BX52" s="411"/>
      <c r="BY52" s="411"/>
      <c r="BZ52" s="411"/>
      <c r="CA52" s="411"/>
      <c r="CB52" s="417"/>
      <c r="CC52" s="417"/>
      <c r="CD52" s="418"/>
      <c r="CE52" s="419"/>
      <c r="CF52" s="419"/>
      <c r="CG52" s="419"/>
      <c r="CH52" s="419"/>
      <c r="CI52" s="412"/>
      <c r="CJ52" s="416"/>
      <c r="CK52" s="411"/>
      <c r="CL52" s="411"/>
      <c r="CM52" s="411"/>
      <c r="CN52" s="411"/>
      <c r="CO52" s="411"/>
      <c r="CP52" s="411"/>
      <c r="CQ52" s="411"/>
      <c r="CR52" s="411"/>
      <c r="CS52" s="411"/>
      <c r="CT52" s="411"/>
      <c r="CU52" s="411"/>
      <c r="CV52" s="411"/>
      <c r="CW52" s="411"/>
      <c r="CX52" s="411"/>
      <c r="CY52" s="411"/>
      <c r="CZ52" s="411"/>
      <c r="DA52" s="412"/>
      <c r="DB52" s="416">
        <v>1</v>
      </c>
      <c r="DC52" s="411">
        <v>1</v>
      </c>
      <c r="DD52" s="411"/>
      <c r="DE52" s="411"/>
      <c r="DF52" s="411"/>
      <c r="DG52" s="411"/>
      <c r="DH52" s="411"/>
      <c r="DI52" s="411">
        <v>1</v>
      </c>
      <c r="DJ52" s="411"/>
      <c r="DK52" s="411"/>
      <c r="DL52" s="411"/>
      <c r="DM52" s="411"/>
      <c r="DN52" s="411"/>
      <c r="DO52" s="411"/>
      <c r="DP52" s="411"/>
      <c r="DQ52" s="411">
        <v>1</v>
      </c>
      <c r="DR52" s="411"/>
      <c r="DS52" s="411">
        <v>1</v>
      </c>
      <c r="DT52" s="411">
        <v>1</v>
      </c>
      <c r="DU52" s="412"/>
      <c r="DV52" s="452"/>
      <c r="DW52" s="419"/>
      <c r="DX52" s="419"/>
      <c r="DY52" s="419"/>
      <c r="DZ52" s="419"/>
      <c r="EA52" s="419"/>
      <c r="EB52" s="419"/>
      <c r="EC52" s="419"/>
      <c r="ED52" s="419"/>
      <c r="EE52" s="419"/>
      <c r="EF52" s="419"/>
      <c r="EG52" s="419"/>
      <c r="EH52" s="419"/>
      <c r="EI52" s="419"/>
      <c r="EJ52" s="419"/>
      <c r="EK52" s="419"/>
      <c r="EL52" s="419"/>
      <c r="EM52" s="420"/>
      <c r="EN52" s="453"/>
      <c r="EO52" s="413"/>
      <c r="EP52" s="411"/>
      <c r="EQ52" s="411">
        <v>1</v>
      </c>
      <c r="ER52" s="411"/>
      <c r="ES52" s="411"/>
      <c r="ET52" s="411"/>
      <c r="EU52" s="411">
        <v>1</v>
      </c>
    </row>
    <row r="53" spans="1:151" ht="31.5" x14ac:dyDescent="0.25">
      <c r="A53" s="527">
        <f>'Ratownictwo med. II st.'!A53</f>
        <v>33</v>
      </c>
      <c r="B53" s="527" t="str">
        <f>'Ratownictwo med. II st.'!B53</f>
        <v>B</v>
      </c>
      <c r="C53" s="527" t="str">
        <f>'Ratownictwo med. II st.'!C53</f>
        <v>2026/2027</v>
      </c>
      <c r="D53" s="527">
        <f>'Ratownictwo med. II st.'!D53</f>
        <v>0</v>
      </c>
      <c r="E53" s="527">
        <f>'Ratownictwo med. II st.'!E53</f>
        <v>2</v>
      </c>
      <c r="F53" s="527" t="str">
        <f>'Ratownictwo med. II st.'!F53</f>
        <v>2027/2028</v>
      </c>
      <c r="G53" s="527" t="str">
        <f>'Ratownictwo med. II st.'!G53</f>
        <v>RPS</v>
      </c>
      <c r="H53" s="527" t="str">
        <f>'Ratownictwo med. II st.'!H53</f>
        <v>do dyspozycji uczelni (Autorska oferta uczelni)</v>
      </c>
      <c r="I53" s="319" t="str">
        <f>'Ratownictwo med. II st.'!I53</f>
        <v>Stan odżywienia w stanach zagrożenia życia</v>
      </c>
      <c r="J53" s="481">
        <f>'Ratownictwo med. II st.'!M53</f>
        <v>50</v>
      </c>
      <c r="K53" s="507">
        <f>'Ratownictwo med. II st.'!N53</f>
        <v>30</v>
      </c>
      <c r="L53" s="508">
        <f>'Ratownictwo med. II st.'!O53</f>
        <v>20</v>
      </c>
      <c r="M53" s="509">
        <f>SUM('Ratownictwo med. II st.'!AB53,'Ratownictwo med. II st.'!AD53,'Ratownictwo med. II st.'!AY53,'Ratownictwo med. II st.'!BA53)</f>
        <v>15</v>
      </c>
      <c r="N53" s="510">
        <f>'Ratownictwo med. II st.'!P53</f>
        <v>20</v>
      </c>
      <c r="O53" s="511">
        <f>'Ratownictwo med. II st.'!Q53</f>
        <v>2</v>
      </c>
      <c r="P53" s="512" t="str">
        <f>'Ratownictwo med. II st.'!V53</f>
        <v>zal</v>
      </c>
      <c r="Q53" s="491">
        <f t="shared" ref="Q53" si="14">SUM(T53:CI53)</f>
        <v>4</v>
      </c>
      <c r="R53" s="492">
        <f t="shared" ref="R53" si="15">SUM(CJ53:EN53)</f>
        <v>2</v>
      </c>
      <c r="S53" s="531">
        <f t="shared" ref="S53" si="16">SUM(EO53:EU53)</f>
        <v>3</v>
      </c>
      <c r="T53" s="416"/>
      <c r="U53" s="411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1"/>
      <c r="AL53" s="411"/>
      <c r="AM53" s="411"/>
      <c r="AN53" s="419"/>
      <c r="AO53" s="409"/>
      <c r="AP53" s="410">
        <v>1</v>
      </c>
      <c r="AQ53" s="410"/>
      <c r="AR53" s="410"/>
      <c r="AS53" s="410"/>
      <c r="AT53" s="410">
        <v>1</v>
      </c>
      <c r="AU53" s="410"/>
      <c r="AV53" s="410"/>
      <c r="AW53" s="410">
        <v>1</v>
      </c>
      <c r="AX53" s="410"/>
      <c r="AY53" s="410"/>
      <c r="AZ53" s="410"/>
      <c r="BA53" s="410"/>
      <c r="BB53" s="410"/>
      <c r="BC53" s="410"/>
      <c r="BD53" s="410"/>
      <c r="BE53" s="410"/>
      <c r="BF53" s="410"/>
      <c r="BG53" s="410"/>
      <c r="BH53" s="410"/>
      <c r="BI53" s="410"/>
      <c r="BJ53" s="410">
        <v>1</v>
      </c>
      <c r="BK53" s="410"/>
      <c r="BL53" s="414"/>
      <c r="BM53" s="451"/>
      <c r="BN53" s="416"/>
      <c r="BO53" s="411"/>
      <c r="BP53" s="411"/>
      <c r="BQ53" s="411"/>
      <c r="BR53" s="411"/>
      <c r="BS53" s="411"/>
      <c r="BT53" s="411"/>
      <c r="BU53" s="411"/>
      <c r="BV53" s="411"/>
      <c r="BW53" s="411"/>
      <c r="BX53" s="411"/>
      <c r="BY53" s="411"/>
      <c r="BZ53" s="411"/>
      <c r="CA53" s="411"/>
      <c r="CB53" s="417"/>
      <c r="CC53" s="417"/>
      <c r="CD53" s="418"/>
      <c r="CE53" s="419"/>
      <c r="CF53" s="419"/>
      <c r="CG53" s="419"/>
      <c r="CH53" s="419"/>
      <c r="CI53" s="412"/>
      <c r="CJ53" s="416"/>
      <c r="CK53" s="411"/>
      <c r="CL53" s="411"/>
      <c r="CM53" s="411"/>
      <c r="CN53" s="411"/>
      <c r="CO53" s="411"/>
      <c r="CP53" s="411"/>
      <c r="CQ53" s="411"/>
      <c r="CR53" s="411"/>
      <c r="CS53" s="411"/>
      <c r="CT53" s="411"/>
      <c r="CU53" s="411"/>
      <c r="CV53" s="411"/>
      <c r="CW53" s="411"/>
      <c r="CX53" s="411"/>
      <c r="CY53" s="411"/>
      <c r="CZ53" s="411"/>
      <c r="DA53" s="412"/>
      <c r="DB53" s="416">
        <v>1</v>
      </c>
      <c r="DC53" s="411"/>
      <c r="DD53" s="411"/>
      <c r="DE53" s="411"/>
      <c r="DF53" s="411"/>
      <c r="DG53" s="411"/>
      <c r="DH53" s="411"/>
      <c r="DI53" s="411"/>
      <c r="DJ53" s="411"/>
      <c r="DK53" s="411"/>
      <c r="DL53" s="411"/>
      <c r="DM53" s="411"/>
      <c r="DN53" s="411"/>
      <c r="DO53" s="411"/>
      <c r="DP53" s="411"/>
      <c r="DQ53" s="411">
        <v>1</v>
      </c>
      <c r="DR53" s="411"/>
      <c r="DS53" s="411"/>
      <c r="DT53" s="411"/>
      <c r="DU53" s="412"/>
      <c r="DV53" s="452"/>
      <c r="DW53" s="419"/>
      <c r="DX53" s="419"/>
      <c r="DY53" s="419"/>
      <c r="DZ53" s="419"/>
      <c r="EA53" s="419"/>
      <c r="EB53" s="419"/>
      <c r="EC53" s="419"/>
      <c r="ED53" s="419"/>
      <c r="EE53" s="419"/>
      <c r="EF53" s="419"/>
      <c r="EG53" s="419"/>
      <c r="EH53" s="419"/>
      <c r="EI53" s="419"/>
      <c r="EJ53" s="419"/>
      <c r="EK53" s="419"/>
      <c r="EL53" s="419"/>
      <c r="EM53" s="420"/>
      <c r="EN53" s="453"/>
      <c r="EO53" s="413"/>
      <c r="EP53" s="411">
        <v>1</v>
      </c>
      <c r="EQ53" s="411"/>
      <c r="ER53" s="411"/>
      <c r="ES53" s="411">
        <v>1</v>
      </c>
      <c r="ET53" s="411">
        <v>1</v>
      </c>
      <c r="EU53" s="411"/>
    </row>
    <row r="54" spans="1:151" ht="47.25" x14ac:dyDescent="0.25">
      <c r="A54" s="527">
        <f>'Ratownictwo med. II st.'!A54</f>
        <v>34</v>
      </c>
      <c r="B54" s="527" t="str">
        <f>'Ratownictwo med. II st.'!B54</f>
        <v>B</v>
      </c>
      <c r="C54" s="527" t="str">
        <f>'Ratownictwo med. II st.'!C54</f>
        <v>2026/2027</v>
      </c>
      <c r="D54" s="527" t="str">
        <f>'Ratownictwo med. II st.'!D54</f>
        <v>Tok A</v>
      </c>
      <c r="E54" s="527">
        <f>'Ratownictwo med. II st.'!E54</f>
        <v>2</v>
      </c>
      <c r="F54" s="527" t="str">
        <f>'Ratownictwo med. II st.'!F54</f>
        <v>2027/2028</v>
      </c>
      <c r="G54" s="527" t="str">
        <f>'Ratownictwo med. II st.'!G54</f>
        <v>POW</v>
      </c>
      <c r="H54" s="527" t="str">
        <f>'Ratownictwo med. II st.'!H54</f>
        <v>do dyspozycji uczelni (Autorska oferta uczelni)</v>
      </c>
      <c r="I54" s="319" t="str">
        <f>'Ratownictwo med. II st.'!I54</f>
        <v>Stany nagłe w położnictwie i ginekologii w ujęciu interprofesjonalnym</v>
      </c>
      <c r="J54" s="481">
        <f>'Ratownictwo med. II st.'!M54</f>
        <v>75</v>
      </c>
      <c r="K54" s="507">
        <f>'Ratownictwo med. II st.'!N54</f>
        <v>40</v>
      </c>
      <c r="L54" s="508">
        <f>'Ratownictwo med. II st.'!O54</f>
        <v>35</v>
      </c>
      <c r="M54" s="509">
        <f>SUM('Ratownictwo med. II st.'!AB54,'Ratownictwo med. II st.'!AD54,'Ratownictwo med. II st.'!AY54,'Ratownictwo med. II st.'!BA54)</f>
        <v>5</v>
      </c>
      <c r="N54" s="510">
        <f>'Ratownictwo med. II st.'!P54</f>
        <v>35</v>
      </c>
      <c r="O54" s="511">
        <f>'Ratownictwo med. II st.'!Q54</f>
        <v>3</v>
      </c>
      <c r="P54" s="512" t="str">
        <f>'Ratownictwo med. II st.'!V54</f>
        <v>zal</v>
      </c>
      <c r="Q54" s="491">
        <f>SUM(T54:CI54)</f>
        <v>3</v>
      </c>
      <c r="R54" s="492">
        <f>SUM(CJ54:EN54)</f>
        <v>4</v>
      </c>
      <c r="S54" s="531">
        <f>SUM(EO54:EU54)</f>
        <v>2</v>
      </c>
      <c r="T54" s="416"/>
      <c r="U54" s="411"/>
      <c r="V54" s="411"/>
      <c r="W54" s="411"/>
      <c r="X54" s="411"/>
      <c r="Y54" s="411"/>
      <c r="Z54" s="411"/>
      <c r="AA54" s="411"/>
      <c r="AB54" s="411"/>
      <c r="AC54" s="411"/>
      <c r="AD54" s="411"/>
      <c r="AE54" s="411"/>
      <c r="AF54" s="411"/>
      <c r="AG54" s="411"/>
      <c r="AH54" s="411"/>
      <c r="AI54" s="411"/>
      <c r="AJ54" s="411"/>
      <c r="AK54" s="411"/>
      <c r="AL54" s="411"/>
      <c r="AM54" s="411"/>
      <c r="AN54" s="419"/>
      <c r="AO54" s="409">
        <v>1</v>
      </c>
      <c r="AP54" s="410"/>
      <c r="AQ54" s="410"/>
      <c r="AR54" s="410"/>
      <c r="AS54" s="410">
        <v>1</v>
      </c>
      <c r="AT54" s="410"/>
      <c r="AU54" s="410"/>
      <c r="AV54" s="410"/>
      <c r="AW54" s="410"/>
      <c r="AX54" s="410"/>
      <c r="AY54" s="410"/>
      <c r="AZ54" s="410"/>
      <c r="BA54" s="410"/>
      <c r="BB54" s="410"/>
      <c r="BC54" s="410"/>
      <c r="BD54" s="410"/>
      <c r="BE54" s="410"/>
      <c r="BF54" s="410"/>
      <c r="BG54" s="410"/>
      <c r="BH54" s="410"/>
      <c r="BI54" s="410"/>
      <c r="BJ54" s="410"/>
      <c r="BK54" s="410">
        <v>1</v>
      </c>
      <c r="BL54" s="414"/>
      <c r="BM54" s="451"/>
      <c r="BN54" s="416"/>
      <c r="BO54" s="411"/>
      <c r="BP54" s="411"/>
      <c r="BQ54" s="411"/>
      <c r="BR54" s="411"/>
      <c r="BS54" s="411"/>
      <c r="BT54" s="411"/>
      <c r="BU54" s="411"/>
      <c r="BV54" s="411"/>
      <c r="BW54" s="411"/>
      <c r="BX54" s="411"/>
      <c r="BY54" s="411"/>
      <c r="BZ54" s="411"/>
      <c r="CA54" s="411"/>
      <c r="CB54" s="417"/>
      <c r="CC54" s="417"/>
      <c r="CD54" s="418"/>
      <c r="CE54" s="419"/>
      <c r="CF54" s="419"/>
      <c r="CG54" s="419"/>
      <c r="CH54" s="419"/>
      <c r="CI54" s="412"/>
      <c r="CJ54" s="416"/>
      <c r="CK54" s="411"/>
      <c r="CL54" s="411"/>
      <c r="CM54" s="411"/>
      <c r="CN54" s="411"/>
      <c r="CO54" s="411"/>
      <c r="CP54" s="411"/>
      <c r="CQ54" s="411"/>
      <c r="CR54" s="411"/>
      <c r="CS54" s="411"/>
      <c r="CT54" s="411"/>
      <c r="CU54" s="411"/>
      <c r="CV54" s="411"/>
      <c r="CW54" s="411"/>
      <c r="CX54" s="411"/>
      <c r="CY54" s="411"/>
      <c r="CZ54" s="411"/>
      <c r="DA54" s="412"/>
      <c r="DB54" s="416">
        <v>1</v>
      </c>
      <c r="DC54" s="411">
        <v>1</v>
      </c>
      <c r="DD54" s="411"/>
      <c r="DE54" s="411"/>
      <c r="DF54" s="411"/>
      <c r="DG54" s="411"/>
      <c r="DH54" s="411"/>
      <c r="DI54" s="411">
        <v>1</v>
      </c>
      <c r="DJ54" s="411"/>
      <c r="DK54" s="411"/>
      <c r="DL54" s="411"/>
      <c r="DM54" s="411"/>
      <c r="DN54" s="411"/>
      <c r="DO54" s="411"/>
      <c r="DP54" s="411"/>
      <c r="DQ54" s="411">
        <v>1</v>
      </c>
      <c r="DR54" s="411"/>
      <c r="DS54" s="411"/>
      <c r="DT54" s="411"/>
      <c r="DU54" s="412"/>
      <c r="DV54" s="452"/>
      <c r="DW54" s="419"/>
      <c r="DX54" s="419"/>
      <c r="DY54" s="419"/>
      <c r="DZ54" s="419"/>
      <c r="EA54" s="419"/>
      <c r="EB54" s="419"/>
      <c r="EC54" s="419"/>
      <c r="ED54" s="419"/>
      <c r="EE54" s="419"/>
      <c r="EF54" s="419"/>
      <c r="EG54" s="419"/>
      <c r="EH54" s="419"/>
      <c r="EI54" s="419"/>
      <c r="EJ54" s="419"/>
      <c r="EK54" s="419"/>
      <c r="EL54" s="419"/>
      <c r="EM54" s="420"/>
      <c r="EN54" s="453"/>
      <c r="EO54" s="413">
        <v>1</v>
      </c>
      <c r="EP54" s="411"/>
      <c r="EQ54" s="411"/>
      <c r="ER54" s="411"/>
      <c r="ES54" s="411">
        <v>1</v>
      </c>
      <c r="ET54" s="411"/>
      <c r="EU54" s="411"/>
    </row>
    <row r="55" spans="1:151" ht="31.5" x14ac:dyDescent="0.25">
      <c r="A55" s="527">
        <f>'Ratownictwo med. II st.'!A55</f>
        <v>35</v>
      </c>
      <c r="B55" s="527" t="str">
        <f>'Ratownictwo med. II st.'!B55</f>
        <v>B</v>
      </c>
      <c r="C55" s="527" t="str">
        <f>'Ratownictwo med. II st.'!C55</f>
        <v>2026/2027</v>
      </c>
      <c r="D55" s="527" t="str">
        <f>'Ratownictwo med. II st.'!D55</f>
        <v>Tok A</v>
      </c>
      <c r="E55" s="527">
        <f>'Ratownictwo med. II st.'!E55</f>
        <v>2</v>
      </c>
      <c r="F55" s="527" t="str">
        <f>'Ratownictwo med. II st.'!F55</f>
        <v>2027/2028</v>
      </c>
      <c r="G55" s="527" t="str">
        <f>'Ratownictwo med. II st.'!G55</f>
        <v>POW</v>
      </c>
      <c r="H55" s="527" t="str">
        <f>'Ratownictwo med. II st.'!H55</f>
        <v>do dyspozycji uczelni (Autorska oferta uczelni)</v>
      </c>
      <c r="I55" s="319" t="str">
        <f>'Ratownictwo med. II st.'!I55</f>
        <v>Zaawansowane zabiegi ratunkowe</v>
      </c>
      <c r="J55" s="481">
        <f>'Ratownictwo med. II st.'!M55</f>
        <v>75</v>
      </c>
      <c r="K55" s="507">
        <f>'Ratownictwo med. II st.'!N55</f>
        <v>35</v>
      </c>
      <c r="L55" s="508">
        <f>'Ratownictwo med. II st.'!O55</f>
        <v>40</v>
      </c>
      <c r="M55" s="509">
        <f>SUM('Ratownictwo med. II st.'!AB55,'Ratownictwo med. II st.'!AD55,'Ratownictwo med. II st.'!AY55,'Ratownictwo med. II st.'!BA55)</f>
        <v>15</v>
      </c>
      <c r="N55" s="510">
        <f>'Ratownictwo med. II st.'!P55</f>
        <v>40</v>
      </c>
      <c r="O55" s="511">
        <f>'Ratownictwo med. II st.'!Q55</f>
        <v>3</v>
      </c>
      <c r="P55" s="512" t="str">
        <f>'Ratownictwo med. II st.'!V55</f>
        <v>zal</v>
      </c>
      <c r="Q55" s="491">
        <f t="shared" ref="Q55" si="17">SUM(T55:CI55)</f>
        <v>9</v>
      </c>
      <c r="R55" s="492">
        <f t="shared" ref="R55" si="18">SUM(CJ55:EN55)</f>
        <v>7</v>
      </c>
      <c r="S55" s="531">
        <f t="shared" ref="S55" si="19">SUM(EO55:EU55)</f>
        <v>2</v>
      </c>
      <c r="T55" s="416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  <c r="AI55" s="411"/>
      <c r="AJ55" s="411"/>
      <c r="AK55" s="411"/>
      <c r="AL55" s="411"/>
      <c r="AM55" s="411"/>
      <c r="AN55" s="419"/>
      <c r="AO55" s="416">
        <v>1</v>
      </c>
      <c r="AP55" s="410">
        <v>1</v>
      </c>
      <c r="AQ55" s="410"/>
      <c r="AR55" s="410"/>
      <c r="AS55" s="410">
        <v>1</v>
      </c>
      <c r="AT55" s="410"/>
      <c r="AU55" s="410">
        <v>1</v>
      </c>
      <c r="AV55" s="410">
        <v>1</v>
      </c>
      <c r="AW55" s="410"/>
      <c r="AX55" s="410"/>
      <c r="AY55" s="410"/>
      <c r="AZ55" s="410">
        <v>1</v>
      </c>
      <c r="BA55" s="410"/>
      <c r="BB55" s="410"/>
      <c r="BC55" s="410"/>
      <c r="BD55" s="410">
        <v>1</v>
      </c>
      <c r="BE55" s="410"/>
      <c r="BF55" s="410"/>
      <c r="BG55" s="410"/>
      <c r="BH55" s="410"/>
      <c r="BI55" s="410"/>
      <c r="BJ55" s="410"/>
      <c r="BK55" s="410"/>
      <c r="BL55" s="414">
        <v>1</v>
      </c>
      <c r="BM55" s="451">
        <v>1</v>
      </c>
      <c r="BN55" s="416"/>
      <c r="BO55" s="411"/>
      <c r="BP55" s="411"/>
      <c r="BQ55" s="411"/>
      <c r="BR55" s="411"/>
      <c r="BS55" s="411"/>
      <c r="BT55" s="411"/>
      <c r="BU55" s="411"/>
      <c r="BV55" s="411"/>
      <c r="BW55" s="411"/>
      <c r="BX55" s="411"/>
      <c r="BY55" s="411"/>
      <c r="BZ55" s="411"/>
      <c r="CA55" s="411"/>
      <c r="CB55" s="417"/>
      <c r="CC55" s="417"/>
      <c r="CD55" s="418"/>
      <c r="CE55" s="419"/>
      <c r="CF55" s="419"/>
      <c r="CG55" s="419"/>
      <c r="CH55" s="419"/>
      <c r="CI55" s="412"/>
      <c r="CJ55" s="416"/>
      <c r="CK55" s="411"/>
      <c r="CL55" s="411"/>
      <c r="CM55" s="411"/>
      <c r="CN55" s="411"/>
      <c r="CO55" s="411"/>
      <c r="CP55" s="411"/>
      <c r="CQ55" s="411"/>
      <c r="CR55" s="411"/>
      <c r="CS55" s="411"/>
      <c r="CT55" s="411"/>
      <c r="CU55" s="411"/>
      <c r="CV55" s="411"/>
      <c r="CW55" s="411"/>
      <c r="CX55" s="411"/>
      <c r="CY55" s="411"/>
      <c r="CZ55" s="411"/>
      <c r="DA55" s="412"/>
      <c r="DB55" s="416"/>
      <c r="DC55" s="411">
        <v>1</v>
      </c>
      <c r="DD55" s="411">
        <v>1</v>
      </c>
      <c r="DE55" s="411">
        <v>1</v>
      </c>
      <c r="DF55" s="411"/>
      <c r="DG55" s="411"/>
      <c r="DH55" s="411">
        <v>1</v>
      </c>
      <c r="DI55" s="411"/>
      <c r="DJ55" s="411">
        <v>1</v>
      </c>
      <c r="DK55" s="411">
        <v>1</v>
      </c>
      <c r="DL55" s="411"/>
      <c r="DM55" s="411"/>
      <c r="DN55" s="411"/>
      <c r="DO55" s="411"/>
      <c r="DP55" s="411">
        <v>1</v>
      </c>
      <c r="DQ55" s="411"/>
      <c r="DR55" s="411"/>
      <c r="DS55" s="411"/>
      <c r="DT55" s="411"/>
      <c r="DU55" s="412"/>
      <c r="DV55" s="452"/>
      <c r="DW55" s="419"/>
      <c r="DX55" s="419"/>
      <c r="DY55" s="419"/>
      <c r="DZ55" s="419"/>
      <c r="EA55" s="419"/>
      <c r="EB55" s="419"/>
      <c r="EC55" s="419"/>
      <c r="ED55" s="419"/>
      <c r="EE55" s="419"/>
      <c r="EF55" s="419"/>
      <c r="EG55" s="419"/>
      <c r="EH55" s="419"/>
      <c r="EI55" s="419"/>
      <c r="EJ55" s="419"/>
      <c r="EK55" s="419"/>
      <c r="EL55" s="419"/>
      <c r="EM55" s="420"/>
      <c r="EN55" s="453"/>
      <c r="EO55" s="413">
        <v>1</v>
      </c>
      <c r="EP55" s="411"/>
      <c r="EQ55" s="411"/>
      <c r="ER55" s="411"/>
      <c r="ES55" s="411">
        <v>1</v>
      </c>
      <c r="ET55" s="411"/>
      <c r="EU55" s="411"/>
    </row>
    <row r="56" spans="1:151" ht="15.75" x14ac:dyDescent="0.25">
      <c r="A56" s="527">
        <f>'Ratownictwo med. II st.'!A56</f>
        <v>36</v>
      </c>
      <c r="B56" s="527" t="str">
        <f>'Ratownictwo med. II st.'!B56</f>
        <v>B</v>
      </c>
      <c r="C56" s="527" t="str">
        <f>'Ratownictwo med. II st.'!C56</f>
        <v>2026/2027</v>
      </c>
      <c r="D56" s="527" t="str">
        <f>'Ratownictwo med. II st.'!D56</f>
        <v>Tok A</v>
      </c>
      <c r="E56" s="527">
        <f>'Ratownictwo med. II st.'!E56</f>
        <v>2</v>
      </c>
      <c r="F56" s="527" t="str">
        <f>'Ratownictwo med. II st.'!F56</f>
        <v>2027/2028</v>
      </c>
      <c r="G56" s="527" t="str">
        <f>'Ratownictwo med. II st.'!G56</f>
        <v>POW</v>
      </c>
      <c r="H56" s="527" t="str">
        <f>'Ratownictwo med. II st.'!H56</f>
        <v>do dyspozycji uczelni (Autorska oferta uczelni)</v>
      </c>
      <c r="I56" s="319" t="str">
        <f>'Ratownictwo med. II st.'!I56</f>
        <v>Elementy medycyny pola walki</v>
      </c>
      <c r="J56" s="481">
        <f>'Ratownictwo med. II st.'!M56</f>
        <v>75</v>
      </c>
      <c r="K56" s="507">
        <f>'Ratownictwo med. II st.'!N56</f>
        <v>35</v>
      </c>
      <c r="L56" s="508">
        <f>'Ratownictwo med. II st.'!O56</f>
        <v>40</v>
      </c>
      <c r="M56" s="509">
        <f>SUM('Ratownictwo med. II st.'!AB56,'Ratownictwo med. II st.'!AD56,'Ratownictwo med. II st.'!AY56,'Ratownictwo med. II st.'!BA56)</f>
        <v>15</v>
      </c>
      <c r="N56" s="510">
        <f>'Ratownictwo med. II st.'!P56</f>
        <v>40</v>
      </c>
      <c r="O56" s="511">
        <f>'Ratownictwo med. II st.'!Q56</f>
        <v>3</v>
      </c>
      <c r="P56" s="512" t="str">
        <f>'Ratownictwo med. II st.'!V56</f>
        <v>zal</v>
      </c>
      <c r="Q56" s="491">
        <f t="shared" si="8"/>
        <v>5</v>
      </c>
      <c r="R56" s="492">
        <f t="shared" si="9"/>
        <v>6</v>
      </c>
      <c r="S56" s="531">
        <f t="shared" si="10"/>
        <v>2</v>
      </c>
      <c r="T56" s="416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  <c r="AI56" s="411"/>
      <c r="AJ56" s="411"/>
      <c r="AK56" s="411"/>
      <c r="AL56" s="411"/>
      <c r="AM56" s="411"/>
      <c r="AN56" s="419"/>
      <c r="AO56" s="409"/>
      <c r="AP56" s="410"/>
      <c r="AQ56" s="410"/>
      <c r="AR56" s="410"/>
      <c r="AS56" s="410">
        <v>1</v>
      </c>
      <c r="AT56" s="410">
        <v>1</v>
      </c>
      <c r="AU56" s="410">
        <v>1</v>
      </c>
      <c r="AV56" s="410">
        <v>1</v>
      </c>
      <c r="AW56" s="410"/>
      <c r="AX56" s="410"/>
      <c r="AY56" s="410"/>
      <c r="AZ56" s="410"/>
      <c r="BA56" s="410"/>
      <c r="BB56" s="410"/>
      <c r="BC56" s="410"/>
      <c r="BD56" s="410"/>
      <c r="BE56" s="410">
        <v>1</v>
      </c>
      <c r="BF56" s="410"/>
      <c r="BG56" s="410"/>
      <c r="BH56" s="410"/>
      <c r="BI56" s="410"/>
      <c r="BJ56" s="410"/>
      <c r="BK56" s="410"/>
      <c r="BL56" s="414"/>
      <c r="BM56" s="451"/>
      <c r="BN56" s="416"/>
      <c r="BO56" s="411"/>
      <c r="BP56" s="411"/>
      <c r="BQ56" s="411"/>
      <c r="BR56" s="411"/>
      <c r="BS56" s="411"/>
      <c r="BT56" s="411"/>
      <c r="BU56" s="411"/>
      <c r="BV56" s="411"/>
      <c r="BW56" s="411"/>
      <c r="BX56" s="411"/>
      <c r="BY56" s="411"/>
      <c r="BZ56" s="411"/>
      <c r="CA56" s="411"/>
      <c r="CB56" s="417"/>
      <c r="CC56" s="417"/>
      <c r="CD56" s="418"/>
      <c r="CE56" s="419"/>
      <c r="CF56" s="419"/>
      <c r="CG56" s="419"/>
      <c r="CH56" s="419"/>
      <c r="CI56" s="412"/>
      <c r="CJ56" s="416"/>
      <c r="CK56" s="411"/>
      <c r="CL56" s="411"/>
      <c r="CM56" s="411"/>
      <c r="CN56" s="411"/>
      <c r="CO56" s="411"/>
      <c r="CP56" s="411"/>
      <c r="CQ56" s="411"/>
      <c r="CR56" s="411"/>
      <c r="CS56" s="411"/>
      <c r="CT56" s="411"/>
      <c r="CU56" s="411"/>
      <c r="CV56" s="411"/>
      <c r="CW56" s="411"/>
      <c r="CX56" s="411"/>
      <c r="CY56" s="411"/>
      <c r="CZ56" s="411"/>
      <c r="DA56" s="412"/>
      <c r="DB56" s="416"/>
      <c r="DC56" s="411">
        <v>1</v>
      </c>
      <c r="DD56" s="411">
        <v>1</v>
      </c>
      <c r="DE56" s="411">
        <v>1</v>
      </c>
      <c r="DF56" s="411"/>
      <c r="DG56" s="411"/>
      <c r="DH56" s="411">
        <v>1</v>
      </c>
      <c r="DI56" s="411"/>
      <c r="DJ56" s="411">
        <v>1</v>
      </c>
      <c r="DK56" s="411"/>
      <c r="DL56" s="411"/>
      <c r="DM56" s="411"/>
      <c r="DN56" s="411"/>
      <c r="DO56" s="411"/>
      <c r="DP56" s="411">
        <v>1</v>
      </c>
      <c r="DQ56" s="411"/>
      <c r="DR56" s="411"/>
      <c r="DS56" s="411"/>
      <c r="DT56" s="411"/>
      <c r="DU56" s="412"/>
      <c r="DV56" s="452"/>
      <c r="DW56" s="419"/>
      <c r="DX56" s="419"/>
      <c r="DY56" s="419"/>
      <c r="DZ56" s="419"/>
      <c r="EA56" s="419"/>
      <c r="EB56" s="419"/>
      <c r="EC56" s="419"/>
      <c r="ED56" s="419"/>
      <c r="EE56" s="419"/>
      <c r="EF56" s="419"/>
      <c r="EG56" s="419"/>
      <c r="EH56" s="419"/>
      <c r="EI56" s="419"/>
      <c r="EJ56" s="419"/>
      <c r="EK56" s="419"/>
      <c r="EL56" s="419"/>
      <c r="EM56" s="420"/>
      <c r="EN56" s="453"/>
      <c r="EO56" s="413">
        <v>1</v>
      </c>
      <c r="EP56" s="411"/>
      <c r="EQ56" s="411"/>
      <c r="ER56" s="411"/>
      <c r="ES56" s="411">
        <v>1</v>
      </c>
      <c r="ET56" s="411"/>
      <c r="EU56" s="411"/>
    </row>
    <row r="57" spans="1:151" ht="46.5" customHeight="1" x14ac:dyDescent="0.25">
      <c r="A57" s="527">
        <f>'Ratownictwo med. II st.'!A57</f>
        <v>37</v>
      </c>
      <c r="B57" s="527" t="str">
        <f>'Ratownictwo med. II st.'!B57</f>
        <v>B</v>
      </c>
      <c r="C57" s="527" t="str">
        <f>'Ratownictwo med. II st.'!C57</f>
        <v>2026/2027</v>
      </c>
      <c r="D57" s="527" t="str">
        <f>'Ratownictwo med. II st.'!D57</f>
        <v>Tok A</v>
      </c>
      <c r="E57" s="527">
        <f>'Ratownictwo med. II st.'!E57</f>
        <v>2</v>
      </c>
      <c r="F57" s="527" t="str">
        <f>'Ratownictwo med. II st.'!F57</f>
        <v>2027/2028</v>
      </c>
      <c r="G57" s="527" t="str">
        <f>'Ratownictwo med. II st.'!G57</f>
        <v>POW</v>
      </c>
      <c r="H57" s="527" t="str">
        <f>'Ratownictwo med. II st.'!H57</f>
        <v>do dyspozycji uczelni (Autorska oferta uczelni)</v>
      </c>
      <c r="I57" s="319" t="str">
        <f>'Ratownictwo med. II st.'!I57</f>
        <v>Przedłużona opieka przedszpitalna</v>
      </c>
      <c r="J57" s="481">
        <f>'Ratownictwo med. II st.'!M57</f>
        <v>75</v>
      </c>
      <c r="K57" s="507">
        <f>'Ratownictwo med. II st.'!N57</f>
        <v>35</v>
      </c>
      <c r="L57" s="508">
        <f>'Ratownictwo med. II st.'!O57</f>
        <v>40</v>
      </c>
      <c r="M57" s="509">
        <f>SUM('Ratownictwo med. II st.'!AB57,'Ratownictwo med. II st.'!AD57,'Ratownictwo med. II st.'!AY57,'Ratownictwo med. II st.'!BA57)</f>
        <v>15</v>
      </c>
      <c r="N57" s="510">
        <f>'Ratownictwo med. II st.'!P57</f>
        <v>40</v>
      </c>
      <c r="O57" s="511">
        <f>'Ratownictwo med. II st.'!Q57</f>
        <v>3</v>
      </c>
      <c r="P57" s="512" t="str">
        <f>'Ratownictwo med. II st.'!V57</f>
        <v>zal</v>
      </c>
      <c r="Q57" s="491">
        <f t="shared" si="8"/>
        <v>5</v>
      </c>
      <c r="R57" s="492">
        <f t="shared" si="9"/>
        <v>5</v>
      </c>
      <c r="S57" s="531">
        <f t="shared" si="10"/>
        <v>2</v>
      </c>
      <c r="T57" s="416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  <c r="AI57" s="411"/>
      <c r="AJ57" s="411"/>
      <c r="AK57" s="411"/>
      <c r="AL57" s="411"/>
      <c r="AM57" s="411"/>
      <c r="AN57" s="419"/>
      <c r="AO57" s="409"/>
      <c r="AP57" s="410"/>
      <c r="AQ57" s="410"/>
      <c r="AR57" s="410"/>
      <c r="AS57" s="410">
        <v>1</v>
      </c>
      <c r="AT57" s="410">
        <v>1</v>
      </c>
      <c r="AU57" s="410">
        <v>1</v>
      </c>
      <c r="AV57" s="410">
        <v>1</v>
      </c>
      <c r="AW57" s="410"/>
      <c r="AX57" s="410"/>
      <c r="AY57" s="410"/>
      <c r="AZ57" s="410"/>
      <c r="BA57" s="410"/>
      <c r="BB57" s="410"/>
      <c r="BC57" s="410"/>
      <c r="BD57" s="410"/>
      <c r="BE57" s="410">
        <v>1</v>
      </c>
      <c r="BF57" s="410"/>
      <c r="BG57" s="410"/>
      <c r="BH57" s="410"/>
      <c r="BI57" s="410"/>
      <c r="BJ57" s="410"/>
      <c r="BK57" s="410"/>
      <c r="BL57" s="414"/>
      <c r="BM57" s="451"/>
      <c r="BN57" s="416"/>
      <c r="BO57" s="411"/>
      <c r="BP57" s="411"/>
      <c r="BQ57" s="411"/>
      <c r="BR57" s="411"/>
      <c r="BS57" s="411"/>
      <c r="BT57" s="411"/>
      <c r="BU57" s="411"/>
      <c r="BV57" s="411"/>
      <c r="BW57" s="411"/>
      <c r="BX57" s="411"/>
      <c r="BY57" s="411"/>
      <c r="BZ57" s="411"/>
      <c r="CA57" s="411"/>
      <c r="CB57" s="417"/>
      <c r="CC57" s="417"/>
      <c r="CD57" s="418"/>
      <c r="CE57" s="419"/>
      <c r="CF57" s="419"/>
      <c r="CG57" s="419"/>
      <c r="CH57" s="419"/>
      <c r="CI57" s="412"/>
      <c r="CJ57" s="416"/>
      <c r="CK57" s="411"/>
      <c r="CL57" s="411"/>
      <c r="CM57" s="411"/>
      <c r="CN57" s="411"/>
      <c r="CO57" s="411"/>
      <c r="CP57" s="411"/>
      <c r="CQ57" s="411"/>
      <c r="CR57" s="411"/>
      <c r="CS57" s="411"/>
      <c r="CT57" s="411"/>
      <c r="CU57" s="411"/>
      <c r="CV57" s="411"/>
      <c r="CW57" s="411"/>
      <c r="CX57" s="411"/>
      <c r="CY57" s="411"/>
      <c r="CZ57" s="411"/>
      <c r="DA57" s="412"/>
      <c r="DB57" s="416"/>
      <c r="DC57" s="411">
        <v>1</v>
      </c>
      <c r="DD57" s="411">
        <v>1</v>
      </c>
      <c r="DE57" s="411">
        <v>1</v>
      </c>
      <c r="DF57" s="411"/>
      <c r="DG57" s="411"/>
      <c r="DH57" s="411"/>
      <c r="DI57" s="411"/>
      <c r="DJ57" s="411">
        <v>1</v>
      </c>
      <c r="DK57" s="411"/>
      <c r="DL57" s="411"/>
      <c r="DM57" s="411"/>
      <c r="DN57" s="411"/>
      <c r="DO57" s="411"/>
      <c r="DP57" s="411">
        <v>1</v>
      </c>
      <c r="DQ57" s="411"/>
      <c r="DR57" s="411"/>
      <c r="DS57" s="411"/>
      <c r="DT57" s="411"/>
      <c r="DU57" s="412"/>
      <c r="DV57" s="452"/>
      <c r="DW57" s="419"/>
      <c r="DX57" s="419"/>
      <c r="DY57" s="419"/>
      <c r="DZ57" s="419"/>
      <c r="EA57" s="419"/>
      <c r="EB57" s="419"/>
      <c r="EC57" s="419"/>
      <c r="ED57" s="419"/>
      <c r="EE57" s="419"/>
      <c r="EF57" s="419"/>
      <c r="EG57" s="419"/>
      <c r="EH57" s="419"/>
      <c r="EI57" s="419"/>
      <c r="EJ57" s="419"/>
      <c r="EK57" s="419"/>
      <c r="EL57" s="419"/>
      <c r="EM57" s="420"/>
      <c r="EN57" s="453"/>
      <c r="EO57" s="413">
        <v>1</v>
      </c>
      <c r="EP57" s="411"/>
      <c r="EQ57" s="411"/>
      <c r="ER57" s="411"/>
      <c r="ES57" s="411">
        <v>1</v>
      </c>
      <c r="ET57" s="411"/>
      <c r="EU57" s="411"/>
    </row>
    <row r="58" spans="1:151" ht="31.5" x14ac:dyDescent="0.25">
      <c r="A58" s="527">
        <f>'Ratownictwo med. II st.'!A58</f>
        <v>38</v>
      </c>
      <c r="B58" s="527" t="str">
        <f>'Ratownictwo med. II st.'!B58</f>
        <v>B</v>
      </c>
      <c r="C58" s="527" t="str">
        <f>'Ratownictwo med. II st.'!C58</f>
        <v>2026/2027</v>
      </c>
      <c r="D58" s="527" t="str">
        <f>'Ratownictwo med. II st.'!D58</f>
        <v>Tok B</v>
      </c>
      <c r="E58" s="527">
        <f>'Ratownictwo med. II st.'!E58</f>
        <v>2</v>
      </c>
      <c r="F58" s="527" t="str">
        <f>'Ratownictwo med. II st.'!F58</f>
        <v>2027/2028</v>
      </c>
      <c r="G58" s="527" t="str">
        <f>'Ratownictwo med. II st.'!G58</f>
        <v>POW</v>
      </c>
      <c r="H58" s="527" t="str">
        <f>'Ratownictwo med. II st.'!H58</f>
        <v>do dyspozycji uczelni (Autorska oferta uczelni)</v>
      </c>
      <c r="I58" s="319" t="str">
        <f>'Ratownictwo med. II st.'!I58</f>
        <v>Stany nagłe w geriatrii w ujęciu interprofesjonalnym</v>
      </c>
      <c r="J58" s="481">
        <f>'Ratownictwo med. II st.'!M58</f>
        <v>75</v>
      </c>
      <c r="K58" s="507">
        <f>'Ratownictwo med. II st.'!N58</f>
        <v>40</v>
      </c>
      <c r="L58" s="508">
        <f>'Ratownictwo med. II st.'!O58</f>
        <v>35</v>
      </c>
      <c r="M58" s="509">
        <f>SUM('Ratownictwo med. II st.'!AB58,'Ratownictwo med. II st.'!AD58,'Ratownictwo med. II st.'!AY58,'Ratownictwo med. II st.'!BA58)</f>
        <v>5</v>
      </c>
      <c r="N58" s="510">
        <f>'Ratownictwo med. II st.'!P58</f>
        <v>35</v>
      </c>
      <c r="O58" s="511">
        <f>'Ratownictwo med. II st.'!Q58</f>
        <v>3</v>
      </c>
      <c r="P58" s="512" t="str">
        <f>'Ratownictwo med. II st.'!V58</f>
        <v>zal</v>
      </c>
      <c r="Q58" s="491">
        <f>SUM(T58:CI58)</f>
        <v>3</v>
      </c>
      <c r="R58" s="492">
        <f>SUM(CJ58:EN58)</f>
        <v>4</v>
      </c>
      <c r="S58" s="531">
        <f>SUM(EO58:EU58)</f>
        <v>2</v>
      </c>
      <c r="T58" s="416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  <c r="AH58" s="411"/>
      <c r="AI58" s="411"/>
      <c r="AJ58" s="411"/>
      <c r="AK58" s="411"/>
      <c r="AL58" s="411"/>
      <c r="AM58" s="411"/>
      <c r="AN58" s="419"/>
      <c r="AO58" s="409">
        <v>1</v>
      </c>
      <c r="AP58" s="410"/>
      <c r="AQ58" s="410"/>
      <c r="AR58" s="410"/>
      <c r="AS58" s="410">
        <v>1</v>
      </c>
      <c r="AT58" s="410"/>
      <c r="AU58" s="410"/>
      <c r="AV58" s="410"/>
      <c r="AW58" s="410"/>
      <c r="AX58" s="410"/>
      <c r="AY58" s="410"/>
      <c r="AZ58" s="410"/>
      <c r="BA58" s="410"/>
      <c r="BB58" s="410"/>
      <c r="BC58" s="410"/>
      <c r="BD58" s="410"/>
      <c r="BE58" s="410"/>
      <c r="BF58" s="410"/>
      <c r="BG58" s="410"/>
      <c r="BH58" s="410"/>
      <c r="BI58" s="410"/>
      <c r="BJ58" s="410"/>
      <c r="BK58" s="410">
        <v>1</v>
      </c>
      <c r="BL58" s="414"/>
      <c r="BM58" s="451"/>
      <c r="BN58" s="416"/>
      <c r="BO58" s="411"/>
      <c r="BP58" s="411"/>
      <c r="BQ58" s="411"/>
      <c r="BR58" s="411"/>
      <c r="BS58" s="411"/>
      <c r="BT58" s="411"/>
      <c r="BU58" s="411"/>
      <c r="BV58" s="411"/>
      <c r="BW58" s="411"/>
      <c r="BX58" s="411"/>
      <c r="BY58" s="411"/>
      <c r="BZ58" s="411"/>
      <c r="CA58" s="411"/>
      <c r="CB58" s="417"/>
      <c r="CC58" s="417"/>
      <c r="CD58" s="418"/>
      <c r="CE58" s="419"/>
      <c r="CF58" s="419"/>
      <c r="CG58" s="419"/>
      <c r="CH58" s="419"/>
      <c r="CI58" s="412"/>
      <c r="CJ58" s="416"/>
      <c r="CK58" s="411"/>
      <c r="CL58" s="411"/>
      <c r="CM58" s="411"/>
      <c r="CN58" s="411"/>
      <c r="CO58" s="411"/>
      <c r="CP58" s="411"/>
      <c r="CQ58" s="411"/>
      <c r="CR58" s="411"/>
      <c r="CS58" s="411"/>
      <c r="CT58" s="411"/>
      <c r="CU58" s="411"/>
      <c r="CV58" s="411"/>
      <c r="CW58" s="411"/>
      <c r="CX58" s="411"/>
      <c r="CY58" s="411"/>
      <c r="CZ58" s="411"/>
      <c r="DA58" s="412"/>
      <c r="DB58" s="416">
        <v>1</v>
      </c>
      <c r="DC58" s="411">
        <v>1</v>
      </c>
      <c r="DD58" s="411"/>
      <c r="DE58" s="411"/>
      <c r="DF58" s="411"/>
      <c r="DG58" s="411"/>
      <c r="DH58" s="411"/>
      <c r="DI58" s="411">
        <v>1</v>
      </c>
      <c r="DJ58" s="411"/>
      <c r="DK58" s="411"/>
      <c r="DL58" s="411"/>
      <c r="DM58" s="411"/>
      <c r="DN58" s="411"/>
      <c r="DO58" s="411"/>
      <c r="DP58" s="411"/>
      <c r="DQ58" s="411">
        <v>1</v>
      </c>
      <c r="DR58" s="411"/>
      <c r="DS58" s="411"/>
      <c r="DT58" s="411"/>
      <c r="DU58" s="412"/>
      <c r="DV58" s="452"/>
      <c r="DW58" s="419"/>
      <c r="DX58" s="419"/>
      <c r="DY58" s="419"/>
      <c r="DZ58" s="419"/>
      <c r="EA58" s="419"/>
      <c r="EB58" s="419"/>
      <c r="EC58" s="419"/>
      <c r="ED58" s="419"/>
      <c r="EE58" s="419"/>
      <c r="EF58" s="419"/>
      <c r="EG58" s="419"/>
      <c r="EH58" s="419"/>
      <c r="EI58" s="419"/>
      <c r="EJ58" s="419"/>
      <c r="EK58" s="419"/>
      <c r="EL58" s="419"/>
      <c r="EM58" s="420"/>
      <c r="EN58" s="453"/>
      <c r="EO58" s="413">
        <v>1</v>
      </c>
      <c r="EP58" s="411"/>
      <c r="EQ58" s="411"/>
      <c r="ER58" s="411"/>
      <c r="ES58" s="411">
        <v>1</v>
      </c>
      <c r="ET58" s="411"/>
      <c r="EU58" s="411"/>
    </row>
    <row r="59" spans="1:151" ht="15.75" x14ac:dyDescent="0.25">
      <c r="A59" s="527">
        <f>'Ratownictwo med. II st.'!A59</f>
        <v>39</v>
      </c>
      <c r="B59" s="527" t="str">
        <f>'Ratownictwo med. II st.'!B59</f>
        <v>B</v>
      </c>
      <c r="C59" s="527" t="str">
        <f>'Ratownictwo med. II st.'!C59</f>
        <v>2026/2027</v>
      </c>
      <c r="D59" s="527" t="str">
        <f>'Ratownictwo med. II st.'!D59</f>
        <v>Tok B</v>
      </c>
      <c r="E59" s="527">
        <f>'Ratownictwo med. II st.'!E59</f>
        <v>2</v>
      </c>
      <c r="F59" s="527" t="str">
        <f>'Ratownictwo med. II st.'!F59</f>
        <v>2027/2028</v>
      </c>
      <c r="G59" s="527" t="str">
        <f>'Ratownictwo med. II st.'!G59</f>
        <v>POW</v>
      </c>
      <c r="H59" s="527" t="str">
        <f>'Ratownictwo med. II st.'!H59</f>
        <v>do dyspozycji uczelni (Autorska oferta uczelni)</v>
      </c>
      <c r="I59" s="319" t="str">
        <f>'Ratownictwo med. II st.'!I59</f>
        <v>Podstawowe zabiegi ratunkowe</v>
      </c>
      <c r="J59" s="481">
        <f>'Ratownictwo med. II st.'!M59</f>
        <v>75</v>
      </c>
      <c r="K59" s="507">
        <f>'Ratownictwo med. II st.'!N59</f>
        <v>35</v>
      </c>
      <c r="L59" s="508">
        <f>'Ratownictwo med. II st.'!O59</f>
        <v>40</v>
      </c>
      <c r="M59" s="509">
        <f>SUM('Ratownictwo med. II st.'!AB59,'Ratownictwo med. II st.'!AD59,'Ratownictwo med. II st.'!AY59,'Ratownictwo med. II st.'!BA59)</f>
        <v>15</v>
      </c>
      <c r="N59" s="510">
        <f>'Ratownictwo med. II st.'!P59</f>
        <v>40</v>
      </c>
      <c r="O59" s="511">
        <f>'Ratownictwo med. II st.'!Q59</f>
        <v>3</v>
      </c>
      <c r="P59" s="512" t="str">
        <f>'Ratownictwo med. II st.'!V59</f>
        <v>zal</v>
      </c>
      <c r="Q59" s="491">
        <f t="shared" ref="Q59:Q61" si="20">SUM(T59:CI59)</f>
        <v>9</v>
      </c>
      <c r="R59" s="492">
        <f t="shared" ref="R59:R61" si="21">SUM(CJ59:EN59)</f>
        <v>7</v>
      </c>
      <c r="S59" s="531">
        <f t="shared" ref="S59:S61" si="22">SUM(EO59:EU59)</f>
        <v>2</v>
      </c>
      <c r="T59" s="416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11"/>
      <c r="AH59" s="411"/>
      <c r="AI59" s="411"/>
      <c r="AJ59" s="411"/>
      <c r="AK59" s="411"/>
      <c r="AL59" s="411"/>
      <c r="AM59" s="411"/>
      <c r="AN59" s="419"/>
      <c r="AO59" s="416">
        <v>1</v>
      </c>
      <c r="AP59" s="410">
        <v>1</v>
      </c>
      <c r="AQ59" s="410"/>
      <c r="AR59" s="410"/>
      <c r="AS59" s="410">
        <v>1</v>
      </c>
      <c r="AT59" s="410"/>
      <c r="AU59" s="410">
        <v>1</v>
      </c>
      <c r="AV59" s="410">
        <v>1</v>
      </c>
      <c r="AW59" s="410"/>
      <c r="AX59" s="410"/>
      <c r="AY59" s="410"/>
      <c r="AZ59" s="410">
        <v>1</v>
      </c>
      <c r="BA59" s="410"/>
      <c r="BB59" s="410"/>
      <c r="BC59" s="410"/>
      <c r="BD59" s="410">
        <v>1</v>
      </c>
      <c r="BE59" s="410"/>
      <c r="BF59" s="410"/>
      <c r="BG59" s="410"/>
      <c r="BH59" s="410"/>
      <c r="BI59" s="410"/>
      <c r="BJ59" s="410"/>
      <c r="BK59" s="410"/>
      <c r="BL59" s="414">
        <v>1</v>
      </c>
      <c r="BM59" s="451">
        <v>1</v>
      </c>
      <c r="BN59" s="416"/>
      <c r="BO59" s="411"/>
      <c r="BP59" s="411"/>
      <c r="BQ59" s="411"/>
      <c r="BR59" s="411"/>
      <c r="BS59" s="411"/>
      <c r="BT59" s="411"/>
      <c r="BU59" s="411"/>
      <c r="BV59" s="411"/>
      <c r="BW59" s="411"/>
      <c r="BX59" s="411"/>
      <c r="BY59" s="411"/>
      <c r="BZ59" s="411"/>
      <c r="CA59" s="411"/>
      <c r="CB59" s="417"/>
      <c r="CC59" s="417"/>
      <c r="CD59" s="418"/>
      <c r="CE59" s="419"/>
      <c r="CF59" s="419"/>
      <c r="CG59" s="419"/>
      <c r="CH59" s="419"/>
      <c r="CI59" s="412"/>
      <c r="CJ59" s="416"/>
      <c r="CK59" s="411"/>
      <c r="CL59" s="411"/>
      <c r="CM59" s="411"/>
      <c r="CN59" s="411"/>
      <c r="CO59" s="411"/>
      <c r="CP59" s="411"/>
      <c r="CQ59" s="411"/>
      <c r="CR59" s="411"/>
      <c r="CS59" s="411"/>
      <c r="CT59" s="411"/>
      <c r="CU59" s="411"/>
      <c r="CV59" s="411"/>
      <c r="CW59" s="411"/>
      <c r="CX59" s="411"/>
      <c r="CY59" s="411"/>
      <c r="CZ59" s="411"/>
      <c r="DA59" s="412"/>
      <c r="DB59" s="416"/>
      <c r="DC59" s="411">
        <v>1</v>
      </c>
      <c r="DD59" s="411">
        <v>1</v>
      </c>
      <c r="DE59" s="411">
        <v>1</v>
      </c>
      <c r="DF59" s="411"/>
      <c r="DG59" s="411"/>
      <c r="DH59" s="411">
        <v>1</v>
      </c>
      <c r="DI59" s="411"/>
      <c r="DJ59" s="411">
        <v>1</v>
      </c>
      <c r="DK59" s="411">
        <v>1</v>
      </c>
      <c r="DL59" s="411"/>
      <c r="DM59" s="411"/>
      <c r="DN59" s="411"/>
      <c r="DO59" s="411"/>
      <c r="DP59" s="411">
        <v>1</v>
      </c>
      <c r="DQ59" s="411"/>
      <c r="DR59" s="411"/>
      <c r="DS59" s="411"/>
      <c r="DT59" s="411"/>
      <c r="DU59" s="412"/>
      <c r="DV59" s="452"/>
      <c r="DW59" s="419"/>
      <c r="DX59" s="419"/>
      <c r="DY59" s="419"/>
      <c r="DZ59" s="419"/>
      <c r="EA59" s="419"/>
      <c r="EB59" s="419"/>
      <c r="EC59" s="419"/>
      <c r="ED59" s="419"/>
      <c r="EE59" s="419"/>
      <c r="EF59" s="419"/>
      <c r="EG59" s="419"/>
      <c r="EH59" s="419"/>
      <c r="EI59" s="419"/>
      <c r="EJ59" s="419"/>
      <c r="EK59" s="419"/>
      <c r="EL59" s="419"/>
      <c r="EM59" s="420"/>
      <c r="EN59" s="453"/>
      <c r="EO59" s="413">
        <v>1</v>
      </c>
      <c r="EP59" s="411"/>
      <c r="EQ59" s="411"/>
      <c r="ER59" s="411"/>
      <c r="ES59" s="411">
        <v>1</v>
      </c>
      <c r="ET59" s="411"/>
      <c r="EU59" s="411"/>
    </row>
    <row r="60" spans="1:151" ht="31.5" x14ac:dyDescent="0.25">
      <c r="A60" s="527">
        <f>'Ratownictwo med. II st.'!A60</f>
        <v>40</v>
      </c>
      <c r="B60" s="527" t="str">
        <f>'Ratownictwo med. II st.'!B60</f>
        <v>B</v>
      </c>
      <c r="C60" s="527" t="str">
        <f>'Ratownictwo med. II st.'!C60</f>
        <v>2026/2027</v>
      </c>
      <c r="D60" s="527" t="str">
        <f>'Ratownictwo med. II st.'!D60</f>
        <v>Tok B</v>
      </c>
      <c r="E60" s="527">
        <f>'Ratownictwo med. II st.'!E60</f>
        <v>2</v>
      </c>
      <c r="F60" s="527" t="str">
        <f>'Ratownictwo med. II st.'!F60</f>
        <v>2027/2028</v>
      </c>
      <c r="G60" s="527" t="str">
        <f>'Ratownictwo med. II st.'!G60</f>
        <v>POW</v>
      </c>
      <c r="H60" s="527" t="str">
        <f>'Ratownictwo med. II st.'!H60</f>
        <v>do dyspozycji uczelni (Autorska oferta uczelni)</v>
      </c>
      <c r="I60" s="319" t="str">
        <f>'Ratownictwo med. II st.'!I60</f>
        <v>Zarządzanie w sytuacjach kryzysowych</v>
      </c>
      <c r="J60" s="481">
        <f>'Ratownictwo med. II st.'!M60</f>
        <v>75</v>
      </c>
      <c r="K60" s="507">
        <f>'Ratownictwo med. II st.'!N60</f>
        <v>35</v>
      </c>
      <c r="L60" s="508">
        <f>'Ratownictwo med. II st.'!O60</f>
        <v>40</v>
      </c>
      <c r="M60" s="509">
        <f>SUM('Ratownictwo med. II st.'!AB60,'Ratownictwo med. II st.'!AD60,'Ratownictwo med. II st.'!AY60,'Ratownictwo med. II st.'!BA60)</f>
        <v>15</v>
      </c>
      <c r="N60" s="510">
        <f>'Ratownictwo med. II st.'!P60</f>
        <v>40</v>
      </c>
      <c r="O60" s="511">
        <f>'Ratownictwo med. II st.'!Q60</f>
        <v>3</v>
      </c>
      <c r="P60" s="512" t="str">
        <f>'Ratownictwo med. II st.'!V60</f>
        <v>zal</v>
      </c>
      <c r="Q60" s="491">
        <f t="shared" si="20"/>
        <v>5</v>
      </c>
      <c r="R60" s="492">
        <f t="shared" si="21"/>
        <v>6</v>
      </c>
      <c r="S60" s="531">
        <f t="shared" si="22"/>
        <v>2</v>
      </c>
      <c r="T60" s="416"/>
      <c r="U60" s="411"/>
      <c r="V60" s="411"/>
      <c r="W60" s="411"/>
      <c r="X60" s="411"/>
      <c r="Y60" s="411"/>
      <c r="Z60" s="411"/>
      <c r="AA60" s="411"/>
      <c r="AB60" s="411"/>
      <c r="AC60" s="411"/>
      <c r="AD60" s="411"/>
      <c r="AE60" s="411"/>
      <c r="AF60" s="411"/>
      <c r="AG60" s="411"/>
      <c r="AH60" s="411"/>
      <c r="AI60" s="411"/>
      <c r="AJ60" s="411"/>
      <c r="AK60" s="411"/>
      <c r="AL60" s="411"/>
      <c r="AM60" s="411"/>
      <c r="AN60" s="419"/>
      <c r="AO60" s="409"/>
      <c r="AP60" s="410"/>
      <c r="AQ60" s="410"/>
      <c r="AR60" s="410"/>
      <c r="AS60" s="410">
        <v>1</v>
      </c>
      <c r="AT60" s="410">
        <v>1</v>
      </c>
      <c r="AU60" s="410">
        <v>1</v>
      </c>
      <c r="AV60" s="410">
        <v>1</v>
      </c>
      <c r="AW60" s="410"/>
      <c r="AX60" s="410"/>
      <c r="AY60" s="410"/>
      <c r="AZ60" s="410"/>
      <c r="BA60" s="410"/>
      <c r="BB60" s="410"/>
      <c r="BC60" s="410"/>
      <c r="BD60" s="410"/>
      <c r="BE60" s="410">
        <v>1</v>
      </c>
      <c r="BF60" s="410"/>
      <c r="BG60" s="410"/>
      <c r="BH60" s="410"/>
      <c r="BI60" s="410"/>
      <c r="BJ60" s="410"/>
      <c r="BK60" s="410"/>
      <c r="BL60" s="414"/>
      <c r="BM60" s="451"/>
      <c r="BN60" s="416"/>
      <c r="BO60" s="411"/>
      <c r="BP60" s="411"/>
      <c r="BQ60" s="411"/>
      <c r="BR60" s="411"/>
      <c r="BS60" s="411"/>
      <c r="BT60" s="411"/>
      <c r="BU60" s="411"/>
      <c r="BV60" s="411"/>
      <c r="BW60" s="411"/>
      <c r="BX60" s="411"/>
      <c r="BY60" s="411"/>
      <c r="BZ60" s="411"/>
      <c r="CA60" s="411"/>
      <c r="CB60" s="417"/>
      <c r="CC60" s="417"/>
      <c r="CD60" s="418"/>
      <c r="CE60" s="419"/>
      <c r="CF60" s="419"/>
      <c r="CG60" s="419"/>
      <c r="CH60" s="419"/>
      <c r="CI60" s="412"/>
      <c r="CJ60" s="416"/>
      <c r="CK60" s="411"/>
      <c r="CL60" s="411"/>
      <c r="CM60" s="411"/>
      <c r="CN60" s="411"/>
      <c r="CO60" s="411"/>
      <c r="CP60" s="411"/>
      <c r="CQ60" s="411"/>
      <c r="CR60" s="411"/>
      <c r="CS60" s="411"/>
      <c r="CT60" s="411"/>
      <c r="CU60" s="411"/>
      <c r="CV60" s="411"/>
      <c r="CW60" s="411"/>
      <c r="CX60" s="411"/>
      <c r="CY60" s="411"/>
      <c r="CZ60" s="411"/>
      <c r="DA60" s="412"/>
      <c r="DB60" s="416"/>
      <c r="DC60" s="411">
        <v>1</v>
      </c>
      <c r="DD60" s="411">
        <v>1</v>
      </c>
      <c r="DE60" s="411">
        <v>1</v>
      </c>
      <c r="DF60" s="411"/>
      <c r="DG60" s="411"/>
      <c r="DH60" s="411">
        <v>1</v>
      </c>
      <c r="DI60" s="411"/>
      <c r="DJ60" s="411">
        <v>1</v>
      </c>
      <c r="DK60" s="411"/>
      <c r="DL60" s="411"/>
      <c r="DM60" s="411"/>
      <c r="DN60" s="411"/>
      <c r="DO60" s="411"/>
      <c r="DP60" s="411">
        <v>1</v>
      </c>
      <c r="DQ60" s="411"/>
      <c r="DR60" s="411"/>
      <c r="DS60" s="411"/>
      <c r="DT60" s="411"/>
      <c r="DU60" s="412"/>
      <c r="DV60" s="452"/>
      <c r="DW60" s="419"/>
      <c r="DX60" s="419"/>
      <c r="DY60" s="419"/>
      <c r="DZ60" s="419"/>
      <c r="EA60" s="419"/>
      <c r="EB60" s="419"/>
      <c r="EC60" s="419"/>
      <c r="ED60" s="419"/>
      <c r="EE60" s="419"/>
      <c r="EF60" s="419"/>
      <c r="EG60" s="419"/>
      <c r="EH60" s="419"/>
      <c r="EI60" s="419"/>
      <c r="EJ60" s="419"/>
      <c r="EK60" s="419"/>
      <c r="EL60" s="419"/>
      <c r="EM60" s="420"/>
      <c r="EN60" s="453"/>
      <c r="EO60" s="413">
        <v>1</v>
      </c>
      <c r="EP60" s="411"/>
      <c r="EQ60" s="411"/>
      <c r="ER60" s="411"/>
      <c r="ES60" s="411">
        <v>1</v>
      </c>
      <c r="ET60" s="411"/>
      <c r="EU60" s="411"/>
    </row>
    <row r="61" spans="1:151" ht="31.5" x14ac:dyDescent="0.25">
      <c r="A61" s="527">
        <f>'Ratownictwo med. II st.'!A61</f>
        <v>41</v>
      </c>
      <c r="B61" s="527" t="str">
        <f>'Ratownictwo med. II st.'!B61</f>
        <v>B</v>
      </c>
      <c r="C61" s="527" t="str">
        <f>'Ratownictwo med. II st.'!C61</f>
        <v>2026/2027</v>
      </c>
      <c r="D61" s="527" t="str">
        <f>'Ratownictwo med. II st.'!D61</f>
        <v>Tok B</v>
      </c>
      <c r="E61" s="527">
        <f>'Ratownictwo med. II st.'!E61</f>
        <v>2</v>
      </c>
      <c r="F61" s="527" t="str">
        <f>'Ratownictwo med. II st.'!F61</f>
        <v>2027/2028</v>
      </c>
      <c r="G61" s="527" t="str">
        <f>'Ratownictwo med. II st.'!G61</f>
        <v>POW</v>
      </c>
      <c r="H61" s="527" t="str">
        <f>'Ratownictwo med. II st.'!H61</f>
        <v>do dyspozycji uczelni (Autorska oferta uczelni)</v>
      </c>
      <c r="I61" s="319" t="str">
        <f>'Ratownictwo med. II st.'!I61</f>
        <v>Elementy medycyny ekstremalnej</v>
      </c>
      <c r="J61" s="481">
        <f>'Ratownictwo med. II st.'!M61</f>
        <v>75</v>
      </c>
      <c r="K61" s="507">
        <f>'Ratownictwo med. II st.'!N61</f>
        <v>35</v>
      </c>
      <c r="L61" s="508">
        <f>'Ratownictwo med. II st.'!O61</f>
        <v>40</v>
      </c>
      <c r="M61" s="509">
        <f>SUM('Ratownictwo med. II st.'!AB61,'Ratownictwo med. II st.'!AD61,'Ratownictwo med. II st.'!AY61,'Ratownictwo med. II st.'!BA61)</f>
        <v>15</v>
      </c>
      <c r="N61" s="510">
        <f>'Ratownictwo med. II st.'!P61</f>
        <v>40</v>
      </c>
      <c r="O61" s="511">
        <f>'Ratownictwo med. II st.'!Q61</f>
        <v>3</v>
      </c>
      <c r="P61" s="512" t="str">
        <f>'Ratownictwo med. II st.'!V61</f>
        <v>zal</v>
      </c>
      <c r="Q61" s="491">
        <f t="shared" si="20"/>
        <v>5</v>
      </c>
      <c r="R61" s="492">
        <f t="shared" si="21"/>
        <v>6</v>
      </c>
      <c r="S61" s="531">
        <f t="shared" si="22"/>
        <v>2</v>
      </c>
      <c r="T61" s="416"/>
      <c r="U61" s="411"/>
      <c r="V61" s="411"/>
      <c r="W61" s="411"/>
      <c r="X61" s="411"/>
      <c r="Y61" s="411"/>
      <c r="Z61" s="411"/>
      <c r="AA61" s="411"/>
      <c r="AB61" s="411"/>
      <c r="AC61" s="411"/>
      <c r="AD61" s="411"/>
      <c r="AE61" s="411"/>
      <c r="AF61" s="411"/>
      <c r="AG61" s="411"/>
      <c r="AH61" s="411"/>
      <c r="AI61" s="411"/>
      <c r="AJ61" s="411"/>
      <c r="AK61" s="411"/>
      <c r="AL61" s="411"/>
      <c r="AM61" s="411"/>
      <c r="AN61" s="419"/>
      <c r="AO61" s="409"/>
      <c r="AP61" s="410"/>
      <c r="AQ61" s="410"/>
      <c r="AR61" s="410"/>
      <c r="AS61" s="410">
        <v>1</v>
      </c>
      <c r="AT61" s="410">
        <v>1</v>
      </c>
      <c r="AU61" s="410">
        <v>1</v>
      </c>
      <c r="AV61" s="410">
        <v>1</v>
      </c>
      <c r="AW61" s="410"/>
      <c r="AX61" s="410"/>
      <c r="AY61" s="410"/>
      <c r="AZ61" s="410"/>
      <c r="BA61" s="410"/>
      <c r="BB61" s="410"/>
      <c r="BC61" s="410"/>
      <c r="BD61" s="410"/>
      <c r="BE61" s="410">
        <v>1</v>
      </c>
      <c r="BF61" s="410"/>
      <c r="BG61" s="410"/>
      <c r="BH61" s="410"/>
      <c r="BI61" s="410"/>
      <c r="BJ61" s="410"/>
      <c r="BK61" s="410"/>
      <c r="BL61" s="414"/>
      <c r="BM61" s="451"/>
      <c r="BN61" s="416"/>
      <c r="BO61" s="411"/>
      <c r="BP61" s="411"/>
      <c r="BQ61" s="411"/>
      <c r="BR61" s="411"/>
      <c r="BS61" s="411"/>
      <c r="BT61" s="411"/>
      <c r="BU61" s="411"/>
      <c r="BV61" s="411"/>
      <c r="BW61" s="411"/>
      <c r="BX61" s="411"/>
      <c r="BY61" s="411"/>
      <c r="BZ61" s="411"/>
      <c r="CA61" s="411"/>
      <c r="CB61" s="417"/>
      <c r="CC61" s="417"/>
      <c r="CD61" s="418"/>
      <c r="CE61" s="419"/>
      <c r="CF61" s="419"/>
      <c r="CG61" s="419"/>
      <c r="CH61" s="419"/>
      <c r="CI61" s="412"/>
      <c r="CJ61" s="416"/>
      <c r="CK61" s="411"/>
      <c r="CL61" s="411"/>
      <c r="CM61" s="411"/>
      <c r="CN61" s="411"/>
      <c r="CO61" s="411"/>
      <c r="CP61" s="411"/>
      <c r="CQ61" s="411"/>
      <c r="CR61" s="411"/>
      <c r="CS61" s="411"/>
      <c r="CT61" s="411"/>
      <c r="CU61" s="411"/>
      <c r="CV61" s="411"/>
      <c r="CW61" s="411"/>
      <c r="CX61" s="411"/>
      <c r="CY61" s="411"/>
      <c r="CZ61" s="411"/>
      <c r="DA61" s="412"/>
      <c r="DB61" s="416"/>
      <c r="DC61" s="411">
        <v>1</v>
      </c>
      <c r="DD61" s="411">
        <v>1</v>
      </c>
      <c r="DE61" s="411">
        <v>1</v>
      </c>
      <c r="DF61" s="411"/>
      <c r="DG61" s="411"/>
      <c r="DH61" s="411">
        <v>1</v>
      </c>
      <c r="DI61" s="411"/>
      <c r="DJ61" s="411">
        <v>1</v>
      </c>
      <c r="DK61" s="411"/>
      <c r="DL61" s="411"/>
      <c r="DM61" s="411"/>
      <c r="DN61" s="411"/>
      <c r="DO61" s="411"/>
      <c r="DP61" s="411">
        <v>1</v>
      </c>
      <c r="DQ61" s="411"/>
      <c r="DR61" s="411"/>
      <c r="DS61" s="411"/>
      <c r="DT61" s="411"/>
      <c r="DU61" s="412"/>
      <c r="DV61" s="452"/>
      <c r="DW61" s="419"/>
      <c r="DX61" s="419"/>
      <c r="DY61" s="419"/>
      <c r="DZ61" s="419"/>
      <c r="EA61" s="419"/>
      <c r="EB61" s="419"/>
      <c r="EC61" s="419"/>
      <c r="ED61" s="419"/>
      <c r="EE61" s="419"/>
      <c r="EF61" s="419"/>
      <c r="EG61" s="419"/>
      <c r="EH61" s="419"/>
      <c r="EI61" s="419"/>
      <c r="EJ61" s="419"/>
      <c r="EK61" s="419"/>
      <c r="EL61" s="419"/>
      <c r="EM61" s="420"/>
      <c r="EN61" s="453"/>
      <c r="EO61" s="413">
        <v>1</v>
      </c>
      <c r="EP61" s="411"/>
      <c r="EQ61" s="411"/>
      <c r="ER61" s="411"/>
      <c r="ES61" s="411">
        <v>1</v>
      </c>
      <c r="ET61" s="411"/>
      <c r="EU61" s="411"/>
    </row>
    <row r="62" spans="1:151" ht="47.25" x14ac:dyDescent="0.25">
      <c r="A62" s="527">
        <f>'Ratownictwo med. II st.'!A62</f>
        <v>42</v>
      </c>
      <c r="B62" s="527" t="str">
        <f>'Ratownictwo med. II st.'!B62</f>
        <v>D</v>
      </c>
      <c r="C62" s="527" t="str">
        <f>'Ratownictwo med. II st.'!C62</f>
        <v>2026/2027</v>
      </c>
      <c r="D62" s="527">
        <f>'Ratownictwo med. II st.'!D62</f>
        <v>0</v>
      </c>
      <c r="E62" s="527">
        <f>'Ratownictwo med. II st.'!E62</f>
        <v>2</v>
      </c>
      <c r="F62" s="527" t="str">
        <f>'Ratownictwo med. II st.'!F62</f>
        <v>2027/2028</v>
      </c>
      <c r="G62" s="527" t="str">
        <f>'Ratownictwo med. II st.'!G62</f>
        <v>RPS</v>
      </c>
      <c r="H62" s="527" t="str">
        <f>'Ratownictwo med. II st.'!H62</f>
        <v>ze standardu</v>
      </c>
      <c r="I62" s="319" t="str">
        <f>'Ratownictwo med. II st.'!I62</f>
        <v>Zakład medycyny sądowej lub prosektorium szpitalne - praktyka zawodowa</v>
      </c>
      <c r="J62" s="481">
        <f>'Ratownictwo med. II st.'!M62</f>
        <v>52</v>
      </c>
      <c r="K62" s="507">
        <f>'Ratownictwo med. II st.'!N62</f>
        <v>20</v>
      </c>
      <c r="L62" s="508">
        <f>'Ratownictwo med. II st.'!O62</f>
        <v>32</v>
      </c>
      <c r="M62" s="509">
        <f>SUM('Ratownictwo med. II st.'!AB62,'Ratownictwo med. II st.'!AD62,'Ratownictwo med. II st.'!AY62,'Ratownictwo med. II st.'!BA62)</f>
        <v>0</v>
      </c>
      <c r="N62" s="510">
        <f>'Ratownictwo med. II st.'!P62</f>
        <v>32</v>
      </c>
      <c r="O62" s="511">
        <f>'Ratownictwo med. II st.'!Q62</f>
        <v>2</v>
      </c>
      <c r="P62" s="512" t="str">
        <f>'Ratownictwo med. II st.'!V62</f>
        <v>zal</v>
      </c>
      <c r="Q62" s="491">
        <f t="shared" si="8"/>
        <v>0</v>
      </c>
      <c r="R62" s="492">
        <f t="shared" si="9"/>
        <v>2</v>
      </c>
      <c r="S62" s="531">
        <f t="shared" si="10"/>
        <v>2</v>
      </c>
      <c r="T62" s="416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  <c r="AH62" s="411"/>
      <c r="AI62" s="411"/>
      <c r="AJ62" s="411"/>
      <c r="AK62" s="411"/>
      <c r="AL62" s="411"/>
      <c r="AM62" s="411"/>
      <c r="AN62" s="419"/>
      <c r="AO62" s="409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0"/>
      <c r="BE62" s="410"/>
      <c r="BF62" s="410"/>
      <c r="BG62" s="410"/>
      <c r="BH62" s="410"/>
      <c r="BI62" s="410"/>
      <c r="BJ62" s="410"/>
      <c r="BK62" s="410"/>
      <c r="BL62" s="414"/>
      <c r="BM62" s="451"/>
      <c r="BN62" s="416"/>
      <c r="BO62" s="411"/>
      <c r="BP62" s="411"/>
      <c r="BQ62" s="411"/>
      <c r="BR62" s="411"/>
      <c r="BS62" s="411"/>
      <c r="BT62" s="411"/>
      <c r="BU62" s="411"/>
      <c r="BV62" s="411"/>
      <c r="BW62" s="411"/>
      <c r="BX62" s="411"/>
      <c r="BY62" s="411"/>
      <c r="BZ62" s="411"/>
      <c r="CA62" s="411"/>
      <c r="CB62" s="417"/>
      <c r="CC62" s="417"/>
      <c r="CD62" s="418"/>
      <c r="CE62" s="419"/>
      <c r="CF62" s="419"/>
      <c r="CG62" s="419"/>
      <c r="CH62" s="419"/>
      <c r="CI62" s="412"/>
      <c r="CJ62" s="416"/>
      <c r="CK62" s="411"/>
      <c r="CL62" s="411"/>
      <c r="CM62" s="411"/>
      <c r="CN62" s="411"/>
      <c r="CO62" s="411"/>
      <c r="CP62" s="411"/>
      <c r="CQ62" s="411"/>
      <c r="CR62" s="411"/>
      <c r="CS62" s="411"/>
      <c r="CT62" s="411"/>
      <c r="CU62" s="411"/>
      <c r="CV62" s="411"/>
      <c r="CW62" s="411"/>
      <c r="CX62" s="411"/>
      <c r="CY62" s="411"/>
      <c r="CZ62" s="411"/>
      <c r="DA62" s="412"/>
      <c r="DB62" s="416"/>
      <c r="DC62" s="411"/>
      <c r="DD62" s="411"/>
      <c r="DE62" s="411"/>
      <c r="DF62" s="411"/>
      <c r="DG62" s="411"/>
      <c r="DH62" s="411"/>
      <c r="DI62" s="411"/>
      <c r="DJ62" s="411"/>
      <c r="DK62" s="411"/>
      <c r="DL62" s="411"/>
      <c r="DM62" s="411"/>
      <c r="DN62" s="411"/>
      <c r="DO62" s="411"/>
      <c r="DP62" s="411"/>
      <c r="DQ62" s="411"/>
      <c r="DR62" s="411"/>
      <c r="DS62" s="411"/>
      <c r="DT62" s="411">
        <v>1</v>
      </c>
      <c r="DU62" s="412">
        <v>1</v>
      </c>
      <c r="DV62" s="452"/>
      <c r="DW62" s="419"/>
      <c r="DX62" s="419"/>
      <c r="DY62" s="419"/>
      <c r="DZ62" s="419"/>
      <c r="EA62" s="419"/>
      <c r="EB62" s="419"/>
      <c r="EC62" s="419"/>
      <c r="ED62" s="419"/>
      <c r="EE62" s="419"/>
      <c r="EF62" s="419"/>
      <c r="EG62" s="419"/>
      <c r="EH62" s="419"/>
      <c r="EI62" s="419"/>
      <c r="EJ62" s="419"/>
      <c r="EK62" s="419"/>
      <c r="EL62" s="419"/>
      <c r="EM62" s="420"/>
      <c r="EN62" s="453"/>
      <c r="EO62" s="413"/>
      <c r="EP62" s="411">
        <v>1</v>
      </c>
      <c r="EQ62" s="411">
        <v>1</v>
      </c>
      <c r="ER62" s="411"/>
      <c r="ES62" s="411"/>
      <c r="ET62" s="411"/>
      <c r="EU62" s="411"/>
    </row>
    <row r="63" spans="1:151" ht="53.25" customHeight="1" thickBot="1" x14ac:dyDescent="0.3">
      <c r="A63" s="527">
        <f>'Ratownictwo med. II st.'!A63</f>
        <v>43</v>
      </c>
      <c r="B63" s="527" t="str">
        <f>'Ratownictwo med. II st.'!B63</f>
        <v>D</v>
      </c>
      <c r="C63" s="527" t="str">
        <f>'Ratownictwo med. II st.'!C63</f>
        <v>2026/2027</v>
      </c>
      <c r="D63" s="527">
        <f>'Ratownictwo med. II st.'!D63</f>
        <v>0</v>
      </c>
      <c r="E63" s="527">
        <f>'Ratownictwo med. II st.'!E63</f>
        <v>2</v>
      </c>
      <c r="F63" s="527" t="str">
        <f>'Ratownictwo med. II st.'!F63</f>
        <v>2027/2028</v>
      </c>
      <c r="G63" s="527" t="str">
        <f>'Ratownictwo med. II st.'!G63</f>
        <v>RPS</v>
      </c>
      <c r="H63" s="527" t="str">
        <f>'Ratownictwo med. II st.'!H63</f>
        <v>ze standardu</v>
      </c>
      <c r="I63" s="319" t="str">
        <f>'Ratownictwo med. II st.'!I63</f>
        <v>Oddział anestezjologii i intensywnej terapii dzieci - praktyka zawodowa</v>
      </c>
      <c r="J63" s="481">
        <f>'Ratownictwo med. II st.'!M63</f>
        <v>176</v>
      </c>
      <c r="K63" s="507">
        <f>'Ratownictwo med. II st.'!N63</f>
        <v>30</v>
      </c>
      <c r="L63" s="508">
        <f>'Ratownictwo med. II st.'!O63</f>
        <v>146</v>
      </c>
      <c r="M63" s="509">
        <f>SUM('Ratownictwo med. II st.'!AB63,'Ratownictwo med. II st.'!AD63,'Ratownictwo med. II st.'!AY63,'Ratownictwo med. II st.'!BA63)</f>
        <v>0</v>
      </c>
      <c r="N63" s="510">
        <f>'Ratownictwo med. II st.'!P63</f>
        <v>146</v>
      </c>
      <c r="O63" s="511">
        <f>'Ratownictwo med. II st.'!Q63</f>
        <v>7</v>
      </c>
      <c r="P63" s="512" t="str">
        <f>'Ratownictwo med. II st.'!V63</f>
        <v>zal</v>
      </c>
      <c r="Q63" s="491">
        <f t="shared" si="8"/>
        <v>0</v>
      </c>
      <c r="R63" s="492">
        <f t="shared" si="9"/>
        <v>6</v>
      </c>
      <c r="S63" s="531">
        <f t="shared" si="10"/>
        <v>3</v>
      </c>
      <c r="T63" s="416"/>
      <c r="U63" s="411"/>
      <c r="V63" s="411"/>
      <c r="W63" s="411"/>
      <c r="X63" s="411"/>
      <c r="Y63" s="411"/>
      <c r="Z63" s="411"/>
      <c r="AA63" s="411"/>
      <c r="AB63" s="411"/>
      <c r="AC63" s="411"/>
      <c r="AD63" s="411"/>
      <c r="AE63" s="411"/>
      <c r="AF63" s="411"/>
      <c r="AG63" s="411"/>
      <c r="AH63" s="411"/>
      <c r="AI63" s="411"/>
      <c r="AJ63" s="411"/>
      <c r="AK63" s="411"/>
      <c r="AL63" s="411"/>
      <c r="AM63" s="411"/>
      <c r="AN63" s="419"/>
      <c r="AO63" s="409"/>
      <c r="AP63" s="410"/>
      <c r="AQ63" s="410"/>
      <c r="AR63" s="410"/>
      <c r="AS63" s="410"/>
      <c r="AT63" s="410"/>
      <c r="AU63" s="410"/>
      <c r="AV63" s="410"/>
      <c r="AW63" s="410"/>
      <c r="AX63" s="410"/>
      <c r="AY63" s="410"/>
      <c r="AZ63" s="410"/>
      <c r="BA63" s="410"/>
      <c r="BB63" s="410"/>
      <c r="BC63" s="410"/>
      <c r="BD63" s="410"/>
      <c r="BE63" s="410"/>
      <c r="BF63" s="410"/>
      <c r="BG63" s="410"/>
      <c r="BH63" s="410"/>
      <c r="BI63" s="410"/>
      <c r="BJ63" s="410"/>
      <c r="BK63" s="410"/>
      <c r="BL63" s="414"/>
      <c r="BM63" s="451"/>
      <c r="BN63" s="416"/>
      <c r="BO63" s="411"/>
      <c r="BP63" s="411"/>
      <c r="BQ63" s="411"/>
      <c r="BR63" s="411"/>
      <c r="BS63" s="411"/>
      <c r="BT63" s="411"/>
      <c r="BU63" s="411"/>
      <c r="BV63" s="411"/>
      <c r="BW63" s="411"/>
      <c r="BX63" s="411"/>
      <c r="BY63" s="411"/>
      <c r="BZ63" s="411"/>
      <c r="CA63" s="411"/>
      <c r="CB63" s="417"/>
      <c r="CC63" s="417"/>
      <c r="CD63" s="418"/>
      <c r="CE63" s="419"/>
      <c r="CF63" s="419"/>
      <c r="CG63" s="419"/>
      <c r="CH63" s="419"/>
      <c r="CI63" s="412"/>
      <c r="CJ63" s="416"/>
      <c r="CK63" s="411"/>
      <c r="CL63" s="411"/>
      <c r="CM63" s="411"/>
      <c r="CN63" s="411"/>
      <c r="CO63" s="411"/>
      <c r="CP63" s="411"/>
      <c r="CQ63" s="411"/>
      <c r="CR63" s="411"/>
      <c r="CS63" s="411"/>
      <c r="CT63" s="411"/>
      <c r="CU63" s="411"/>
      <c r="CV63" s="411"/>
      <c r="CW63" s="411"/>
      <c r="CX63" s="411"/>
      <c r="CY63" s="411"/>
      <c r="CZ63" s="411"/>
      <c r="DA63" s="412"/>
      <c r="DB63" s="416">
        <v>1</v>
      </c>
      <c r="DC63" s="411">
        <v>1</v>
      </c>
      <c r="DD63" s="411"/>
      <c r="DE63" s="411">
        <v>1</v>
      </c>
      <c r="DF63" s="411"/>
      <c r="DG63" s="411">
        <v>1</v>
      </c>
      <c r="DH63" s="411">
        <v>1</v>
      </c>
      <c r="DI63" s="411">
        <v>1</v>
      </c>
      <c r="DJ63" s="411"/>
      <c r="DK63" s="411"/>
      <c r="DL63" s="411"/>
      <c r="DM63" s="411"/>
      <c r="DN63" s="411"/>
      <c r="DO63" s="411"/>
      <c r="DP63" s="411"/>
      <c r="DQ63" s="411"/>
      <c r="DR63" s="411"/>
      <c r="DS63" s="411"/>
      <c r="DT63" s="411"/>
      <c r="DU63" s="412"/>
      <c r="DV63" s="452"/>
      <c r="DW63" s="419"/>
      <c r="DX63" s="419"/>
      <c r="DY63" s="419"/>
      <c r="DZ63" s="419"/>
      <c r="EA63" s="419"/>
      <c r="EB63" s="419"/>
      <c r="EC63" s="419"/>
      <c r="ED63" s="419"/>
      <c r="EE63" s="419"/>
      <c r="EF63" s="419"/>
      <c r="EG63" s="419"/>
      <c r="EH63" s="419"/>
      <c r="EI63" s="419"/>
      <c r="EJ63" s="419"/>
      <c r="EK63" s="419"/>
      <c r="EL63" s="419"/>
      <c r="EM63" s="420"/>
      <c r="EN63" s="453"/>
      <c r="EO63" s="413">
        <v>1</v>
      </c>
      <c r="EP63" s="411"/>
      <c r="EQ63" s="411"/>
      <c r="ER63" s="411">
        <v>1</v>
      </c>
      <c r="ES63" s="411">
        <v>1</v>
      </c>
      <c r="ET63" s="411"/>
      <c r="EU63" s="411"/>
    </row>
    <row r="64" spans="1:151" ht="16.5" thickBot="1" x14ac:dyDescent="0.3">
      <c r="A64" s="454"/>
      <c r="B64" s="455"/>
      <c r="C64" s="455"/>
      <c r="D64" s="455"/>
      <c r="E64" s="455"/>
      <c r="F64" s="455"/>
      <c r="G64" s="455"/>
      <c r="H64" s="455"/>
      <c r="I64" s="456" t="s">
        <v>137</v>
      </c>
      <c r="J64" s="532">
        <f t="shared" ref="J64:O64" si="23">SUM(J41:J63)</f>
        <v>1838</v>
      </c>
      <c r="K64" s="532">
        <f t="shared" si="23"/>
        <v>1085</v>
      </c>
      <c r="L64" s="532">
        <f t="shared" si="23"/>
        <v>753</v>
      </c>
      <c r="M64" s="532">
        <f t="shared" si="23"/>
        <v>210</v>
      </c>
      <c r="N64" s="532">
        <f t="shared" si="23"/>
        <v>753</v>
      </c>
      <c r="O64" s="532">
        <f t="shared" si="23"/>
        <v>72</v>
      </c>
      <c r="P64" s="533" t="e">
        <f>#REF!</f>
        <v>#REF!</v>
      </c>
      <c r="Q64" s="534">
        <f>SUM(Q41:Q63)</f>
        <v>84</v>
      </c>
      <c r="R64" s="534">
        <f t="shared" ref="R64:CI64" si="24">SUM(R41:R63)</f>
        <v>86</v>
      </c>
      <c r="S64" s="534">
        <f t="shared" si="24"/>
        <v>42</v>
      </c>
      <c r="T64" s="534">
        <f t="shared" si="24"/>
        <v>0</v>
      </c>
      <c r="U64" s="534">
        <f t="shared" si="24"/>
        <v>0</v>
      </c>
      <c r="V64" s="534">
        <f t="shared" si="24"/>
        <v>0</v>
      </c>
      <c r="W64" s="534">
        <f t="shared" si="24"/>
        <v>0</v>
      </c>
      <c r="X64" s="534">
        <f t="shared" si="24"/>
        <v>0</v>
      </c>
      <c r="Y64" s="534">
        <f t="shared" si="24"/>
        <v>0</v>
      </c>
      <c r="Z64" s="534">
        <f t="shared" si="24"/>
        <v>1</v>
      </c>
      <c r="AA64" s="534">
        <f t="shared" si="24"/>
        <v>1</v>
      </c>
      <c r="AB64" s="534">
        <f t="shared" si="24"/>
        <v>1</v>
      </c>
      <c r="AC64" s="534">
        <f t="shared" si="24"/>
        <v>1</v>
      </c>
      <c r="AD64" s="534">
        <f t="shared" si="24"/>
        <v>1</v>
      </c>
      <c r="AE64" s="534">
        <f t="shared" si="24"/>
        <v>0</v>
      </c>
      <c r="AF64" s="534">
        <f t="shared" si="24"/>
        <v>1</v>
      </c>
      <c r="AG64" s="534">
        <f t="shared" si="24"/>
        <v>1</v>
      </c>
      <c r="AH64" s="534">
        <f t="shared" si="24"/>
        <v>1</v>
      </c>
      <c r="AI64" s="534">
        <f t="shared" si="24"/>
        <v>1</v>
      </c>
      <c r="AJ64" s="534">
        <f t="shared" si="24"/>
        <v>0</v>
      </c>
      <c r="AK64" s="534">
        <f t="shared" si="24"/>
        <v>0</v>
      </c>
      <c r="AL64" s="534">
        <f t="shared" si="24"/>
        <v>0</v>
      </c>
      <c r="AM64" s="534">
        <f t="shared" si="24"/>
        <v>0</v>
      </c>
      <c r="AN64" s="534">
        <f t="shared" si="24"/>
        <v>0</v>
      </c>
      <c r="AO64" s="534">
        <f t="shared" si="24"/>
        <v>7</v>
      </c>
      <c r="AP64" s="534">
        <f t="shared" si="24"/>
        <v>4</v>
      </c>
      <c r="AQ64" s="534">
        <f t="shared" si="24"/>
        <v>1</v>
      </c>
      <c r="AR64" s="534">
        <f t="shared" si="24"/>
        <v>1</v>
      </c>
      <c r="AS64" s="534">
        <f t="shared" si="24"/>
        <v>11</v>
      </c>
      <c r="AT64" s="534">
        <f t="shared" si="24"/>
        <v>5</v>
      </c>
      <c r="AU64" s="534">
        <f t="shared" si="24"/>
        <v>6</v>
      </c>
      <c r="AV64" s="534">
        <f t="shared" si="24"/>
        <v>6</v>
      </c>
      <c r="AW64" s="534">
        <f t="shared" si="24"/>
        <v>2</v>
      </c>
      <c r="AX64" s="534">
        <f t="shared" si="24"/>
        <v>0</v>
      </c>
      <c r="AY64" s="534">
        <f t="shared" si="24"/>
        <v>1</v>
      </c>
      <c r="AZ64" s="534">
        <f t="shared" si="24"/>
        <v>3</v>
      </c>
      <c r="BA64" s="534">
        <f t="shared" si="24"/>
        <v>1</v>
      </c>
      <c r="BB64" s="534">
        <f t="shared" si="24"/>
        <v>1</v>
      </c>
      <c r="BC64" s="534">
        <f t="shared" si="24"/>
        <v>0</v>
      </c>
      <c r="BD64" s="534">
        <f t="shared" si="24"/>
        <v>2</v>
      </c>
      <c r="BE64" s="534">
        <f t="shared" si="24"/>
        <v>5</v>
      </c>
      <c r="BF64" s="534">
        <f t="shared" si="24"/>
        <v>1</v>
      </c>
      <c r="BG64" s="534">
        <f t="shared" si="24"/>
        <v>1</v>
      </c>
      <c r="BH64" s="534">
        <f t="shared" si="24"/>
        <v>1</v>
      </c>
      <c r="BI64" s="534">
        <f t="shared" si="24"/>
        <v>2</v>
      </c>
      <c r="BJ64" s="534">
        <f t="shared" si="24"/>
        <v>1</v>
      </c>
      <c r="BK64" s="534">
        <f t="shared" si="24"/>
        <v>6</v>
      </c>
      <c r="BL64" s="534">
        <f t="shared" si="24"/>
        <v>2</v>
      </c>
      <c r="BM64" s="534">
        <f t="shared" si="24"/>
        <v>2</v>
      </c>
      <c r="BN64" s="534">
        <f t="shared" si="24"/>
        <v>1</v>
      </c>
      <c r="BO64" s="534">
        <f t="shared" si="24"/>
        <v>1</v>
      </c>
      <c r="BP64" s="534">
        <f t="shared" si="24"/>
        <v>1</v>
      </c>
      <c r="BQ64" s="534">
        <f t="shared" si="24"/>
        <v>0</v>
      </c>
      <c r="BR64" s="534">
        <f t="shared" si="24"/>
        <v>0</v>
      </c>
      <c r="BS64" s="534">
        <f t="shared" si="24"/>
        <v>0</v>
      </c>
      <c r="BT64" s="534">
        <f t="shared" si="24"/>
        <v>0</v>
      </c>
      <c r="BU64" s="534">
        <f t="shared" si="24"/>
        <v>0</v>
      </c>
      <c r="BV64" s="534">
        <f t="shared" si="24"/>
        <v>0</v>
      </c>
      <c r="BW64" s="534">
        <f t="shared" si="24"/>
        <v>0</v>
      </c>
      <c r="BX64" s="534">
        <f t="shared" si="24"/>
        <v>0</v>
      </c>
      <c r="BY64" s="534">
        <f t="shared" si="24"/>
        <v>0</v>
      </c>
      <c r="BZ64" s="534">
        <f t="shared" si="24"/>
        <v>0</v>
      </c>
      <c r="CA64" s="534">
        <f t="shared" si="24"/>
        <v>0</v>
      </c>
      <c r="CB64" s="534">
        <f t="shared" ref="CB64" si="25">SUM(CB41:CB63)</f>
        <v>0</v>
      </c>
      <c r="CC64" s="534">
        <f t="shared" ref="CC64" si="26">SUM(CC41:CC63)</f>
        <v>0</v>
      </c>
      <c r="CD64" s="534">
        <f t="shared" ref="CD64" si="27">SUM(CD41:CD63)</f>
        <v>0</v>
      </c>
      <c r="CE64" s="534">
        <f t="shared" ref="CE64" si="28">SUM(CE41:CE63)</f>
        <v>0</v>
      </c>
      <c r="CF64" s="534">
        <f t="shared" ref="CF64" si="29">SUM(CF41:CF63)</f>
        <v>0</v>
      </c>
      <c r="CG64" s="534">
        <f t="shared" ref="CG64" si="30">SUM(CG41:CG63)</f>
        <v>0</v>
      </c>
      <c r="CH64" s="534">
        <f t="shared" ref="CH64" si="31">SUM(CH41:CH63)</f>
        <v>0</v>
      </c>
      <c r="CI64" s="534">
        <f t="shared" si="24"/>
        <v>0</v>
      </c>
      <c r="CJ64" s="534">
        <f t="shared" ref="CJ64:EU64" si="32">SUM(CJ41:CJ63)</f>
        <v>0</v>
      </c>
      <c r="CK64" s="534">
        <f t="shared" si="32"/>
        <v>0</v>
      </c>
      <c r="CL64" s="534">
        <f t="shared" si="32"/>
        <v>0</v>
      </c>
      <c r="CM64" s="534">
        <f t="shared" si="32"/>
        <v>1</v>
      </c>
      <c r="CN64" s="534">
        <f t="shared" si="32"/>
        <v>1</v>
      </c>
      <c r="CO64" s="534">
        <f t="shared" si="32"/>
        <v>1</v>
      </c>
      <c r="CP64" s="534">
        <f t="shared" si="32"/>
        <v>1</v>
      </c>
      <c r="CQ64" s="534">
        <f t="shared" si="32"/>
        <v>1</v>
      </c>
      <c r="CR64" s="534">
        <f t="shared" si="32"/>
        <v>1</v>
      </c>
      <c r="CS64" s="534">
        <f t="shared" si="32"/>
        <v>1</v>
      </c>
      <c r="CT64" s="534">
        <f t="shared" si="32"/>
        <v>0</v>
      </c>
      <c r="CU64" s="534">
        <f t="shared" si="32"/>
        <v>0</v>
      </c>
      <c r="CV64" s="534">
        <f t="shared" si="32"/>
        <v>0</v>
      </c>
      <c r="CW64" s="534">
        <f t="shared" si="32"/>
        <v>0</v>
      </c>
      <c r="CX64" s="534">
        <f t="shared" si="32"/>
        <v>0</v>
      </c>
      <c r="CY64" s="534">
        <f t="shared" si="32"/>
        <v>0</v>
      </c>
      <c r="CZ64" s="534">
        <f t="shared" si="32"/>
        <v>0</v>
      </c>
      <c r="DA64" s="534">
        <f t="shared" si="32"/>
        <v>1</v>
      </c>
      <c r="DB64" s="534">
        <f t="shared" si="32"/>
        <v>7</v>
      </c>
      <c r="DC64" s="534">
        <f t="shared" si="32"/>
        <v>10</v>
      </c>
      <c r="DD64" s="534">
        <f t="shared" si="32"/>
        <v>6</v>
      </c>
      <c r="DE64" s="534">
        <f t="shared" si="32"/>
        <v>7</v>
      </c>
      <c r="DF64" s="534">
        <f t="shared" si="32"/>
        <v>0</v>
      </c>
      <c r="DG64" s="534">
        <f t="shared" si="32"/>
        <v>1</v>
      </c>
      <c r="DH64" s="534">
        <f t="shared" si="32"/>
        <v>7</v>
      </c>
      <c r="DI64" s="534">
        <f t="shared" si="32"/>
        <v>4</v>
      </c>
      <c r="DJ64" s="534">
        <f t="shared" si="32"/>
        <v>7</v>
      </c>
      <c r="DK64" s="534">
        <f t="shared" si="32"/>
        <v>3</v>
      </c>
      <c r="DL64" s="534">
        <f t="shared" si="32"/>
        <v>1</v>
      </c>
      <c r="DM64" s="534">
        <f t="shared" si="32"/>
        <v>1</v>
      </c>
      <c r="DN64" s="534">
        <f t="shared" si="32"/>
        <v>0</v>
      </c>
      <c r="DO64" s="534">
        <f t="shared" si="32"/>
        <v>0</v>
      </c>
      <c r="DP64" s="534">
        <f t="shared" si="32"/>
        <v>7</v>
      </c>
      <c r="DQ64" s="534">
        <f t="shared" si="32"/>
        <v>6</v>
      </c>
      <c r="DR64" s="534">
        <f t="shared" si="32"/>
        <v>1</v>
      </c>
      <c r="DS64" s="534">
        <f t="shared" si="32"/>
        <v>2</v>
      </c>
      <c r="DT64" s="534">
        <f t="shared" si="32"/>
        <v>4</v>
      </c>
      <c r="DU64" s="534">
        <f t="shared" si="32"/>
        <v>3</v>
      </c>
      <c r="DV64" s="534">
        <f t="shared" si="32"/>
        <v>0</v>
      </c>
      <c r="DW64" s="534">
        <f t="shared" si="32"/>
        <v>0</v>
      </c>
      <c r="DX64" s="534">
        <f t="shared" si="32"/>
        <v>0</v>
      </c>
      <c r="DY64" s="534">
        <f t="shared" si="32"/>
        <v>0</v>
      </c>
      <c r="DZ64" s="534">
        <f t="shared" si="32"/>
        <v>0</v>
      </c>
      <c r="EA64" s="534">
        <f t="shared" si="32"/>
        <v>1</v>
      </c>
      <c r="EB64" s="534">
        <f t="shared" si="32"/>
        <v>0</v>
      </c>
      <c r="EC64" s="534">
        <f t="shared" si="32"/>
        <v>0</v>
      </c>
      <c r="ED64" s="534">
        <f t="shared" si="32"/>
        <v>0</v>
      </c>
      <c r="EE64" s="534">
        <f t="shared" si="32"/>
        <v>0</v>
      </c>
      <c r="EF64" s="534">
        <f t="shared" si="32"/>
        <v>0</v>
      </c>
      <c r="EG64" s="534">
        <f t="shared" si="32"/>
        <v>0</v>
      </c>
      <c r="EH64" s="534">
        <f t="shared" si="32"/>
        <v>0</v>
      </c>
      <c r="EI64" s="534">
        <f t="shared" si="32"/>
        <v>0</v>
      </c>
      <c r="EJ64" s="534">
        <f t="shared" si="32"/>
        <v>0</v>
      </c>
      <c r="EK64" s="534">
        <f t="shared" si="32"/>
        <v>0</v>
      </c>
      <c r="EL64" s="534">
        <f t="shared" si="32"/>
        <v>0</v>
      </c>
      <c r="EM64" s="534">
        <f t="shared" si="32"/>
        <v>0</v>
      </c>
      <c r="EN64" s="534">
        <f t="shared" si="32"/>
        <v>0</v>
      </c>
      <c r="EO64" s="534">
        <f t="shared" si="32"/>
        <v>13</v>
      </c>
      <c r="EP64" s="534">
        <f t="shared" si="32"/>
        <v>6</v>
      </c>
      <c r="EQ64" s="534">
        <f t="shared" si="32"/>
        <v>4</v>
      </c>
      <c r="ER64" s="534">
        <f t="shared" si="32"/>
        <v>3</v>
      </c>
      <c r="ES64" s="534">
        <f t="shared" si="32"/>
        <v>12</v>
      </c>
      <c r="ET64" s="534">
        <f t="shared" si="32"/>
        <v>1</v>
      </c>
      <c r="EU64" s="534">
        <f t="shared" si="32"/>
        <v>3</v>
      </c>
    </row>
    <row r="65" spans="1:151" ht="15.75" thickBot="1" x14ac:dyDescent="0.3">
      <c r="A65" s="457" t="s">
        <v>138</v>
      </c>
      <c r="B65" s="458"/>
      <c r="C65" s="458"/>
      <c r="D65" s="458"/>
      <c r="E65" s="458"/>
      <c r="F65" s="458"/>
      <c r="G65" s="458"/>
      <c r="H65" s="459"/>
      <c r="I65" s="460"/>
      <c r="J65" s="535">
        <f t="shared" ref="J65:P65" si="33">SUM(J20:J37,J41:J63)</f>
        <v>3360</v>
      </c>
      <c r="K65" s="535">
        <f t="shared" si="33"/>
        <v>1905</v>
      </c>
      <c r="L65" s="535">
        <f t="shared" si="33"/>
        <v>1455</v>
      </c>
      <c r="M65" s="535">
        <f t="shared" si="33"/>
        <v>395</v>
      </c>
      <c r="N65" s="535">
        <f t="shared" si="33"/>
        <v>1455</v>
      </c>
      <c r="O65" s="535">
        <f t="shared" si="33"/>
        <v>132</v>
      </c>
      <c r="P65" s="535">
        <f t="shared" si="33"/>
        <v>0</v>
      </c>
      <c r="Q65" s="535">
        <f>SUM(Q20:Q39,Q41:Q63)</f>
        <v>152</v>
      </c>
      <c r="R65" s="535">
        <f t="shared" ref="R65:CC65" si="34">SUM(R20:R39,R41:R63)</f>
        <v>154</v>
      </c>
      <c r="S65" s="535">
        <f t="shared" si="34"/>
        <v>76</v>
      </c>
      <c r="T65" s="535">
        <f t="shared" si="34"/>
        <v>1</v>
      </c>
      <c r="U65" s="535">
        <f t="shared" si="34"/>
        <v>1</v>
      </c>
      <c r="V65" s="535">
        <f t="shared" si="34"/>
        <v>1</v>
      </c>
      <c r="W65" s="535">
        <f t="shared" si="34"/>
        <v>1</v>
      </c>
      <c r="X65" s="535">
        <f t="shared" si="34"/>
        <v>1</v>
      </c>
      <c r="Y65" s="535">
        <f t="shared" si="34"/>
        <v>1</v>
      </c>
      <c r="Z65" s="535">
        <f t="shared" si="34"/>
        <v>2</v>
      </c>
      <c r="AA65" s="535">
        <f t="shared" si="34"/>
        <v>1</v>
      </c>
      <c r="AB65" s="535">
        <f t="shared" si="34"/>
        <v>2</v>
      </c>
      <c r="AC65" s="535">
        <f t="shared" si="34"/>
        <v>1</v>
      </c>
      <c r="AD65" s="535">
        <f t="shared" si="34"/>
        <v>1</v>
      </c>
      <c r="AE65" s="535">
        <f t="shared" si="34"/>
        <v>1</v>
      </c>
      <c r="AF65" s="535">
        <f t="shared" si="34"/>
        <v>1</v>
      </c>
      <c r="AG65" s="535">
        <f t="shared" si="34"/>
        <v>2</v>
      </c>
      <c r="AH65" s="535">
        <f t="shared" si="34"/>
        <v>1</v>
      </c>
      <c r="AI65" s="535">
        <f t="shared" si="34"/>
        <v>1</v>
      </c>
      <c r="AJ65" s="535">
        <f t="shared" si="34"/>
        <v>1</v>
      </c>
      <c r="AK65" s="535">
        <f t="shared" si="34"/>
        <v>1</v>
      </c>
      <c r="AL65" s="535">
        <f t="shared" si="34"/>
        <v>1</v>
      </c>
      <c r="AM65" s="535">
        <f t="shared" si="34"/>
        <v>1</v>
      </c>
      <c r="AN65" s="535">
        <f t="shared" si="34"/>
        <v>1</v>
      </c>
      <c r="AO65" s="535">
        <f t="shared" si="34"/>
        <v>9</v>
      </c>
      <c r="AP65" s="535">
        <f t="shared" si="34"/>
        <v>5</v>
      </c>
      <c r="AQ65" s="535">
        <f t="shared" si="34"/>
        <v>1</v>
      </c>
      <c r="AR65" s="535">
        <f t="shared" si="34"/>
        <v>1</v>
      </c>
      <c r="AS65" s="535">
        <f t="shared" si="34"/>
        <v>13</v>
      </c>
      <c r="AT65" s="535">
        <f t="shared" si="34"/>
        <v>6</v>
      </c>
      <c r="AU65" s="535">
        <f t="shared" si="34"/>
        <v>8</v>
      </c>
      <c r="AV65" s="535">
        <f t="shared" si="34"/>
        <v>8</v>
      </c>
      <c r="AW65" s="535">
        <f t="shared" si="34"/>
        <v>2</v>
      </c>
      <c r="AX65" s="535">
        <f t="shared" si="34"/>
        <v>1</v>
      </c>
      <c r="AY65" s="535">
        <f t="shared" si="34"/>
        <v>1</v>
      </c>
      <c r="AZ65" s="535">
        <f t="shared" si="34"/>
        <v>5</v>
      </c>
      <c r="BA65" s="535">
        <f t="shared" si="34"/>
        <v>3</v>
      </c>
      <c r="BB65" s="535">
        <f t="shared" si="34"/>
        <v>2</v>
      </c>
      <c r="BC65" s="535">
        <f t="shared" si="34"/>
        <v>1</v>
      </c>
      <c r="BD65" s="535">
        <f t="shared" si="34"/>
        <v>4</v>
      </c>
      <c r="BE65" s="535">
        <f t="shared" si="34"/>
        <v>5</v>
      </c>
      <c r="BF65" s="535">
        <f t="shared" si="34"/>
        <v>1</v>
      </c>
      <c r="BG65" s="535">
        <f t="shared" si="34"/>
        <v>2</v>
      </c>
      <c r="BH65" s="535">
        <f t="shared" si="34"/>
        <v>3</v>
      </c>
      <c r="BI65" s="535">
        <f t="shared" si="34"/>
        <v>3</v>
      </c>
      <c r="BJ65" s="535">
        <f t="shared" si="34"/>
        <v>2</v>
      </c>
      <c r="BK65" s="535">
        <f t="shared" si="34"/>
        <v>6</v>
      </c>
      <c r="BL65" s="535">
        <f t="shared" si="34"/>
        <v>4</v>
      </c>
      <c r="BM65" s="535">
        <f t="shared" si="34"/>
        <v>4</v>
      </c>
      <c r="BN65" s="535">
        <f t="shared" si="34"/>
        <v>3</v>
      </c>
      <c r="BO65" s="535">
        <f t="shared" si="34"/>
        <v>3</v>
      </c>
      <c r="BP65" s="535">
        <f t="shared" si="34"/>
        <v>3</v>
      </c>
      <c r="BQ65" s="535">
        <f t="shared" si="34"/>
        <v>1</v>
      </c>
      <c r="BR65" s="535">
        <f t="shared" si="34"/>
        <v>1</v>
      </c>
      <c r="BS65" s="535">
        <f t="shared" si="34"/>
        <v>1</v>
      </c>
      <c r="BT65" s="535">
        <f t="shared" si="34"/>
        <v>2</v>
      </c>
      <c r="BU65" s="535">
        <f t="shared" si="34"/>
        <v>1</v>
      </c>
      <c r="BV65" s="535">
        <f t="shared" si="34"/>
        <v>1</v>
      </c>
      <c r="BW65" s="535">
        <f t="shared" si="34"/>
        <v>1</v>
      </c>
      <c r="BX65" s="535">
        <f t="shared" si="34"/>
        <v>2</v>
      </c>
      <c r="BY65" s="535">
        <f t="shared" si="34"/>
        <v>1</v>
      </c>
      <c r="BZ65" s="535">
        <f t="shared" si="34"/>
        <v>1</v>
      </c>
      <c r="CA65" s="535">
        <f t="shared" si="34"/>
        <v>1</v>
      </c>
      <c r="CB65" s="535">
        <f t="shared" si="34"/>
        <v>0</v>
      </c>
      <c r="CC65" s="535">
        <f t="shared" si="34"/>
        <v>0</v>
      </c>
      <c r="CD65" s="535">
        <f t="shared" ref="CD65:EO65" si="35">SUM(CD20:CD39,CD41:CD63)</f>
        <v>1</v>
      </c>
      <c r="CE65" s="535">
        <f t="shared" si="35"/>
        <v>1</v>
      </c>
      <c r="CF65" s="535">
        <f t="shared" si="35"/>
        <v>1</v>
      </c>
      <c r="CG65" s="535">
        <f t="shared" si="35"/>
        <v>1</v>
      </c>
      <c r="CH65" s="535">
        <f t="shared" si="35"/>
        <v>1</v>
      </c>
      <c r="CI65" s="535">
        <f t="shared" si="35"/>
        <v>1</v>
      </c>
      <c r="CJ65" s="535">
        <f t="shared" si="35"/>
        <v>1</v>
      </c>
      <c r="CK65" s="535">
        <f t="shared" si="35"/>
        <v>1</v>
      </c>
      <c r="CL65" s="535">
        <f t="shared" si="35"/>
        <v>1</v>
      </c>
      <c r="CM65" s="535">
        <f t="shared" si="35"/>
        <v>2</v>
      </c>
      <c r="CN65" s="535">
        <f t="shared" si="35"/>
        <v>2</v>
      </c>
      <c r="CO65" s="535">
        <f t="shared" si="35"/>
        <v>1</v>
      </c>
      <c r="CP65" s="535">
        <f t="shared" si="35"/>
        <v>1</v>
      </c>
      <c r="CQ65" s="535">
        <f t="shared" si="35"/>
        <v>2</v>
      </c>
      <c r="CR65" s="535">
        <f t="shared" si="35"/>
        <v>1</v>
      </c>
      <c r="CS65" s="535">
        <f t="shared" si="35"/>
        <v>1</v>
      </c>
      <c r="CT65" s="535">
        <f t="shared" si="35"/>
        <v>1</v>
      </c>
      <c r="CU65" s="535">
        <f t="shared" si="35"/>
        <v>1</v>
      </c>
      <c r="CV65" s="535">
        <f t="shared" si="35"/>
        <v>1</v>
      </c>
      <c r="CW65" s="535">
        <f t="shared" si="35"/>
        <v>1</v>
      </c>
      <c r="CX65" s="535">
        <f t="shared" si="35"/>
        <v>1</v>
      </c>
      <c r="CY65" s="535">
        <f t="shared" si="35"/>
        <v>1</v>
      </c>
      <c r="CZ65" s="535">
        <f t="shared" si="35"/>
        <v>1</v>
      </c>
      <c r="DA65" s="535">
        <f t="shared" si="35"/>
        <v>2</v>
      </c>
      <c r="DB65" s="535">
        <f t="shared" si="35"/>
        <v>10</v>
      </c>
      <c r="DC65" s="535">
        <f t="shared" si="35"/>
        <v>13</v>
      </c>
      <c r="DD65" s="535">
        <f t="shared" si="35"/>
        <v>9</v>
      </c>
      <c r="DE65" s="535">
        <f t="shared" si="35"/>
        <v>9</v>
      </c>
      <c r="DF65" s="535">
        <f t="shared" si="35"/>
        <v>3</v>
      </c>
      <c r="DG65" s="535">
        <f t="shared" si="35"/>
        <v>3</v>
      </c>
      <c r="DH65" s="535">
        <f t="shared" si="35"/>
        <v>10</v>
      </c>
      <c r="DI65" s="535">
        <f t="shared" si="35"/>
        <v>8</v>
      </c>
      <c r="DJ65" s="535">
        <f t="shared" si="35"/>
        <v>8</v>
      </c>
      <c r="DK65" s="535">
        <f t="shared" si="35"/>
        <v>4</v>
      </c>
      <c r="DL65" s="535">
        <f t="shared" si="35"/>
        <v>1</v>
      </c>
      <c r="DM65" s="535">
        <f t="shared" si="35"/>
        <v>1</v>
      </c>
      <c r="DN65" s="535">
        <f t="shared" si="35"/>
        <v>3</v>
      </c>
      <c r="DO65" s="535">
        <f t="shared" si="35"/>
        <v>3</v>
      </c>
      <c r="DP65" s="535">
        <f t="shared" si="35"/>
        <v>9</v>
      </c>
      <c r="DQ65" s="535">
        <f t="shared" si="35"/>
        <v>6</v>
      </c>
      <c r="DR65" s="535">
        <f t="shared" si="35"/>
        <v>1</v>
      </c>
      <c r="DS65" s="535">
        <f t="shared" si="35"/>
        <v>2</v>
      </c>
      <c r="DT65" s="535">
        <f t="shared" si="35"/>
        <v>4</v>
      </c>
      <c r="DU65" s="535">
        <f t="shared" si="35"/>
        <v>4</v>
      </c>
      <c r="DV65" s="535">
        <f t="shared" si="35"/>
        <v>1</v>
      </c>
      <c r="DW65" s="535">
        <f t="shared" si="35"/>
        <v>1</v>
      </c>
      <c r="DX65" s="535">
        <f t="shared" si="35"/>
        <v>1</v>
      </c>
      <c r="DY65" s="535">
        <f t="shared" si="35"/>
        <v>1</v>
      </c>
      <c r="DZ65" s="535">
        <f t="shared" si="35"/>
        <v>1</v>
      </c>
      <c r="EA65" s="535">
        <f t="shared" si="35"/>
        <v>3</v>
      </c>
      <c r="EB65" s="535">
        <f t="shared" si="35"/>
        <v>1</v>
      </c>
      <c r="EC65" s="535">
        <f t="shared" si="35"/>
        <v>2</v>
      </c>
      <c r="ED65" s="535">
        <f t="shared" si="35"/>
        <v>1</v>
      </c>
      <c r="EE65" s="535">
        <f t="shared" si="35"/>
        <v>1</v>
      </c>
      <c r="EF65" s="535">
        <f t="shared" si="35"/>
        <v>2</v>
      </c>
      <c r="EG65" s="535">
        <f t="shared" si="35"/>
        <v>1</v>
      </c>
      <c r="EH65" s="535">
        <f t="shared" si="35"/>
        <v>1</v>
      </c>
      <c r="EI65" s="535">
        <f t="shared" si="35"/>
        <v>1</v>
      </c>
      <c r="EJ65" s="535">
        <f t="shared" si="35"/>
        <v>1</v>
      </c>
      <c r="EK65" s="535">
        <f t="shared" si="35"/>
        <v>1</v>
      </c>
      <c r="EL65" s="535">
        <f t="shared" si="35"/>
        <v>1</v>
      </c>
      <c r="EM65" s="535">
        <f t="shared" si="35"/>
        <v>0</v>
      </c>
      <c r="EN65" s="535">
        <f t="shared" si="35"/>
        <v>0</v>
      </c>
      <c r="EO65" s="535">
        <f t="shared" si="35"/>
        <v>20</v>
      </c>
      <c r="EP65" s="535">
        <f t="shared" ref="EP65:EU65" si="36">SUM(EP20:EP39,EP41:EP63)</f>
        <v>12</v>
      </c>
      <c r="EQ65" s="535">
        <f t="shared" si="36"/>
        <v>8</v>
      </c>
      <c r="ER65" s="535">
        <f t="shared" si="36"/>
        <v>9</v>
      </c>
      <c r="ES65" s="535">
        <f t="shared" si="36"/>
        <v>17</v>
      </c>
      <c r="ET65" s="535">
        <f t="shared" si="36"/>
        <v>4</v>
      </c>
      <c r="EU65" s="535">
        <f t="shared" si="36"/>
        <v>6</v>
      </c>
    </row>
  </sheetData>
  <sheetProtection algorithmName="SHA-512" hashValue="QS1ySQmZJ9Lpil1tMuqlHfXw5JoRKlYgm7JXjBajAiz2sZxR13rDKcfCmC8zLQtq10WTeRU39dal/IM3Mw6fNQ==" saltValue="UROkfPBE64ex//JuLLaMeQ==" spinCount="100000" sheet="1" objects="1" scenarios="1" selectLockedCells="1" autoFilter="0"/>
  <mergeCells count="163">
    <mergeCell ref="CD17:CI17"/>
    <mergeCell ref="BN17:CC17"/>
    <mergeCell ref="DV17:EN17"/>
    <mergeCell ref="CV18:CV19"/>
    <mergeCell ref="CW18:CW19"/>
    <mergeCell ref="CX18:CX19"/>
    <mergeCell ref="EA18:EA19"/>
    <mergeCell ref="EB18:EB19"/>
    <mergeCell ref="EC18:EC19"/>
    <mergeCell ref="ED18:ED19"/>
    <mergeCell ref="EE18:EE19"/>
    <mergeCell ref="EF18:EF19"/>
    <mergeCell ref="DV18:DV19"/>
    <mergeCell ref="DW18:DW19"/>
    <mergeCell ref="DX18:DX19"/>
    <mergeCell ref="DY18:DY19"/>
    <mergeCell ref="DZ18:DZ19"/>
    <mergeCell ref="DU18:DU19"/>
    <mergeCell ref="DO18:DO19"/>
    <mergeCell ref="DP18:DP19"/>
    <mergeCell ref="DQ18:DQ19"/>
    <mergeCell ref="DR18:DR19"/>
    <mergeCell ref="DS18:DS19"/>
    <mergeCell ref="DT18:DT19"/>
    <mergeCell ref="DI18:DI19"/>
    <mergeCell ref="DJ18:DJ19"/>
    <mergeCell ref="EU18:EU19"/>
    <mergeCell ref="EO18:EO19"/>
    <mergeCell ref="EP18:EP19"/>
    <mergeCell ref="EQ18:EQ19"/>
    <mergeCell ref="ER18:ER19"/>
    <mergeCell ref="ES18:ES19"/>
    <mergeCell ref="EG18:EG19"/>
    <mergeCell ref="EH18:EH19"/>
    <mergeCell ref="EI18:EI19"/>
    <mergeCell ref="EJ18:EJ19"/>
    <mergeCell ref="EN18:EN19"/>
    <mergeCell ref="ET18:ET19"/>
    <mergeCell ref="EK18:EK19"/>
    <mergeCell ref="EL18:EL19"/>
    <mergeCell ref="EM18:EM19"/>
    <mergeCell ref="DK18:DK19"/>
    <mergeCell ref="DL18:DL19"/>
    <mergeCell ref="DM18:DM19"/>
    <mergeCell ref="DN18:DN19"/>
    <mergeCell ref="DC18:DC19"/>
    <mergeCell ref="DD18:DD19"/>
    <mergeCell ref="DE18:DE19"/>
    <mergeCell ref="DF18:DF19"/>
    <mergeCell ref="DG18:DG19"/>
    <mergeCell ref="DH18:DH19"/>
    <mergeCell ref="CU18:CU19"/>
    <mergeCell ref="CY18:CY19"/>
    <mergeCell ref="CZ18:CZ19"/>
    <mergeCell ref="DA18:DA19"/>
    <mergeCell ref="DB18:DB19"/>
    <mergeCell ref="CO18:CO19"/>
    <mergeCell ref="CP18:CP19"/>
    <mergeCell ref="CQ18:CQ19"/>
    <mergeCell ref="CR18:CR19"/>
    <mergeCell ref="CS18:CS19"/>
    <mergeCell ref="CT18:CT19"/>
    <mergeCell ref="CJ18:CJ19"/>
    <mergeCell ref="CK18:CK19"/>
    <mergeCell ref="CL18:CL19"/>
    <mergeCell ref="CM18:CM19"/>
    <mergeCell ref="CN18:CN19"/>
    <mergeCell ref="CI18:CI19"/>
    <mergeCell ref="BY18:BY19"/>
    <mergeCell ref="BZ18:BZ19"/>
    <mergeCell ref="CA18:CA19"/>
    <mergeCell ref="CB18:CB19"/>
    <mergeCell ref="CC18:CC19"/>
    <mergeCell ref="CD18:CD19"/>
    <mergeCell ref="CE18:CE19"/>
    <mergeCell ref="CF18:CF19"/>
    <mergeCell ref="CG18:CG19"/>
    <mergeCell ref="CH18:CH19"/>
    <mergeCell ref="BS18:BS19"/>
    <mergeCell ref="BT18:BT19"/>
    <mergeCell ref="BU18:BU19"/>
    <mergeCell ref="BV18:BV19"/>
    <mergeCell ref="BW18:BW19"/>
    <mergeCell ref="BX18:BX19"/>
    <mergeCell ref="BM18:BM19"/>
    <mergeCell ref="BN18:BN19"/>
    <mergeCell ref="BO18:BO19"/>
    <mergeCell ref="BP18:BP19"/>
    <mergeCell ref="BQ18:BQ19"/>
    <mergeCell ref="BR18:BR19"/>
    <mergeCell ref="BH18:BH19"/>
    <mergeCell ref="BI18:BI19"/>
    <mergeCell ref="BJ18:BJ19"/>
    <mergeCell ref="BK18:BK19"/>
    <mergeCell ref="BL18:BL19"/>
    <mergeCell ref="BB18:BB19"/>
    <mergeCell ref="BC18:BC19"/>
    <mergeCell ref="BD18:BD19"/>
    <mergeCell ref="BE18:BE19"/>
    <mergeCell ref="BF18:BF19"/>
    <mergeCell ref="BG18:BG19"/>
    <mergeCell ref="AV18:AV19"/>
    <mergeCell ref="AW18:AW19"/>
    <mergeCell ref="AX18:AX19"/>
    <mergeCell ref="AY18:AY19"/>
    <mergeCell ref="AZ18:AZ19"/>
    <mergeCell ref="BA18:BA19"/>
    <mergeCell ref="AP18:AP19"/>
    <mergeCell ref="AQ18:AQ19"/>
    <mergeCell ref="AR18:AR19"/>
    <mergeCell ref="AS18:AS19"/>
    <mergeCell ref="AT18:AT19"/>
    <mergeCell ref="AU18:AU19"/>
    <mergeCell ref="AE18:AE19"/>
    <mergeCell ref="AN18:AN19"/>
    <mergeCell ref="AO18:AO19"/>
    <mergeCell ref="AL18:AL19"/>
    <mergeCell ref="AM18:AM19"/>
    <mergeCell ref="EO17:EU17"/>
    <mergeCell ref="EV17:FH17"/>
    <mergeCell ref="T18:T19"/>
    <mergeCell ref="U18:U19"/>
    <mergeCell ref="V18:V19"/>
    <mergeCell ref="W18:W19"/>
    <mergeCell ref="X18:X19"/>
    <mergeCell ref="Y18:Y19"/>
    <mergeCell ref="T17:AN17"/>
    <mergeCell ref="AO17:BM17"/>
    <mergeCell ref="CJ17:DA17"/>
    <mergeCell ref="DB17:DU17"/>
    <mergeCell ref="AF18:AF19"/>
    <mergeCell ref="AG18:AG19"/>
    <mergeCell ref="AH18:AH19"/>
    <mergeCell ref="AI18:AI19"/>
    <mergeCell ref="AJ18:AJ19"/>
    <mergeCell ref="AK18:AK19"/>
    <mergeCell ref="Z18:Z19"/>
    <mergeCell ref="AA18:AA19"/>
    <mergeCell ref="AB18:AB19"/>
    <mergeCell ref="AC18:AC19"/>
    <mergeCell ref="AD18:AD19"/>
    <mergeCell ref="Q17:Q19"/>
    <mergeCell ref="R17:R19"/>
    <mergeCell ref="S17:S19"/>
    <mergeCell ref="G15:G19"/>
    <mergeCell ref="H15:H19"/>
    <mergeCell ref="I15:I19"/>
    <mergeCell ref="J15:P15"/>
    <mergeCell ref="Q15:S16"/>
    <mergeCell ref="J16:N16"/>
    <mergeCell ref="O16:O19"/>
    <mergeCell ref="P16:P19"/>
    <mergeCell ref="J17:J19"/>
    <mergeCell ref="K17:K19"/>
    <mergeCell ref="A15:A19"/>
    <mergeCell ref="B15:B19"/>
    <mergeCell ref="C15:C19"/>
    <mergeCell ref="D15:D19"/>
    <mergeCell ref="E15:E19"/>
    <mergeCell ref="F15:F19"/>
    <mergeCell ref="L17:L19"/>
    <mergeCell ref="M17:M19"/>
    <mergeCell ref="N17:N19"/>
  </mergeCells>
  <phoneticPr fontId="8" type="noConversion"/>
  <conditionalFormatting sqref="O20:O39">
    <cfRule type="containsText" dxfId="4" priority="194" operator="containsText" text=",">
      <formula>NOT(ISERROR(SEARCH(",",O20)))</formula>
    </cfRule>
    <cfRule type="colorScale" priority="195">
      <colorScale>
        <cfvo type="num" val="&quot;*,*&quot;"/>
        <cfvo type="max"/>
        <color rgb="FFFF7128"/>
        <color rgb="FFFFEF9C"/>
      </colorScale>
    </cfRule>
  </conditionalFormatting>
  <conditionalFormatting sqref="O41:O63">
    <cfRule type="containsText" dxfId="3" priority="196" operator="containsText" text=",">
      <formula>NOT(ISERROR(SEARCH(",",O41)))</formula>
    </cfRule>
    <cfRule type="colorScale" priority="197">
      <colorScale>
        <cfvo type="num" val="&quot;*,*&quot;"/>
        <cfvo type="max"/>
        <color rgb="FFFF7128"/>
        <color rgb="FFFFEF9C"/>
      </colorScale>
    </cfRule>
  </conditionalFormatting>
  <conditionalFormatting sqref="T20:CI39 T41:CI63">
    <cfRule type="cellIs" dxfId="2" priority="1" operator="equal">
      <formula>1</formula>
    </cfRule>
  </conditionalFormatting>
  <conditionalFormatting sqref="CJ20:EN39 CJ41:EN63">
    <cfRule type="cellIs" dxfId="1" priority="21" operator="equal">
      <formula>1</formula>
    </cfRule>
  </conditionalFormatting>
  <conditionalFormatting sqref="EO20:EU21 EO22:EQ22 ES22:EU22 EO23:EU39 EO41:EU63">
    <cfRule type="cellIs" dxfId="0" priority="20" operator="equal">
      <formula>1</formula>
    </cfRule>
  </conditionalFormatting>
  <dataValidations xWindow="1678" yWindow="737" count="3">
    <dataValidation allowBlank="1" showInputMessage="1" showErrorMessage="1" errorTitle="WARTOŚĆ NIEPRAWIDŁOWA" error="Suma ECTS musi być liczbą całkowitą" promptTitle="suma ECTS" prompt="Suma ECTS musi być liczbą całkowitą" sqref="O41:O63 O20:O39" xr:uid="{00000000-0002-0000-0200-000000000000}"/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41:P64 P20:P39" xr:uid="{00000000-0002-0000-0200-000001000000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CC23:EU39 ER21 ES21:EU22 CC20:EU20 CC21:EQ22 T41:EU63 T20:CB39 Q64:EU64" xr:uid="{00000000-0002-0000-0200-000002000000}">
      <formula1>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1678" yWindow="737" count="1">
        <x14:dataValidation type="list" allowBlank="1" showInputMessage="1" showErrorMessage="1" errorTitle="Wartość nieprawidłowa" error="Proszę wybrać profil" promptTitle="Profil kształcenia" prompt="Proszę wybrać profil" xr:uid="{B6C47A73-D6A3-4B29-8415-0C8E3BB1B098}">
          <x14:formula1>
            <xm:f>#REF!</xm:f>
          </x14:formula1>
          <xm:sqref>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D697-88B8-4E1C-9BD9-DDF90B9C2891}">
  <dimension ref="A1:D154"/>
  <sheetViews>
    <sheetView zoomScale="85" zoomScaleNormal="85" workbookViewId="0">
      <pane ySplit="1" topLeftCell="A110" activePane="bottomLeft" state="frozen"/>
      <selection pane="bottomLeft" activeCell="F62" sqref="F62:G62"/>
    </sheetView>
  </sheetViews>
  <sheetFormatPr defaultColWidth="8.85546875" defaultRowHeight="15" x14ac:dyDescent="0.25"/>
  <cols>
    <col min="1" max="1" width="23.140625" customWidth="1"/>
    <col min="3" max="3" width="130.7109375" style="2" customWidth="1"/>
    <col min="4" max="4" width="13.140625" style="28" customWidth="1"/>
  </cols>
  <sheetData>
    <row r="1" spans="1:4" s="1" customFormat="1" ht="60" x14ac:dyDescent="0.25">
      <c r="A1" s="15" t="s">
        <v>393</v>
      </c>
      <c r="B1" s="15" t="s">
        <v>394</v>
      </c>
      <c r="C1" s="12" t="s">
        <v>395</v>
      </c>
      <c r="D1" s="16" t="s">
        <v>322</v>
      </c>
    </row>
    <row r="2" spans="1:4" s="1" customFormat="1" x14ac:dyDescent="0.25">
      <c r="A2" s="17" t="s">
        <v>396</v>
      </c>
      <c r="B2" s="17" t="s">
        <v>397</v>
      </c>
      <c r="C2" s="17" t="s">
        <v>438</v>
      </c>
      <c r="D2" s="18" t="s">
        <v>324</v>
      </c>
    </row>
    <row r="3" spans="1:4" s="1" customFormat="1" ht="30" x14ac:dyDescent="0.25">
      <c r="A3" s="17" t="s">
        <v>396</v>
      </c>
      <c r="B3" s="17" t="s">
        <v>398</v>
      </c>
      <c r="C3" s="17" t="s">
        <v>439</v>
      </c>
      <c r="D3" s="18" t="s">
        <v>324</v>
      </c>
    </row>
    <row r="4" spans="1:4" s="1" customFormat="1" x14ac:dyDescent="0.25">
      <c r="A4" s="17" t="s">
        <v>396</v>
      </c>
      <c r="B4" s="17" t="s">
        <v>399</v>
      </c>
      <c r="C4" s="17" t="s">
        <v>440</v>
      </c>
      <c r="D4" s="18" t="s">
        <v>324</v>
      </c>
    </row>
    <row r="5" spans="1:4" s="1" customFormat="1" x14ac:dyDescent="0.25">
      <c r="A5" s="17" t="s">
        <v>396</v>
      </c>
      <c r="B5" s="17" t="s">
        <v>400</v>
      </c>
      <c r="C5" s="17" t="s">
        <v>441</v>
      </c>
      <c r="D5" s="18" t="s">
        <v>324</v>
      </c>
    </row>
    <row r="6" spans="1:4" s="1" customFormat="1" x14ac:dyDescent="0.25">
      <c r="A6" s="17" t="s">
        <v>396</v>
      </c>
      <c r="B6" s="17" t="s">
        <v>401</v>
      </c>
      <c r="C6" s="17" t="s">
        <v>442</v>
      </c>
      <c r="D6" s="18" t="s">
        <v>323</v>
      </c>
    </row>
    <row r="7" spans="1:4" s="1" customFormat="1" x14ac:dyDescent="0.25">
      <c r="A7" s="17" t="s">
        <v>396</v>
      </c>
      <c r="B7" s="17" t="s">
        <v>402</v>
      </c>
      <c r="C7" s="17" t="s">
        <v>443</v>
      </c>
      <c r="D7" s="18" t="s">
        <v>323</v>
      </c>
    </row>
    <row r="8" spans="1:4" s="1" customFormat="1" x14ac:dyDescent="0.25">
      <c r="A8" s="17" t="s">
        <v>396</v>
      </c>
      <c r="B8" s="17" t="s">
        <v>403</v>
      </c>
      <c r="C8" s="17" t="s">
        <v>444</v>
      </c>
      <c r="D8" s="18" t="s">
        <v>323</v>
      </c>
    </row>
    <row r="9" spans="1:4" s="1" customFormat="1" x14ac:dyDescent="0.25">
      <c r="A9" s="17" t="s">
        <v>396</v>
      </c>
      <c r="B9" s="17" t="s">
        <v>404</v>
      </c>
      <c r="C9" s="17" t="s">
        <v>445</v>
      </c>
      <c r="D9" s="18" t="s">
        <v>323</v>
      </c>
    </row>
    <row r="10" spans="1:4" s="1" customFormat="1" x14ac:dyDescent="0.25">
      <c r="A10" s="17" t="s">
        <v>396</v>
      </c>
      <c r="B10" s="17" t="s">
        <v>405</v>
      </c>
      <c r="C10" s="17" t="s">
        <v>446</v>
      </c>
      <c r="D10" s="18" t="s">
        <v>323</v>
      </c>
    </row>
    <row r="11" spans="1:4" s="1" customFormat="1" x14ac:dyDescent="0.25">
      <c r="A11" s="17" t="s">
        <v>396</v>
      </c>
      <c r="B11" s="17" t="s">
        <v>406</v>
      </c>
      <c r="C11" s="17" t="s">
        <v>447</v>
      </c>
      <c r="D11" s="18" t="s">
        <v>324</v>
      </c>
    </row>
    <row r="12" spans="1:4" s="1" customFormat="1" x14ac:dyDescent="0.25">
      <c r="A12" s="17" t="s">
        <v>396</v>
      </c>
      <c r="B12" s="17" t="s">
        <v>448</v>
      </c>
      <c r="C12" s="20" t="s">
        <v>449</v>
      </c>
      <c r="D12" s="18" t="s">
        <v>324</v>
      </c>
    </row>
    <row r="13" spans="1:4" x14ac:dyDescent="0.25">
      <c r="A13" s="19" t="s">
        <v>407</v>
      </c>
      <c r="B13" s="19" t="s">
        <v>408</v>
      </c>
      <c r="C13" s="20" t="s">
        <v>467</v>
      </c>
      <c r="D13" s="18" t="s">
        <v>323</v>
      </c>
    </row>
    <row r="14" spans="1:4" x14ac:dyDescent="0.25">
      <c r="A14" s="19" t="s">
        <v>407</v>
      </c>
      <c r="B14" s="19" t="s">
        <v>409</v>
      </c>
      <c r="C14" s="20" t="s">
        <v>468</v>
      </c>
      <c r="D14" s="18" t="s">
        <v>323</v>
      </c>
    </row>
    <row r="15" spans="1:4" x14ac:dyDescent="0.25">
      <c r="A15" s="19" t="s">
        <v>407</v>
      </c>
      <c r="B15" s="19" t="s">
        <v>410</v>
      </c>
      <c r="C15" s="20" t="s">
        <v>469</v>
      </c>
      <c r="D15" s="18" t="s">
        <v>323</v>
      </c>
    </row>
    <row r="16" spans="1:4" x14ac:dyDescent="0.25">
      <c r="A16" s="19" t="s">
        <v>407</v>
      </c>
      <c r="B16" s="19" t="s">
        <v>470</v>
      </c>
      <c r="C16" s="20" t="s">
        <v>487</v>
      </c>
      <c r="D16" s="18" t="s">
        <v>324</v>
      </c>
    </row>
    <row r="17" spans="1:4" x14ac:dyDescent="0.25">
      <c r="A17" s="19" t="s">
        <v>407</v>
      </c>
      <c r="B17" s="19" t="s">
        <v>471</v>
      </c>
      <c r="C17" s="20" t="s">
        <v>488</v>
      </c>
      <c r="D17" s="18" t="s">
        <v>324</v>
      </c>
    </row>
    <row r="18" spans="1:4" x14ac:dyDescent="0.25">
      <c r="A18" s="19" t="s">
        <v>407</v>
      </c>
      <c r="B18" s="19" t="s">
        <v>472</v>
      </c>
      <c r="C18" s="20" t="s">
        <v>489</v>
      </c>
      <c r="D18" s="18" t="s">
        <v>323</v>
      </c>
    </row>
    <row r="19" spans="1:4" x14ac:dyDescent="0.25">
      <c r="A19" s="19" t="s">
        <v>407</v>
      </c>
      <c r="B19" s="19" t="s">
        <v>473</v>
      </c>
      <c r="C19" s="20" t="s">
        <v>490</v>
      </c>
      <c r="D19" s="18" t="s">
        <v>323</v>
      </c>
    </row>
    <row r="20" spans="1:4" x14ac:dyDescent="0.25">
      <c r="A20" s="19" t="s">
        <v>407</v>
      </c>
      <c r="B20" s="19" t="s">
        <v>474</v>
      </c>
      <c r="C20" s="20" t="s">
        <v>491</v>
      </c>
      <c r="D20" s="18" t="s">
        <v>323</v>
      </c>
    </row>
    <row r="21" spans="1:4" x14ac:dyDescent="0.25">
      <c r="A21" s="19" t="s">
        <v>407</v>
      </c>
      <c r="B21" s="19" t="s">
        <v>475</v>
      </c>
      <c r="C21" s="20" t="s">
        <v>492</v>
      </c>
      <c r="D21" s="18" t="s">
        <v>324</v>
      </c>
    </row>
    <row r="22" spans="1:4" x14ac:dyDescent="0.25">
      <c r="A22" s="19" t="s">
        <v>407</v>
      </c>
      <c r="B22" s="19" t="s">
        <v>476</v>
      </c>
      <c r="C22" s="20" t="s">
        <v>493</v>
      </c>
      <c r="D22" s="18" t="s">
        <v>323</v>
      </c>
    </row>
    <row r="23" spans="1:4" x14ac:dyDescent="0.25">
      <c r="A23" s="19" t="s">
        <v>407</v>
      </c>
      <c r="B23" s="19" t="s">
        <v>477</v>
      </c>
      <c r="C23" s="20" t="s">
        <v>494</v>
      </c>
      <c r="D23" s="18" t="s">
        <v>323</v>
      </c>
    </row>
    <row r="24" spans="1:4" x14ac:dyDescent="0.25">
      <c r="A24" s="19" t="s">
        <v>407</v>
      </c>
      <c r="B24" s="19" t="s">
        <v>478</v>
      </c>
      <c r="C24" s="20" t="s">
        <v>495</v>
      </c>
      <c r="D24" s="18" t="s">
        <v>324</v>
      </c>
    </row>
    <row r="25" spans="1:4" x14ac:dyDescent="0.25">
      <c r="A25" s="19" t="s">
        <v>407</v>
      </c>
      <c r="B25" s="19" t="s">
        <v>479</v>
      </c>
      <c r="C25" s="20" t="s">
        <v>496</v>
      </c>
      <c r="D25" s="18" t="s">
        <v>324</v>
      </c>
    </row>
    <row r="26" spans="1:4" x14ac:dyDescent="0.25">
      <c r="A26" s="19" t="s">
        <v>407</v>
      </c>
      <c r="B26" s="19" t="s">
        <v>480</v>
      </c>
      <c r="C26" s="20" t="s">
        <v>497</v>
      </c>
      <c r="D26" s="18" t="s">
        <v>323</v>
      </c>
    </row>
    <row r="27" spans="1:4" x14ac:dyDescent="0.25">
      <c r="A27" s="19" t="s">
        <v>407</v>
      </c>
      <c r="B27" s="19" t="s">
        <v>481</v>
      </c>
      <c r="C27" s="20" t="s">
        <v>498</v>
      </c>
      <c r="D27" s="18" t="s">
        <v>323</v>
      </c>
    </row>
    <row r="28" spans="1:4" x14ac:dyDescent="0.25">
      <c r="A28" s="19" t="s">
        <v>407</v>
      </c>
      <c r="B28" s="19" t="s">
        <v>482</v>
      </c>
      <c r="C28" s="20" t="s">
        <v>499</v>
      </c>
      <c r="D28" s="18" t="s">
        <v>323</v>
      </c>
    </row>
    <row r="29" spans="1:4" x14ac:dyDescent="0.25">
      <c r="A29" s="19" t="s">
        <v>407</v>
      </c>
      <c r="B29" s="19" t="s">
        <v>483</v>
      </c>
      <c r="C29" s="20" t="s">
        <v>500</v>
      </c>
      <c r="D29" s="18" t="s">
        <v>323</v>
      </c>
    </row>
    <row r="30" spans="1:4" x14ac:dyDescent="0.25">
      <c r="A30" s="19" t="s">
        <v>407</v>
      </c>
      <c r="B30" s="19" t="s">
        <v>484</v>
      </c>
      <c r="C30" s="20" t="s">
        <v>501</v>
      </c>
      <c r="D30" s="18" t="s">
        <v>324</v>
      </c>
    </row>
    <row r="31" spans="1:4" x14ac:dyDescent="0.25">
      <c r="A31" s="19" t="s">
        <v>407</v>
      </c>
      <c r="B31" s="19" t="s">
        <v>485</v>
      </c>
      <c r="C31" s="20" t="s">
        <v>502</v>
      </c>
      <c r="D31" s="18" t="s">
        <v>324</v>
      </c>
    </row>
    <row r="32" spans="1:4" x14ac:dyDescent="0.25">
      <c r="A32" s="19" t="s">
        <v>407</v>
      </c>
      <c r="B32" s="19" t="s">
        <v>486</v>
      </c>
      <c r="C32" s="20" t="s">
        <v>503</v>
      </c>
      <c r="D32" s="18" t="s">
        <v>323</v>
      </c>
    </row>
    <row r="33" spans="1:4" x14ac:dyDescent="0.25">
      <c r="A33" s="19" t="s">
        <v>407</v>
      </c>
      <c r="B33" s="19" t="s">
        <v>504</v>
      </c>
      <c r="C33" s="20" t="s">
        <v>505</v>
      </c>
      <c r="D33" s="18" t="s">
        <v>324</v>
      </c>
    </row>
    <row r="34" spans="1:4" ht="30" x14ac:dyDescent="0.25">
      <c r="A34" s="19" t="s">
        <v>407</v>
      </c>
      <c r="B34" s="19" t="s">
        <v>539</v>
      </c>
      <c r="C34" s="20" t="s">
        <v>540</v>
      </c>
      <c r="D34" s="18" t="s">
        <v>323</v>
      </c>
    </row>
    <row r="35" spans="1:4" x14ac:dyDescent="0.25">
      <c r="A35" s="19" t="s">
        <v>407</v>
      </c>
      <c r="B35" s="19" t="s">
        <v>541</v>
      </c>
      <c r="C35" s="20" t="s">
        <v>550</v>
      </c>
      <c r="D35" s="18" t="s">
        <v>323</v>
      </c>
    </row>
    <row r="36" spans="1:4" x14ac:dyDescent="0.25">
      <c r="A36" s="19" t="s">
        <v>407</v>
      </c>
      <c r="B36" s="19" t="s">
        <v>542</v>
      </c>
      <c r="C36" s="20" t="s">
        <v>551</v>
      </c>
      <c r="D36" s="18" t="s">
        <v>323</v>
      </c>
    </row>
    <row r="37" spans="1:4" x14ac:dyDescent="0.25">
      <c r="A37" s="19" t="s">
        <v>407</v>
      </c>
      <c r="B37" s="19" t="s">
        <v>543</v>
      </c>
      <c r="C37" s="20" t="s">
        <v>552</v>
      </c>
      <c r="D37" s="18" t="s">
        <v>323</v>
      </c>
    </row>
    <row r="38" spans="1:4" ht="30" x14ac:dyDescent="0.25">
      <c r="A38" s="19" t="s">
        <v>407</v>
      </c>
      <c r="B38" s="19" t="s">
        <v>544</v>
      </c>
      <c r="C38" s="20" t="s">
        <v>553</v>
      </c>
      <c r="D38" s="18" t="s">
        <v>323</v>
      </c>
    </row>
    <row r="39" spans="1:4" ht="30" x14ac:dyDescent="0.25">
      <c r="A39" s="19" t="s">
        <v>407</v>
      </c>
      <c r="B39" s="19" t="s">
        <v>545</v>
      </c>
      <c r="C39" s="20" t="s">
        <v>554</v>
      </c>
      <c r="D39" s="18" t="s">
        <v>323</v>
      </c>
    </row>
    <row r="40" spans="1:4" ht="30" x14ac:dyDescent="0.25">
      <c r="A40" s="19" t="s">
        <v>407</v>
      </c>
      <c r="B40" s="19" t="s">
        <v>546</v>
      </c>
      <c r="C40" s="20" t="s">
        <v>555</v>
      </c>
      <c r="D40" s="18" t="s">
        <v>323</v>
      </c>
    </row>
    <row r="41" spans="1:4" ht="30" x14ac:dyDescent="0.25">
      <c r="A41" s="19" t="s">
        <v>407</v>
      </c>
      <c r="B41" s="19" t="s">
        <v>547</v>
      </c>
      <c r="C41" s="20" t="s">
        <v>556</v>
      </c>
      <c r="D41" s="18" t="s">
        <v>323</v>
      </c>
    </row>
    <row r="42" spans="1:4" x14ac:dyDescent="0.25">
      <c r="A42" s="19" t="s">
        <v>407</v>
      </c>
      <c r="B42" s="19" t="s">
        <v>548</v>
      </c>
      <c r="C42" s="20" t="s">
        <v>557</v>
      </c>
      <c r="D42" s="18" t="s">
        <v>323</v>
      </c>
    </row>
    <row r="43" spans="1:4" x14ac:dyDescent="0.25">
      <c r="A43" s="19" t="s">
        <v>407</v>
      </c>
      <c r="B43" s="19" t="s">
        <v>549</v>
      </c>
      <c r="C43" s="20" t="s">
        <v>558</v>
      </c>
      <c r="D43" s="18" t="s">
        <v>323</v>
      </c>
    </row>
    <row r="44" spans="1:4" ht="30" x14ac:dyDescent="0.25">
      <c r="A44" s="19" t="s">
        <v>407</v>
      </c>
      <c r="B44" s="19" t="s">
        <v>559</v>
      </c>
      <c r="C44" s="20" t="s">
        <v>569</v>
      </c>
      <c r="D44" s="18" t="s">
        <v>323</v>
      </c>
    </row>
    <row r="45" spans="1:4" x14ac:dyDescent="0.25">
      <c r="A45" s="19" t="s">
        <v>407</v>
      </c>
      <c r="B45" s="19" t="s">
        <v>560</v>
      </c>
      <c r="C45" s="20" t="s">
        <v>570</v>
      </c>
      <c r="D45" s="18" t="s">
        <v>323</v>
      </c>
    </row>
    <row r="46" spans="1:4" ht="45" x14ac:dyDescent="0.25">
      <c r="A46" s="19" t="s">
        <v>407</v>
      </c>
      <c r="B46" s="19" t="s">
        <v>561</v>
      </c>
      <c r="C46" s="20" t="s">
        <v>571</v>
      </c>
      <c r="D46" s="18" t="s">
        <v>323</v>
      </c>
    </row>
    <row r="47" spans="1:4" x14ac:dyDescent="0.25">
      <c r="A47" s="19" t="s">
        <v>407</v>
      </c>
      <c r="B47" s="19" t="s">
        <v>562</v>
      </c>
      <c r="C47" s="20" t="s">
        <v>572</v>
      </c>
      <c r="D47" s="18" t="s">
        <v>323</v>
      </c>
    </row>
    <row r="48" spans="1:4" x14ac:dyDescent="0.25">
      <c r="A48" s="19" t="s">
        <v>407</v>
      </c>
      <c r="B48" s="19" t="s">
        <v>563</v>
      </c>
      <c r="C48" s="20" t="s">
        <v>573</v>
      </c>
      <c r="D48" s="18" t="s">
        <v>323</v>
      </c>
    </row>
    <row r="49" spans="1:4" x14ac:dyDescent="0.25">
      <c r="A49" s="19" t="s">
        <v>407</v>
      </c>
      <c r="B49" s="19" t="s">
        <v>564</v>
      </c>
      <c r="C49" s="20" t="s">
        <v>574</v>
      </c>
      <c r="D49" s="18" t="s">
        <v>323</v>
      </c>
    </row>
    <row r="50" spans="1:4" x14ac:dyDescent="0.25">
      <c r="A50" s="19" t="s">
        <v>407</v>
      </c>
      <c r="B50" s="19" t="s">
        <v>565</v>
      </c>
      <c r="C50" s="20" t="s">
        <v>575</v>
      </c>
      <c r="D50" s="18" t="s">
        <v>323</v>
      </c>
    </row>
    <row r="51" spans="1:4" x14ac:dyDescent="0.25">
      <c r="A51" s="19" t="s">
        <v>407</v>
      </c>
      <c r="B51" s="19" t="s">
        <v>566</v>
      </c>
      <c r="C51" s="20" t="s">
        <v>576</v>
      </c>
      <c r="D51" s="18" t="s">
        <v>323</v>
      </c>
    </row>
    <row r="52" spans="1:4" ht="30" x14ac:dyDescent="0.25">
      <c r="A52" s="19" t="s">
        <v>407</v>
      </c>
      <c r="B52" s="19" t="s">
        <v>567</v>
      </c>
      <c r="C52" s="20" t="s">
        <v>577</v>
      </c>
      <c r="D52" s="18" t="s">
        <v>323</v>
      </c>
    </row>
    <row r="53" spans="1:4" ht="30" x14ac:dyDescent="0.25">
      <c r="A53" s="19" t="s">
        <v>407</v>
      </c>
      <c r="B53" s="19" t="s">
        <v>568</v>
      </c>
      <c r="C53" s="20" t="s">
        <v>578</v>
      </c>
      <c r="D53" s="18" t="s">
        <v>323</v>
      </c>
    </row>
    <row r="54" spans="1:4" x14ac:dyDescent="0.25">
      <c r="A54" s="19" t="s">
        <v>407</v>
      </c>
      <c r="B54" s="19" t="s">
        <v>579</v>
      </c>
      <c r="C54" s="20" t="s">
        <v>584</v>
      </c>
      <c r="D54" s="18" t="s">
        <v>323</v>
      </c>
    </row>
    <row r="55" spans="1:4" x14ac:dyDescent="0.25">
      <c r="A55" s="19" t="s">
        <v>407</v>
      </c>
      <c r="B55" s="19" t="s">
        <v>580</v>
      </c>
      <c r="C55" s="20" t="s">
        <v>585</v>
      </c>
      <c r="D55" s="18" t="s">
        <v>323</v>
      </c>
    </row>
    <row r="56" spans="1:4" x14ac:dyDescent="0.25">
      <c r="A56" s="19" t="s">
        <v>407</v>
      </c>
      <c r="B56" s="19" t="s">
        <v>581</v>
      </c>
      <c r="C56" s="17" t="s">
        <v>586</v>
      </c>
      <c r="D56" s="18" t="s">
        <v>323</v>
      </c>
    </row>
    <row r="57" spans="1:4" ht="30" x14ac:dyDescent="0.25">
      <c r="A57" s="19" t="s">
        <v>407</v>
      </c>
      <c r="B57" s="19" t="s">
        <v>582</v>
      </c>
      <c r="C57" s="17" t="s">
        <v>587</v>
      </c>
      <c r="D57" s="18" t="s">
        <v>323</v>
      </c>
    </row>
    <row r="58" spans="1:4" x14ac:dyDescent="0.25">
      <c r="A58" s="19" t="s">
        <v>407</v>
      </c>
      <c r="B58" s="19" t="s">
        <v>583</v>
      </c>
      <c r="C58" s="17" t="s">
        <v>588</v>
      </c>
      <c r="D58" s="18" t="s">
        <v>323</v>
      </c>
    </row>
    <row r="59" spans="1:4" x14ac:dyDescent="0.25">
      <c r="A59" s="19" t="s">
        <v>407</v>
      </c>
      <c r="B59" s="19" t="s">
        <v>629</v>
      </c>
      <c r="C59" s="17" t="s">
        <v>636</v>
      </c>
      <c r="D59" s="18" t="s">
        <v>323</v>
      </c>
    </row>
    <row r="60" spans="1:4" x14ac:dyDescent="0.25">
      <c r="A60" s="19" t="s">
        <v>407</v>
      </c>
      <c r="B60" s="19" t="s">
        <v>630</v>
      </c>
      <c r="C60" s="17" t="s">
        <v>637</v>
      </c>
      <c r="D60" s="18" t="s">
        <v>323</v>
      </c>
    </row>
    <row r="61" spans="1:4" x14ac:dyDescent="0.25">
      <c r="A61" s="19" t="s">
        <v>407</v>
      </c>
      <c r="B61" s="19" t="s">
        <v>631</v>
      </c>
      <c r="C61" s="17" t="s">
        <v>638</v>
      </c>
      <c r="D61" s="18" t="s">
        <v>323</v>
      </c>
    </row>
    <row r="62" spans="1:4" x14ac:dyDescent="0.25">
      <c r="A62" s="19" t="s">
        <v>407</v>
      </c>
      <c r="B62" s="19" t="s">
        <v>632</v>
      </c>
      <c r="C62" s="17" t="s">
        <v>639</v>
      </c>
      <c r="D62" s="18" t="s">
        <v>323</v>
      </c>
    </row>
    <row r="63" spans="1:4" x14ac:dyDescent="0.25">
      <c r="A63" s="19" t="s">
        <v>407</v>
      </c>
      <c r="B63" s="19" t="s">
        <v>633</v>
      </c>
      <c r="C63" s="17" t="s">
        <v>640</v>
      </c>
      <c r="D63" s="18" t="s">
        <v>324</v>
      </c>
    </row>
    <row r="64" spans="1:4" x14ac:dyDescent="0.25">
      <c r="A64" s="19" t="s">
        <v>407</v>
      </c>
      <c r="B64" s="19" t="s">
        <v>634</v>
      </c>
      <c r="C64" s="17" t="s">
        <v>641</v>
      </c>
      <c r="D64" s="18" t="s">
        <v>324</v>
      </c>
    </row>
    <row r="65" spans="1:4" x14ac:dyDescent="0.25">
      <c r="A65" s="19" t="s">
        <v>407</v>
      </c>
      <c r="B65" s="19" t="s">
        <v>635</v>
      </c>
      <c r="C65" s="17" t="s">
        <v>642</v>
      </c>
      <c r="D65" s="18" t="s">
        <v>323</v>
      </c>
    </row>
    <row r="66" spans="1:4" x14ac:dyDescent="0.25">
      <c r="A66" s="19" t="s">
        <v>407</v>
      </c>
      <c r="B66" s="19" t="s">
        <v>643</v>
      </c>
      <c r="C66" s="17" t="s">
        <v>646</v>
      </c>
      <c r="D66" s="18" t="s">
        <v>323</v>
      </c>
    </row>
    <row r="67" spans="1:4" ht="21" customHeight="1" x14ac:dyDescent="0.25">
      <c r="A67" s="19" t="s">
        <v>407</v>
      </c>
      <c r="B67" s="19" t="s">
        <v>644</v>
      </c>
      <c r="C67" s="17" t="s">
        <v>647</v>
      </c>
      <c r="D67" s="18" t="s">
        <v>324</v>
      </c>
    </row>
    <row r="68" spans="1:4" x14ac:dyDescent="0.25">
      <c r="A68" s="19" t="s">
        <v>407</v>
      </c>
      <c r="B68" s="19" t="s">
        <v>645</v>
      </c>
      <c r="C68" s="17" t="s">
        <v>648</v>
      </c>
      <c r="D68" s="18" t="s">
        <v>323</v>
      </c>
    </row>
    <row r="69" spans="1:4" x14ac:dyDescent="0.25">
      <c r="A69" s="19" t="s">
        <v>407</v>
      </c>
      <c r="B69" s="19" t="s">
        <v>649</v>
      </c>
      <c r="C69" s="17" t="s">
        <v>656</v>
      </c>
      <c r="D69" s="18" t="s">
        <v>323</v>
      </c>
    </row>
    <row r="70" spans="1:4" x14ac:dyDescent="0.25">
      <c r="A70" s="19" t="s">
        <v>407</v>
      </c>
      <c r="B70" s="19" t="s">
        <v>650</v>
      </c>
      <c r="C70" s="17" t="s">
        <v>655</v>
      </c>
      <c r="D70" s="18" t="s">
        <v>324</v>
      </c>
    </row>
    <row r="71" spans="1:4" x14ac:dyDescent="0.25">
      <c r="A71" s="19" t="s">
        <v>407</v>
      </c>
      <c r="B71" s="19" t="s">
        <v>651</v>
      </c>
      <c r="C71" s="17" t="s">
        <v>657</v>
      </c>
      <c r="D71" s="18" t="s">
        <v>324</v>
      </c>
    </row>
    <row r="72" spans="1:4" ht="30" x14ac:dyDescent="0.25">
      <c r="A72" s="19" t="s">
        <v>407</v>
      </c>
      <c r="B72" s="19" t="s">
        <v>652</v>
      </c>
      <c r="C72" s="17" t="s">
        <v>658</v>
      </c>
      <c r="D72" s="18" t="s">
        <v>323</v>
      </c>
    </row>
    <row r="73" spans="1:4" ht="30" x14ac:dyDescent="0.25">
      <c r="A73" s="19" t="s">
        <v>407</v>
      </c>
      <c r="B73" s="19" t="s">
        <v>653</v>
      </c>
      <c r="C73" s="17" t="s">
        <v>659</v>
      </c>
      <c r="D73" s="18" t="s">
        <v>323</v>
      </c>
    </row>
    <row r="74" spans="1:4" x14ac:dyDescent="0.25">
      <c r="A74" s="19" t="s">
        <v>407</v>
      </c>
      <c r="B74" s="19" t="s">
        <v>654</v>
      </c>
      <c r="C74" s="17" t="s">
        <v>660</v>
      </c>
      <c r="D74" s="18" t="s">
        <v>323</v>
      </c>
    </row>
    <row r="75" spans="1:4" ht="30" x14ac:dyDescent="0.25">
      <c r="A75" s="19" t="s">
        <v>407</v>
      </c>
      <c r="B75" s="19" t="s">
        <v>387</v>
      </c>
      <c r="C75" s="17" t="s">
        <v>411</v>
      </c>
      <c r="D75" s="18" t="s">
        <v>701</v>
      </c>
    </row>
    <row r="76" spans="1:4" x14ac:dyDescent="0.25">
      <c r="A76" s="19" t="s">
        <v>407</v>
      </c>
      <c r="B76" s="19" t="s">
        <v>388</v>
      </c>
      <c r="C76" s="17" t="s">
        <v>412</v>
      </c>
      <c r="D76" s="18" t="s">
        <v>701</v>
      </c>
    </row>
    <row r="77" spans="1:4" x14ac:dyDescent="0.25">
      <c r="A77" s="19" t="s">
        <v>407</v>
      </c>
      <c r="B77" s="19" t="s">
        <v>389</v>
      </c>
      <c r="C77" s="17" t="s">
        <v>413</v>
      </c>
      <c r="D77" s="18" t="s">
        <v>701</v>
      </c>
    </row>
    <row r="78" spans="1:4" x14ac:dyDescent="0.25">
      <c r="A78" s="19" t="s">
        <v>407</v>
      </c>
      <c r="B78" s="19" t="s">
        <v>390</v>
      </c>
      <c r="C78" s="17" t="s">
        <v>414</v>
      </c>
      <c r="D78" s="18" t="s">
        <v>701</v>
      </c>
    </row>
    <row r="79" spans="1:4" x14ac:dyDescent="0.25">
      <c r="A79" s="19" t="s">
        <v>407</v>
      </c>
      <c r="B79" s="19" t="s">
        <v>391</v>
      </c>
      <c r="C79" s="17" t="s">
        <v>415</v>
      </c>
      <c r="D79" s="18" t="s">
        <v>701</v>
      </c>
    </row>
    <row r="80" spans="1:4" x14ac:dyDescent="0.25">
      <c r="A80" s="19" t="s">
        <v>407</v>
      </c>
      <c r="B80" s="19" t="s">
        <v>392</v>
      </c>
      <c r="C80" s="17" t="s">
        <v>416</v>
      </c>
      <c r="D80" s="18" t="s">
        <v>701</v>
      </c>
    </row>
    <row r="81" spans="1:4" ht="45" x14ac:dyDescent="0.25">
      <c r="A81" s="21" t="s">
        <v>396</v>
      </c>
      <c r="B81" s="21" t="s">
        <v>417</v>
      </c>
      <c r="C81" s="22" t="s">
        <v>450</v>
      </c>
      <c r="D81" s="23" t="s">
        <v>325</v>
      </c>
    </row>
    <row r="82" spans="1:4" ht="30" x14ac:dyDescent="0.25">
      <c r="A82" s="21" t="s">
        <v>396</v>
      </c>
      <c r="B82" s="21" t="s">
        <v>418</v>
      </c>
      <c r="C82" s="22" t="s">
        <v>451</v>
      </c>
      <c r="D82" s="23" t="s">
        <v>327</v>
      </c>
    </row>
    <row r="83" spans="1:4" x14ac:dyDescent="0.25">
      <c r="A83" s="21" t="s">
        <v>396</v>
      </c>
      <c r="B83" s="21" t="s">
        <v>419</v>
      </c>
      <c r="C83" s="22" t="s">
        <v>452</v>
      </c>
      <c r="D83" s="23" t="s">
        <v>327</v>
      </c>
    </row>
    <row r="84" spans="1:4" x14ac:dyDescent="0.25">
      <c r="A84" s="21" t="s">
        <v>396</v>
      </c>
      <c r="B84" s="21" t="s">
        <v>420</v>
      </c>
      <c r="C84" s="22" t="s">
        <v>453</v>
      </c>
      <c r="D84" s="23" t="s">
        <v>325</v>
      </c>
    </row>
    <row r="85" spans="1:4" x14ac:dyDescent="0.25">
      <c r="A85" s="21" t="s">
        <v>396</v>
      </c>
      <c r="B85" s="21" t="s">
        <v>421</v>
      </c>
      <c r="C85" s="22" t="s">
        <v>454</v>
      </c>
      <c r="D85" s="23" t="s">
        <v>325</v>
      </c>
    </row>
    <row r="86" spans="1:4" x14ac:dyDescent="0.25">
      <c r="A86" s="21" t="s">
        <v>396</v>
      </c>
      <c r="B86" s="21" t="s">
        <v>422</v>
      </c>
      <c r="C86" s="22" t="s">
        <v>455</v>
      </c>
      <c r="D86" s="23" t="s">
        <v>327</v>
      </c>
    </row>
    <row r="87" spans="1:4" x14ac:dyDescent="0.25">
      <c r="A87" s="21" t="s">
        <v>396</v>
      </c>
      <c r="B87" s="21" t="s">
        <v>423</v>
      </c>
      <c r="C87" s="22" t="s">
        <v>456</v>
      </c>
      <c r="D87" s="23" t="s">
        <v>325</v>
      </c>
    </row>
    <row r="88" spans="1:4" x14ac:dyDescent="0.25">
      <c r="A88" s="21" t="s">
        <v>396</v>
      </c>
      <c r="B88" s="21" t="s">
        <v>424</v>
      </c>
      <c r="C88" s="22" t="s">
        <v>457</v>
      </c>
      <c r="D88" s="23" t="s">
        <v>326</v>
      </c>
    </row>
    <row r="89" spans="1:4" ht="30" x14ac:dyDescent="0.25">
      <c r="A89" s="21" t="s">
        <v>396</v>
      </c>
      <c r="B89" s="21" t="s">
        <v>425</v>
      </c>
      <c r="C89" s="22" t="s">
        <v>458</v>
      </c>
      <c r="D89" s="23" t="s">
        <v>325</v>
      </c>
    </row>
    <row r="90" spans="1:4" ht="30" x14ac:dyDescent="0.25">
      <c r="A90" s="21" t="s">
        <v>396</v>
      </c>
      <c r="B90" s="21" t="s">
        <v>426</v>
      </c>
      <c r="C90" s="22" t="s">
        <v>459</v>
      </c>
      <c r="D90" s="23" t="s">
        <v>328</v>
      </c>
    </row>
    <row r="91" spans="1:4" ht="30" x14ac:dyDescent="0.25">
      <c r="A91" s="21" t="s">
        <v>407</v>
      </c>
      <c r="B91" s="21" t="s">
        <v>427</v>
      </c>
      <c r="C91" s="22" t="s">
        <v>506</v>
      </c>
      <c r="D91" s="23" t="s">
        <v>325</v>
      </c>
    </row>
    <row r="92" spans="1:4" ht="30" x14ac:dyDescent="0.25">
      <c r="A92" s="21" t="s">
        <v>407</v>
      </c>
      <c r="B92" s="21" t="s">
        <v>428</v>
      </c>
      <c r="C92" s="22" t="s">
        <v>507</v>
      </c>
      <c r="D92" s="23" t="s">
        <v>325</v>
      </c>
    </row>
    <row r="93" spans="1:4" x14ac:dyDescent="0.25">
      <c r="A93" s="21" t="s">
        <v>407</v>
      </c>
      <c r="B93" s="21" t="s">
        <v>429</v>
      </c>
      <c r="C93" s="22" t="s">
        <v>508</v>
      </c>
      <c r="D93" s="23" t="s">
        <v>325</v>
      </c>
    </row>
    <row r="94" spans="1:4" x14ac:dyDescent="0.25">
      <c r="A94" s="21" t="s">
        <v>407</v>
      </c>
      <c r="B94" s="21" t="s">
        <v>509</v>
      </c>
      <c r="C94" s="22" t="s">
        <v>524</v>
      </c>
      <c r="D94" s="23" t="s">
        <v>325</v>
      </c>
    </row>
    <row r="95" spans="1:4" x14ac:dyDescent="0.25">
      <c r="A95" s="21" t="s">
        <v>407</v>
      </c>
      <c r="B95" s="21" t="s">
        <v>510</v>
      </c>
      <c r="C95" s="22" t="s">
        <v>525</v>
      </c>
      <c r="D95" s="23" t="s">
        <v>327</v>
      </c>
    </row>
    <row r="96" spans="1:4" x14ac:dyDescent="0.25">
      <c r="A96" s="21" t="s">
        <v>407</v>
      </c>
      <c r="B96" s="21" t="s">
        <v>511</v>
      </c>
      <c r="C96" s="22" t="s">
        <v>526</v>
      </c>
      <c r="D96" s="23" t="s">
        <v>325</v>
      </c>
    </row>
    <row r="97" spans="1:4" x14ac:dyDescent="0.25">
      <c r="A97" s="21" t="s">
        <v>407</v>
      </c>
      <c r="B97" s="21" t="s">
        <v>512</v>
      </c>
      <c r="C97" s="22" t="s">
        <v>527</v>
      </c>
      <c r="D97" s="23" t="s">
        <v>327</v>
      </c>
    </row>
    <row r="98" spans="1:4" x14ac:dyDescent="0.25">
      <c r="A98" s="21" t="s">
        <v>407</v>
      </c>
      <c r="B98" s="21" t="s">
        <v>513</v>
      </c>
      <c r="C98" s="22" t="s">
        <v>528</v>
      </c>
      <c r="D98" s="23" t="s">
        <v>328</v>
      </c>
    </row>
    <row r="99" spans="1:4" ht="30" x14ac:dyDescent="0.25">
      <c r="A99" s="21" t="s">
        <v>407</v>
      </c>
      <c r="B99" s="21" t="s">
        <v>514</v>
      </c>
      <c r="C99" s="22" t="s">
        <v>529</v>
      </c>
      <c r="D99" s="23" t="s">
        <v>327</v>
      </c>
    </row>
    <row r="100" spans="1:4" x14ac:dyDescent="0.25">
      <c r="A100" s="21" t="s">
        <v>407</v>
      </c>
      <c r="B100" s="21" t="s">
        <v>515</v>
      </c>
      <c r="C100" s="22" t="s">
        <v>530</v>
      </c>
      <c r="D100" s="23" t="s">
        <v>327</v>
      </c>
    </row>
    <row r="101" spans="1:4" ht="30" x14ac:dyDescent="0.25">
      <c r="A101" s="21" t="s">
        <v>407</v>
      </c>
      <c r="B101" s="21" t="s">
        <v>516</v>
      </c>
      <c r="C101" s="22" t="s">
        <v>531</v>
      </c>
      <c r="D101" s="23" t="s">
        <v>327</v>
      </c>
    </row>
    <row r="102" spans="1:4" ht="30" x14ac:dyDescent="0.25">
      <c r="A102" s="21" t="s">
        <v>407</v>
      </c>
      <c r="B102" s="21" t="s">
        <v>517</v>
      </c>
      <c r="C102" s="22" t="s">
        <v>532</v>
      </c>
      <c r="D102" s="23" t="s">
        <v>326</v>
      </c>
    </row>
    <row r="103" spans="1:4" x14ac:dyDescent="0.25">
      <c r="A103" s="21" t="s">
        <v>407</v>
      </c>
      <c r="B103" s="21" t="s">
        <v>518</v>
      </c>
      <c r="C103" s="22" t="s">
        <v>533</v>
      </c>
      <c r="D103" s="23" t="s">
        <v>326</v>
      </c>
    </row>
    <row r="104" spans="1:4" x14ac:dyDescent="0.25">
      <c r="A104" s="21" t="s">
        <v>407</v>
      </c>
      <c r="B104" s="21" t="s">
        <v>519</v>
      </c>
      <c r="C104" s="22" t="s">
        <v>534</v>
      </c>
      <c r="D104" s="23" t="s">
        <v>326</v>
      </c>
    </row>
    <row r="105" spans="1:4" x14ac:dyDescent="0.25">
      <c r="A105" s="21" t="s">
        <v>407</v>
      </c>
      <c r="B105" s="21" t="s">
        <v>520</v>
      </c>
      <c r="C105" s="22" t="s">
        <v>535</v>
      </c>
      <c r="D105" s="23" t="s">
        <v>325</v>
      </c>
    </row>
    <row r="106" spans="1:4" x14ac:dyDescent="0.25">
      <c r="A106" s="21" t="s">
        <v>407</v>
      </c>
      <c r="B106" s="21" t="s">
        <v>521</v>
      </c>
      <c r="C106" s="22" t="s">
        <v>536</v>
      </c>
      <c r="D106" s="23" t="s">
        <v>326</v>
      </c>
    </row>
    <row r="107" spans="1:4" x14ac:dyDescent="0.25">
      <c r="A107" s="21" t="s">
        <v>407</v>
      </c>
      <c r="B107" s="21" t="s">
        <v>522</v>
      </c>
      <c r="C107" s="22" t="s">
        <v>537</v>
      </c>
      <c r="D107" s="23" t="s">
        <v>326</v>
      </c>
    </row>
    <row r="108" spans="1:4" ht="30" x14ac:dyDescent="0.25">
      <c r="A108" s="21" t="s">
        <v>407</v>
      </c>
      <c r="B108" s="21" t="s">
        <v>523</v>
      </c>
      <c r="C108" s="22" t="s">
        <v>538</v>
      </c>
      <c r="D108" s="23" t="s">
        <v>326</v>
      </c>
    </row>
    <row r="109" spans="1:4" x14ac:dyDescent="0.25">
      <c r="A109" s="21" t="s">
        <v>407</v>
      </c>
      <c r="B109" s="21" t="s">
        <v>589</v>
      </c>
      <c r="C109" s="22" t="s">
        <v>590</v>
      </c>
      <c r="D109" s="23" t="s">
        <v>325</v>
      </c>
    </row>
    <row r="110" spans="1:4" x14ac:dyDescent="0.25">
      <c r="A110" s="21" t="s">
        <v>407</v>
      </c>
      <c r="B110" s="21" t="s">
        <v>591</v>
      </c>
      <c r="C110" s="22" t="s">
        <v>600</v>
      </c>
      <c r="D110" s="23" t="s">
        <v>325</v>
      </c>
    </row>
    <row r="111" spans="1:4" ht="30" x14ac:dyDescent="0.25">
      <c r="A111" s="21" t="s">
        <v>407</v>
      </c>
      <c r="B111" s="21" t="s">
        <v>592</v>
      </c>
      <c r="C111" s="22" t="s">
        <v>601</v>
      </c>
      <c r="D111" s="23" t="s">
        <v>325</v>
      </c>
    </row>
    <row r="112" spans="1:4" ht="30" x14ac:dyDescent="0.25">
      <c r="A112" s="21" t="s">
        <v>407</v>
      </c>
      <c r="B112" s="21" t="s">
        <v>593</v>
      </c>
      <c r="C112" s="22" t="s">
        <v>602</v>
      </c>
      <c r="D112" s="23" t="s">
        <v>325</v>
      </c>
    </row>
    <row r="113" spans="1:4" ht="30" x14ac:dyDescent="0.25">
      <c r="A113" s="21" t="s">
        <v>407</v>
      </c>
      <c r="B113" s="21" t="s">
        <v>594</v>
      </c>
      <c r="C113" s="22" t="s">
        <v>603</v>
      </c>
      <c r="D113" s="23" t="s">
        <v>325</v>
      </c>
    </row>
    <row r="114" spans="1:4" ht="30" x14ac:dyDescent="0.25">
      <c r="A114" s="21" t="s">
        <v>407</v>
      </c>
      <c r="B114" s="21" t="s">
        <v>595</v>
      </c>
      <c r="C114" s="22" t="s">
        <v>604</v>
      </c>
      <c r="D114" s="23" t="s">
        <v>325</v>
      </c>
    </row>
    <row r="115" spans="1:4" x14ac:dyDescent="0.25">
      <c r="A115" s="21" t="s">
        <v>407</v>
      </c>
      <c r="B115" s="21" t="s">
        <v>596</v>
      </c>
      <c r="C115" s="22" t="s">
        <v>605</v>
      </c>
      <c r="D115" s="23" t="s">
        <v>325</v>
      </c>
    </row>
    <row r="116" spans="1:4" x14ac:dyDescent="0.25">
      <c r="A116" s="21" t="s">
        <v>407</v>
      </c>
      <c r="B116" s="21" t="s">
        <v>597</v>
      </c>
      <c r="C116" s="22" t="s">
        <v>606</v>
      </c>
      <c r="D116" s="23" t="s">
        <v>325</v>
      </c>
    </row>
    <row r="117" spans="1:4" x14ac:dyDescent="0.25">
      <c r="A117" s="21" t="s">
        <v>407</v>
      </c>
      <c r="B117" s="21" t="s">
        <v>598</v>
      </c>
      <c r="C117" s="22" t="s">
        <v>607</v>
      </c>
      <c r="D117" s="23" t="s">
        <v>325</v>
      </c>
    </row>
    <row r="118" spans="1:4" ht="30" x14ac:dyDescent="0.25">
      <c r="A118" s="21" t="s">
        <v>407</v>
      </c>
      <c r="B118" s="21" t="s">
        <v>599</v>
      </c>
      <c r="C118" s="22" t="s">
        <v>608</v>
      </c>
      <c r="D118" s="23" t="s">
        <v>325</v>
      </c>
    </row>
    <row r="119" spans="1:4" x14ac:dyDescent="0.25">
      <c r="A119" s="21" t="s">
        <v>407</v>
      </c>
      <c r="B119" s="21" t="s">
        <v>609</v>
      </c>
      <c r="C119" s="22" t="s">
        <v>619</v>
      </c>
      <c r="D119" s="23" t="s">
        <v>325</v>
      </c>
    </row>
    <row r="120" spans="1:4" x14ac:dyDescent="0.25">
      <c r="A120" s="21" t="s">
        <v>407</v>
      </c>
      <c r="B120" s="21" t="s">
        <v>610</v>
      </c>
      <c r="C120" s="22" t="s">
        <v>620</v>
      </c>
      <c r="D120" s="23" t="s">
        <v>325</v>
      </c>
    </row>
    <row r="121" spans="1:4" x14ac:dyDescent="0.25">
      <c r="A121" s="21" t="s">
        <v>407</v>
      </c>
      <c r="B121" s="21" t="s">
        <v>611</v>
      </c>
      <c r="C121" s="22" t="s">
        <v>621</v>
      </c>
      <c r="D121" s="23" t="s">
        <v>325</v>
      </c>
    </row>
    <row r="122" spans="1:4" x14ac:dyDescent="0.25">
      <c r="A122" s="21" t="s">
        <v>407</v>
      </c>
      <c r="B122" s="21" t="s">
        <v>612</v>
      </c>
      <c r="C122" s="22" t="s">
        <v>622</v>
      </c>
      <c r="D122" s="23" t="s">
        <v>325</v>
      </c>
    </row>
    <row r="123" spans="1:4" ht="30" x14ac:dyDescent="0.25">
      <c r="A123" s="21" t="s">
        <v>407</v>
      </c>
      <c r="B123" s="21" t="s">
        <v>613</v>
      </c>
      <c r="C123" s="22" t="s">
        <v>623</v>
      </c>
      <c r="D123" s="23" t="s">
        <v>325</v>
      </c>
    </row>
    <row r="124" spans="1:4" x14ac:dyDescent="0.25">
      <c r="A124" s="21" t="s">
        <v>407</v>
      </c>
      <c r="B124" s="21" t="s">
        <v>614</v>
      </c>
      <c r="C124" s="22" t="s">
        <v>624</v>
      </c>
      <c r="D124" s="23" t="s">
        <v>326</v>
      </c>
    </row>
    <row r="125" spans="1:4" x14ac:dyDescent="0.25">
      <c r="A125" s="21" t="s">
        <v>407</v>
      </c>
      <c r="B125" s="21" t="s">
        <v>615</v>
      </c>
      <c r="C125" s="22" t="s">
        <v>625</v>
      </c>
      <c r="D125" s="23" t="s">
        <v>325</v>
      </c>
    </row>
    <row r="126" spans="1:4" x14ac:dyDescent="0.25">
      <c r="A126" s="21" t="s">
        <v>407</v>
      </c>
      <c r="B126" s="21" t="s">
        <v>616</v>
      </c>
      <c r="C126" s="22" t="s">
        <v>626</v>
      </c>
      <c r="D126" s="23" t="s">
        <v>325</v>
      </c>
    </row>
    <row r="127" spans="1:4" ht="30" x14ac:dyDescent="0.25">
      <c r="A127" s="21" t="s">
        <v>407</v>
      </c>
      <c r="B127" s="21" t="s">
        <v>617</v>
      </c>
      <c r="C127" s="22" t="s">
        <v>627</v>
      </c>
      <c r="D127" s="23" t="s">
        <v>326</v>
      </c>
    </row>
    <row r="128" spans="1:4" x14ac:dyDescent="0.25">
      <c r="A128" s="21" t="s">
        <v>407</v>
      </c>
      <c r="B128" s="21" t="s">
        <v>618</v>
      </c>
      <c r="C128" s="22" t="s">
        <v>628</v>
      </c>
      <c r="D128" s="23" t="s">
        <v>325</v>
      </c>
    </row>
    <row r="129" spans="1:4" x14ac:dyDescent="0.25">
      <c r="A129" s="21" t="s">
        <v>407</v>
      </c>
      <c r="B129" s="21" t="s">
        <v>661</v>
      </c>
      <c r="C129" s="22" t="s">
        <v>671</v>
      </c>
      <c r="D129" s="23" t="s">
        <v>325</v>
      </c>
    </row>
    <row r="130" spans="1:4" x14ac:dyDescent="0.25">
      <c r="A130" s="21" t="s">
        <v>407</v>
      </c>
      <c r="B130" s="21" t="s">
        <v>662</v>
      </c>
      <c r="C130" s="22" t="s">
        <v>672</v>
      </c>
      <c r="D130" s="23" t="s">
        <v>325</v>
      </c>
    </row>
    <row r="131" spans="1:4" x14ac:dyDescent="0.25">
      <c r="A131" s="21" t="s">
        <v>407</v>
      </c>
      <c r="B131" s="21" t="s">
        <v>663</v>
      </c>
      <c r="C131" s="22" t="s">
        <v>673</v>
      </c>
      <c r="D131" s="23" t="s">
        <v>325</v>
      </c>
    </row>
    <row r="132" spans="1:4" x14ac:dyDescent="0.25">
      <c r="A132" s="21" t="s">
        <v>407</v>
      </c>
      <c r="B132" s="21" t="s">
        <v>664</v>
      </c>
      <c r="C132" s="22" t="s">
        <v>674</v>
      </c>
      <c r="D132" s="23" t="s">
        <v>325</v>
      </c>
    </row>
    <row r="133" spans="1:4" x14ac:dyDescent="0.25">
      <c r="A133" s="21" t="s">
        <v>407</v>
      </c>
      <c r="B133" s="21" t="s">
        <v>665</v>
      </c>
      <c r="C133" s="22" t="s">
        <v>675</v>
      </c>
      <c r="D133" s="23" t="s">
        <v>325</v>
      </c>
    </row>
    <row r="134" spans="1:4" ht="30" x14ac:dyDescent="0.25">
      <c r="A134" s="21" t="s">
        <v>407</v>
      </c>
      <c r="B134" s="21" t="s">
        <v>666</v>
      </c>
      <c r="C134" s="22" t="s">
        <v>676</v>
      </c>
      <c r="D134" s="23" t="s">
        <v>325</v>
      </c>
    </row>
    <row r="135" spans="1:4" x14ac:dyDescent="0.25">
      <c r="A135" s="21" t="s">
        <v>407</v>
      </c>
      <c r="B135" s="21" t="s">
        <v>667</v>
      </c>
      <c r="C135" s="22" t="s">
        <v>677</v>
      </c>
      <c r="D135" s="23" t="s">
        <v>325</v>
      </c>
    </row>
    <row r="136" spans="1:4" x14ac:dyDescent="0.25">
      <c r="A136" s="21" t="s">
        <v>407</v>
      </c>
      <c r="B136" s="21" t="s">
        <v>668</v>
      </c>
      <c r="C136" s="22" t="s">
        <v>678</v>
      </c>
      <c r="D136" s="23" t="s">
        <v>325</v>
      </c>
    </row>
    <row r="137" spans="1:4" x14ac:dyDescent="0.25">
      <c r="A137" s="21" t="s">
        <v>407</v>
      </c>
      <c r="B137" s="21" t="s">
        <v>669</v>
      </c>
      <c r="C137" s="22" t="s">
        <v>679</v>
      </c>
      <c r="D137" s="23" t="s">
        <v>325</v>
      </c>
    </row>
    <row r="138" spans="1:4" ht="30" x14ac:dyDescent="0.25">
      <c r="A138" s="21" t="s">
        <v>407</v>
      </c>
      <c r="B138" s="21" t="s">
        <v>670</v>
      </c>
      <c r="C138" s="22" t="s">
        <v>680</v>
      </c>
      <c r="D138" s="23" t="s">
        <v>325</v>
      </c>
    </row>
    <row r="139" spans="1:4" ht="30" x14ac:dyDescent="0.25">
      <c r="A139" s="21" t="s">
        <v>407</v>
      </c>
      <c r="B139" s="21" t="s">
        <v>681</v>
      </c>
      <c r="C139" s="22" t="s">
        <v>690</v>
      </c>
      <c r="D139" s="23" t="s">
        <v>325</v>
      </c>
    </row>
    <row r="140" spans="1:4" x14ac:dyDescent="0.25">
      <c r="A140" s="21" t="s">
        <v>407</v>
      </c>
      <c r="B140" s="21" t="s">
        <v>682</v>
      </c>
      <c r="C140" s="22" t="s">
        <v>691</v>
      </c>
      <c r="D140" s="23" t="s">
        <v>325</v>
      </c>
    </row>
    <row r="141" spans="1:4" x14ac:dyDescent="0.25">
      <c r="A141" s="21" t="s">
        <v>407</v>
      </c>
      <c r="B141" s="21" t="s">
        <v>683</v>
      </c>
      <c r="C141" s="22" t="s">
        <v>692</v>
      </c>
      <c r="D141" s="23" t="s">
        <v>325</v>
      </c>
    </row>
    <row r="142" spans="1:4" x14ac:dyDescent="0.25">
      <c r="A142" s="21" t="s">
        <v>407</v>
      </c>
      <c r="B142" s="21" t="s">
        <v>684</v>
      </c>
      <c r="C142" s="22" t="s">
        <v>693</v>
      </c>
      <c r="D142" s="23" t="s">
        <v>325</v>
      </c>
    </row>
    <row r="143" spans="1:4" x14ac:dyDescent="0.25">
      <c r="A143" s="21" t="s">
        <v>407</v>
      </c>
      <c r="B143" s="21" t="s">
        <v>685</v>
      </c>
      <c r="C143" s="22" t="s">
        <v>694</v>
      </c>
      <c r="D143" s="23" t="s">
        <v>325</v>
      </c>
    </row>
    <row r="144" spans="1:4" ht="30" x14ac:dyDescent="0.25">
      <c r="A144" s="21" t="s">
        <v>407</v>
      </c>
      <c r="B144" s="21" t="s">
        <v>686</v>
      </c>
      <c r="C144" s="22" t="s">
        <v>695</v>
      </c>
      <c r="D144" s="23" t="s">
        <v>325</v>
      </c>
    </row>
    <row r="145" spans="1:4" x14ac:dyDescent="0.25">
      <c r="A145" s="21" t="s">
        <v>407</v>
      </c>
      <c r="B145" s="21" t="s">
        <v>687</v>
      </c>
      <c r="C145" s="22" t="s">
        <v>696</v>
      </c>
      <c r="D145" s="23" t="s">
        <v>325</v>
      </c>
    </row>
    <row r="146" spans="1:4" ht="30" x14ac:dyDescent="0.25">
      <c r="A146" s="21" t="s">
        <v>407</v>
      </c>
      <c r="B146" s="21" t="s">
        <v>688</v>
      </c>
      <c r="C146" s="22" t="s">
        <v>627</v>
      </c>
      <c r="D146" s="23" t="s">
        <v>325</v>
      </c>
    </row>
    <row r="147" spans="1:4" x14ac:dyDescent="0.25">
      <c r="A147" s="21" t="s">
        <v>407</v>
      </c>
      <c r="B147" s="21" t="s">
        <v>689</v>
      </c>
      <c r="C147" s="22" t="s">
        <v>628</v>
      </c>
      <c r="D147" s="23" t="s">
        <v>325</v>
      </c>
    </row>
    <row r="148" spans="1:4" x14ac:dyDescent="0.25">
      <c r="A148" s="24" t="s">
        <v>396</v>
      </c>
      <c r="B148" s="24" t="s">
        <v>430</v>
      </c>
      <c r="C148" s="25" t="s">
        <v>460</v>
      </c>
      <c r="D148" s="26" t="s">
        <v>329</v>
      </c>
    </row>
    <row r="149" spans="1:4" ht="30" x14ac:dyDescent="0.25">
      <c r="A149" s="27" t="s">
        <v>396</v>
      </c>
      <c r="B149" s="27" t="s">
        <v>431</v>
      </c>
      <c r="C149" s="25" t="s">
        <v>461</v>
      </c>
      <c r="D149" s="26" t="s">
        <v>329</v>
      </c>
    </row>
    <row r="150" spans="1:4" x14ac:dyDescent="0.25">
      <c r="A150" s="24" t="s">
        <v>396</v>
      </c>
      <c r="B150" s="24" t="s">
        <v>432</v>
      </c>
      <c r="C150" s="25" t="s">
        <v>462</v>
      </c>
      <c r="D150" s="26" t="s">
        <v>331</v>
      </c>
    </row>
    <row r="151" spans="1:4" ht="30" x14ac:dyDescent="0.25">
      <c r="A151" s="27" t="s">
        <v>396</v>
      </c>
      <c r="B151" s="27" t="s">
        <v>433</v>
      </c>
      <c r="C151" s="25" t="s">
        <v>463</v>
      </c>
      <c r="D151" s="26" t="s">
        <v>329</v>
      </c>
    </row>
    <row r="152" spans="1:4" x14ac:dyDescent="0.25">
      <c r="A152" s="27" t="s">
        <v>396</v>
      </c>
      <c r="B152" s="27" t="s">
        <v>434</v>
      </c>
      <c r="C152" s="25" t="s">
        <v>464</v>
      </c>
      <c r="D152" s="26" t="s">
        <v>330</v>
      </c>
    </row>
    <row r="153" spans="1:4" x14ac:dyDescent="0.25">
      <c r="A153" s="27" t="s">
        <v>396</v>
      </c>
      <c r="B153" s="27" t="s">
        <v>435</v>
      </c>
      <c r="C153" s="25" t="s">
        <v>465</v>
      </c>
      <c r="D153" s="26" t="s">
        <v>331</v>
      </c>
    </row>
    <row r="154" spans="1:4" x14ac:dyDescent="0.25">
      <c r="A154" s="24" t="s">
        <v>396</v>
      </c>
      <c r="B154" s="24" t="s">
        <v>436</v>
      </c>
      <c r="C154" s="25" t="s">
        <v>466</v>
      </c>
      <c r="D154" s="26" t="s">
        <v>331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3381D851-B646-4376-A0CF-B3D840FE7FDE}">
          <x14:formula1>
            <xm:f>#REF!</xm:f>
          </x14:formula1>
          <xm:sqref>D148:D154</xm:sqref>
        </x14:dataValidation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27393069-9AE1-4306-915F-7B9FF373CFAD}">
          <x14:formula1>
            <xm:f>#REF!</xm:f>
          </x14:formula1>
          <xm:sqref>D81:D147</xm:sqref>
        </x14:dataValidation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9DC7D00F-3149-4978-8DB9-7932777EB256}">
          <x14:formula1>
            <xm:f>#REF!</xm:f>
          </x14:formula1>
          <xm:sqref>D2:D80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Ratownictwo med. II st.</vt:lpstr>
      <vt:lpstr>Matryca</vt:lpstr>
      <vt:lpstr>Efekty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Marzena Patyna-Sieniuta</dc:creator>
  <cp:keywords/>
  <dc:description/>
  <cp:lastModifiedBy>Monika</cp:lastModifiedBy>
  <cp:revision/>
  <cp:lastPrinted>2026-02-10T09:00:36Z</cp:lastPrinted>
  <dcterms:created xsi:type="dcterms:W3CDTF">2024-06-07T08:16:09Z</dcterms:created>
  <dcterms:modified xsi:type="dcterms:W3CDTF">2026-06-24T06:26:53Z</dcterms:modified>
  <cp:category/>
  <cp:contentStatus/>
</cp:coreProperties>
</file>