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13_ncr:1_{48E039F7-AEF7-4495-A9F5-BFCF27D2211D}" xr6:coauthVersionLast="47" xr6:coauthVersionMax="47" xr10:uidLastSave="{00000000-0000-0000-0000-000000000000}"/>
  <bookViews>
    <workbookView xWindow="3030" yWindow="3030" windowWidth="28800" windowHeight="15345" firstSheet="1" activeTab="1" xr2:uid="{4492D1F5-6360-4375-89EE-53AA13BE1783}"/>
  </bookViews>
  <sheets>
    <sheet name="Efekty uczenia się" sheetId="7" state="hidden" r:id="rId1"/>
    <sheet name="Kierunek_IIst-pr. szczegółowy" sheetId="1" r:id="rId2"/>
  </sheets>
  <definedNames>
    <definedName name="_xlnm._FilterDatabase" localSheetId="1" hidden="1">'Kierunek_IIst-pr. szczegółowy'!$A$18:$CM$67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58" i="1" l="1"/>
  <c r="CL58" i="1"/>
  <c r="CM58" i="1"/>
  <c r="CK59" i="1"/>
  <c r="CL59" i="1"/>
  <c r="CM59" i="1"/>
  <c r="CK60" i="1"/>
  <c r="CL60" i="1"/>
  <c r="CM60" i="1"/>
  <c r="CK61" i="1"/>
  <c r="CL61" i="1"/>
  <c r="CM61" i="1"/>
  <c r="N58" i="1" l="1"/>
  <c r="BW58" i="1" s="1"/>
  <c r="Q58" i="1"/>
  <c r="N59" i="1"/>
  <c r="BW59" i="1" s="1"/>
  <c r="Q59" i="1"/>
  <c r="N60" i="1"/>
  <c r="BW60" i="1" s="1"/>
  <c r="Q60" i="1"/>
  <c r="N61" i="1"/>
  <c r="BW61" i="1" s="1"/>
  <c r="Q61" i="1"/>
  <c r="N62" i="1"/>
  <c r="Q62" i="1"/>
  <c r="N63" i="1"/>
  <c r="Q63" i="1"/>
  <c r="AA58" i="1"/>
  <c r="AA59" i="1"/>
  <c r="AA60" i="1"/>
  <c r="AA61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1" i="1"/>
  <c r="BT61" i="1"/>
  <c r="BU61" i="1"/>
  <c r="BV61" i="1"/>
  <c r="BX61" i="1"/>
  <c r="AX58" i="1"/>
  <c r="AW58" i="1" s="1"/>
  <c r="AV58" i="1" s="1"/>
  <c r="AX59" i="1"/>
  <c r="AW59" i="1" s="1"/>
  <c r="AV59" i="1" s="1"/>
  <c r="AX60" i="1"/>
  <c r="AW60" i="1" s="1"/>
  <c r="AV60" i="1" s="1"/>
  <c r="AX61" i="1"/>
  <c r="AW61" i="1" s="1"/>
  <c r="AV61" i="1" s="1"/>
  <c r="AX62" i="1"/>
  <c r="AW62" i="1" s="1"/>
  <c r="AV62" i="1" s="1"/>
  <c r="N38" i="1"/>
  <c r="BW38" i="1" s="1"/>
  <c r="Q38" i="1"/>
  <c r="AA38" i="1"/>
  <c r="Z38" i="1" s="1"/>
  <c r="AX38" i="1"/>
  <c r="AW38" i="1" s="1"/>
  <c r="AV38" i="1" s="1"/>
  <c r="BS38" i="1"/>
  <c r="BT38" i="1"/>
  <c r="BU38" i="1"/>
  <c r="BV38" i="1"/>
  <c r="BX38" i="1"/>
  <c r="N39" i="1"/>
  <c r="BW39" i="1" s="1"/>
  <c r="Q39" i="1"/>
  <c r="AA39" i="1"/>
  <c r="Z39" i="1" s="1"/>
  <c r="Y39" i="1" s="1"/>
  <c r="AX39" i="1"/>
  <c r="AW39" i="1" s="1"/>
  <c r="BS39" i="1"/>
  <c r="BT39" i="1"/>
  <c r="BU39" i="1"/>
  <c r="BV39" i="1"/>
  <c r="BX39" i="1"/>
  <c r="N37" i="1"/>
  <c r="BW37" i="1" s="1"/>
  <c r="Q37" i="1"/>
  <c r="AA37" i="1"/>
  <c r="Z37" i="1" s="1"/>
  <c r="AX37" i="1"/>
  <c r="AW37" i="1" s="1"/>
  <c r="AV37" i="1" s="1"/>
  <c r="BS37" i="1"/>
  <c r="BT37" i="1"/>
  <c r="BU37" i="1"/>
  <c r="BV37" i="1"/>
  <c r="BX37" i="1"/>
  <c r="N40" i="1"/>
  <c r="BW40" i="1" s="1"/>
  <c r="Q40" i="1"/>
  <c r="AA40" i="1"/>
  <c r="AX40" i="1"/>
  <c r="AW40" i="1" s="1"/>
  <c r="BS40" i="1"/>
  <c r="BT40" i="1"/>
  <c r="BU40" i="1"/>
  <c r="BV40" i="1"/>
  <c r="BX40" i="1"/>
  <c r="Z59" i="1" l="1"/>
  <c r="Z60" i="1"/>
  <c r="Z58" i="1"/>
  <c r="O58" i="1" s="1"/>
  <c r="S58" i="1" s="1"/>
  <c r="P61" i="1"/>
  <c r="CH61" i="1"/>
  <c r="CH59" i="1"/>
  <c r="P58" i="1"/>
  <c r="CG38" i="1"/>
  <c r="P60" i="1"/>
  <c r="CG61" i="1"/>
  <c r="Z61" i="1"/>
  <c r="CH60" i="1"/>
  <c r="P59" i="1"/>
  <c r="CG39" i="1"/>
  <c r="CG60" i="1"/>
  <c r="CG40" i="1"/>
  <c r="BY58" i="1"/>
  <c r="BZ58" i="1" s="1"/>
  <c r="BY59" i="1"/>
  <c r="CE59" i="1" s="1"/>
  <c r="CH58" i="1"/>
  <c r="CG58" i="1"/>
  <c r="CG59" i="1"/>
  <c r="BY61" i="1"/>
  <c r="BY60" i="1"/>
  <c r="CB60" i="1" s="1"/>
  <c r="P39" i="1"/>
  <c r="CH38" i="1"/>
  <c r="CH39" i="1"/>
  <c r="BY39" i="1"/>
  <c r="CE39" i="1" s="1"/>
  <c r="P40" i="1"/>
  <c r="P38" i="1"/>
  <c r="CG37" i="1"/>
  <c r="O39" i="1"/>
  <c r="S39" i="1" s="1"/>
  <c r="AV39" i="1"/>
  <c r="M39" i="1" s="1"/>
  <c r="U39" i="1" s="1"/>
  <c r="Y38" i="1"/>
  <c r="M38" i="1" s="1"/>
  <c r="U38" i="1" s="1"/>
  <c r="O38" i="1"/>
  <c r="BY38" i="1"/>
  <c r="CE38" i="1" s="1"/>
  <c r="BY37" i="1"/>
  <c r="CD37" i="1" s="1"/>
  <c r="P37" i="1"/>
  <c r="CH37" i="1"/>
  <c r="Z40" i="1"/>
  <c r="Y40" i="1" s="1"/>
  <c r="CH40" i="1"/>
  <c r="AV40" i="1"/>
  <c r="Y37" i="1"/>
  <c r="M37" i="1" s="1"/>
  <c r="U37" i="1" s="1"/>
  <c r="O37" i="1"/>
  <c r="R37" i="1" s="1"/>
  <c r="BY40" i="1"/>
  <c r="CE40" i="1" s="1"/>
  <c r="Y59" i="1" l="1"/>
  <c r="Y60" i="1"/>
  <c r="O59" i="1"/>
  <c r="T59" i="1" s="1"/>
  <c r="O60" i="1"/>
  <c r="R60" i="1" s="1"/>
  <c r="Y58" i="1"/>
  <c r="R58" i="1"/>
  <c r="CA59" i="1"/>
  <c r="CC59" i="1"/>
  <c r="CD59" i="1"/>
  <c r="CB40" i="1"/>
  <c r="CC40" i="1"/>
  <c r="T58" i="1"/>
  <c r="Y61" i="1"/>
  <c r="O61" i="1"/>
  <c r="CD39" i="1"/>
  <c r="O40" i="1"/>
  <c r="R40" i="1" s="1"/>
  <c r="CC39" i="1"/>
  <c r="CC58" i="1"/>
  <c r="CE58" i="1"/>
  <c r="CA58" i="1"/>
  <c r="CD58" i="1"/>
  <c r="CB58" i="1"/>
  <c r="BZ59" i="1"/>
  <c r="CB59" i="1"/>
  <c r="CE60" i="1"/>
  <c r="CC60" i="1"/>
  <c r="CD60" i="1"/>
  <c r="BZ60" i="1"/>
  <c r="CA60" i="1"/>
  <c r="CJ60" i="1" s="1"/>
  <c r="CD61" i="1"/>
  <c r="CC61" i="1"/>
  <c r="CE61" i="1"/>
  <c r="CA61" i="1"/>
  <c r="CB61" i="1"/>
  <c r="BZ61" i="1"/>
  <c r="CA39" i="1"/>
  <c r="CD40" i="1"/>
  <c r="S38" i="1"/>
  <c r="T38" i="1"/>
  <c r="R38" i="1"/>
  <c r="T37" i="1"/>
  <c r="S37" i="1"/>
  <c r="M40" i="1"/>
  <c r="U40" i="1" s="1"/>
  <c r="T39" i="1"/>
  <c r="R39" i="1"/>
  <c r="CC37" i="1"/>
  <c r="BZ39" i="1"/>
  <c r="BQ37" i="1"/>
  <c r="BR37" i="1" s="1"/>
  <c r="CA38" i="1"/>
  <c r="CB39" i="1"/>
  <c r="BQ39" i="1"/>
  <c r="BR39" i="1" s="1"/>
  <c r="CA37" i="1"/>
  <c r="BQ38" i="1"/>
  <c r="BR38" i="1" s="1"/>
  <c r="CD38" i="1"/>
  <c r="BZ38" i="1"/>
  <c r="BZ37" i="1"/>
  <c r="CB38" i="1"/>
  <c r="CC38" i="1"/>
  <c r="CB37" i="1"/>
  <c r="CE37" i="1"/>
  <c r="CA40" i="1"/>
  <c r="BZ40" i="1"/>
  <c r="T60" i="1" l="1"/>
  <c r="S60" i="1"/>
  <c r="R59" i="1"/>
  <c r="S59" i="1"/>
  <c r="M61" i="1"/>
  <c r="U61" i="1" s="1"/>
  <c r="M58" i="1"/>
  <c r="M60" i="1"/>
  <c r="M59" i="1"/>
  <c r="CJ59" i="1"/>
  <c r="CI59" i="1"/>
  <c r="S40" i="1"/>
  <c r="T40" i="1"/>
  <c r="CJ40" i="1"/>
  <c r="CF59" i="1"/>
  <c r="R61" i="1"/>
  <c r="T61" i="1"/>
  <c r="S61" i="1"/>
  <c r="BQ40" i="1"/>
  <c r="BR40" i="1" s="1"/>
  <c r="CJ39" i="1"/>
  <c r="CI39" i="1"/>
  <c r="CJ58" i="1"/>
  <c r="CF58" i="1"/>
  <c r="CI58" i="1"/>
  <c r="CF61" i="1"/>
  <c r="CI61" i="1"/>
  <c r="CJ61" i="1"/>
  <c r="CI60" i="1"/>
  <c r="CF60" i="1"/>
  <c r="CF39" i="1"/>
  <c r="CI37" i="1"/>
  <c r="CJ38" i="1"/>
  <c r="CF37" i="1"/>
  <c r="CF38" i="1"/>
  <c r="CI38" i="1"/>
  <c r="CJ37" i="1"/>
  <c r="CF40" i="1"/>
  <c r="CI40" i="1"/>
  <c r="K66" i="1"/>
  <c r="L66" i="1"/>
  <c r="K43" i="1"/>
  <c r="L43" i="1"/>
  <c r="BQ60" i="1" l="1"/>
  <c r="BR60" i="1" s="1"/>
  <c r="U60" i="1"/>
  <c r="BQ58" i="1"/>
  <c r="BR58" i="1" s="1"/>
  <c r="U58" i="1"/>
  <c r="BQ61" i="1"/>
  <c r="BR61" i="1" s="1"/>
  <c r="BQ59" i="1"/>
  <c r="BR59" i="1" s="1"/>
  <c r="U59" i="1"/>
  <c r="L67" i="1"/>
  <c r="K67" i="1"/>
  <c r="AT43" i="1" l="1"/>
  <c r="AU43" i="1"/>
  <c r="BA43" i="1"/>
  <c r="BS22" i="1" l="1"/>
  <c r="BT22" i="1"/>
  <c r="BU22" i="1"/>
  <c r="BV22" i="1"/>
  <c r="BX22" i="1"/>
  <c r="BS23" i="1"/>
  <c r="BT23" i="1"/>
  <c r="BU23" i="1"/>
  <c r="BV23" i="1"/>
  <c r="BX23" i="1"/>
  <c r="BS24" i="1"/>
  <c r="BT24" i="1"/>
  <c r="BU24" i="1"/>
  <c r="BV24" i="1"/>
  <c r="BX24" i="1"/>
  <c r="BS25" i="1"/>
  <c r="BT25" i="1"/>
  <c r="BU25" i="1"/>
  <c r="BV25" i="1"/>
  <c r="BX25" i="1"/>
  <c r="BS26" i="1"/>
  <c r="BT26" i="1"/>
  <c r="BU26" i="1"/>
  <c r="BV26" i="1"/>
  <c r="BX26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2" i="1"/>
  <c r="BT32" i="1"/>
  <c r="BU32" i="1"/>
  <c r="BV32" i="1"/>
  <c r="BX32" i="1"/>
  <c r="BS33" i="1"/>
  <c r="BT33" i="1"/>
  <c r="BU33" i="1"/>
  <c r="BV33" i="1"/>
  <c r="BX33" i="1"/>
  <c r="BS34" i="1"/>
  <c r="BT34" i="1"/>
  <c r="BU34" i="1"/>
  <c r="BV34" i="1"/>
  <c r="BX34" i="1"/>
  <c r="BS35" i="1"/>
  <c r="BT35" i="1"/>
  <c r="BU35" i="1"/>
  <c r="BV35" i="1"/>
  <c r="BX35" i="1"/>
  <c r="BS36" i="1"/>
  <c r="BT36" i="1"/>
  <c r="BU36" i="1"/>
  <c r="BV36" i="1"/>
  <c r="BX36" i="1"/>
  <c r="BS41" i="1"/>
  <c r="BT41" i="1"/>
  <c r="BU41" i="1"/>
  <c r="BV41" i="1"/>
  <c r="BX41" i="1"/>
  <c r="BS42" i="1"/>
  <c r="BT42" i="1"/>
  <c r="BU42" i="1"/>
  <c r="BV42" i="1"/>
  <c r="BX42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BU46" i="1"/>
  <c r="BV46" i="1"/>
  <c r="BX46" i="1"/>
  <c r="BS47" i="1"/>
  <c r="BT47" i="1"/>
  <c r="BU47" i="1"/>
  <c r="BV47" i="1"/>
  <c r="BX47" i="1"/>
  <c r="BS48" i="1"/>
  <c r="BT48" i="1"/>
  <c r="BU48" i="1"/>
  <c r="BV48" i="1"/>
  <c r="BX48" i="1"/>
  <c r="BS49" i="1"/>
  <c r="BT49" i="1"/>
  <c r="BU49" i="1"/>
  <c r="BV49" i="1"/>
  <c r="BX49" i="1"/>
  <c r="BS50" i="1"/>
  <c r="BT50" i="1"/>
  <c r="BU50" i="1"/>
  <c r="BV50" i="1"/>
  <c r="BX50" i="1"/>
  <c r="BS51" i="1"/>
  <c r="BT51" i="1"/>
  <c r="BU51" i="1"/>
  <c r="BV51" i="1"/>
  <c r="BX51" i="1"/>
  <c r="BS52" i="1"/>
  <c r="BT52" i="1"/>
  <c r="BU52" i="1"/>
  <c r="BV52" i="1"/>
  <c r="BX52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62" i="1"/>
  <c r="BT62" i="1"/>
  <c r="BU62" i="1"/>
  <c r="BV62" i="1"/>
  <c r="BX62" i="1"/>
  <c r="BS63" i="1"/>
  <c r="BT63" i="1"/>
  <c r="BU63" i="1"/>
  <c r="BV63" i="1"/>
  <c r="BX63" i="1"/>
  <c r="BS64" i="1"/>
  <c r="BT64" i="1"/>
  <c r="BU64" i="1"/>
  <c r="BV64" i="1"/>
  <c r="BX64" i="1"/>
  <c r="BS65" i="1"/>
  <c r="BT65" i="1"/>
  <c r="BU65" i="1"/>
  <c r="BV65" i="1"/>
  <c r="BX65" i="1"/>
  <c r="BX21" i="1"/>
  <c r="BV21" i="1"/>
  <c r="BU21" i="1"/>
  <c r="BT21" i="1"/>
  <c r="BS21" i="1"/>
  <c r="BX20" i="1"/>
  <c r="BV20" i="1"/>
  <c r="BU20" i="1"/>
  <c r="BT20" i="1"/>
  <c r="BS20" i="1"/>
  <c r="CH47" i="1" l="1"/>
  <c r="CH64" i="1"/>
  <c r="CG64" i="1"/>
  <c r="CG21" i="1"/>
  <c r="CH55" i="1"/>
  <c r="CG52" i="1"/>
  <c r="CH21" i="1"/>
  <c r="CH56" i="1"/>
  <c r="CH54" i="1"/>
  <c r="CH44" i="1"/>
  <c r="CG24" i="1"/>
  <c r="CG33" i="1"/>
  <c r="CH46" i="1"/>
  <c r="CH48" i="1"/>
  <c r="BT43" i="1"/>
  <c r="BV66" i="1"/>
  <c r="BU66" i="1"/>
  <c r="CH24" i="1"/>
  <c r="BV67" i="1"/>
  <c r="CG44" i="1"/>
  <c r="CG47" i="1"/>
  <c r="BU67" i="1"/>
  <c r="CH57" i="1"/>
  <c r="CG56" i="1"/>
  <c r="CH65" i="1"/>
  <c r="BX66" i="1"/>
  <c r="CG55" i="1"/>
  <c r="CH22" i="1"/>
  <c r="CH31" i="1"/>
  <c r="BT66" i="1"/>
  <c r="CG48" i="1"/>
  <c r="CH23" i="1"/>
  <c r="CH41" i="1"/>
  <c r="CG23" i="1"/>
  <c r="CG54" i="1"/>
  <c r="CG31" i="1"/>
  <c r="CH49" i="1"/>
  <c r="CH33" i="1"/>
  <c r="CH25" i="1"/>
  <c r="CG62" i="1"/>
  <c r="CH30" i="1"/>
  <c r="CH53" i="1"/>
  <c r="CH35" i="1"/>
  <c r="CH27" i="1"/>
  <c r="CG53" i="1"/>
  <c r="CG46" i="1"/>
  <c r="CG65" i="1"/>
  <c r="CH52" i="1"/>
  <c r="CH32" i="1"/>
  <c r="BV43" i="1"/>
  <c r="BU43" i="1"/>
  <c r="CH45" i="1"/>
  <c r="CG45" i="1"/>
  <c r="CG34" i="1"/>
  <c r="CG26" i="1"/>
  <c r="BX43" i="1"/>
  <c r="BX67" i="1"/>
  <c r="BS66" i="1"/>
  <c r="CG22" i="1"/>
  <c r="CG25" i="1"/>
  <c r="BT67" i="1"/>
  <c r="CH20" i="1"/>
  <c r="BS43" i="1"/>
  <c r="CG32" i="1"/>
  <c r="BS67" i="1"/>
  <c r="CG30" i="1"/>
  <c r="CG63" i="1"/>
  <c r="CG51" i="1"/>
  <c r="CG29" i="1"/>
  <c r="CH29" i="1"/>
  <c r="CH50" i="1"/>
  <c r="CH42" i="1"/>
  <c r="CH36" i="1"/>
  <c r="CH28" i="1"/>
  <c r="CG50" i="1"/>
  <c r="CG36" i="1"/>
  <c r="CG28" i="1"/>
  <c r="CH63" i="1"/>
  <c r="CH62" i="1"/>
  <c r="CG57" i="1"/>
  <c r="CG49" i="1"/>
  <c r="CG41" i="1"/>
  <c r="CG35" i="1"/>
  <c r="CG27" i="1"/>
  <c r="CG42" i="1"/>
  <c r="CH34" i="1"/>
  <c r="CH26" i="1"/>
  <c r="CH51" i="1"/>
  <c r="CG20" i="1"/>
  <c r="CH66" i="1" l="1"/>
  <c r="CG66" i="1"/>
  <c r="CH67" i="1"/>
  <c r="CH43" i="1"/>
  <c r="CG67" i="1"/>
  <c r="CG43" i="1"/>
  <c r="O81" i="1"/>
  <c r="O82" i="1"/>
  <c r="O89" i="1"/>
  <c r="O80" i="1"/>
  <c r="P87" i="1"/>
  <c r="Q87" i="1" s="1"/>
  <c r="P84" i="1"/>
  <c r="Q84" i="1" s="1"/>
  <c r="V67" i="1"/>
  <c r="W67" i="1"/>
  <c r="X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CK45" i="1"/>
  <c r="CL45" i="1"/>
  <c r="CM45" i="1"/>
  <c r="CK46" i="1"/>
  <c r="CL46" i="1"/>
  <c r="CM46" i="1"/>
  <c r="CK47" i="1"/>
  <c r="CL47" i="1"/>
  <c r="CM47" i="1"/>
  <c r="CK48" i="1"/>
  <c r="CL48" i="1"/>
  <c r="CM48" i="1"/>
  <c r="CK49" i="1"/>
  <c r="CL49" i="1"/>
  <c r="CM49" i="1"/>
  <c r="CK50" i="1"/>
  <c r="CL50" i="1"/>
  <c r="CM50" i="1"/>
  <c r="CK51" i="1"/>
  <c r="CL51" i="1"/>
  <c r="CM51" i="1"/>
  <c r="CK52" i="1"/>
  <c r="CL52" i="1"/>
  <c r="CM52" i="1"/>
  <c r="CK53" i="1"/>
  <c r="CL53" i="1"/>
  <c r="CM53" i="1"/>
  <c r="CK54" i="1"/>
  <c r="CL54" i="1"/>
  <c r="CM54" i="1"/>
  <c r="CK55" i="1"/>
  <c r="CL55" i="1"/>
  <c r="CM55" i="1"/>
  <c r="CK56" i="1"/>
  <c r="CL56" i="1"/>
  <c r="CM56" i="1"/>
  <c r="CK57" i="1"/>
  <c r="CL57" i="1"/>
  <c r="CM57" i="1"/>
  <c r="CK62" i="1"/>
  <c r="CL62" i="1"/>
  <c r="CM62" i="1"/>
  <c r="CK63" i="1"/>
  <c r="CL63" i="1"/>
  <c r="CM63" i="1"/>
  <c r="CK64" i="1"/>
  <c r="CL64" i="1"/>
  <c r="CM64" i="1"/>
  <c r="CK65" i="1"/>
  <c r="CL65" i="1"/>
  <c r="CM65" i="1"/>
  <c r="CM44" i="1"/>
  <c r="CL44" i="1"/>
  <c r="CK44" i="1"/>
  <c r="CK21" i="1"/>
  <c r="CL21" i="1"/>
  <c r="CM21" i="1"/>
  <c r="CK22" i="1"/>
  <c r="CL22" i="1"/>
  <c r="CM22" i="1"/>
  <c r="CK23" i="1"/>
  <c r="CL23" i="1"/>
  <c r="CM23" i="1"/>
  <c r="CK24" i="1"/>
  <c r="CL24" i="1"/>
  <c r="CM24" i="1"/>
  <c r="CK25" i="1"/>
  <c r="CL25" i="1"/>
  <c r="CM25" i="1"/>
  <c r="CK26" i="1"/>
  <c r="CL26" i="1"/>
  <c r="CM26" i="1"/>
  <c r="CK27" i="1"/>
  <c r="CL27" i="1"/>
  <c r="CM27" i="1"/>
  <c r="CK28" i="1"/>
  <c r="CL28" i="1"/>
  <c r="CM28" i="1"/>
  <c r="CK29" i="1"/>
  <c r="CL29" i="1"/>
  <c r="CM29" i="1"/>
  <c r="CK30" i="1"/>
  <c r="CL30" i="1"/>
  <c r="CM30" i="1"/>
  <c r="CK31" i="1"/>
  <c r="CL31" i="1"/>
  <c r="CM31" i="1"/>
  <c r="CK32" i="1"/>
  <c r="CL32" i="1"/>
  <c r="CM32" i="1"/>
  <c r="CK33" i="1"/>
  <c r="CL33" i="1"/>
  <c r="CM33" i="1"/>
  <c r="CK34" i="1"/>
  <c r="CL34" i="1"/>
  <c r="CM34" i="1"/>
  <c r="CK35" i="1"/>
  <c r="CL35" i="1"/>
  <c r="CM35" i="1"/>
  <c r="CK36" i="1"/>
  <c r="CL36" i="1"/>
  <c r="CM36" i="1"/>
  <c r="CK37" i="1"/>
  <c r="CL37" i="1"/>
  <c r="CM37" i="1"/>
  <c r="CK38" i="1"/>
  <c r="CL38" i="1"/>
  <c r="CM38" i="1"/>
  <c r="CK39" i="1"/>
  <c r="CL39" i="1"/>
  <c r="CM39" i="1"/>
  <c r="CK40" i="1"/>
  <c r="CL40" i="1"/>
  <c r="CM40" i="1"/>
  <c r="CK41" i="1"/>
  <c r="CL41" i="1"/>
  <c r="CM41" i="1"/>
  <c r="CK42" i="1"/>
  <c r="CL42" i="1"/>
  <c r="CM42" i="1"/>
  <c r="CM20" i="1"/>
  <c r="CL20" i="1"/>
  <c r="CK20" i="1"/>
  <c r="CL66" i="1" l="1"/>
  <c r="CL67" i="1"/>
  <c r="CL43" i="1"/>
  <c r="CK67" i="1"/>
  <c r="CK43" i="1"/>
  <c r="CM66" i="1"/>
  <c r="CM67" i="1"/>
  <c r="CM43" i="1"/>
  <c r="CK66" i="1"/>
  <c r="J66" i="1" l="1"/>
  <c r="J43" i="1"/>
  <c r="AA65" i="1"/>
  <c r="V43" i="1"/>
  <c r="W43" i="1"/>
  <c r="X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Y43" i="1"/>
  <c r="AZ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V66" i="1"/>
  <c r="W66" i="1"/>
  <c r="X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AX41" i="1"/>
  <c r="AW41" i="1" s="1"/>
  <c r="AV41" i="1" s="1"/>
  <c r="AA41" i="1"/>
  <c r="N41" i="1"/>
  <c r="BW41" i="1" s="1"/>
  <c r="BY41" i="1" s="1"/>
  <c r="Q41" i="1"/>
  <c r="J67" i="1" l="1"/>
  <c r="CE41" i="1"/>
  <c r="CB41" i="1"/>
  <c r="CD41" i="1"/>
  <c r="BZ41" i="1"/>
  <c r="CC41" i="1"/>
  <c r="CA41" i="1"/>
  <c r="Z65" i="1"/>
  <c r="Z41" i="1"/>
  <c r="P41" i="1"/>
  <c r="CJ41" i="1" l="1"/>
  <c r="CI41" i="1"/>
  <c r="CF41" i="1"/>
  <c r="O41" i="1"/>
  <c r="Y41" i="1"/>
  <c r="M41" i="1" s="1"/>
  <c r="U41" i="1" s="1"/>
  <c r="Y65" i="1"/>
  <c r="R41" i="1" l="1"/>
  <c r="S41" i="1"/>
  <c r="T41" i="1"/>
  <c r="BQ41" i="1"/>
  <c r="BR41" i="1" s="1"/>
  <c r="Q20" i="1" l="1"/>
  <c r="N20" i="1"/>
  <c r="BW20" i="1" s="1"/>
  <c r="N44" i="1"/>
  <c r="BW44" i="1" s="1"/>
  <c r="BY44" i="1" l="1"/>
  <c r="BY20" i="1"/>
  <c r="BZ20" i="1" s="1"/>
  <c r="CE20" i="1" l="1"/>
  <c r="CD20" i="1"/>
  <c r="CB20" i="1"/>
  <c r="CA20" i="1"/>
  <c r="CI20" i="1" s="1"/>
  <c r="CC20" i="1"/>
  <c r="CF20" i="1" l="1"/>
  <c r="CJ20" i="1"/>
  <c r="O83" i="1" l="1"/>
  <c r="Q65" i="1" l="1"/>
  <c r="Q64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N65" i="1"/>
  <c r="BW65" i="1" s="1"/>
  <c r="N64" i="1"/>
  <c r="BW64" i="1" s="1"/>
  <c r="BW63" i="1"/>
  <c r="BW62" i="1"/>
  <c r="N57" i="1"/>
  <c r="BW57" i="1" s="1"/>
  <c r="N56" i="1"/>
  <c r="BW56" i="1" s="1"/>
  <c r="N55" i="1"/>
  <c r="BW55" i="1" s="1"/>
  <c r="N54" i="1"/>
  <c r="BW54" i="1" s="1"/>
  <c r="N53" i="1"/>
  <c r="BW53" i="1" s="1"/>
  <c r="N52" i="1"/>
  <c r="BW52" i="1" s="1"/>
  <c r="N51" i="1"/>
  <c r="BW51" i="1" s="1"/>
  <c r="N50" i="1"/>
  <c r="BW50" i="1" s="1"/>
  <c r="N49" i="1"/>
  <c r="BW49" i="1" s="1"/>
  <c r="N48" i="1"/>
  <c r="BW48" i="1" s="1"/>
  <c r="N47" i="1"/>
  <c r="BW47" i="1" s="1"/>
  <c r="N46" i="1"/>
  <c r="BW46" i="1" s="1"/>
  <c r="BY46" i="1" s="1"/>
  <c r="N45" i="1"/>
  <c r="BW45" i="1" s="1"/>
  <c r="N42" i="1"/>
  <c r="BW42" i="1" s="1"/>
  <c r="BY42" i="1" s="1"/>
  <c r="N36" i="1"/>
  <c r="BW36" i="1" s="1"/>
  <c r="BY36" i="1" s="1"/>
  <c r="N35" i="1"/>
  <c r="BW35" i="1" s="1"/>
  <c r="BY35" i="1" s="1"/>
  <c r="N34" i="1"/>
  <c r="BW34" i="1" s="1"/>
  <c r="BY34" i="1" s="1"/>
  <c r="N33" i="1"/>
  <c r="BW33" i="1" s="1"/>
  <c r="BY33" i="1" s="1"/>
  <c r="N32" i="1"/>
  <c r="BW32" i="1" s="1"/>
  <c r="BY32" i="1" s="1"/>
  <c r="N31" i="1"/>
  <c r="BW31" i="1" s="1"/>
  <c r="BY31" i="1" s="1"/>
  <c r="N30" i="1"/>
  <c r="BW30" i="1" s="1"/>
  <c r="BY30" i="1" s="1"/>
  <c r="N29" i="1"/>
  <c r="BW29" i="1" s="1"/>
  <c r="BY29" i="1" s="1"/>
  <c r="N28" i="1"/>
  <c r="BW28" i="1" s="1"/>
  <c r="BY28" i="1" s="1"/>
  <c r="N27" i="1"/>
  <c r="BW27" i="1" s="1"/>
  <c r="BY27" i="1" s="1"/>
  <c r="N26" i="1"/>
  <c r="BW26" i="1" s="1"/>
  <c r="BY26" i="1" s="1"/>
  <c r="N25" i="1"/>
  <c r="BW25" i="1" s="1"/>
  <c r="BY25" i="1" s="1"/>
  <c r="N24" i="1"/>
  <c r="BW24" i="1" s="1"/>
  <c r="BY24" i="1" s="1"/>
  <c r="N23" i="1"/>
  <c r="BW23" i="1" s="1"/>
  <c r="BY23" i="1" s="1"/>
  <c r="N22" i="1"/>
  <c r="BW22" i="1" s="1"/>
  <c r="BY22" i="1" s="1"/>
  <c r="N21" i="1"/>
  <c r="BW21" i="1" s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42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63" i="1"/>
  <c r="AX64" i="1"/>
  <c r="AX65" i="1"/>
  <c r="AX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42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62" i="1"/>
  <c r="P62" i="1" s="1"/>
  <c r="AA63" i="1"/>
  <c r="AA64" i="1"/>
  <c r="AA20" i="1"/>
  <c r="P85" i="1" l="1"/>
  <c r="Q85" i="1" s="1"/>
  <c r="P63" i="1"/>
  <c r="P83" i="1"/>
  <c r="Q83" i="1" s="1"/>
  <c r="P86" i="1"/>
  <c r="Q86" i="1" s="1"/>
  <c r="P88" i="1"/>
  <c r="Q88" i="1" s="1"/>
  <c r="BY21" i="1"/>
  <c r="BW67" i="1"/>
  <c r="BW43" i="1"/>
  <c r="BY62" i="1"/>
  <c r="BZ62" i="1" s="1"/>
  <c r="BY63" i="1"/>
  <c r="CC63" i="1" s="1"/>
  <c r="BY57" i="1"/>
  <c r="CD57" i="1" s="1"/>
  <c r="BY64" i="1"/>
  <c r="CE64" i="1" s="1"/>
  <c r="BY45" i="1"/>
  <c r="CC45" i="1" s="1"/>
  <c r="BW66" i="1"/>
  <c r="BY47" i="1"/>
  <c r="CE47" i="1" s="1"/>
  <c r="BY65" i="1"/>
  <c r="CE65" i="1" s="1"/>
  <c r="BY48" i="1"/>
  <c r="CB48" i="1" s="1"/>
  <c r="BY49" i="1"/>
  <c r="CA49" i="1" s="1"/>
  <c r="BY55" i="1"/>
  <c r="CC55" i="1" s="1"/>
  <c r="BY50" i="1"/>
  <c r="BZ50" i="1" s="1"/>
  <c r="BY54" i="1"/>
  <c r="CA54" i="1" s="1"/>
  <c r="BY51" i="1"/>
  <c r="CE51" i="1" s="1"/>
  <c r="BY53" i="1"/>
  <c r="CB53" i="1" s="1"/>
  <c r="BY56" i="1"/>
  <c r="CA56" i="1" s="1"/>
  <c r="BY52" i="1"/>
  <c r="CE52" i="1" s="1"/>
  <c r="CA25" i="1"/>
  <c r="CB25" i="1"/>
  <c r="CE25" i="1"/>
  <c r="BZ25" i="1"/>
  <c r="CD25" i="1"/>
  <c r="CC25" i="1"/>
  <c r="CB27" i="1"/>
  <c r="CC27" i="1"/>
  <c r="CA27" i="1"/>
  <c r="CD27" i="1"/>
  <c r="CE27" i="1"/>
  <c r="BZ27" i="1"/>
  <c r="CB23" i="1"/>
  <c r="CC23" i="1"/>
  <c r="BZ23" i="1"/>
  <c r="CE23" i="1"/>
  <c r="CA23" i="1"/>
  <c r="CD23" i="1"/>
  <c r="CB24" i="1"/>
  <c r="BZ24" i="1"/>
  <c r="CD24" i="1"/>
  <c r="CC24" i="1"/>
  <c r="CA24" i="1"/>
  <c r="CE24" i="1"/>
  <c r="CD26" i="1"/>
  <c r="CE26" i="1"/>
  <c r="CC26" i="1"/>
  <c r="CB26" i="1"/>
  <c r="BZ26" i="1"/>
  <c r="CA26" i="1"/>
  <c r="CA28" i="1"/>
  <c r="CC28" i="1"/>
  <c r="CD28" i="1"/>
  <c r="CE28" i="1"/>
  <c r="BZ28" i="1"/>
  <c r="CB28" i="1"/>
  <c r="BZ29" i="1"/>
  <c r="CB29" i="1"/>
  <c r="CE29" i="1"/>
  <c r="CC29" i="1"/>
  <c r="CD29" i="1"/>
  <c r="CA29" i="1"/>
  <c r="CE33" i="1"/>
  <c r="CC33" i="1"/>
  <c r="CD33" i="1"/>
  <c r="CA33" i="1"/>
  <c r="BZ33" i="1"/>
  <c r="CB33" i="1"/>
  <c r="CB35" i="1"/>
  <c r="CC35" i="1"/>
  <c r="CE35" i="1"/>
  <c r="CA35" i="1"/>
  <c r="BZ35" i="1"/>
  <c r="CD35" i="1"/>
  <c r="CD36" i="1"/>
  <c r="BZ36" i="1"/>
  <c r="CC36" i="1"/>
  <c r="CB36" i="1"/>
  <c r="CE36" i="1"/>
  <c r="CA36" i="1"/>
  <c r="CB30" i="1"/>
  <c r="CE30" i="1"/>
  <c r="CC30" i="1"/>
  <c r="BZ30" i="1"/>
  <c r="CD30" i="1"/>
  <c r="CA30" i="1"/>
  <c r="CD32" i="1"/>
  <c r="CC32" i="1"/>
  <c r="BZ32" i="1"/>
  <c r="CA32" i="1"/>
  <c r="CB32" i="1"/>
  <c r="CE32" i="1"/>
  <c r="BZ34" i="1"/>
  <c r="CA34" i="1"/>
  <c r="CD34" i="1"/>
  <c r="CE34" i="1"/>
  <c r="CC34" i="1"/>
  <c r="CB34" i="1"/>
  <c r="CA42" i="1"/>
  <c r="CD42" i="1"/>
  <c r="CE42" i="1"/>
  <c r="CC42" i="1"/>
  <c r="CB42" i="1"/>
  <c r="BZ42" i="1"/>
  <c r="BZ31" i="1"/>
  <c r="CD31" i="1"/>
  <c r="CC31" i="1"/>
  <c r="CB31" i="1"/>
  <c r="CE31" i="1"/>
  <c r="CA31" i="1"/>
  <c r="CD44" i="1"/>
  <c r="CE44" i="1"/>
  <c r="CC44" i="1"/>
  <c r="CA44" i="1"/>
  <c r="CB44" i="1"/>
  <c r="BZ44" i="1"/>
  <c r="CA46" i="1"/>
  <c r="BZ46" i="1"/>
  <c r="CD46" i="1"/>
  <c r="CE46" i="1"/>
  <c r="CB46" i="1"/>
  <c r="CC46" i="1"/>
  <c r="N67" i="1"/>
  <c r="AA67" i="1"/>
  <c r="AX67" i="1"/>
  <c r="AX66" i="1"/>
  <c r="AA43" i="1"/>
  <c r="AX43" i="1"/>
  <c r="AA66" i="1"/>
  <c r="N43" i="1"/>
  <c r="Q66" i="1"/>
  <c r="N66" i="1"/>
  <c r="P20" i="1"/>
  <c r="P49" i="1"/>
  <c r="P21" i="1"/>
  <c r="P33" i="1"/>
  <c r="P50" i="1"/>
  <c r="P34" i="1"/>
  <c r="P22" i="1"/>
  <c r="P31" i="1"/>
  <c r="P30" i="1"/>
  <c r="P46" i="1"/>
  <c r="P28" i="1"/>
  <c r="P47" i="1"/>
  <c r="P44" i="1"/>
  <c r="P26" i="1"/>
  <c r="P54" i="1"/>
  <c r="P53" i="1"/>
  <c r="P25" i="1"/>
  <c r="P52" i="1"/>
  <c r="P36" i="1"/>
  <c r="P24" i="1"/>
  <c r="P65" i="1"/>
  <c r="P51" i="1"/>
  <c r="P35" i="1"/>
  <c r="P23" i="1"/>
  <c r="P64" i="1"/>
  <c r="P48" i="1"/>
  <c r="P32" i="1"/>
  <c r="P57" i="1"/>
  <c r="P45" i="1"/>
  <c r="P29" i="1"/>
  <c r="P56" i="1"/>
  <c r="P55" i="1"/>
  <c r="P42" i="1"/>
  <c r="P27" i="1"/>
  <c r="CJ42" i="1" l="1"/>
  <c r="CD64" i="1"/>
  <c r="CB63" i="1"/>
  <c r="CE63" i="1"/>
  <c r="CD47" i="1"/>
  <c r="CD55" i="1"/>
  <c r="CA50" i="1"/>
  <c r="CI50" i="1" s="1"/>
  <c r="CD56" i="1"/>
  <c r="BZ47" i="1"/>
  <c r="CB49" i="1"/>
  <c r="CJ49" i="1" s="1"/>
  <c r="CJ26" i="1"/>
  <c r="CJ32" i="1"/>
  <c r="CJ24" i="1"/>
  <c r="CJ31" i="1"/>
  <c r="BZ54" i="1"/>
  <c r="CI54" i="1" s="1"/>
  <c r="CC48" i="1"/>
  <c r="BZ48" i="1"/>
  <c r="CA48" i="1"/>
  <c r="CJ48" i="1" s="1"/>
  <c r="CD54" i="1"/>
  <c r="CE54" i="1"/>
  <c r="CB57" i="1"/>
  <c r="BZ45" i="1"/>
  <c r="CB45" i="1"/>
  <c r="CA57" i="1"/>
  <c r="CE45" i="1"/>
  <c r="CA47" i="1"/>
  <c r="BZ57" i="1"/>
  <c r="CA45" i="1"/>
  <c r="CB47" i="1"/>
  <c r="CE57" i="1"/>
  <c r="CD45" i="1"/>
  <c r="CC47" i="1"/>
  <c r="CC57" i="1"/>
  <c r="CA52" i="1"/>
  <c r="BZ56" i="1"/>
  <c r="CI56" i="1" s="1"/>
  <c r="CA53" i="1"/>
  <c r="CJ53" i="1" s="1"/>
  <c r="CC53" i="1"/>
  <c r="CE48" i="1"/>
  <c r="CD51" i="1"/>
  <c r="CD62" i="1"/>
  <c r="BZ53" i="1"/>
  <c r="CD48" i="1"/>
  <c r="CC50" i="1"/>
  <c r="CA62" i="1"/>
  <c r="CI62" i="1" s="1"/>
  <c r="CA55" i="1"/>
  <c r="BZ55" i="1"/>
  <c r="CB52" i="1"/>
  <c r="BZ51" i="1"/>
  <c r="CC51" i="1"/>
  <c r="CD52" i="1"/>
  <c r="CC54" i="1"/>
  <c r="CA51" i="1"/>
  <c r="CD65" i="1"/>
  <c r="CE55" i="1"/>
  <c r="CB55" i="1"/>
  <c r="CD49" i="1"/>
  <c r="BY67" i="1"/>
  <c r="BY43" i="1"/>
  <c r="BZ52" i="1"/>
  <c r="BZ49" i="1"/>
  <c r="CD50" i="1"/>
  <c r="CC62" i="1"/>
  <c r="BY66" i="1"/>
  <c r="CD63" i="1"/>
  <c r="CC52" i="1"/>
  <c r="CE49" i="1"/>
  <c r="CB65" i="1"/>
  <c r="BZ63" i="1"/>
  <c r="CE62" i="1"/>
  <c r="CE50" i="1"/>
  <c r="CC49" i="1"/>
  <c r="CB62" i="1"/>
  <c r="CC65" i="1"/>
  <c r="CA63" i="1"/>
  <c r="CB64" i="1"/>
  <c r="CB50" i="1"/>
  <c r="CE53" i="1"/>
  <c r="BZ64" i="1"/>
  <c r="CC56" i="1"/>
  <c r="CD53" i="1"/>
  <c r="CC64" i="1"/>
  <c r="CE56" i="1"/>
  <c r="CB54" i="1"/>
  <c r="CJ54" i="1" s="1"/>
  <c r="CB51" i="1"/>
  <c r="BZ65" i="1"/>
  <c r="CA65" i="1"/>
  <c r="CA64" i="1"/>
  <c r="CB56" i="1"/>
  <c r="CJ56" i="1" s="1"/>
  <c r="CJ23" i="1"/>
  <c r="CJ25" i="1"/>
  <c r="CI23" i="1"/>
  <c r="CF23" i="1"/>
  <c r="CJ27" i="1"/>
  <c r="CF27" i="1"/>
  <c r="CI27" i="1"/>
  <c r="CI26" i="1"/>
  <c r="CF26" i="1"/>
  <c r="CJ28" i="1"/>
  <c r="CI24" i="1"/>
  <c r="CF24" i="1"/>
  <c r="CF25" i="1"/>
  <c r="CI25" i="1"/>
  <c r="CF28" i="1"/>
  <c r="CI28" i="1"/>
  <c r="CJ44" i="1"/>
  <c r="CF35" i="1"/>
  <c r="CI35" i="1"/>
  <c r="CF36" i="1"/>
  <c r="CI36" i="1"/>
  <c r="CF30" i="1"/>
  <c r="CF46" i="1"/>
  <c r="CI46" i="1"/>
  <c r="CI29" i="1"/>
  <c r="CF29" i="1"/>
  <c r="CJ34" i="1"/>
  <c r="CI34" i="1"/>
  <c r="CF34" i="1"/>
  <c r="CI33" i="1"/>
  <c r="CF33" i="1"/>
  <c r="CI31" i="1"/>
  <c r="CF31" i="1"/>
  <c r="CJ33" i="1"/>
  <c r="CI44" i="1"/>
  <c r="CF44" i="1"/>
  <c r="CJ36" i="1"/>
  <c r="CJ29" i="1"/>
  <c r="CI30" i="1"/>
  <c r="CJ30" i="1"/>
  <c r="CJ46" i="1"/>
  <c r="CJ35" i="1"/>
  <c r="CI42" i="1"/>
  <c r="CF42" i="1"/>
  <c r="CI32" i="1"/>
  <c r="CF32" i="1"/>
  <c r="P67" i="1"/>
  <c r="P66" i="1"/>
  <c r="P43" i="1"/>
  <c r="CJ51" i="1" l="1"/>
  <c r="CJ63" i="1"/>
  <c r="CI45" i="1"/>
  <c r="CJ50" i="1"/>
  <c r="CI55" i="1"/>
  <c r="CJ45" i="1"/>
  <c r="CJ57" i="1"/>
  <c r="CI48" i="1"/>
  <c r="CJ52" i="1"/>
  <c r="CJ55" i="1"/>
  <c r="CI53" i="1"/>
  <c r="CF47" i="1"/>
  <c r="CF55" i="1"/>
  <c r="CJ64" i="1"/>
  <c r="CJ47" i="1"/>
  <c r="CF45" i="1"/>
  <c r="CF48" i="1"/>
  <c r="CF57" i="1"/>
  <c r="CI57" i="1"/>
  <c r="CI47" i="1"/>
  <c r="CD66" i="1"/>
  <c r="CI51" i="1"/>
  <c r="CJ62" i="1"/>
  <c r="CC66" i="1"/>
  <c r="CE66" i="1"/>
  <c r="CF56" i="1"/>
  <c r="CF53" i="1"/>
  <c r="CF49" i="1"/>
  <c r="CI49" i="1"/>
  <c r="CF62" i="1"/>
  <c r="CI52" i="1"/>
  <c r="CF52" i="1"/>
  <c r="CI63" i="1"/>
  <c r="CF63" i="1"/>
  <c r="CF54" i="1"/>
  <c r="CF64" i="1"/>
  <c r="CI64" i="1"/>
  <c r="CA66" i="1"/>
  <c r="CB66" i="1"/>
  <c r="BZ66" i="1"/>
  <c r="CF51" i="1"/>
  <c r="CI65" i="1"/>
  <c r="CF65" i="1"/>
  <c r="CF50" i="1"/>
  <c r="CJ65" i="1"/>
  <c r="Z63" i="1"/>
  <c r="Z64" i="1"/>
  <c r="AW63" i="1"/>
  <c r="AW64" i="1"/>
  <c r="AW65" i="1"/>
  <c r="AW48" i="1"/>
  <c r="AV48" i="1" s="1"/>
  <c r="Z48" i="1"/>
  <c r="AW34" i="1"/>
  <c r="AW35" i="1"/>
  <c r="AV35" i="1" s="1"/>
  <c r="AW36" i="1"/>
  <c r="AW42" i="1"/>
  <c r="AW44" i="1"/>
  <c r="AW45" i="1"/>
  <c r="AW46" i="1"/>
  <c r="AW47" i="1"/>
  <c r="AV47" i="1" s="1"/>
  <c r="AW49" i="1"/>
  <c r="AW50" i="1"/>
  <c r="AV50" i="1" s="1"/>
  <c r="AW51" i="1"/>
  <c r="AW52" i="1"/>
  <c r="AW53" i="1"/>
  <c r="AV53" i="1" s="1"/>
  <c r="AW54" i="1"/>
  <c r="AW55" i="1"/>
  <c r="AV55" i="1" s="1"/>
  <c r="Z34" i="1"/>
  <c r="Z35" i="1"/>
  <c r="Z36" i="1"/>
  <c r="Z42" i="1"/>
  <c r="Z44" i="1"/>
  <c r="Z45" i="1"/>
  <c r="Z46" i="1"/>
  <c r="Z47" i="1"/>
  <c r="Z49" i="1"/>
  <c r="Z50" i="1"/>
  <c r="Z51" i="1"/>
  <c r="Z52" i="1"/>
  <c r="Z53" i="1"/>
  <c r="Z54" i="1"/>
  <c r="Z55" i="1"/>
  <c r="O63" i="1" l="1"/>
  <c r="CJ66" i="1"/>
  <c r="CI66" i="1"/>
  <c r="CF66" i="1"/>
  <c r="Y53" i="1"/>
  <c r="Y50" i="1"/>
  <c r="Y46" i="1"/>
  <c r="Y48" i="1"/>
  <c r="Y45" i="1"/>
  <c r="Y51" i="1"/>
  <c r="Y47" i="1"/>
  <c r="Y64" i="1"/>
  <c r="Y52" i="1"/>
  <c r="Y55" i="1"/>
  <c r="Y54" i="1"/>
  <c r="Y42" i="1"/>
  <c r="Y36" i="1"/>
  <c r="Y35" i="1"/>
  <c r="Y34" i="1"/>
  <c r="Y44" i="1"/>
  <c r="Y63" i="1"/>
  <c r="Y49" i="1"/>
  <c r="O65" i="1"/>
  <c r="AV65" i="1"/>
  <c r="O64" i="1"/>
  <c r="AV63" i="1"/>
  <c r="AV64" i="1"/>
  <c r="O53" i="1"/>
  <c r="O54" i="1"/>
  <c r="AV54" i="1"/>
  <c r="O46" i="1"/>
  <c r="AV46" i="1"/>
  <c r="O48" i="1"/>
  <c r="O50" i="1"/>
  <c r="O34" i="1"/>
  <c r="AV34" i="1"/>
  <c r="AV45" i="1"/>
  <c r="O45" i="1"/>
  <c r="AV52" i="1"/>
  <c r="O52" i="1"/>
  <c r="AV44" i="1"/>
  <c r="O44" i="1"/>
  <c r="O51" i="1"/>
  <c r="AV51" i="1"/>
  <c r="AV49" i="1"/>
  <c r="O49" i="1"/>
  <c r="O42" i="1"/>
  <c r="AV42" i="1"/>
  <c r="AV36" i="1"/>
  <c r="O36" i="1"/>
  <c r="O55" i="1"/>
  <c r="O47" i="1"/>
  <c r="O35" i="1"/>
  <c r="M63" i="1" l="1"/>
  <c r="U63" i="1" s="1"/>
  <c r="R63" i="1"/>
  <c r="T63" i="1"/>
  <c r="S63" i="1"/>
  <c r="T46" i="1"/>
  <c r="R46" i="1"/>
  <c r="S46" i="1"/>
  <c r="R42" i="1"/>
  <c r="T42" i="1"/>
  <c r="S42" i="1"/>
  <c r="S54" i="1"/>
  <c r="R54" i="1"/>
  <c r="T54" i="1"/>
  <c r="T49" i="1"/>
  <c r="S49" i="1"/>
  <c r="R49" i="1"/>
  <c r="S44" i="1"/>
  <c r="T44" i="1"/>
  <c r="R44" i="1"/>
  <c r="S64" i="1"/>
  <c r="R64" i="1"/>
  <c r="T64" i="1"/>
  <c r="T65" i="1"/>
  <c r="S65" i="1"/>
  <c r="R65" i="1"/>
  <c r="R35" i="1"/>
  <c r="T35" i="1"/>
  <c r="S35" i="1"/>
  <c r="T53" i="1"/>
  <c r="S53" i="1"/>
  <c r="R53" i="1"/>
  <c r="T51" i="1"/>
  <c r="R51" i="1"/>
  <c r="S51" i="1"/>
  <c r="T52" i="1"/>
  <c r="R52" i="1"/>
  <c r="S52" i="1"/>
  <c r="R45" i="1"/>
  <c r="S45" i="1"/>
  <c r="T45" i="1"/>
  <c r="R47" i="1"/>
  <c r="S47" i="1"/>
  <c r="T47" i="1"/>
  <c r="T55" i="1"/>
  <c r="R55" i="1"/>
  <c r="S55" i="1"/>
  <c r="R34" i="1"/>
  <c r="T34" i="1"/>
  <c r="S34" i="1"/>
  <c r="S36" i="1"/>
  <c r="R36" i="1"/>
  <c r="T36" i="1"/>
  <c r="S50" i="1"/>
  <c r="R50" i="1"/>
  <c r="T50" i="1"/>
  <c r="S48" i="1"/>
  <c r="R48" i="1"/>
  <c r="T48" i="1"/>
  <c r="M35" i="1"/>
  <c r="U35" i="1" s="1"/>
  <c r="M52" i="1"/>
  <c r="U52" i="1" s="1"/>
  <c r="M64" i="1"/>
  <c r="M36" i="1"/>
  <c r="U36" i="1" s="1"/>
  <c r="M45" i="1"/>
  <c r="U45" i="1" s="1"/>
  <c r="M50" i="1"/>
  <c r="U50" i="1" s="1"/>
  <c r="M46" i="1"/>
  <c r="U46" i="1" s="1"/>
  <c r="M48" i="1"/>
  <c r="U48" i="1" s="1"/>
  <c r="M53" i="1"/>
  <c r="U53" i="1" s="1"/>
  <c r="M42" i="1"/>
  <c r="U42" i="1" s="1"/>
  <c r="M65" i="1"/>
  <c r="U65" i="1" s="1"/>
  <c r="M51" i="1"/>
  <c r="U51" i="1" s="1"/>
  <c r="M54" i="1"/>
  <c r="U54" i="1" s="1"/>
  <c r="M47" i="1"/>
  <c r="U47" i="1" s="1"/>
  <c r="M55" i="1"/>
  <c r="U55" i="1" s="1"/>
  <c r="M34" i="1"/>
  <c r="U34" i="1" s="1"/>
  <c r="M49" i="1"/>
  <c r="U49" i="1" s="1"/>
  <c r="M44" i="1"/>
  <c r="U44" i="1" s="1"/>
  <c r="U64" i="1" l="1"/>
  <c r="BQ64" i="1"/>
  <c r="BR64" i="1" s="1"/>
  <c r="BQ52" i="1"/>
  <c r="BR52" i="1" s="1"/>
  <c r="BQ47" i="1"/>
  <c r="BR47" i="1" s="1"/>
  <c r="BQ54" i="1"/>
  <c r="BR54" i="1" s="1"/>
  <c r="BQ55" i="1"/>
  <c r="BR55" i="1" s="1"/>
  <c r="BQ51" i="1"/>
  <c r="BR51" i="1" s="1"/>
  <c r="BQ48" i="1"/>
  <c r="BR48" i="1" s="1"/>
  <c r="BQ65" i="1"/>
  <c r="BR65" i="1" s="1"/>
  <c r="BQ53" i="1"/>
  <c r="BR53" i="1" s="1"/>
  <c r="BQ49" i="1"/>
  <c r="BR49" i="1" s="1"/>
  <c r="BQ50" i="1"/>
  <c r="BR50" i="1" s="1"/>
  <c r="BQ46" i="1"/>
  <c r="BR46" i="1" s="1"/>
  <c r="BQ42" i="1"/>
  <c r="BR42" i="1" s="1"/>
  <c r="BQ45" i="1"/>
  <c r="BR45" i="1" s="1"/>
  <c r="BQ35" i="1"/>
  <c r="BR35" i="1" s="1"/>
  <c r="BQ34" i="1"/>
  <c r="BR34" i="1" s="1"/>
  <c r="BQ36" i="1"/>
  <c r="BR36" i="1" s="1"/>
  <c r="BQ63" i="1"/>
  <c r="BR63" i="1" s="1"/>
  <c r="BQ44" i="1"/>
  <c r="BR44" i="1" s="1"/>
  <c r="Q21" i="1" l="1"/>
  <c r="Q22" i="1"/>
  <c r="AW21" i="1"/>
  <c r="AV21" i="1" s="1"/>
  <c r="AW22" i="1"/>
  <c r="AV22" i="1" s="1"/>
  <c r="AW23" i="1"/>
  <c r="AV23" i="1" s="1"/>
  <c r="AW24" i="1"/>
  <c r="AV24" i="1" s="1"/>
  <c r="AW25" i="1"/>
  <c r="AV25" i="1" s="1"/>
  <c r="AW26" i="1"/>
  <c r="AV26" i="1" s="1"/>
  <c r="AW27" i="1"/>
  <c r="AW28" i="1"/>
  <c r="AW29" i="1"/>
  <c r="AV29" i="1" s="1"/>
  <c r="AW30" i="1"/>
  <c r="AW31" i="1"/>
  <c r="AW32" i="1"/>
  <c r="AV32" i="1" s="1"/>
  <c r="AW33" i="1"/>
  <c r="AV33" i="1" s="1"/>
  <c r="AW56" i="1"/>
  <c r="AW57" i="1"/>
  <c r="AV57" i="1" s="1"/>
  <c r="P89" i="1" l="1"/>
  <c r="P77" i="1"/>
  <c r="CB22" i="1"/>
  <c r="CE22" i="1"/>
  <c r="CD22" i="1"/>
  <c r="CA22" i="1"/>
  <c r="BZ22" i="1"/>
  <c r="CC22" i="1"/>
  <c r="CA21" i="1"/>
  <c r="CE21" i="1"/>
  <c r="CD21" i="1"/>
  <c r="BZ21" i="1"/>
  <c r="CC21" i="1"/>
  <c r="CB21" i="1"/>
  <c r="Q67" i="1"/>
  <c r="Q43" i="1"/>
  <c r="AW66" i="1"/>
  <c r="AV56" i="1"/>
  <c r="AV66" i="1" s="1"/>
  <c r="AV30" i="1"/>
  <c r="AV27" i="1"/>
  <c r="AV28" i="1"/>
  <c r="AV31" i="1"/>
  <c r="CJ22" i="1" l="1"/>
  <c r="N78" i="1"/>
  <c r="O78" i="1"/>
  <c r="CI21" i="1"/>
  <c r="CF21" i="1"/>
  <c r="BZ43" i="1"/>
  <c r="BZ67" i="1"/>
  <c r="CB43" i="1"/>
  <c r="CB67" i="1"/>
  <c r="CC43" i="1"/>
  <c r="CC67" i="1"/>
  <c r="CD43" i="1"/>
  <c r="CD67" i="1"/>
  <c r="CE67" i="1"/>
  <c r="CE43" i="1"/>
  <c r="CJ21" i="1"/>
  <c r="CA67" i="1"/>
  <c r="CA43" i="1"/>
  <c r="CI22" i="1"/>
  <c r="CF22" i="1"/>
  <c r="Q77" i="1"/>
  <c r="Z25" i="1"/>
  <c r="Z26" i="1"/>
  <c r="Z27" i="1"/>
  <c r="Z28" i="1"/>
  <c r="Z29" i="1"/>
  <c r="Z30" i="1"/>
  <c r="Z31" i="1"/>
  <c r="Z32" i="1"/>
  <c r="Z33" i="1"/>
  <c r="Z56" i="1"/>
  <c r="Z57" i="1"/>
  <c r="Z62" i="1"/>
  <c r="Z21" i="1"/>
  <c r="Z22" i="1"/>
  <c r="Z23" i="1"/>
  <c r="Z24" i="1"/>
  <c r="O62" i="1" l="1"/>
  <c r="CJ67" i="1"/>
  <c r="CJ43" i="1"/>
  <c r="CF67" i="1"/>
  <c r="CF43" i="1"/>
  <c r="CI43" i="1"/>
  <c r="CI67" i="1"/>
  <c r="Z66" i="1"/>
  <c r="O22" i="1"/>
  <c r="Y23" i="1"/>
  <c r="O21" i="1"/>
  <c r="Z20" i="1"/>
  <c r="Z67" i="1" s="1"/>
  <c r="AW20" i="1"/>
  <c r="AW67" i="1" s="1"/>
  <c r="Y31" i="1"/>
  <c r="O31" i="1"/>
  <c r="Y30" i="1"/>
  <c r="O30" i="1"/>
  <c r="Y32" i="1"/>
  <c r="O32" i="1"/>
  <c r="Y29" i="1"/>
  <c r="O29" i="1"/>
  <c r="Y27" i="1"/>
  <c r="O27" i="1"/>
  <c r="Y28" i="1"/>
  <c r="O28" i="1"/>
  <c r="Y26" i="1"/>
  <c r="O26" i="1"/>
  <c r="Y62" i="1"/>
  <c r="Y57" i="1"/>
  <c r="O57" i="1"/>
  <c r="Y33" i="1"/>
  <c r="O33" i="1"/>
  <c r="Y56" i="1"/>
  <c r="O56" i="1"/>
  <c r="Y25" i="1"/>
  <c r="O25" i="1"/>
  <c r="Y21" i="1"/>
  <c r="Y24" i="1"/>
  <c r="O24" i="1"/>
  <c r="Y22" i="1"/>
  <c r="O23" i="1"/>
  <c r="M62" i="1" l="1"/>
  <c r="U62" i="1" s="1"/>
  <c r="R62" i="1"/>
  <c r="S62" i="1"/>
  <c r="T62" i="1"/>
  <c r="T26" i="1"/>
  <c r="S26" i="1"/>
  <c r="R26" i="1"/>
  <c r="R30" i="1"/>
  <c r="T30" i="1"/>
  <c r="S30" i="1"/>
  <c r="R31" i="1"/>
  <c r="T31" i="1"/>
  <c r="S31" i="1"/>
  <c r="S21" i="1"/>
  <c r="T21" i="1"/>
  <c r="R21" i="1"/>
  <c r="R23" i="1"/>
  <c r="T23" i="1"/>
  <c r="S23" i="1"/>
  <c r="R24" i="1"/>
  <c r="S24" i="1"/>
  <c r="T24" i="1"/>
  <c r="R33" i="1"/>
  <c r="S33" i="1"/>
  <c r="T33" i="1"/>
  <c r="S57" i="1"/>
  <c r="R57" i="1"/>
  <c r="T57" i="1"/>
  <c r="S27" i="1"/>
  <c r="T27" i="1"/>
  <c r="R27" i="1"/>
  <c r="S25" i="1"/>
  <c r="R25" i="1"/>
  <c r="T25" i="1"/>
  <c r="S22" i="1"/>
  <c r="T22" i="1"/>
  <c r="R22" i="1"/>
  <c r="S28" i="1"/>
  <c r="R28" i="1"/>
  <c r="T28" i="1"/>
  <c r="S29" i="1"/>
  <c r="R29" i="1"/>
  <c r="T29" i="1"/>
  <c r="T56" i="1"/>
  <c r="S56" i="1"/>
  <c r="R56" i="1"/>
  <c r="S32" i="1"/>
  <c r="R32" i="1"/>
  <c r="T32" i="1"/>
  <c r="AW43" i="1"/>
  <c r="Z43" i="1"/>
  <c r="O66" i="1"/>
  <c r="Y66" i="1"/>
  <c r="M57" i="1"/>
  <c r="U57" i="1" s="1"/>
  <c r="M32" i="1"/>
  <c r="U32" i="1" s="1"/>
  <c r="M33" i="1"/>
  <c r="U33" i="1" s="1"/>
  <c r="M30" i="1"/>
  <c r="U30" i="1" s="1"/>
  <c r="M31" i="1"/>
  <c r="U31" i="1" s="1"/>
  <c r="M25" i="1"/>
  <c r="U25" i="1" s="1"/>
  <c r="O20" i="1"/>
  <c r="M27" i="1"/>
  <c r="U27" i="1" s="1"/>
  <c r="M23" i="1"/>
  <c r="U23" i="1" s="1"/>
  <c r="M22" i="1"/>
  <c r="U22" i="1" s="1"/>
  <c r="M24" i="1"/>
  <c r="U24" i="1" s="1"/>
  <c r="M28" i="1"/>
  <c r="U28" i="1" s="1"/>
  <c r="M21" i="1"/>
  <c r="U21" i="1" s="1"/>
  <c r="M26" i="1"/>
  <c r="U26" i="1" s="1"/>
  <c r="M29" i="1"/>
  <c r="U29" i="1" s="1"/>
  <c r="M56" i="1"/>
  <c r="U56" i="1" s="1"/>
  <c r="AV20" i="1"/>
  <c r="AV67" i="1" s="1"/>
  <c r="Y20" i="1"/>
  <c r="Y67" i="1" s="1"/>
  <c r="T20" i="1" l="1"/>
  <c r="S20" i="1"/>
  <c r="R20" i="1"/>
  <c r="BQ62" i="1"/>
  <c r="BR62" i="1" s="1"/>
  <c r="BQ27" i="1"/>
  <c r="BR27" i="1" s="1"/>
  <c r="BQ22" i="1"/>
  <c r="BR22" i="1" s="1"/>
  <c r="BQ23" i="1"/>
  <c r="BR23" i="1" s="1"/>
  <c r="BQ25" i="1"/>
  <c r="BR25" i="1" s="1"/>
  <c r="BQ31" i="1"/>
  <c r="BR31" i="1" s="1"/>
  <c r="BQ30" i="1"/>
  <c r="BR30" i="1" s="1"/>
  <c r="BQ32" i="1"/>
  <c r="BR32" i="1" s="1"/>
  <c r="BQ28" i="1"/>
  <c r="BR28" i="1" s="1"/>
  <c r="BQ33" i="1"/>
  <c r="BR33" i="1" s="1"/>
  <c r="BQ29" i="1"/>
  <c r="BR29" i="1" s="1"/>
  <c r="BQ26" i="1"/>
  <c r="BR26" i="1" s="1"/>
  <c r="BQ24" i="1"/>
  <c r="BR24" i="1" s="1"/>
  <c r="O67" i="1"/>
  <c r="P76" i="1"/>
  <c r="P79" i="1" s="1"/>
  <c r="Q79" i="1" s="1"/>
  <c r="AV43" i="1"/>
  <c r="O43" i="1"/>
  <c r="M66" i="1"/>
  <c r="Y43" i="1"/>
  <c r="BQ57" i="1"/>
  <c r="BR57" i="1" s="1"/>
  <c r="BQ21" i="1"/>
  <c r="BR21" i="1" s="1"/>
  <c r="M20" i="1"/>
  <c r="U20" i="1" s="1"/>
  <c r="BQ56" i="1"/>
  <c r="BR56" i="1" s="1"/>
  <c r="J70" i="1" l="1"/>
  <c r="P80" i="1"/>
  <c r="Q80" i="1" s="1"/>
  <c r="P78" i="1"/>
  <c r="S66" i="1"/>
  <c r="T66" i="1"/>
  <c r="R66" i="1"/>
  <c r="M67" i="1"/>
  <c r="R67" i="1"/>
  <c r="S67" i="1"/>
  <c r="U66" i="1"/>
  <c r="M43" i="1"/>
  <c r="Q76" i="1"/>
  <c r="BQ20" i="1"/>
  <c r="Q78" i="1" l="1"/>
  <c r="P90" i="1"/>
  <c r="Q90" i="1" s="1"/>
  <c r="S43" i="1"/>
  <c r="P82" i="1"/>
  <c r="Q82" i="1" s="1"/>
  <c r="P81" i="1"/>
  <c r="Q81" i="1" s="1"/>
  <c r="R43" i="1"/>
  <c r="T43" i="1"/>
  <c r="T67" i="1"/>
  <c r="Q89" i="1"/>
  <c r="BR20" i="1"/>
  <c r="U67" i="1"/>
  <c r="U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Janus</author>
  </authors>
  <commentList>
    <comment ref="G12" authorId="0" shapeId="0" xr:uid="{5CAE48B4-937E-4C77-84F1-4E5B1A147918}">
      <text>
        <r>
          <rPr>
            <b/>
            <sz val="9"/>
            <color indexed="81"/>
            <rFont val="Tahoma"/>
            <family val="2"/>
            <charset val="238"/>
          </rPr>
          <t>MPS:</t>
        </r>
        <r>
          <rPr>
            <sz val="9"/>
            <color indexed="81"/>
            <rFont val="Tahoma"/>
            <family val="2"/>
            <charset val="238"/>
          </rPr>
          <t xml:space="preserve">
tutaj powinno być doprecyzowane że chodzi o godziny dydaktyczne, bez nalładu samodzielnej pracy studenta</t>
        </r>
      </text>
    </comment>
  </commentList>
</comments>
</file>

<file path=xl/sharedStrings.xml><?xml version="1.0" encoding="utf-8"?>
<sst xmlns="http://schemas.openxmlformats.org/spreadsheetml/2006/main" count="645" uniqueCount="346">
  <si>
    <t>LP</t>
  </si>
  <si>
    <t>wg standardu</t>
  </si>
  <si>
    <t>realizacja wskaźnika</t>
  </si>
  <si>
    <t>uwagi do realizacji</t>
  </si>
  <si>
    <t>%</t>
  </si>
  <si>
    <t>suma godz./ECTS dyd. wg regulacji</t>
  </si>
  <si>
    <t>wskaźnik wg regulacji</t>
  </si>
  <si>
    <t>Minimalna liczba punktów ECTS w cyklu kształcenia</t>
  </si>
  <si>
    <t>Minimalna liczba ECTS za zajęcia do wyboru</t>
  </si>
  <si>
    <t>Liczba godzin zajęć z języka obcego</t>
  </si>
  <si>
    <t>Liczba ECTS za zajęcia z języka obcego</t>
  </si>
  <si>
    <t>Minimalna liczba punktów ECTS za zajęcia z dziedziny nauk humanistycznych lub nauk społecznych</t>
  </si>
  <si>
    <t>w kolumnie "L" należy zaznaczyć czy przdmiot jest zaliczany do tej puli</t>
  </si>
  <si>
    <t>Średnia liczba godzin pracy studenta przypadająca na 1 ECTS</t>
  </si>
  <si>
    <t>Wydział</t>
  </si>
  <si>
    <t>Kierunek</t>
  </si>
  <si>
    <t>Cykl kształcenia</t>
  </si>
  <si>
    <t>Poziom kształcenia</t>
  </si>
  <si>
    <t>studia drugiego stopnia</t>
  </si>
  <si>
    <t>Profil kształcenia</t>
  </si>
  <si>
    <t>ogólnoakademicki</t>
  </si>
  <si>
    <t>Forma studiów</t>
  </si>
  <si>
    <t>stacjonarne/ niestacjonarne</t>
  </si>
  <si>
    <t>Liczba semestrów</t>
  </si>
  <si>
    <t>Łączna liczba godzin</t>
  </si>
  <si>
    <t>Łączna liczba ECTS</t>
  </si>
  <si>
    <t>Lp.</t>
  </si>
  <si>
    <t>kod grupy*</t>
  </si>
  <si>
    <t>Cykl kształcenia (nabór)</t>
  </si>
  <si>
    <t>Ścieżka**</t>
  </si>
  <si>
    <t>Rok studiów</t>
  </si>
  <si>
    <t>Rok akademicki</t>
  </si>
  <si>
    <t>****Pula godzin (ze standardu,
do dyspozycji uczelni (Autorska oferta uczelni))</t>
  </si>
  <si>
    <t>Przedmiot (nazwa)</t>
  </si>
  <si>
    <t>łącznie dla przedmiotu</t>
  </si>
  <si>
    <t>Suma efektów w poszczególnych kategoriach</t>
  </si>
  <si>
    <t>SUMA GODZIN PRZEDMIOTU</t>
  </si>
  <si>
    <t>NAKŁAD PRACY STUDENTA (godz. dyd. + samodzielna praca)</t>
  </si>
  <si>
    <t>SAMODZIELNA PRACA STUDENTA</t>
  </si>
  <si>
    <t>GODZINY DYDAKTYCZNE</t>
  </si>
  <si>
    <t>GODZINY Z NAUCZYCIELEM</t>
  </si>
  <si>
    <t>Wiedza</t>
  </si>
  <si>
    <t>Umiejetności</t>
  </si>
  <si>
    <t>Kompetencje społeczne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</si>
  <si>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</si>
  <si>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</si>
  <si>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</si>
  <si>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</si>
  <si>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</si>
  <si>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</si>
  <si>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</si>
  <si>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</si>
  <si>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</si>
  <si>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</si>
  <si>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</si>
  <si>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</si>
  <si>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</si>
  <si>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</si>
  <si>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</si>
  <si>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</si>
  <si>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</si>
  <si>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</si>
  <si>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</si>
  <si>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</si>
  <si>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</si>
  <si>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</si>
  <si>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</si>
  <si>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</si>
  <si>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</si>
  <si>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</si>
  <si>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</si>
  <si>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</si>
  <si>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</si>
  <si>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</si>
  <si>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</si>
  <si>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K_K01</t>
  </si>
  <si>
    <t>K_K02</t>
  </si>
  <si>
    <t>K_K03</t>
  </si>
  <si>
    <t>K_K04</t>
  </si>
  <si>
    <t>K_K05</t>
  </si>
  <si>
    <t>RAZEM</t>
  </si>
  <si>
    <t xml:space="preserve">szczegółowy numer efektu uczenia się </t>
  </si>
  <si>
    <t>Efekty uczenia się 
po ukończeniu studiów absolwent:</t>
  </si>
  <si>
    <r>
      <rPr>
        <b/>
        <sz val="11"/>
        <color theme="1"/>
        <rFont val="Calibri"/>
        <family val="2"/>
        <charset val="238"/>
        <scheme val="minor"/>
      </rPr>
      <t>WIEDZA</t>
    </r>
    <r>
      <rPr>
        <sz val="11"/>
        <color theme="1"/>
        <rFont val="Calibri"/>
        <family val="2"/>
        <charset val="238"/>
        <scheme val="minor"/>
      </rPr>
      <t xml:space="preserve"> (zna i rozumie)</t>
    </r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</si>
  <si>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</si>
  <si>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</si>
  <si>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</si>
  <si>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</si>
  <si>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</si>
  <si>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</si>
  <si>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</si>
  <si>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</si>
  <si>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</si>
  <si>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</si>
  <si>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</si>
  <si>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</si>
  <si>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</si>
  <si>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</si>
  <si>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K_W31</t>
  </si>
  <si>
    <t>K_W32</t>
  </si>
  <si>
    <t>K_W33</t>
  </si>
  <si>
    <t>K_W34</t>
  </si>
  <si>
    <t>K_W35</t>
  </si>
  <si>
    <t>K_W36</t>
  </si>
  <si>
    <t>K_W37</t>
  </si>
  <si>
    <t>K_W38</t>
  </si>
  <si>
    <t>K_W39</t>
  </si>
  <si>
    <t>K_W40</t>
  </si>
  <si>
    <t>K_W41</t>
  </si>
  <si>
    <t>K_W42</t>
  </si>
  <si>
    <t>K_W43</t>
  </si>
  <si>
    <t>K_W44</t>
  </si>
  <si>
    <t>K_W45</t>
  </si>
  <si>
    <t>K_W46</t>
  </si>
  <si>
    <t>K_W47</t>
  </si>
  <si>
    <t>K_W48</t>
  </si>
  <si>
    <t>K_W49</t>
  </si>
  <si>
    <t>K_W50</t>
  </si>
  <si>
    <t>K_W51</t>
  </si>
  <si>
    <t>K_W52</t>
  </si>
  <si>
    <t>K_W53</t>
  </si>
  <si>
    <t>K_W54</t>
  </si>
  <si>
    <t>K_W55</t>
  </si>
  <si>
    <t>K_W56</t>
  </si>
  <si>
    <t>K_W57</t>
  </si>
  <si>
    <t>K_W58</t>
  </si>
  <si>
    <t>K_W59</t>
  </si>
  <si>
    <t>K_W60</t>
  </si>
  <si>
    <t xml:space="preserve">K_W61 </t>
  </si>
  <si>
    <t>K_W62</t>
  </si>
  <si>
    <t>K_W63</t>
  </si>
  <si>
    <t>K_W64</t>
  </si>
  <si>
    <r>
      <t>UMIEJĘTNOŚCI</t>
    </r>
    <r>
      <rPr>
        <sz val="11"/>
        <rFont val="Calibri"/>
        <family val="2"/>
        <charset val="238"/>
        <scheme val="minor"/>
      </rPr>
      <t xml:space="preserve"> (potrafi)</t>
    </r>
  </si>
  <si>
    <t>K_U16</t>
  </si>
  <si>
    <t>K_U17</t>
  </si>
  <si>
    <t>K_U18</t>
  </si>
  <si>
    <t>K_U19</t>
  </si>
  <si>
    <t>K_U20</t>
  </si>
  <si>
    <t>K_U21</t>
  </si>
  <si>
    <t>K_U22</t>
  </si>
  <si>
    <t>K_U23</t>
  </si>
  <si>
    <t>K_U24</t>
  </si>
  <si>
    <t>K_U25</t>
  </si>
  <si>
    <t>K_U26</t>
  </si>
  <si>
    <t>K_U27</t>
  </si>
  <si>
    <t>K_U28</t>
  </si>
  <si>
    <t>K_U29</t>
  </si>
  <si>
    <t>K_U30</t>
  </si>
  <si>
    <t>K_U31</t>
  </si>
  <si>
    <t>K_U32</t>
  </si>
  <si>
    <t>K_U33</t>
  </si>
  <si>
    <t>K_U34</t>
  </si>
  <si>
    <t>K_U35</t>
  </si>
  <si>
    <t>K_U36</t>
  </si>
  <si>
    <t>K_U37</t>
  </si>
  <si>
    <t>K_U38</t>
  </si>
  <si>
    <t>K_U39</t>
  </si>
  <si>
    <t>K_U40</t>
  </si>
  <si>
    <t>K_U41</t>
  </si>
  <si>
    <t>K_U42</t>
  </si>
  <si>
    <t>K_U43</t>
  </si>
  <si>
    <t>K_U44</t>
  </si>
  <si>
    <t>K_U45</t>
  </si>
  <si>
    <t>K_U46</t>
  </si>
  <si>
    <t>K_U47</t>
  </si>
  <si>
    <t>K_U48</t>
  </si>
  <si>
    <t>K_U49</t>
  </si>
  <si>
    <t>K_U50</t>
  </si>
  <si>
    <t>K_U51</t>
  </si>
  <si>
    <t>K_U52</t>
  </si>
  <si>
    <t>K_U53</t>
  </si>
  <si>
    <t>K_U54</t>
  </si>
  <si>
    <t>K_U55</t>
  </si>
  <si>
    <t>K_U56</t>
  </si>
  <si>
    <t>K_U57</t>
  </si>
  <si>
    <t>K_U58</t>
  </si>
  <si>
    <t>K_U59</t>
  </si>
  <si>
    <t>K_U60</t>
  </si>
  <si>
    <t>K_U61</t>
  </si>
  <si>
    <t>K_U62</t>
  </si>
  <si>
    <r>
      <rPr>
        <b/>
        <sz val="11"/>
        <color theme="1"/>
        <rFont val="Calibri"/>
        <family val="2"/>
        <charset val="238"/>
        <scheme val="minor"/>
      </rPr>
      <t>KOMPETENCJE SPOŁECZNE</t>
    </r>
    <r>
      <rPr>
        <sz val="11"/>
        <color theme="1"/>
        <rFont val="Calibri"/>
        <family val="2"/>
        <charset val="238"/>
        <scheme val="minor"/>
      </rPr>
      <t xml:space="preserve"> (jest gotów do)</t>
    </r>
  </si>
  <si>
    <t>K_K06</t>
  </si>
  <si>
    <t>K_K07</t>
  </si>
  <si>
    <t>K_K08</t>
  </si>
  <si>
    <t>K_K09</t>
  </si>
  <si>
    <t>***Rodzaj zajęć:</t>
  </si>
  <si>
    <t>RPS</t>
  </si>
  <si>
    <t>zal</t>
  </si>
  <si>
    <t>tak</t>
  </si>
  <si>
    <t>POW</t>
  </si>
  <si>
    <t>zal/o</t>
  </si>
  <si>
    <t>do dyspozycji uczelni (Autorska oferta uczelni)</t>
  </si>
  <si>
    <t>nie</t>
  </si>
  <si>
    <t>egz</t>
  </si>
  <si>
    <t>Wydział Nauk o Zdrowiu</t>
  </si>
  <si>
    <t>Optometria</t>
  </si>
  <si>
    <t>Szczegółowy Program Studiów dla cyklu kształcenia rozpoczynającego się w roku akademickim: 20../20..</t>
  </si>
  <si>
    <t>2026-2028</t>
  </si>
  <si>
    <t>uchwała Senatu nr…. z dnia …..202….</t>
  </si>
  <si>
    <t>Uniwersytetu Medycznego we Wrocławiu</t>
  </si>
  <si>
    <t>z dnia  …..20.. r.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</si>
  <si>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</si>
  <si>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Czy przedmiot kształtuje kompetencje komunikacyjne</t>
  </si>
  <si>
    <t>Czy przedmiot humanistyczny lub społeczny</t>
  </si>
  <si>
    <t>Czy przedmiot  związany z prowadzoną w uczelni działalnością naukową</t>
  </si>
  <si>
    <t>semestr zimowy - I</t>
  </si>
  <si>
    <t>semestr letni - II</t>
  </si>
  <si>
    <t>LICZBA GODZIN W PRZELICZENIU NA 1 ECTS</t>
  </si>
  <si>
    <t>Nakład pracy- liczba godzin</t>
  </si>
  <si>
    <t>Nakład pracy- punktów ECTS</t>
  </si>
  <si>
    <t>Wskaźiki- liczba godzin</t>
  </si>
  <si>
    <t>Wskaźiki- punktów ECTS</t>
  </si>
  <si>
    <t>SUMA PUNKTÓW ECTS ZA PRZEDMIOT</t>
  </si>
  <si>
    <t>forma zakończenia przedmiotu *****</t>
  </si>
  <si>
    <t>forma zakończenia semestru ******</t>
  </si>
  <si>
    <t>punkty ECTS w semestrze</t>
  </si>
  <si>
    <t>nakład pracy studenta (godz. dyd. + samodzielna praca)</t>
  </si>
  <si>
    <t>ogólna liczba godzin dydaktycznych</t>
  </si>
  <si>
    <t>liczba godzin z nauczycielem</t>
  </si>
  <si>
    <t>wykład (WY)</t>
  </si>
  <si>
    <t>seminarium (SE)</t>
  </si>
  <si>
    <t>ćwiczenia audytoryjne (CA)</t>
  </si>
  <si>
    <t>ćwiczenia kierunkowe - niekliniczne (CN)</t>
  </si>
  <si>
    <t>ćwiczenia w warunkach symulowanych (CS)*******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</si>
  <si>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</si>
  <si>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</si>
  <si>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</si>
  <si>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</si>
  <si>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</si>
  <si>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</si>
  <si>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 (WF)</t>
  </si>
  <si>
    <t>praktyka zawodowa (PZ)</t>
  </si>
  <si>
    <t>samokształcenie kierowane (SK)</t>
  </si>
  <si>
    <t>samodzielna praca studenta</t>
  </si>
  <si>
    <t>całkowity nakład pracy studenta</t>
  </si>
  <si>
    <t>ćwiczenia audytoryjne CA)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</si>
  <si>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</si>
  <si>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</si>
  <si>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</si>
  <si>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</si>
  <si>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</si>
  <si>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</si>
  <si>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</si>
  <si>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</si>
  <si>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</si>
  <si>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Łącznie</t>
  </si>
  <si>
    <t>za zajecia praktyczne (PP)</t>
  </si>
  <si>
    <t>za zajęcia kształtujące umiejętności praktyczne jeżeli</t>
  </si>
  <si>
    <t>za zajęcia z wykorzystaniem met i technik na odl.</t>
  </si>
  <si>
    <t>za zajęcia z bezpośrednim udziałem prowadzących</t>
  </si>
  <si>
    <t>łącznie</t>
  </si>
  <si>
    <t>w tym on-line</t>
  </si>
  <si>
    <t>CSM WW</t>
  </si>
  <si>
    <t>CSM NW</t>
  </si>
  <si>
    <t>CSP NW</t>
  </si>
  <si>
    <t>wartość</t>
  </si>
  <si>
    <t>UWAGI</t>
  </si>
  <si>
    <t>57</t>
  </si>
  <si>
    <t>58</t>
  </si>
  <si>
    <t>13+36</t>
  </si>
  <si>
    <t>33+56</t>
  </si>
  <si>
    <t>14+37</t>
  </si>
  <si>
    <t>15+38</t>
  </si>
  <si>
    <t>12+35</t>
  </si>
  <si>
    <t>(26+49)*5/3</t>
  </si>
  <si>
    <t>(19:26;31;42:49;54)</t>
  </si>
  <si>
    <t>(17+29+40+52)*5/3</t>
  </si>
  <si>
    <t>(suma(16;18:28;30:31)+suma(39;41:51;53:54))*5/1</t>
  </si>
  <si>
    <t>14+33</t>
  </si>
  <si>
    <t>15+32</t>
  </si>
  <si>
    <t>(suma 16-31)-17</t>
  </si>
  <si>
    <t>37+56</t>
  </si>
  <si>
    <t>38+55</t>
  </si>
  <si>
    <t>(suma 39-54)-40</t>
  </si>
  <si>
    <t>1/5</t>
  </si>
  <si>
    <t>2026/2027</t>
  </si>
  <si>
    <t>anatomia i fizjologia  narządu wzroku</t>
  </si>
  <si>
    <t>optyka fizyczna i fizjologiczna</t>
  </si>
  <si>
    <t>zaburzenia widzenia obuocznego z elementami strabologii 1</t>
  </si>
  <si>
    <t>metody diagnostyczne przedniego odcinka oka</t>
  </si>
  <si>
    <t>prawo medyczne i ochrona własności intelektualnej</t>
  </si>
  <si>
    <t>metody i techniki badań naukowych /evidence-based (EB) in healthcare</t>
  </si>
  <si>
    <t>biostatystyka</t>
  </si>
  <si>
    <t>optyczna aparatura okulistyczno-optometryczna 1</t>
  </si>
  <si>
    <t xml:space="preserve">komunikacja interpersonalna/ mediacje i rozwiązywanie konfliktów </t>
  </si>
  <si>
    <t xml:space="preserve">pomiary refrakcji 1 </t>
  </si>
  <si>
    <t>język angielski</t>
  </si>
  <si>
    <t>pomiary refrakcji 2</t>
  </si>
  <si>
    <t>zaburzenia widzenia obuocznego z elementami strabologii 2</t>
  </si>
  <si>
    <t>soczewki kontaktowe</t>
  </si>
  <si>
    <t>optyczna aparatura okulistyczno-optometryczna 2</t>
  </si>
  <si>
    <t>seminarium dyplomowe 1</t>
  </si>
  <si>
    <t>problematyka zdrowia publicznego / organizacja systemu ochrony zdrowia</t>
  </si>
  <si>
    <t>zdrowie środowiskowe / zagrożenia epidemiologiczne</t>
  </si>
  <si>
    <t>telemedycyna i e-zdrowie / wprowadzenie do praktycznego zastosowania sztucznej inteligencji w ochronie zdrowia</t>
  </si>
  <si>
    <t>pierwsza pomoc / bezpieczeństwo i reagowanie w stanach zagrożenia życia</t>
  </si>
  <si>
    <t>praktyka zawodowa 1</t>
  </si>
  <si>
    <t>szkolenie BHP i Ppoż</t>
  </si>
  <si>
    <t>szkolenie biblioteczne</t>
  </si>
  <si>
    <t>sumy dla 1 roku</t>
  </si>
  <si>
    <t>2027/2028</t>
  </si>
  <si>
    <t xml:space="preserve">choroby oczu u dorosłych </t>
  </si>
  <si>
    <t xml:space="preserve">choroby oczu u dzieci </t>
  </si>
  <si>
    <t xml:space="preserve">choroby siatkówki - metody diagnostyczne </t>
  </si>
  <si>
    <t>jaskra - metody diagnostyczne i leczenie</t>
  </si>
  <si>
    <t>pomiary refrakcji 3</t>
  </si>
  <si>
    <t>seminarium dyplomowe 2</t>
  </si>
  <si>
    <t>praktyka zawodowa 2</t>
  </si>
  <si>
    <t xml:space="preserve">bezpieczeństwo pacjenta i personelu medycznego / zarządzanie ryzykiem klinicznym </t>
  </si>
  <si>
    <t xml:space="preserve">fizjoprofilaktyka narządu wzroku / profilaktyka zaburzeń wzroku </t>
  </si>
  <si>
    <t>pomoce wzrokowe dla osób słabowidzących / wspomaganie funkcjonowania osób słabowidzących</t>
  </si>
  <si>
    <t>psychologia poznawcza</t>
  </si>
  <si>
    <t>badanie okulistyczne</t>
  </si>
  <si>
    <t xml:space="preserve">zaćma - diagnostyka i leczenie </t>
  </si>
  <si>
    <t>farmakologia okulistyczna</t>
  </si>
  <si>
    <t>zaburzenia widzenia obuocznego</t>
  </si>
  <si>
    <t>podstawy chirurgii refrakcyjnej</t>
  </si>
  <si>
    <t>pomiary refrakcji 4</t>
  </si>
  <si>
    <t>neurobiologia procesów widzenia</t>
  </si>
  <si>
    <t>diagnostyka okulistyczna – techniki soczewkowe</t>
  </si>
  <si>
    <t xml:space="preserve">rehabilitacja wzrokowa u dzieci i doroslych / terapeutyczny dobór korekcji </t>
  </si>
  <si>
    <t>interdyscyplinarna diagnostyka okulistyczna / ogólnoustrojowe determinanty chorób oczu</t>
  </si>
  <si>
    <t>seminarium dyplomowe 3</t>
  </si>
  <si>
    <t>sumy dla 2 roku</t>
  </si>
  <si>
    <t>wykłady</t>
  </si>
  <si>
    <t>Wskażnik</t>
  </si>
  <si>
    <r>
      <t xml:space="preserve">Liczba godzin zajęć w cyklu kształcenia </t>
    </r>
    <r>
      <rPr>
        <b/>
        <sz val="11"/>
        <color rgb="FFC00000"/>
        <rFont val="Calibri"/>
        <family val="2"/>
        <charset val="238"/>
        <scheme val="minor"/>
      </rPr>
      <t>(zajęcia +praktyki)</t>
    </r>
  </si>
  <si>
    <r>
      <t xml:space="preserve">Liczba godzin całkowitego nakładu pracy w cyklu kształcenia </t>
    </r>
    <r>
      <rPr>
        <b/>
        <sz val="11"/>
        <color rgb="FFC00000"/>
        <rFont val="Calibri"/>
        <family val="2"/>
        <charset val="238"/>
        <scheme val="minor"/>
      </rPr>
      <t>(zajęcia, praktyki i pracał własna studenta)</t>
    </r>
  </si>
  <si>
    <r>
      <t xml:space="preserve">Liczba godzin zajęć dydaktycznych w cyklu kształcenia- </t>
    </r>
    <r>
      <rPr>
        <b/>
        <sz val="11"/>
        <color rgb="FFC00000"/>
        <rFont val="Calibri"/>
        <family val="2"/>
        <charset val="238"/>
        <scheme val="minor"/>
      </rPr>
      <t>bez praktyk</t>
    </r>
  </si>
  <si>
    <r>
      <t xml:space="preserve">Minimalna liczba godzin z bezpośrednim udziałem nauczycieli akademickich lub innych osób prowadzących zajęcia- </t>
    </r>
    <r>
      <rPr>
        <b/>
        <sz val="11"/>
        <color rgb="FFC00000"/>
        <rFont val="Calibri"/>
        <family val="2"/>
        <charset val="238"/>
        <scheme val="minor"/>
      </rPr>
      <t>wg kolumny "U"</t>
    </r>
  </si>
  <si>
    <r>
      <t>Liczba punktów ECTS przypisana do zajęć prowadzonych z wykorzystaniem metod i technik kształcenia na odległość -</t>
    </r>
    <r>
      <rPr>
        <b/>
        <sz val="11"/>
        <color rgb="FFC00000"/>
        <rFont val="Calibri"/>
        <family val="2"/>
        <charset val="238"/>
        <scheme val="minor"/>
      </rPr>
      <t>profil praktyczny</t>
    </r>
  </si>
  <si>
    <r>
      <t>Liczba punktów ECTS przypisana do zajęć prowadzonych z wykorzystaniem metod i technik kształcenia na odległość -</t>
    </r>
    <r>
      <rPr>
        <b/>
        <sz val="11"/>
        <color rgb="FFC00000"/>
        <rFont val="Calibri"/>
        <family val="2"/>
        <charset val="238"/>
        <scheme val="minor"/>
      </rPr>
      <t>profil ogólnoakademicki</t>
    </r>
  </si>
  <si>
    <r>
      <t xml:space="preserve">Liczba godzin praktyk </t>
    </r>
    <r>
      <rPr>
        <b/>
        <sz val="11"/>
        <color rgb="FF00B050"/>
        <rFont val="Calibri"/>
        <family val="2"/>
        <charset val="238"/>
        <scheme val="minor"/>
      </rPr>
      <t>(nie są wymagane dla profilu ogólnoakademickiego)</t>
    </r>
  </si>
  <si>
    <r>
      <t xml:space="preserve">Liczba ECTS za praktyki </t>
    </r>
    <r>
      <rPr>
        <b/>
        <sz val="11"/>
        <color rgb="FF00B050"/>
        <rFont val="Calibri"/>
        <family val="2"/>
        <charset val="238"/>
        <scheme val="minor"/>
      </rPr>
      <t>(nie są wymagane dla profilu ogólnoakademickiego)</t>
    </r>
  </si>
  <si>
    <r>
      <t>Liczba punktów ECTS przyporządkowana zajęciom związanym z prowadzoną w uczelni działalnością naukową w dyscyplinie lub dyscyplinach, do których przyporządkowany jest kierunek studiów w wymiarze większym niż 50% liczby punktów ECTS koniecznej do ukończenia studiów</t>
    </r>
    <r>
      <rPr>
        <b/>
        <sz val="11"/>
        <color rgb="FFC00000"/>
        <rFont val="Calibri"/>
        <family val="2"/>
        <charset val="238"/>
      </rPr>
      <t>-profil ogólnoakademicki</t>
    </r>
    <r>
      <rPr>
        <b/>
        <sz val="11"/>
        <rFont val="Calibri"/>
        <family val="2"/>
        <charset val="238"/>
        <scheme val="minor"/>
      </rPr>
      <t xml:space="preserve"> (wg. kol. "L")</t>
    </r>
  </si>
  <si>
    <t>OBJAŚNIENIA</t>
  </si>
  <si>
    <r>
      <t xml:space="preserve">*kod grupy </t>
    </r>
    <r>
      <rPr>
        <sz val="11"/>
        <color theme="1"/>
        <rFont val="Calibri"/>
        <family val="2"/>
        <charset val="238"/>
        <scheme val="minor"/>
      </rPr>
      <t>wpisujemy w przypadku kierunków regulowanych- należy wpisać symbol grupy zajęć, do jakiej należy dany przedmiot, tzw. ”kod grupy”</t>
    </r>
  </si>
  <si>
    <r>
      <t xml:space="preserve">**Ścieżka- </t>
    </r>
    <r>
      <rPr>
        <sz val="11"/>
        <color theme="1"/>
        <rFont val="Calibri"/>
        <family val="2"/>
        <charset val="238"/>
        <scheme val="minor"/>
      </rPr>
      <t>dla kierunków na których realizowane są ścieżki</t>
    </r>
  </si>
  <si>
    <t>POW- ograniczonego wyboru</t>
  </si>
  <si>
    <t>PSW- swobodnego wyboru</t>
  </si>
  <si>
    <t>*****Forma zakończenia przedmiotu</t>
  </si>
  <si>
    <t>zal/o zaliczenie na ocenę</t>
  </si>
  <si>
    <t xml:space="preserve"> egz egzamin</t>
  </si>
  <si>
    <t>******Forma zakończenia semestru</t>
  </si>
  <si>
    <t>*******Ćwiczenia w warunkach symulowanych (CS) są realizowane odpowiednio:</t>
  </si>
  <si>
    <t>W Pracowni dydaktycznej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</si>
</sst>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FF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Alignment="1">
      <alignment wrapText="1"/>
    </xf>
    <xf numFmtId="0" fontId="10" fillId="13" borderId="7" xfId="0" applyFont="1" applyFill="1" applyBorder="1" applyAlignment="1">
      <alignment vertical="center" wrapText="1"/>
    </xf>
    <xf numFmtId="0" fontId="0" fillId="22" borderId="10" xfId="0" applyFill="1" applyBorder="1"/>
    <xf numFmtId="0" fontId="0" fillId="0" borderId="10" xfId="0" applyBorder="1" applyAlignment="1">
      <alignment wrapText="1"/>
    </xf>
    <xf numFmtId="0" fontId="12" fillId="21" borderId="10" xfId="0" applyFont="1" applyFill="1" applyBorder="1" applyAlignment="1">
      <alignment vertical="center"/>
    </xf>
    <xf numFmtId="0" fontId="0" fillId="0" borderId="10" xfId="0" applyBorder="1"/>
    <xf numFmtId="0" fontId="0" fillId="18" borderId="10" xfId="0" applyFill="1" applyBorder="1"/>
    <xf numFmtId="0" fontId="0" fillId="22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12" fillId="21" borderId="9" xfId="0" applyFont="1" applyFill="1" applyBorder="1" applyAlignment="1">
      <alignment vertical="center" wrapText="1"/>
    </xf>
    <xf numFmtId="0" fontId="0" fillId="18" borderId="9" xfId="0" applyFill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21" xfId="0" applyBorder="1"/>
    <xf numFmtId="0" fontId="0" fillId="0" borderId="23" xfId="0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0" fontId="20" fillId="10" borderId="3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0" fillId="10" borderId="9" xfId="0" applyFont="1" applyFill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12" fillId="23" borderId="50" xfId="0" applyFont="1" applyFill="1" applyBorder="1" applyAlignment="1" applyProtection="1">
      <alignment vertical="center"/>
      <protection locked="0"/>
    </xf>
    <xf numFmtId="0" fontId="12" fillId="23" borderId="51" xfId="0" applyFont="1" applyFill="1" applyBorder="1" applyAlignment="1" applyProtection="1">
      <alignment vertical="center"/>
      <protection locked="0"/>
    </xf>
    <xf numFmtId="0" fontId="12" fillId="23" borderId="52" xfId="0" applyFont="1" applyFill="1" applyBorder="1" applyAlignment="1" applyProtection="1">
      <alignment vertical="center" wrapText="1"/>
      <protection locked="0"/>
    </xf>
    <xf numFmtId="0" fontId="2" fillId="23" borderId="51" xfId="0" applyFont="1" applyFill="1" applyBorder="1" applyAlignment="1" applyProtection="1">
      <alignment vertical="center"/>
      <protection locked="0"/>
    </xf>
    <xf numFmtId="0" fontId="2" fillId="23" borderId="55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2" fontId="0" fillId="0" borderId="0" xfId="0" quotePrefix="1" applyNumberFormat="1" applyProtection="1">
      <protection locked="0"/>
    </xf>
    <xf numFmtId="0" fontId="27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9" fontId="12" fillId="0" borderId="0" xfId="0" applyNumberFormat="1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2" fillId="17" borderId="7" xfId="0" applyFont="1" applyFill="1" applyBorder="1" applyAlignment="1">
      <alignment wrapText="1"/>
    </xf>
    <xf numFmtId="0" fontId="10" fillId="13" borderId="29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 wrapText="1"/>
    </xf>
    <xf numFmtId="0" fontId="12" fillId="17" borderId="7" xfId="0" applyFont="1" applyFill="1" applyBorder="1" applyAlignment="1">
      <alignment horizontal="center" vertical="center" wrapText="1"/>
    </xf>
    <xf numFmtId="0" fontId="12" fillId="17" borderId="10" xfId="0" applyFont="1" applyFill="1" applyBorder="1" applyAlignment="1">
      <alignment horizontal="left" wrapText="1"/>
    </xf>
    <xf numFmtId="9" fontId="3" fillId="17" borderId="7" xfId="0" applyNumberFormat="1" applyFont="1" applyFill="1" applyBorder="1" applyAlignment="1">
      <alignment wrapText="1"/>
    </xf>
    <xf numFmtId="0" fontId="3" fillId="17" borderId="7" xfId="0" applyFont="1" applyFill="1" applyBorder="1"/>
    <xf numFmtId="9" fontId="12" fillId="17" borderId="7" xfId="0" applyNumberFormat="1" applyFont="1" applyFill="1" applyBorder="1" applyAlignment="1">
      <alignment wrapText="1"/>
    </xf>
    <xf numFmtId="0" fontId="12" fillId="17" borderId="7" xfId="0" quotePrefix="1" applyFont="1" applyFill="1" applyBorder="1"/>
    <xf numFmtId="0" fontId="12" fillId="17" borderId="13" xfId="0" applyFont="1" applyFill="1" applyBorder="1" applyAlignment="1">
      <alignment horizontal="center" vertical="center" wrapText="1"/>
    </xf>
    <xf numFmtId="0" fontId="12" fillId="17" borderId="10" xfId="0" applyFont="1" applyFill="1" applyBorder="1" applyAlignment="1">
      <alignment wrapText="1"/>
    </xf>
    <xf numFmtId="0" fontId="3" fillId="17" borderId="13" xfId="0" applyFont="1" applyFill="1" applyBorder="1" applyAlignment="1">
      <alignment horizontal="center" vertical="center" wrapText="1"/>
    </xf>
    <xf numFmtId="9" fontId="12" fillId="17" borderId="10" xfId="0" applyNumberFormat="1" applyFont="1" applyFill="1" applyBorder="1" applyAlignment="1">
      <alignment wrapText="1"/>
    </xf>
    <xf numFmtId="0" fontId="12" fillId="17" borderId="7" xfId="0" applyFont="1" applyFill="1" applyBorder="1"/>
    <xf numFmtId="0" fontId="3" fillId="17" borderId="7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left" vertical="top" wrapText="1"/>
    </xf>
    <xf numFmtId="9" fontId="0" fillId="17" borderId="7" xfId="0" applyNumberFormat="1" applyFill="1" applyBorder="1" applyAlignment="1">
      <alignment wrapText="1"/>
    </xf>
    <xf numFmtId="1" fontId="3" fillId="17" borderId="7" xfId="0" applyNumberFormat="1" applyFont="1" applyFill="1" applyBorder="1" applyAlignment="1">
      <alignment wrapText="1"/>
    </xf>
    <xf numFmtId="2" fontId="27" fillId="0" borderId="0" xfId="0" applyNumberFormat="1" applyFont="1"/>
    <xf numFmtId="0" fontId="3" fillId="0" borderId="7" xfId="0" applyFont="1" applyBorder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left" wrapText="1"/>
    </xf>
    <xf numFmtId="0" fontId="23" fillId="0" borderId="0" xfId="0" applyFont="1"/>
    <xf numFmtId="0" fontId="4" fillId="0" borderId="0" xfId="0" applyFon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12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3" fontId="3" fillId="0" borderId="7" xfId="0" applyNumberFormat="1" applyFont="1" applyBorder="1" applyAlignment="1">
      <alignment horizontal="left" wrapText="1"/>
    </xf>
    <xf numFmtId="3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3" fillId="11" borderId="10" xfId="0" applyFont="1" applyFill="1" applyBorder="1" applyAlignment="1">
      <alignment horizontal="left" textRotation="90" wrapText="1"/>
    </xf>
    <xf numFmtId="0" fontId="0" fillId="10" borderId="7" xfId="0" applyFill="1" applyBorder="1" applyAlignment="1">
      <alignment textRotation="90" wrapText="1"/>
    </xf>
    <xf numFmtId="0" fontId="3" fillId="12" borderId="7" xfId="0" applyFont="1" applyFill="1" applyBorder="1" applyAlignment="1">
      <alignment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3" fillId="15" borderId="4" xfId="0" applyFont="1" applyFill="1" applyBorder="1" applyAlignment="1">
      <alignment textRotation="90" wrapText="1"/>
    </xf>
    <xf numFmtId="2" fontId="3" fillId="4" borderId="4" xfId="0" applyNumberFormat="1" applyFont="1" applyFill="1" applyBorder="1" applyAlignment="1">
      <alignment textRotation="90" wrapText="1"/>
    </xf>
    <xf numFmtId="2" fontId="5" fillId="20" borderId="4" xfId="0" applyNumberFormat="1" applyFont="1" applyFill="1" applyBorder="1" applyAlignment="1">
      <alignment textRotation="90" wrapText="1"/>
    </xf>
    <xf numFmtId="0" fontId="5" fillId="14" borderId="4" xfId="0" applyFont="1" applyFill="1" applyBorder="1" applyAlignment="1">
      <alignment textRotation="90" wrapText="1"/>
    </xf>
    <xf numFmtId="0" fontId="5" fillId="9" borderId="30" xfId="0" applyFont="1" applyFill="1" applyBorder="1" applyAlignment="1">
      <alignment textRotation="90" wrapText="1"/>
    </xf>
    <xf numFmtId="0" fontId="3" fillId="7" borderId="22" xfId="0" applyFont="1" applyFill="1" applyBorder="1" applyAlignment="1">
      <alignment textRotation="90" wrapText="1"/>
    </xf>
    <xf numFmtId="0" fontId="3" fillId="14" borderId="22" xfId="0" applyFont="1" applyFill="1" applyBorder="1" applyAlignment="1">
      <alignment horizontal="center" textRotation="90" wrapText="1"/>
    </xf>
    <xf numFmtId="0" fontId="3" fillId="7" borderId="7" xfId="0" applyFont="1" applyFill="1" applyBorder="1" applyAlignment="1">
      <alignment horizontal="center" textRotation="90" wrapText="1"/>
    </xf>
    <xf numFmtId="2" fontId="7" fillId="6" borderId="22" xfId="0" applyNumberFormat="1" applyFont="1" applyFill="1" applyBorder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top" wrapText="1"/>
    </xf>
    <xf numFmtId="0" fontId="24" fillId="11" borderId="22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0" fontId="24" fillId="12" borderId="22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15" borderId="7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14" borderId="7" xfId="0" applyFont="1" applyFill="1" applyBorder="1" applyAlignment="1">
      <alignment horizontal="center" vertical="center" wrapText="1"/>
    </xf>
    <xf numFmtId="0" fontId="24" fillId="9" borderId="31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14" borderId="21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49" fontId="7" fillId="6" borderId="22" xfId="0" applyNumberFormat="1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top" wrapText="1"/>
    </xf>
    <xf numFmtId="0" fontId="24" fillId="11" borderId="43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center" vertical="center"/>
    </xf>
    <xf numFmtId="0" fontId="24" fillId="12" borderId="43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15" borderId="42" xfId="0" applyFont="1" applyFill="1" applyBorder="1" applyAlignment="1">
      <alignment horizontal="center" vertical="center" wrapText="1"/>
    </xf>
    <xf numFmtId="2" fontId="24" fillId="4" borderId="43" xfId="0" applyNumberFormat="1" applyFont="1" applyFill="1" applyBorder="1" applyAlignment="1">
      <alignment horizontal="center" vertical="center" wrapText="1"/>
    </xf>
    <xf numFmtId="2" fontId="24" fillId="4" borderId="11" xfId="0" applyNumberFormat="1" applyFont="1" applyFill="1" applyBorder="1" applyAlignment="1">
      <alignment horizontal="center" vertical="center" wrapText="1"/>
    </xf>
    <xf numFmtId="0" fontId="24" fillId="14" borderId="43" xfId="0" applyFont="1" applyFill="1" applyBorder="1" applyAlignment="1">
      <alignment horizontal="center" vertical="center" wrapText="1"/>
    </xf>
    <xf numFmtId="49" fontId="24" fillId="9" borderId="28" xfId="0" applyNumberFormat="1" applyFont="1" applyFill="1" applyBorder="1" applyAlignment="1">
      <alignment horizontal="center" vertical="center" wrapText="1"/>
    </xf>
    <xf numFmtId="0" fontId="24" fillId="7" borderId="44" xfId="0" applyFont="1" applyFill="1" applyBorder="1" applyAlignment="1">
      <alignment horizontal="center" vertical="center" wrapText="1"/>
    </xf>
    <xf numFmtId="0" fontId="24" fillId="11" borderId="44" xfId="0" applyFont="1" applyFill="1" applyBorder="1" applyAlignment="1">
      <alignment horizontal="center" vertical="center" wrapText="1"/>
    </xf>
    <xf numFmtId="0" fontId="24" fillId="12" borderId="42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24" fillId="11" borderId="42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/>
    </xf>
    <xf numFmtId="49" fontId="25" fillId="6" borderId="48" xfId="0" applyNumberFormat="1" applyFont="1" applyFill="1" applyBorder="1" applyAlignment="1">
      <alignment horizontal="center" vertical="center" wrapText="1"/>
    </xf>
    <xf numFmtId="0" fontId="16" fillId="15" borderId="26" xfId="1" applyFont="1" applyFill="1" applyBorder="1" applyAlignment="1" applyProtection="1">
      <alignment vertical="center"/>
      <protection hidden="1"/>
    </xf>
    <xf numFmtId="0" fontId="16" fillId="15" borderId="7" xfId="1" applyFont="1" applyFill="1" applyBorder="1" applyAlignment="1" applyProtection="1">
      <alignment vertical="center"/>
      <protection hidden="1"/>
    </xf>
    <xf numFmtId="0" fontId="16" fillId="15" borderId="42" xfId="1" applyFont="1" applyFill="1" applyBorder="1" applyAlignment="1" applyProtection="1">
      <alignment vertical="center"/>
      <protection hidden="1"/>
    </xf>
    <xf numFmtId="1" fontId="35" fillId="30" borderId="2" xfId="0" applyNumberFormat="1" applyFont="1" applyFill="1" applyBorder="1" applyAlignment="1" applyProtection="1">
      <alignment vertical="center" wrapText="1"/>
      <protection hidden="1"/>
    </xf>
    <xf numFmtId="1" fontId="36" fillId="31" borderId="4" xfId="0" applyNumberFormat="1" applyFont="1" applyFill="1" applyBorder="1" applyAlignment="1" applyProtection="1">
      <alignment vertical="center" wrapText="1"/>
      <protection hidden="1"/>
    </xf>
    <xf numFmtId="1" fontId="35" fillId="32" borderId="5" xfId="0" applyNumberFormat="1" applyFont="1" applyFill="1" applyBorder="1" applyAlignment="1" applyProtection="1">
      <alignment vertical="center" wrapText="1"/>
      <protection hidden="1"/>
    </xf>
    <xf numFmtId="0" fontId="11" fillId="19" borderId="52" xfId="0" applyFont="1" applyFill="1" applyBorder="1" applyAlignment="1" applyProtection="1">
      <alignment vertical="center"/>
      <protection hidden="1"/>
    </xf>
    <xf numFmtId="164" fontId="11" fillId="19" borderId="58" xfId="0" applyNumberFormat="1" applyFont="1" applyFill="1" applyBorder="1" applyAlignment="1" applyProtection="1">
      <alignment vertical="center"/>
      <protection hidden="1"/>
    </xf>
    <xf numFmtId="164" fontId="11" fillId="19" borderId="52" xfId="0" applyNumberFormat="1" applyFont="1" applyFill="1" applyBorder="1" applyAlignment="1" applyProtection="1">
      <alignment vertical="center"/>
      <protection hidden="1"/>
    </xf>
    <xf numFmtId="164" fontId="11" fillId="19" borderId="55" xfId="0" applyNumberFormat="1" applyFont="1" applyFill="1" applyBorder="1" applyAlignment="1" applyProtection="1">
      <alignment vertical="center"/>
      <protection hidden="1"/>
    </xf>
    <xf numFmtId="0" fontId="11" fillId="19" borderId="57" xfId="0" applyFont="1" applyFill="1" applyBorder="1" applyAlignment="1" applyProtection="1">
      <alignment vertical="center"/>
      <protection hidden="1"/>
    </xf>
    <xf numFmtId="1" fontId="11" fillId="19" borderId="58" xfId="0" applyNumberFormat="1" applyFont="1" applyFill="1" applyBorder="1" applyAlignment="1" applyProtection="1">
      <alignment vertical="center"/>
      <protection hidden="1"/>
    </xf>
    <xf numFmtId="1" fontId="11" fillId="19" borderId="52" xfId="0" applyNumberFormat="1" applyFont="1" applyFill="1" applyBorder="1" applyAlignment="1" applyProtection="1">
      <alignment vertical="center"/>
      <protection hidden="1"/>
    </xf>
    <xf numFmtId="1" fontId="11" fillId="19" borderId="55" xfId="0" applyNumberFormat="1" applyFont="1" applyFill="1" applyBorder="1" applyAlignment="1" applyProtection="1">
      <alignment vertical="center"/>
      <protection hidden="1"/>
    </xf>
    <xf numFmtId="0" fontId="12" fillId="23" borderId="51" xfId="0" applyFont="1" applyFill="1" applyBorder="1" applyAlignment="1" applyProtection="1">
      <alignment vertical="center"/>
      <protection hidden="1"/>
    </xf>
    <xf numFmtId="0" fontId="12" fillId="23" borderId="52" xfId="0" applyFont="1" applyFill="1" applyBorder="1" applyAlignment="1" applyProtection="1">
      <alignment vertical="center"/>
      <protection hidden="1"/>
    </xf>
    <xf numFmtId="164" fontId="12" fillId="23" borderId="50" xfId="0" applyNumberFormat="1" applyFont="1" applyFill="1" applyBorder="1" applyAlignment="1" applyProtection="1">
      <alignment vertical="center"/>
      <protection hidden="1"/>
    </xf>
    <xf numFmtId="164" fontId="12" fillId="23" borderId="51" xfId="0" applyNumberFormat="1" applyFont="1" applyFill="1" applyBorder="1" applyAlignment="1" applyProtection="1">
      <alignment vertical="center"/>
      <protection hidden="1"/>
    </xf>
    <xf numFmtId="164" fontId="12" fillId="23" borderId="55" xfId="0" applyNumberFormat="1" applyFont="1" applyFill="1" applyBorder="1" applyAlignment="1" applyProtection="1">
      <alignment vertical="center"/>
      <protection hidden="1"/>
    </xf>
    <xf numFmtId="0" fontId="12" fillId="23" borderId="53" xfId="0" applyFont="1" applyFill="1" applyBorder="1" applyAlignment="1" applyProtection="1">
      <alignment vertical="center"/>
      <protection hidden="1"/>
    </xf>
    <xf numFmtId="164" fontId="12" fillId="23" borderId="52" xfId="0" applyNumberFormat="1" applyFont="1" applyFill="1" applyBorder="1" applyAlignment="1" applyProtection="1">
      <alignment vertical="center"/>
      <protection hidden="1"/>
    </xf>
    <xf numFmtId="1" fontId="12" fillId="23" borderId="50" xfId="0" applyNumberFormat="1" applyFont="1" applyFill="1" applyBorder="1" applyAlignment="1" applyProtection="1">
      <alignment vertical="center"/>
      <protection hidden="1"/>
    </xf>
    <xf numFmtId="1" fontId="12" fillId="23" borderId="51" xfId="0" applyNumberFormat="1" applyFont="1" applyFill="1" applyBorder="1" applyAlignment="1" applyProtection="1">
      <alignment vertical="center"/>
      <protection hidden="1"/>
    </xf>
    <xf numFmtId="1" fontId="12" fillId="23" borderId="55" xfId="0" applyNumberFormat="1" applyFont="1" applyFill="1" applyBorder="1" applyAlignment="1" applyProtection="1">
      <alignment vertical="center"/>
      <protection hidden="1"/>
    </xf>
    <xf numFmtId="0" fontId="3" fillId="18" borderId="44" xfId="0" applyFont="1" applyFill="1" applyBorder="1" applyAlignment="1" applyProtection="1">
      <alignment vertical="center" wrapText="1"/>
      <protection hidden="1"/>
    </xf>
    <xf numFmtId="0" fontId="3" fillId="18" borderId="51" xfId="0" applyFont="1" applyFill="1" applyBorder="1" applyAlignment="1" applyProtection="1">
      <alignment vertical="center" wrapText="1"/>
      <protection hidden="1"/>
    </xf>
    <xf numFmtId="0" fontId="16" fillId="15" borderId="4" xfId="1" applyFont="1" applyFill="1" applyBorder="1" applyAlignment="1" applyProtection="1">
      <alignment vertical="center"/>
      <protection hidden="1"/>
    </xf>
    <xf numFmtId="0" fontId="16" fillId="15" borderId="13" xfId="1" applyFont="1" applyFill="1" applyBorder="1" applyAlignment="1" applyProtection="1">
      <alignment vertical="center"/>
      <protection hidden="1"/>
    </xf>
    <xf numFmtId="0" fontId="16" fillId="15" borderId="11" xfId="1" applyFont="1" applyFill="1" applyBorder="1" applyAlignment="1" applyProtection="1">
      <alignment vertical="center"/>
      <protection hidden="1"/>
    </xf>
    <xf numFmtId="0" fontId="3" fillId="19" borderId="52" xfId="0" applyFont="1" applyFill="1" applyBorder="1" applyAlignment="1" applyProtection="1">
      <alignment vertical="center" wrapText="1"/>
      <protection hidden="1"/>
    </xf>
    <xf numFmtId="0" fontId="11" fillId="19" borderId="51" xfId="0" applyFont="1" applyFill="1" applyBorder="1" applyAlignment="1" applyProtection="1">
      <alignment vertical="center"/>
      <protection hidden="1"/>
    </xf>
    <xf numFmtId="2" fontId="11" fillId="19" borderId="51" xfId="0" applyNumberFormat="1" applyFont="1" applyFill="1" applyBorder="1" applyAlignment="1" applyProtection="1">
      <alignment vertical="center"/>
      <protection hidden="1"/>
    </xf>
    <xf numFmtId="0" fontId="11" fillId="19" borderId="50" xfId="0" applyFont="1" applyFill="1" applyBorder="1" applyAlignment="1" applyProtection="1">
      <alignment vertical="center"/>
      <protection hidden="1"/>
    </xf>
    <xf numFmtId="0" fontId="12" fillId="23" borderId="52" xfId="0" applyFont="1" applyFill="1" applyBorder="1" applyAlignment="1" applyProtection="1">
      <alignment vertical="center" wrapText="1"/>
      <protection hidden="1"/>
    </xf>
    <xf numFmtId="2" fontId="12" fillId="23" borderId="51" xfId="0" applyNumberFormat="1" applyFont="1" applyFill="1" applyBorder="1" applyAlignment="1" applyProtection="1">
      <alignment vertical="center"/>
      <protection hidden="1"/>
    </xf>
    <xf numFmtId="9" fontId="0" fillId="0" borderId="0" xfId="2" applyFont="1" applyProtection="1">
      <protection hidden="1"/>
    </xf>
    <xf numFmtId="0" fontId="12" fillId="0" borderId="7" xfId="0" applyFont="1" applyBorder="1" applyAlignment="1" applyProtection="1">
      <alignment horizontal="right" wrapText="1"/>
      <protection hidden="1"/>
    </xf>
    <xf numFmtId="0" fontId="0" fillId="0" borderId="7" xfId="0" quotePrefix="1" applyBorder="1" applyProtection="1">
      <protection hidden="1"/>
    </xf>
    <xf numFmtId="1" fontId="12" fillId="0" borderId="7" xfId="0" applyNumberFormat="1" applyFont="1" applyBorder="1" applyAlignment="1" applyProtection="1">
      <alignment horizontal="right" wrapText="1"/>
      <protection hidden="1"/>
    </xf>
    <xf numFmtId="2" fontId="12" fillId="5" borderId="7" xfId="0" quotePrefix="1" applyNumberFormat="1" applyFont="1" applyFill="1" applyBorder="1" applyProtection="1">
      <protection hidden="1"/>
    </xf>
    <xf numFmtId="1" fontId="12" fillId="5" borderId="7" xfId="0" quotePrefix="1" applyNumberFormat="1" applyFont="1" applyFill="1" applyBorder="1" applyProtection="1">
      <protection hidden="1"/>
    </xf>
    <xf numFmtId="0" fontId="12" fillId="0" borderId="7" xfId="0" quotePrefix="1" applyFont="1" applyBorder="1" applyProtection="1">
      <protection hidden="1"/>
    </xf>
    <xf numFmtId="1" fontId="12" fillId="3" borderId="7" xfId="0" quotePrefix="1" applyNumberFormat="1" applyFont="1" applyFill="1" applyBorder="1" applyProtection="1">
      <protection hidden="1"/>
    </xf>
    <xf numFmtId="0" fontId="12" fillId="3" borderId="7" xfId="0" quotePrefix="1" applyFont="1" applyFill="1" applyBorder="1" applyProtection="1">
      <protection hidden="1"/>
    </xf>
    <xf numFmtId="1" fontId="12" fillId="17" borderId="7" xfId="0" applyNumberFormat="1" applyFont="1" applyFill="1" applyBorder="1" applyAlignment="1" applyProtection="1">
      <alignment wrapText="1"/>
      <protection hidden="1"/>
    </xf>
    <xf numFmtId="1" fontId="0" fillId="17" borderId="7" xfId="0" applyNumberFormat="1" applyFill="1" applyBorder="1" applyAlignment="1" applyProtection="1">
      <alignment wrapText="1"/>
      <protection hidden="1"/>
    </xf>
    <xf numFmtId="0" fontId="12" fillId="17" borderId="7" xfId="0" applyFont="1" applyFill="1" applyBorder="1" applyAlignment="1" applyProtection="1">
      <alignment wrapText="1"/>
      <protection hidden="1"/>
    </xf>
    <xf numFmtId="0" fontId="3" fillId="17" borderId="7" xfId="0" applyFont="1" applyFill="1" applyBorder="1" applyAlignment="1" applyProtection="1">
      <alignment wrapText="1"/>
      <protection hidden="1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11" borderId="35" xfId="0" applyFont="1" applyFill="1" applyBorder="1" applyAlignment="1" applyProtection="1">
      <alignment vertical="center"/>
      <protection hidden="1"/>
    </xf>
    <xf numFmtId="0" fontId="1" fillId="10" borderId="26" xfId="0" applyFont="1" applyFill="1" applyBorder="1" applyAlignment="1" applyProtection="1">
      <alignment vertical="center"/>
      <protection hidden="1"/>
    </xf>
    <xf numFmtId="0" fontId="1" fillId="12" borderId="35" xfId="0" applyFont="1" applyFill="1" applyBorder="1" applyAlignment="1" applyProtection="1">
      <alignment vertical="center"/>
      <protection hidden="1"/>
    </xf>
    <xf numFmtId="0" fontId="1" fillId="3" borderId="35" xfId="0" applyFont="1" applyFill="1" applyBorder="1" applyAlignment="1" applyProtection="1">
      <alignment vertical="center"/>
      <protection hidden="1"/>
    </xf>
    <xf numFmtId="2" fontId="1" fillId="4" borderId="26" xfId="0" applyNumberFormat="1" applyFont="1" applyFill="1" applyBorder="1" applyAlignment="1" applyProtection="1">
      <alignment vertical="center"/>
      <protection hidden="1"/>
    </xf>
    <xf numFmtId="2" fontId="1" fillId="4" borderId="4" xfId="0" applyNumberFormat="1" applyFont="1" applyFill="1" applyBorder="1" applyAlignment="1" applyProtection="1">
      <alignment vertical="center"/>
      <protection hidden="1"/>
    </xf>
    <xf numFmtId="2" fontId="1" fillId="14" borderId="26" xfId="0" applyNumberFormat="1" applyFont="1" applyFill="1" applyBorder="1" applyAlignment="1" applyProtection="1">
      <alignment vertical="center" wrapText="1"/>
      <protection hidden="1"/>
    </xf>
    <xf numFmtId="2" fontId="1" fillId="9" borderId="36" xfId="0" applyNumberFormat="1" applyFont="1" applyFill="1" applyBorder="1" applyAlignment="1" applyProtection="1">
      <alignment vertical="center" wrapText="1"/>
      <protection hidden="1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2" fontId="1" fillId="0" borderId="36" xfId="0" applyNumberFormat="1" applyFont="1" applyBorder="1" applyAlignment="1" applyProtection="1">
      <alignment vertical="center"/>
      <protection locked="0"/>
    </xf>
    <xf numFmtId="0" fontId="1" fillId="11" borderId="36" xfId="0" applyFont="1" applyFill="1" applyBorder="1" applyAlignment="1" applyProtection="1">
      <alignment vertical="center"/>
      <protection hidden="1"/>
    </xf>
    <xf numFmtId="0" fontId="1" fillId="12" borderId="26" xfId="0" applyFont="1" applyFill="1" applyBorder="1" applyAlignment="1" applyProtection="1">
      <alignment vertical="center"/>
      <protection hidden="1"/>
    </xf>
    <xf numFmtId="0" fontId="1" fillId="3" borderId="27" xfId="0" applyFont="1" applyFill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locked="0"/>
    </xf>
    <xf numFmtId="0" fontId="1" fillId="14" borderId="22" xfId="0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2" fontId="1" fillId="0" borderId="3" xfId="0" applyNumberFormat="1" applyFont="1" applyBorder="1" applyAlignment="1" applyProtection="1">
      <alignment vertical="center"/>
      <protection locked="0"/>
    </xf>
    <xf numFmtId="0" fontId="1" fillId="11" borderId="4" xfId="0" applyFont="1" applyFill="1" applyBorder="1" applyAlignment="1" applyProtection="1">
      <alignment vertical="center"/>
      <protection hidden="1"/>
    </xf>
    <xf numFmtId="0" fontId="1" fillId="12" borderId="4" xfId="0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2" fontId="1" fillId="0" borderId="25" xfId="0" applyNumberFormat="1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 wrapText="1"/>
      <protection hidden="1"/>
    </xf>
    <xf numFmtId="0" fontId="1" fillId="0" borderId="38" xfId="0" applyFont="1" applyBorder="1" applyAlignment="1" applyProtection="1">
      <alignment vertical="center" wrapText="1"/>
      <protection hidden="1"/>
    </xf>
    <xf numFmtId="0" fontId="1" fillId="0" borderId="63" xfId="0" applyFont="1" applyBorder="1" applyAlignment="1" applyProtection="1">
      <alignment vertical="center" wrapText="1"/>
      <protection hidden="1"/>
    </xf>
    <xf numFmtId="0" fontId="1" fillId="22" borderId="56" xfId="0" applyFont="1" applyFill="1" applyBorder="1" applyAlignment="1" applyProtection="1">
      <alignment vertical="center" wrapText="1"/>
      <protection hidden="1"/>
    </xf>
    <xf numFmtId="164" fontId="1" fillId="28" borderId="38" xfId="0" applyNumberFormat="1" applyFont="1" applyFill="1" applyBorder="1" applyAlignment="1" applyProtection="1">
      <alignment vertical="center" wrapText="1"/>
      <protection hidden="1"/>
    </xf>
    <xf numFmtId="164" fontId="1" fillId="28" borderId="63" xfId="0" applyNumberFormat="1" applyFont="1" applyFill="1" applyBorder="1" applyAlignment="1" applyProtection="1">
      <alignment vertical="center" wrapText="1"/>
      <protection hidden="1"/>
    </xf>
    <xf numFmtId="164" fontId="1" fillId="22" borderId="37" xfId="0" applyNumberFormat="1" applyFont="1" applyFill="1" applyBorder="1" applyAlignment="1" applyProtection="1">
      <alignment vertical="center" wrapText="1"/>
      <protection hidden="1"/>
    </xf>
    <xf numFmtId="0" fontId="1" fillId="0" borderId="56" xfId="0" applyFont="1" applyBorder="1" applyAlignment="1" applyProtection="1">
      <alignment vertical="center" wrapText="1"/>
      <protection hidden="1"/>
    </xf>
    <xf numFmtId="164" fontId="1" fillId="0" borderId="38" xfId="0" applyNumberFormat="1" applyFont="1" applyBorder="1" applyAlignment="1" applyProtection="1">
      <alignment vertical="center" wrapText="1"/>
      <protection hidden="1"/>
    </xf>
    <xf numFmtId="164" fontId="1" fillId="0" borderId="37" xfId="0" applyNumberFormat="1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11" borderId="10" xfId="0" applyFont="1" applyFill="1" applyBorder="1" applyAlignment="1" applyProtection="1">
      <alignment vertical="center"/>
      <protection hidden="1"/>
    </xf>
    <xf numFmtId="0" fontId="1" fillId="10" borderId="7" xfId="0" applyFont="1" applyFill="1" applyBorder="1" applyAlignment="1" applyProtection="1">
      <alignment vertical="center"/>
      <protection hidden="1"/>
    </xf>
    <xf numFmtId="0" fontId="1" fillId="12" borderId="10" xfId="0" applyFont="1" applyFill="1" applyBorder="1" applyAlignment="1" applyProtection="1">
      <alignment vertical="center"/>
      <protection hidden="1"/>
    </xf>
    <xf numFmtId="0" fontId="1" fillId="3" borderId="10" xfId="0" applyFont="1" applyFill="1" applyBorder="1" applyAlignment="1" applyProtection="1">
      <alignment vertical="center"/>
      <protection hidden="1"/>
    </xf>
    <xf numFmtId="2" fontId="1" fillId="4" borderId="7" xfId="0" applyNumberFormat="1" applyFont="1" applyFill="1" applyBorder="1" applyAlignment="1" applyProtection="1">
      <alignment vertical="center"/>
      <protection hidden="1"/>
    </xf>
    <xf numFmtId="2" fontId="1" fillId="14" borderId="7" xfId="0" applyNumberFormat="1" applyFont="1" applyFill="1" applyBorder="1" applyAlignment="1" applyProtection="1">
      <alignment vertical="center" wrapText="1"/>
      <protection hidden="1"/>
    </xf>
    <xf numFmtId="2" fontId="1" fillId="9" borderId="3" xfId="0" applyNumberFormat="1" applyFont="1" applyFill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vertical="center"/>
      <protection locked="0"/>
    </xf>
    <xf numFmtId="2" fontId="1" fillId="0" borderId="9" xfId="0" applyNumberFormat="1" applyFont="1" applyBorder="1" applyAlignment="1" applyProtection="1">
      <alignment vertical="center"/>
      <protection locked="0"/>
    </xf>
    <xf numFmtId="0" fontId="1" fillId="11" borderId="9" xfId="0" applyFont="1" applyFill="1" applyBorder="1" applyAlignment="1" applyProtection="1">
      <alignment vertical="center"/>
      <protection hidden="1"/>
    </xf>
    <xf numFmtId="0" fontId="1" fillId="12" borderId="7" xfId="0" applyFont="1" applyFill="1" applyBorder="1" applyAlignment="1" applyProtection="1">
      <alignment vertical="center"/>
      <protection hidden="1"/>
    </xf>
    <xf numFmtId="0" fontId="1" fillId="3" borderId="8" xfId="0" applyFont="1" applyFill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locked="0"/>
    </xf>
    <xf numFmtId="0" fontId="1" fillId="14" borderId="10" xfId="0" applyFont="1" applyFill="1" applyBorder="1" applyAlignment="1" applyProtection="1">
      <alignment vertical="center"/>
      <protection locked="0"/>
    </xf>
    <xf numFmtId="0" fontId="1" fillId="8" borderId="7" xfId="0" applyFont="1" applyFill="1" applyBorder="1" applyAlignment="1" applyProtection="1">
      <alignment vertical="center"/>
      <protection locked="0"/>
    </xf>
    <xf numFmtId="0" fontId="1" fillId="10" borderId="9" xfId="0" applyFont="1" applyFill="1" applyBorder="1" applyAlignment="1" applyProtection="1">
      <alignment vertical="center"/>
      <protection locked="0"/>
    </xf>
    <xf numFmtId="0" fontId="1" fillId="11" borderId="7" xfId="0" applyFont="1" applyFill="1" applyBorder="1" applyAlignment="1" applyProtection="1">
      <alignment vertical="center"/>
      <protection hidden="1"/>
    </xf>
    <xf numFmtId="0" fontId="1" fillId="3" borderId="9" xfId="0" applyFont="1" applyFill="1" applyBorder="1" applyAlignment="1" applyProtection="1">
      <alignment vertical="center"/>
      <protection hidden="1"/>
    </xf>
    <xf numFmtId="2" fontId="1" fillId="0" borderId="2" xfId="0" applyNumberFormat="1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22" borderId="9" xfId="0" applyFont="1" applyFill="1" applyBorder="1" applyAlignment="1" applyProtection="1">
      <alignment vertical="center" wrapText="1"/>
      <protection hidden="1"/>
    </xf>
    <xf numFmtId="164" fontId="1" fillId="28" borderId="6" xfId="0" applyNumberFormat="1" applyFont="1" applyFill="1" applyBorder="1" applyAlignment="1" applyProtection="1">
      <alignment vertical="center" wrapText="1"/>
      <protection hidden="1"/>
    </xf>
    <xf numFmtId="164" fontId="1" fillId="28" borderId="7" xfId="0" applyNumberFormat="1" applyFont="1" applyFill="1" applyBorder="1" applyAlignment="1" applyProtection="1">
      <alignment vertical="center" wrapText="1"/>
      <protection hidden="1"/>
    </xf>
    <xf numFmtId="164" fontId="1" fillId="22" borderId="8" xfId="0" applyNumberFormat="1" applyFont="1" applyFill="1" applyBorder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vertical="center" wrapText="1"/>
      <protection hidden="1"/>
    </xf>
    <xf numFmtId="0" fontId="1" fillId="0" borderId="9" xfId="0" applyFont="1" applyBorder="1" applyAlignment="1" applyProtection="1">
      <alignment vertical="center" wrapText="1"/>
      <protection hidden="1"/>
    </xf>
    <xf numFmtId="164" fontId="1" fillId="0" borderId="6" xfId="0" applyNumberFormat="1" applyFont="1" applyBorder="1" applyAlignment="1" applyProtection="1">
      <alignment vertical="center" wrapText="1"/>
      <protection hidden="1"/>
    </xf>
    <xf numFmtId="164" fontId="1" fillId="0" borderId="8" xfId="0" applyNumberFormat="1" applyFont="1" applyBorder="1" applyAlignment="1" applyProtection="1">
      <alignment vertical="center" wrapText="1"/>
      <protection hidden="1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14" borderId="10" xfId="0" applyNumberFormat="1" applyFont="1" applyFill="1" applyBorder="1" applyAlignment="1" applyProtection="1">
      <alignment vertical="center"/>
      <protection locked="0"/>
    </xf>
    <xf numFmtId="164" fontId="1" fillId="0" borderId="7" xfId="0" applyNumberFormat="1" applyFont="1" applyBorder="1" applyAlignment="1" applyProtection="1">
      <alignment vertical="center"/>
      <protection locked="0"/>
    </xf>
    <xf numFmtId="1" fontId="1" fillId="0" borderId="7" xfId="0" applyNumberFormat="1" applyFont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locked="0"/>
    </xf>
    <xf numFmtId="2" fontId="1" fillId="0" borderId="23" xfId="0" applyNumberFormat="1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14" borderId="21" xfId="0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0" fontId="1" fillId="10" borderId="23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" fillId="0" borderId="42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11" borderId="24" xfId="0" applyFont="1" applyFill="1" applyBorder="1" applyAlignment="1" applyProtection="1">
      <alignment vertical="center"/>
      <protection hidden="1"/>
    </xf>
    <xf numFmtId="0" fontId="1" fillId="10" borderId="11" xfId="0" applyFont="1" applyFill="1" applyBorder="1" applyAlignment="1" applyProtection="1">
      <alignment vertical="center"/>
      <protection hidden="1"/>
    </xf>
    <xf numFmtId="0" fontId="1" fillId="12" borderId="24" xfId="0" applyFont="1" applyFill="1" applyBorder="1" applyAlignment="1" applyProtection="1">
      <alignment vertical="center"/>
      <protection hidden="1"/>
    </xf>
    <xf numFmtId="0" fontId="1" fillId="3" borderId="24" xfId="0" applyFont="1" applyFill="1" applyBorder="1" applyAlignment="1" applyProtection="1">
      <alignment vertical="center"/>
      <protection hidden="1"/>
    </xf>
    <xf numFmtId="2" fontId="1" fillId="4" borderId="42" xfId="0" applyNumberFormat="1" applyFont="1" applyFill="1" applyBorder="1" applyAlignment="1" applyProtection="1">
      <alignment vertical="center"/>
      <protection hidden="1"/>
    </xf>
    <xf numFmtId="2" fontId="1" fillId="4" borderId="11" xfId="0" applyNumberFormat="1" applyFont="1" applyFill="1" applyBorder="1" applyAlignment="1" applyProtection="1">
      <alignment vertical="center"/>
      <protection hidden="1"/>
    </xf>
    <xf numFmtId="2" fontId="1" fillId="14" borderId="42" xfId="0" applyNumberFormat="1" applyFont="1" applyFill="1" applyBorder="1" applyAlignment="1" applyProtection="1">
      <alignment vertical="center" wrapText="1"/>
      <protection hidden="1"/>
    </xf>
    <xf numFmtId="2" fontId="1" fillId="9" borderId="44" xfId="0" applyNumberFormat="1" applyFont="1" applyFill="1" applyBorder="1" applyAlignment="1" applyProtection="1">
      <alignment vertical="center" wrapText="1"/>
      <protection hidden="1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2" fontId="1" fillId="0" borderId="17" xfId="0" applyNumberFormat="1" applyFont="1" applyBorder="1" applyAlignment="1" applyProtection="1">
      <alignment vertical="center"/>
      <protection locked="0"/>
    </xf>
    <xf numFmtId="0" fontId="1" fillId="11" borderId="17" xfId="0" applyFont="1" applyFill="1" applyBorder="1" applyAlignment="1" applyProtection="1">
      <alignment vertical="center"/>
      <protection hidden="1"/>
    </xf>
    <xf numFmtId="0" fontId="1" fillId="12" borderId="11" xfId="0" applyFont="1" applyFill="1" applyBorder="1" applyAlignment="1" applyProtection="1">
      <alignment vertical="center"/>
      <protection hidden="1"/>
    </xf>
    <xf numFmtId="0" fontId="1" fillId="3" borderId="12" xfId="0" applyFont="1" applyFill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locked="0"/>
    </xf>
    <xf numFmtId="0" fontId="1" fillId="14" borderId="24" xfId="0" applyFont="1" applyFill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8" borderId="11" xfId="0" applyFont="1" applyFill="1" applyBorder="1" applyAlignment="1" applyProtection="1">
      <alignment vertical="center"/>
      <protection locked="0"/>
    </xf>
    <xf numFmtId="0" fontId="1" fillId="10" borderId="17" xfId="0" applyFont="1" applyFill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11" borderId="11" xfId="0" applyFont="1" applyFill="1" applyBorder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vertical="center"/>
      <protection hidden="1"/>
    </xf>
    <xf numFmtId="2" fontId="1" fillId="0" borderId="40" xfId="0" applyNumberFormat="1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18" borderId="50" xfId="0" applyFont="1" applyFill="1" applyBorder="1" applyAlignment="1" applyProtection="1">
      <alignment vertical="center"/>
      <protection locked="0"/>
    </xf>
    <xf numFmtId="0" fontId="1" fillId="18" borderId="51" xfId="0" applyFont="1" applyFill="1" applyBorder="1" applyAlignment="1" applyProtection="1">
      <alignment horizontal="center" vertical="center"/>
      <protection locked="0"/>
    </xf>
    <xf numFmtId="0" fontId="1" fillId="18" borderId="51" xfId="0" applyFont="1" applyFill="1" applyBorder="1" applyAlignment="1" applyProtection="1">
      <alignment vertical="center"/>
      <protection locked="0"/>
    </xf>
    <xf numFmtId="0" fontId="1" fillId="18" borderId="52" xfId="0" applyFont="1" applyFill="1" applyBorder="1" applyAlignment="1" applyProtection="1">
      <alignment vertical="center" wrapText="1"/>
      <protection locked="0"/>
    </xf>
    <xf numFmtId="0" fontId="1" fillId="18" borderId="51" xfId="0" applyFont="1" applyFill="1" applyBorder="1" applyAlignment="1" applyProtection="1">
      <alignment vertical="center" wrapText="1"/>
      <protection locked="0"/>
    </xf>
    <xf numFmtId="0" fontId="1" fillId="18" borderId="53" xfId="0" applyFont="1" applyFill="1" applyBorder="1" applyAlignment="1" applyProtection="1">
      <alignment vertical="center"/>
      <protection hidden="1"/>
    </xf>
    <xf numFmtId="0" fontId="1" fillId="18" borderId="51" xfId="0" applyFont="1" applyFill="1" applyBorder="1" applyAlignment="1" applyProtection="1">
      <alignment vertical="center"/>
      <protection hidden="1"/>
    </xf>
    <xf numFmtId="0" fontId="1" fillId="18" borderId="42" xfId="0" applyFont="1" applyFill="1" applyBorder="1" applyAlignment="1" applyProtection="1">
      <alignment vertical="center"/>
      <protection hidden="1"/>
    </xf>
    <xf numFmtId="0" fontId="1" fillId="18" borderId="55" xfId="0" applyFont="1" applyFill="1" applyBorder="1" applyAlignment="1" applyProtection="1">
      <alignment vertical="center"/>
      <protection hidden="1"/>
    </xf>
    <xf numFmtId="0" fontId="1" fillId="18" borderId="52" xfId="0" applyFont="1" applyFill="1" applyBorder="1" applyAlignment="1" applyProtection="1">
      <alignment vertical="center"/>
      <protection hidden="1"/>
    </xf>
    <xf numFmtId="0" fontId="1" fillId="18" borderId="50" xfId="0" applyFont="1" applyFill="1" applyBorder="1" applyAlignment="1" applyProtection="1">
      <alignment vertical="center"/>
      <protection hidden="1"/>
    </xf>
    <xf numFmtId="2" fontId="1" fillId="18" borderId="50" xfId="0" applyNumberFormat="1" applyFont="1" applyFill="1" applyBorder="1" applyAlignment="1" applyProtection="1">
      <alignment vertical="center"/>
      <protection locked="0"/>
    </xf>
    <xf numFmtId="0" fontId="1" fillId="18" borderId="55" xfId="0" applyFont="1" applyFill="1" applyBorder="1" applyAlignment="1" applyProtection="1">
      <alignment vertical="center" wrapText="1"/>
      <protection locked="0"/>
    </xf>
    <xf numFmtId="0" fontId="1" fillId="18" borderId="58" xfId="0" applyFont="1" applyFill="1" applyBorder="1" applyAlignment="1" applyProtection="1">
      <alignment vertical="center"/>
      <protection hidden="1"/>
    </xf>
    <xf numFmtId="0" fontId="1" fillId="18" borderId="54" xfId="0" applyFont="1" applyFill="1" applyBorder="1" applyAlignment="1" applyProtection="1">
      <alignment vertical="center"/>
      <protection hidden="1"/>
    </xf>
    <xf numFmtId="0" fontId="1" fillId="0" borderId="35" xfId="0" applyFont="1" applyBorder="1" applyAlignment="1" applyProtection="1">
      <alignment vertical="center" wrapText="1"/>
      <protection locked="0"/>
    </xf>
    <xf numFmtId="2" fontId="1" fillId="0" borderId="26" xfId="0" applyNumberFormat="1" applyFont="1" applyBorder="1" applyAlignment="1" applyProtection="1">
      <alignment vertical="center"/>
      <protection locked="0"/>
    </xf>
    <xf numFmtId="0" fontId="1" fillId="11" borderId="3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14" borderId="35" xfId="0" applyFont="1" applyFill="1" applyBorder="1" applyAlignment="1" applyProtection="1">
      <alignment vertical="center"/>
      <protection locked="0"/>
    </xf>
    <xf numFmtId="0" fontId="1" fillId="8" borderId="26" xfId="0" applyFont="1" applyFill="1" applyBorder="1" applyAlignment="1" applyProtection="1">
      <alignment vertical="center"/>
      <protection locked="0"/>
    </xf>
    <xf numFmtId="0" fontId="1" fillId="10" borderId="27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 wrapText="1"/>
      <protection hidden="1"/>
    </xf>
    <xf numFmtId="2" fontId="1" fillId="0" borderId="7" xfId="0" applyNumberFormat="1" applyFont="1" applyBorder="1" applyAlignment="1" applyProtection="1">
      <alignment vertical="center"/>
      <protection locked="0"/>
    </xf>
    <xf numFmtId="0" fontId="1" fillId="10" borderId="8" xfId="0" applyFont="1" applyFill="1" applyBorder="1" applyAlignment="1" applyProtection="1">
      <alignment vertical="center"/>
      <protection locked="0"/>
    </xf>
    <xf numFmtId="2" fontId="1" fillId="9" borderId="9" xfId="0" applyNumberFormat="1" applyFont="1" applyFill="1" applyBorder="1" applyAlignment="1" applyProtection="1">
      <alignment vertical="center" wrapText="1"/>
      <protection hidden="1"/>
    </xf>
    <xf numFmtId="0" fontId="1" fillId="11" borderId="22" xfId="0" applyFont="1" applyFill="1" applyBorder="1" applyAlignment="1" applyProtection="1">
      <alignment vertical="center"/>
      <protection hidden="1"/>
    </xf>
    <xf numFmtId="0" fontId="1" fillId="10" borderId="4" xfId="0" applyFont="1" applyFill="1" applyBorder="1" applyAlignment="1" applyProtection="1">
      <alignment vertical="center"/>
      <protection hidden="1"/>
    </xf>
    <xf numFmtId="0" fontId="1" fillId="12" borderId="22" xfId="0" applyFont="1" applyFill="1" applyBorder="1" applyAlignment="1" applyProtection="1">
      <alignment vertical="center"/>
      <protection hidden="1"/>
    </xf>
    <xf numFmtId="0" fontId="1" fillId="3" borderId="22" xfId="0" applyFont="1" applyFill="1" applyBorder="1" applyAlignment="1" applyProtection="1">
      <alignment vertical="center"/>
      <protection hidden="1"/>
    </xf>
    <xf numFmtId="2" fontId="1" fillId="14" borderId="4" xfId="0" applyNumberFormat="1" applyFont="1" applyFill="1" applyBorder="1" applyAlignment="1" applyProtection="1">
      <alignment vertical="center" wrapText="1"/>
      <protection hidden="1"/>
    </xf>
    <xf numFmtId="2" fontId="1" fillId="0" borderId="4" xfId="0" applyNumberFormat="1" applyFont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vertical="center"/>
      <protection locked="0"/>
    </xf>
    <xf numFmtId="1" fontId="1" fillId="14" borderId="22" xfId="0" applyNumberFormat="1" applyFont="1" applyFill="1" applyBorder="1" applyAlignment="1" applyProtection="1">
      <alignment vertical="center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2" fontId="1" fillId="8" borderId="4" xfId="0" applyNumberFormat="1" applyFont="1" applyFill="1" applyBorder="1" applyAlignment="1" applyProtection="1">
      <alignment vertical="center"/>
      <protection locked="0"/>
    </xf>
    <xf numFmtId="1" fontId="1" fillId="10" borderId="5" xfId="0" applyNumberFormat="1" applyFont="1" applyFill="1" applyBorder="1" applyAlignment="1" applyProtection="1">
      <alignment vertical="center"/>
      <protection locked="0"/>
    </xf>
    <xf numFmtId="1" fontId="1" fillId="0" borderId="22" xfId="0" applyNumberFormat="1" applyFont="1" applyBorder="1" applyAlignment="1" applyProtection="1">
      <alignment vertical="center"/>
      <protection locked="0"/>
    </xf>
    <xf numFmtId="2" fontId="1" fillId="14" borderId="22" xfId="0" applyNumberFormat="1" applyFont="1" applyFill="1" applyBorder="1" applyAlignment="1" applyProtection="1">
      <alignment vertical="center"/>
      <protection locked="0"/>
    </xf>
    <xf numFmtId="2" fontId="1" fillId="10" borderId="3" xfId="0" applyNumberFormat="1" applyFont="1" applyFill="1" applyBorder="1" applyAlignment="1" applyProtection="1">
      <alignment vertical="center"/>
      <protection locked="0"/>
    </xf>
    <xf numFmtId="2" fontId="1" fillId="0" borderId="6" xfId="0" applyNumberFormat="1" applyFont="1" applyBorder="1" applyAlignment="1" applyProtection="1">
      <alignment vertical="center"/>
      <protection locked="0"/>
    </xf>
    <xf numFmtId="2" fontId="1" fillId="14" borderId="10" xfId="0" applyNumberFormat="1" applyFont="1" applyFill="1" applyBorder="1" applyAlignment="1" applyProtection="1">
      <alignment vertical="center"/>
      <protection locked="0"/>
    </xf>
    <xf numFmtId="2" fontId="1" fillId="8" borderId="7" xfId="0" applyNumberFormat="1" applyFont="1" applyFill="1" applyBorder="1" applyAlignment="1" applyProtection="1">
      <alignment vertical="center"/>
      <protection locked="0"/>
    </xf>
    <xf numFmtId="1" fontId="1" fillId="10" borderId="8" xfId="0" applyNumberFormat="1" applyFont="1" applyFill="1" applyBorder="1" applyAlignment="1" applyProtection="1">
      <alignment vertical="center"/>
      <protection locked="0"/>
    </xf>
    <xf numFmtId="2" fontId="1" fillId="0" borderId="10" xfId="0" applyNumberFormat="1" applyFont="1" applyBorder="1" applyAlignment="1" applyProtection="1">
      <alignment vertical="center"/>
      <protection locked="0"/>
    </xf>
    <xf numFmtId="2" fontId="1" fillId="10" borderId="9" xfId="0" applyNumberFormat="1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11" borderId="21" xfId="0" applyFont="1" applyFill="1" applyBorder="1" applyAlignment="1" applyProtection="1">
      <alignment vertical="center"/>
      <protection hidden="1"/>
    </xf>
    <xf numFmtId="0" fontId="1" fillId="10" borderId="13" xfId="0" applyFont="1" applyFill="1" applyBorder="1" applyAlignment="1" applyProtection="1">
      <alignment vertical="center"/>
      <protection hidden="1"/>
    </xf>
    <xf numFmtId="0" fontId="1" fillId="12" borderId="21" xfId="0" applyFont="1" applyFill="1" applyBorder="1" applyAlignment="1" applyProtection="1">
      <alignment vertical="center"/>
      <protection hidden="1"/>
    </xf>
    <xf numFmtId="0" fontId="1" fillId="3" borderId="21" xfId="0" applyFont="1" applyFill="1" applyBorder="1" applyAlignment="1" applyProtection="1">
      <alignment vertical="center"/>
      <protection hidden="1"/>
    </xf>
    <xf numFmtId="2" fontId="1" fillId="14" borderId="13" xfId="0" applyNumberFormat="1" applyFont="1" applyFill="1" applyBorder="1" applyAlignment="1" applyProtection="1">
      <alignment vertical="center" wrapText="1"/>
      <protection hidden="1"/>
    </xf>
    <xf numFmtId="2" fontId="1" fillId="9" borderId="7" xfId="0" applyNumberFormat="1" applyFont="1" applyFill="1" applyBorder="1" applyAlignment="1" applyProtection="1">
      <alignment vertical="center" wrapText="1"/>
      <protection hidden="1"/>
    </xf>
    <xf numFmtId="2" fontId="1" fillId="0" borderId="13" xfId="0" applyNumberFormat="1" applyFont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hidden="1"/>
    </xf>
    <xf numFmtId="0" fontId="1" fillId="12" borderId="13" xfId="0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locked="0"/>
    </xf>
    <xf numFmtId="0" fontId="1" fillId="10" borderId="14" xfId="0" applyFont="1" applyFill="1" applyBorder="1" applyAlignment="1" applyProtection="1">
      <alignment vertical="center"/>
      <protection locked="0"/>
    </xf>
    <xf numFmtId="2" fontId="1" fillId="0" borderId="7" xfId="0" applyNumberFormat="1" applyFont="1" applyBorder="1" applyAlignment="1" applyProtection="1">
      <alignment vertical="center"/>
      <protection hidden="1"/>
    </xf>
    <xf numFmtId="2" fontId="1" fillId="0" borderId="6" xfId="0" applyNumberFormat="1" applyFont="1" applyBorder="1" applyAlignment="1" applyProtection="1">
      <alignment vertical="center"/>
      <protection hidden="1"/>
    </xf>
    <xf numFmtId="0" fontId="1" fillId="0" borderId="59" xfId="0" applyFont="1" applyBorder="1" applyAlignment="1" applyProtection="1">
      <alignment vertical="center" wrapText="1"/>
      <protection hidden="1"/>
    </xf>
    <xf numFmtId="2" fontId="1" fillId="4" borderId="1" xfId="0" applyNumberFormat="1" applyFont="1" applyFill="1" applyBorder="1" applyAlignment="1" applyProtection="1">
      <alignment vertical="center"/>
      <protection hidden="1"/>
    </xf>
    <xf numFmtId="2" fontId="1" fillId="14" borderId="1" xfId="0" applyNumberFormat="1" applyFont="1" applyFill="1" applyBorder="1" applyAlignment="1" applyProtection="1">
      <alignment vertical="center" wrapText="1"/>
      <protection hidden="1"/>
    </xf>
    <xf numFmtId="2" fontId="1" fillId="9" borderId="45" xfId="0" applyNumberFormat="1" applyFont="1" applyFill="1" applyBorder="1" applyAlignment="1" applyProtection="1">
      <alignment vertical="center" wrapText="1"/>
      <protection hidden="1"/>
    </xf>
    <xf numFmtId="0" fontId="1" fillId="10" borderId="5" xfId="0" applyFont="1" applyFill="1" applyBorder="1" applyAlignment="1" applyProtection="1">
      <alignment vertical="center"/>
      <protection locked="0"/>
    </xf>
    <xf numFmtId="0" fontId="1" fillId="0" borderId="64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43" xfId="0" applyFont="1" applyBorder="1" applyAlignment="1" applyProtection="1">
      <alignment vertical="center" wrapText="1"/>
      <protection locked="0"/>
    </xf>
    <xf numFmtId="2" fontId="1" fillId="14" borderId="11" xfId="0" applyNumberFormat="1" applyFont="1" applyFill="1" applyBorder="1" applyAlignment="1" applyProtection="1">
      <alignment vertical="center" wrapText="1"/>
      <protection hidden="1"/>
    </xf>
    <xf numFmtId="2" fontId="1" fillId="9" borderId="17" xfId="0" applyNumberFormat="1" applyFont="1" applyFill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locked="0"/>
    </xf>
    <xf numFmtId="0" fontId="1" fillId="10" borderId="12" xfId="0" applyFont="1" applyFill="1" applyBorder="1" applyAlignment="1" applyProtection="1">
      <alignment vertical="center"/>
      <protection locked="0"/>
    </xf>
    <xf numFmtId="0" fontId="1" fillId="11" borderId="13" xfId="0" applyFont="1" applyFill="1" applyBorder="1" applyAlignment="1" applyProtection="1">
      <alignment vertical="center"/>
      <protection hidden="1"/>
    </xf>
    <xf numFmtId="0" fontId="1" fillId="3" borderId="23" xfId="0" applyFont="1" applyFill="1" applyBorder="1" applyAlignment="1" applyProtection="1">
      <alignment vertical="center"/>
      <protection hidden="1"/>
    </xf>
    <xf numFmtId="0" fontId="1" fillId="0" borderId="64" xfId="0" applyFont="1" applyBorder="1" applyAlignment="1" applyProtection="1">
      <alignment vertical="center" wrapText="1"/>
      <protection hidden="1"/>
    </xf>
    <xf numFmtId="0" fontId="1" fillId="0" borderId="11" xfId="0" applyFont="1" applyBorder="1" applyAlignment="1" applyProtection="1">
      <alignment vertical="center" wrapText="1"/>
      <protection hidden="1"/>
    </xf>
    <xf numFmtId="0" fontId="1" fillId="22" borderId="17" xfId="0" applyFont="1" applyFill="1" applyBorder="1" applyAlignment="1" applyProtection="1">
      <alignment vertical="center" wrapText="1"/>
      <protection hidden="1"/>
    </xf>
    <xf numFmtId="164" fontId="1" fillId="28" borderId="64" xfId="0" applyNumberFormat="1" applyFont="1" applyFill="1" applyBorder="1" applyAlignment="1" applyProtection="1">
      <alignment vertical="center" wrapText="1"/>
      <protection hidden="1"/>
    </xf>
    <xf numFmtId="164" fontId="1" fillId="28" borderId="11" xfId="0" applyNumberFormat="1" applyFont="1" applyFill="1" applyBorder="1" applyAlignment="1" applyProtection="1">
      <alignment vertical="center" wrapText="1"/>
      <protection hidden="1"/>
    </xf>
    <xf numFmtId="164" fontId="1" fillId="22" borderId="12" xfId="0" applyNumberFormat="1" applyFont="1" applyFill="1" applyBorder="1" applyAlignment="1" applyProtection="1">
      <alignment vertical="center" wrapText="1"/>
      <protection hidden="1"/>
    </xf>
    <xf numFmtId="0" fontId="1" fillId="0" borderId="24" xfId="0" applyFont="1" applyBorder="1" applyAlignment="1" applyProtection="1">
      <alignment vertical="center" wrapText="1"/>
      <protection hidden="1"/>
    </xf>
    <xf numFmtId="0" fontId="1" fillId="0" borderId="17" xfId="0" applyFont="1" applyBorder="1" applyAlignment="1" applyProtection="1">
      <alignment vertical="center" wrapText="1"/>
      <protection hidden="1"/>
    </xf>
    <xf numFmtId="164" fontId="1" fillId="0" borderId="64" xfId="0" applyNumberFormat="1" applyFont="1" applyBorder="1" applyAlignment="1" applyProtection="1">
      <alignment vertical="center" wrapText="1"/>
      <protection hidden="1"/>
    </xf>
    <xf numFmtId="164" fontId="1" fillId="0" borderId="12" xfId="0" applyNumberFormat="1" applyFont="1" applyBorder="1" applyAlignment="1" applyProtection="1">
      <alignment vertical="center" wrapText="1"/>
      <protection hidden="1"/>
    </xf>
    <xf numFmtId="0" fontId="1" fillId="19" borderId="50" xfId="0" applyFont="1" applyFill="1" applyBorder="1" applyAlignment="1" applyProtection="1">
      <alignment vertical="center"/>
      <protection locked="0"/>
    </xf>
    <xf numFmtId="0" fontId="1" fillId="19" borderId="51" xfId="0" applyFont="1" applyFill="1" applyBorder="1" applyAlignment="1" applyProtection="1">
      <alignment horizontal="center" vertical="center"/>
      <protection locked="0"/>
    </xf>
    <xf numFmtId="0" fontId="1" fillId="19" borderId="51" xfId="0" applyFont="1" applyFill="1" applyBorder="1" applyAlignment="1" applyProtection="1">
      <alignment vertical="center"/>
      <protection locked="0"/>
    </xf>
    <xf numFmtId="0" fontId="1" fillId="19" borderId="52" xfId="0" applyFont="1" applyFill="1" applyBorder="1" applyAlignment="1" applyProtection="1">
      <alignment vertical="center" wrapText="1"/>
      <protection locked="0"/>
    </xf>
    <xf numFmtId="0" fontId="1" fillId="19" borderId="51" xfId="0" applyFont="1" applyFill="1" applyBorder="1" applyAlignment="1" applyProtection="1">
      <alignment vertical="center" wrapText="1"/>
      <protection locked="0"/>
    </xf>
    <xf numFmtId="2" fontId="1" fillId="19" borderId="50" xfId="0" applyNumberFormat="1" applyFont="1" applyFill="1" applyBorder="1" applyAlignment="1" applyProtection="1">
      <alignment vertical="center"/>
      <protection locked="0"/>
    </xf>
    <xf numFmtId="0" fontId="1" fillId="19" borderId="54" xfId="0" applyFont="1" applyFill="1" applyBorder="1" applyAlignment="1" applyProtection="1">
      <alignment vertical="center" wrapText="1"/>
      <protection locked="0"/>
    </xf>
    <xf numFmtId="0" fontId="10" fillId="16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13" fillId="13" borderId="7" xfId="0" applyFont="1" applyFill="1" applyBorder="1" applyAlignment="1">
      <alignment horizontal="center" vertical="center" wrapText="1"/>
    </xf>
    <xf numFmtId="0" fontId="32" fillId="29" borderId="18" xfId="0" applyFont="1" applyFill="1" applyBorder="1" applyAlignment="1">
      <alignment horizontal="center" vertical="center" wrapText="1"/>
    </xf>
    <xf numFmtId="0" fontId="32" fillId="29" borderId="65" xfId="0" applyFont="1" applyFill="1" applyBorder="1" applyAlignment="1">
      <alignment horizontal="center" vertical="center" wrapText="1"/>
    </xf>
    <xf numFmtId="0" fontId="33" fillId="30" borderId="16" xfId="0" applyFont="1" applyFill="1" applyBorder="1" applyAlignment="1">
      <alignment horizontal="center" vertical="center" textRotation="90" wrapText="1"/>
    </xf>
    <xf numFmtId="0" fontId="33" fillId="30" borderId="64" xfId="0" applyFont="1" applyFill="1" applyBorder="1" applyAlignment="1">
      <alignment horizontal="center" vertical="center" textRotation="90" wrapText="1"/>
    </xf>
    <xf numFmtId="0" fontId="34" fillId="31" borderId="13" xfId="0" applyFont="1" applyFill="1" applyBorder="1" applyAlignment="1">
      <alignment horizontal="center" vertical="center" textRotation="90" wrapText="1"/>
    </xf>
    <xf numFmtId="0" fontId="34" fillId="31" borderId="11" xfId="0" applyFont="1" applyFill="1" applyBorder="1" applyAlignment="1">
      <alignment horizontal="center" vertical="center" textRotation="90" wrapText="1"/>
    </xf>
    <xf numFmtId="0" fontId="33" fillId="32" borderId="14" xfId="0" applyFont="1" applyFill="1" applyBorder="1" applyAlignment="1">
      <alignment horizontal="center" vertical="center" textRotation="90" wrapText="1"/>
    </xf>
    <xf numFmtId="0" fontId="33" fillId="32" borderId="12" xfId="0" applyFont="1" applyFill="1" applyBorder="1" applyAlignment="1">
      <alignment horizontal="center" vertical="center" textRotation="90" wrapText="1"/>
    </xf>
    <xf numFmtId="0" fontId="7" fillId="24" borderId="18" xfId="0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5" borderId="18" xfId="0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7" fillId="25" borderId="20" xfId="0" applyFont="1" applyFill="1" applyBorder="1" applyAlignment="1">
      <alignment horizontal="center" vertical="center" wrapText="1"/>
    </xf>
    <xf numFmtId="0" fontId="12" fillId="26" borderId="19" xfId="0" applyFont="1" applyFill="1" applyBorder="1" applyAlignment="1">
      <alignment horizontal="center" vertical="center" wrapText="1"/>
    </xf>
    <xf numFmtId="0" fontId="12" fillId="27" borderId="18" xfId="0" applyFont="1" applyFill="1" applyBorder="1" applyAlignment="1">
      <alignment horizontal="center" vertical="center" wrapText="1"/>
    </xf>
    <xf numFmtId="0" fontId="12" fillId="27" borderId="20" xfId="0" applyFont="1" applyFill="1" applyBorder="1" applyAlignment="1">
      <alignment horizontal="center" vertical="center" wrapText="1"/>
    </xf>
    <xf numFmtId="0" fontId="7" fillId="24" borderId="60" xfId="0" applyFont="1" applyFill="1" applyBorder="1" applyAlignment="1">
      <alignment horizontal="center" vertical="center" wrapText="1"/>
    </xf>
    <xf numFmtId="0" fontId="7" fillId="24" borderId="61" xfId="0" applyFont="1" applyFill="1" applyBorder="1" applyAlignment="1">
      <alignment horizontal="center" vertical="center" wrapText="1"/>
    </xf>
    <xf numFmtId="0" fontId="7" fillId="24" borderId="62" xfId="0" applyFont="1" applyFill="1" applyBorder="1" applyAlignment="1">
      <alignment horizontal="center" vertical="center" wrapText="1"/>
    </xf>
    <xf numFmtId="0" fontId="7" fillId="24" borderId="13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7" fillId="24" borderId="42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7" fillId="24" borderId="45" xfId="0" applyFont="1" applyFill="1" applyBorder="1" applyAlignment="1">
      <alignment horizontal="center" vertical="center" wrapText="1"/>
    </xf>
    <xf numFmtId="0" fontId="7" fillId="24" borderId="44" xfId="0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0" fontId="28" fillId="24" borderId="45" xfId="0" applyFont="1" applyFill="1" applyBorder="1" applyAlignment="1">
      <alignment horizontal="center" vertical="center" wrapText="1"/>
    </xf>
    <xf numFmtId="0" fontId="28" fillId="24" borderId="44" xfId="0" applyFont="1" applyFill="1" applyBorder="1" applyAlignment="1">
      <alignment horizontal="center" vertical="center" wrapText="1"/>
    </xf>
    <xf numFmtId="0" fontId="7" fillId="25" borderId="16" xfId="0" applyFont="1" applyFill="1" applyBorder="1" applyAlignment="1">
      <alignment horizontal="center" vertical="center" wrapText="1"/>
    </xf>
    <xf numFmtId="0" fontId="7" fillId="25" borderId="40" xfId="0" applyFont="1" applyFill="1" applyBorder="1" applyAlignment="1">
      <alignment horizontal="center" vertical="center" wrapText="1"/>
    </xf>
    <xf numFmtId="0" fontId="7" fillId="25" borderId="41" xfId="0" applyFont="1" applyFill="1" applyBorder="1" applyAlignment="1">
      <alignment horizontal="center" vertical="center" wrapText="1"/>
    </xf>
    <xf numFmtId="0" fontId="7" fillId="25" borderId="13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5" borderId="42" xfId="0" applyFont="1" applyFill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12" fillId="26" borderId="21" xfId="0" applyFont="1" applyFill="1" applyBorder="1" applyAlignment="1">
      <alignment horizontal="center" vertical="center" wrapText="1"/>
    </xf>
    <xf numFmtId="0" fontId="12" fillId="26" borderId="48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23" xfId="0" applyFont="1" applyFill="1" applyBorder="1" applyAlignment="1">
      <alignment horizontal="center" vertical="center" wrapText="1"/>
    </xf>
    <xf numFmtId="0" fontId="12" fillId="26" borderId="45" xfId="0" applyFont="1" applyFill="1" applyBorder="1" applyAlignment="1">
      <alignment horizontal="center" vertical="center" wrapText="1"/>
    </xf>
    <xf numFmtId="0" fontId="12" fillId="26" borderId="44" xfId="0" applyFont="1" applyFill="1" applyBorder="1" applyAlignment="1">
      <alignment horizontal="center" vertical="center" wrapText="1"/>
    </xf>
    <xf numFmtId="0" fontId="12" fillId="27" borderId="60" xfId="0" applyFont="1" applyFill="1" applyBorder="1" applyAlignment="1">
      <alignment horizontal="center" vertical="center" wrapText="1"/>
    </xf>
    <xf numFmtId="0" fontId="12" fillId="27" borderId="61" xfId="0" applyFont="1" applyFill="1" applyBorder="1" applyAlignment="1">
      <alignment horizontal="center" vertical="center" wrapText="1"/>
    </xf>
    <xf numFmtId="0" fontId="12" fillId="27" borderId="62" xfId="0" applyFont="1" applyFill="1" applyBorder="1" applyAlignment="1">
      <alignment horizontal="center" vertical="center" wrapText="1"/>
    </xf>
    <xf numFmtId="0" fontId="12" fillId="27" borderId="14" xfId="0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horizontal="center" vertical="center" wrapText="1"/>
    </xf>
    <xf numFmtId="0" fontId="12" fillId="27" borderId="33" xfId="0" applyFont="1" applyFill="1" applyBorder="1" applyAlignment="1">
      <alignment horizontal="center" vertical="center" wrapText="1"/>
    </xf>
    <xf numFmtId="0" fontId="12" fillId="17" borderId="9" xfId="0" applyFont="1" applyFill="1" applyBorder="1" applyAlignment="1">
      <alignment horizontal="left" wrapText="1"/>
    </xf>
    <xf numFmtId="0" fontId="12" fillId="17" borderId="31" xfId="0" applyFont="1" applyFill="1" applyBorder="1" applyAlignment="1">
      <alignment horizontal="left" wrapText="1"/>
    </xf>
    <xf numFmtId="0" fontId="12" fillId="17" borderId="10" xfId="0" applyFont="1" applyFill="1" applyBorder="1" applyAlignment="1">
      <alignment horizontal="left" wrapText="1"/>
    </xf>
    <xf numFmtId="0" fontId="12" fillId="17" borderId="13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49" fontId="7" fillId="6" borderId="15" xfId="0" applyNumberFormat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top" wrapText="1"/>
    </xf>
    <xf numFmtId="0" fontId="12" fillId="10" borderId="49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center" vertical="top" wrapText="1"/>
    </xf>
    <xf numFmtId="0" fontId="12" fillId="8" borderId="13" xfId="0" applyFont="1" applyFill="1" applyBorder="1" applyAlignment="1">
      <alignment horizontal="center" vertical="top" wrapText="1"/>
    </xf>
    <xf numFmtId="0" fontId="12" fillId="8" borderId="42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 wrapText="1"/>
    </xf>
    <xf numFmtId="0" fontId="12" fillId="7" borderId="43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/>
    </xf>
    <xf numFmtId="0" fontId="12" fillId="7" borderId="43" xfId="0" applyFont="1" applyFill="1" applyBorder="1" applyAlignment="1">
      <alignment horizontal="center" vertical="top"/>
    </xf>
    <xf numFmtId="0" fontId="12" fillId="7" borderId="13" xfId="0" applyFont="1" applyFill="1" applyBorder="1" applyAlignment="1">
      <alignment horizontal="center" vertical="top"/>
    </xf>
    <xf numFmtId="0" fontId="12" fillId="7" borderId="42" xfId="0" applyFont="1" applyFill="1" applyBorder="1" applyAlignment="1">
      <alignment horizontal="center" vertical="top"/>
    </xf>
    <xf numFmtId="0" fontId="12" fillId="10" borderId="23" xfId="0" applyFont="1" applyFill="1" applyBorder="1" applyAlignment="1">
      <alignment horizontal="center" vertical="top" wrapText="1"/>
    </xf>
    <xf numFmtId="0" fontId="12" fillId="10" borderId="44" xfId="0" applyFont="1" applyFill="1" applyBorder="1" applyAlignment="1">
      <alignment horizontal="center" vertical="top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38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42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top"/>
    </xf>
    <xf numFmtId="0" fontId="3" fillId="3" borderId="41" xfId="0" applyFont="1" applyFill="1" applyBorder="1" applyAlignment="1">
      <alignment horizontal="center" vertical="top"/>
    </xf>
    <xf numFmtId="0" fontId="3" fillId="7" borderId="14" xfId="0" applyFont="1" applyFill="1" applyBorder="1" applyAlignment="1">
      <alignment horizontal="center" textRotation="90" wrapText="1"/>
    </xf>
    <xf numFmtId="0" fontId="3" fillId="7" borderId="5" xfId="0" applyFont="1" applyFill="1" applyBorder="1" applyAlignment="1">
      <alignment horizontal="center" textRotation="90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 wrapText="1"/>
    </xf>
    <xf numFmtId="0" fontId="3" fillId="12" borderId="13" xfId="0" applyFont="1" applyFill="1" applyBorder="1" applyAlignment="1">
      <alignment horizontal="center" textRotation="90" wrapText="1"/>
    </xf>
    <xf numFmtId="0" fontId="3" fillId="12" borderId="4" xfId="0" applyFont="1" applyFill="1" applyBorder="1" applyAlignment="1">
      <alignment horizontal="center" textRotation="90" wrapText="1"/>
    </xf>
    <xf numFmtId="0" fontId="3" fillId="7" borderId="13" xfId="0" applyFont="1" applyFill="1" applyBorder="1" applyAlignment="1">
      <alignment horizontal="center" textRotation="90" wrapText="1"/>
    </xf>
    <xf numFmtId="0" fontId="3" fillId="7" borderId="4" xfId="0" applyFont="1" applyFill="1" applyBorder="1" applyAlignment="1">
      <alignment horizontal="center" textRotation="90" wrapText="1"/>
    </xf>
    <xf numFmtId="0" fontId="14" fillId="7" borderId="13" xfId="0" applyFont="1" applyFill="1" applyBorder="1" applyAlignment="1">
      <alignment horizontal="center" textRotation="90" wrapText="1"/>
    </xf>
    <xf numFmtId="0" fontId="14" fillId="7" borderId="4" xfId="0" applyFont="1" applyFill="1" applyBorder="1" applyAlignment="1">
      <alignment horizontal="center" textRotation="90" wrapText="1"/>
    </xf>
    <xf numFmtId="0" fontId="3" fillId="3" borderId="42" xfId="0" applyFont="1" applyFill="1" applyBorder="1" applyAlignment="1">
      <alignment horizontal="center" vertical="center" textRotation="90" wrapText="1"/>
    </xf>
    <xf numFmtId="0" fontId="12" fillId="7" borderId="16" xfId="0" applyFont="1" applyFill="1" applyBorder="1" applyAlignment="1">
      <alignment horizontal="center" vertical="top" wrapText="1"/>
    </xf>
    <xf numFmtId="0" fontId="12" fillId="7" borderId="41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12" fillId="7" borderId="44" xfId="0" applyFont="1" applyFill="1" applyBorder="1" applyAlignment="1">
      <alignment horizontal="center" vertical="top" wrapText="1"/>
    </xf>
    <xf numFmtId="0" fontId="3" fillId="7" borderId="16" xfId="0" applyFont="1" applyFill="1" applyBorder="1" applyAlignment="1">
      <alignment horizontal="center" textRotation="90" wrapText="1"/>
    </xf>
    <xf numFmtId="0" fontId="3" fillId="7" borderId="2" xfId="0" applyFont="1" applyFill="1" applyBorder="1" applyAlignment="1">
      <alignment horizontal="center" textRotation="90" wrapText="1"/>
    </xf>
    <xf numFmtId="0" fontId="3" fillId="11" borderId="13" xfId="0" applyFont="1" applyFill="1" applyBorder="1" applyAlignment="1">
      <alignment horizontal="center" textRotation="90" wrapText="1"/>
    </xf>
    <xf numFmtId="0" fontId="3" fillId="11" borderId="4" xfId="0" applyFont="1" applyFill="1" applyBorder="1" applyAlignment="1">
      <alignment horizontal="center" textRotation="90" wrapText="1"/>
    </xf>
    <xf numFmtId="0" fontId="3" fillId="7" borderId="23" xfId="0" applyFont="1" applyFill="1" applyBorder="1" applyAlignment="1">
      <alignment horizontal="center" textRotation="90" wrapText="1"/>
    </xf>
    <xf numFmtId="0" fontId="3" fillId="7" borderId="3" xfId="0" applyFont="1" applyFill="1" applyBorder="1" applyAlignment="1">
      <alignment horizontal="center" textRotation="90" wrapText="1"/>
    </xf>
    <xf numFmtId="0" fontId="14" fillId="7" borderId="31" xfId="0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  <xf numFmtId="0" fontId="3" fillId="7" borderId="23" xfId="0" applyFont="1" applyFill="1" applyBorder="1" applyAlignment="1">
      <alignment horizontal="center" wrapText="1"/>
    </xf>
    <xf numFmtId="0" fontId="3" fillId="7" borderId="29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17" borderId="7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center" vertical="top" wrapText="1"/>
    </xf>
    <xf numFmtId="0" fontId="5" fillId="7" borderId="33" xfId="0" applyFont="1" applyFill="1" applyBorder="1" applyAlignment="1">
      <alignment horizontal="center" vertical="top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31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textRotation="90" wrapText="1"/>
    </xf>
    <xf numFmtId="0" fontId="3" fillId="8" borderId="3" xfId="0" applyFont="1" applyFill="1" applyBorder="1" applyAlignment="1">
      <alignment horizontal="center" textRotation="90" wrapText="1"/>
    </xf>
    <xf numFmtId="0" fontId="3" fillId="10" borderId="23" xfId="0" applyFont="1" applyFill="1" applyBorder="1" applyAlignment="1">
      <alignment horizontal="center" textRotation="90" wrapText="1"/>
    </xf>
    <xf numFmtId="0" fontId="3" fillId="10" borderId="3" xfId="0" applyFont="1" applyFill="1" applyBorder="1" applyAlignment="1">
      <alignment horizontal="center" textRotation="90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textRotation="90" wrapText="1"/>
    </xf>
    <xf numFmtId="0" fontId="3" fillId="7" borderId="22" xfId="0" applyFont="1" applyFill="1" applyBorder="1" applyAlignment="1">
      <alignment horizontal="center" textRotation="90" wrapText="1"/>
    </xf>
    <xf numFmtId="0" fontId="3" fillId="8" borderId="13" xfId="0" applyFont="1" applyFill="1" applyBorder="1" applyAlignment="1">
      <alignment horizontal="center" textRotation="90" wrapText="1"/>
    </xf>
    <xf numFmtId="0" fontId="3" fillId="8" borderId="4" xfId="0" applyFont="1" applyFill="1" applyBorder="1" applyAlignment="1">
      <alignment horizontal="center" textRotation="90" wrapText="1"/>
    </xf>
    <xf numFmtId="0" fontId="3" fillId="10" borderId="34" xfId="0" applyFont="1" applyFill="1" applyBorder="1" applyAlignment="1">
      <alignment horizontal="center" textRotation="90" wrapText="1"/>
    </xf>
    <xf numFmtId="0" fontId="3" fillId="10" borderId="32" xfId="0" applyFont="1" applyFill="1" applyBorder="1" applyAlignment="1">
      <alignment horizontal="center" textRotation="90" wrapText="1"/>
    </xf>
  </cellXfs>
  <cellStyles count="3">
    <cellStyle name="Normalny" xfId="0" builtinId="0"/>
    <cellStyle name="Procentowy" xfId="2" builtinId="5"/>
    <cellStyle name="Tekst ostrzeżenia" xfId="1" builtinId="11"/>
  </cellStyles>
  <dxfs count="4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FFA"/>
      <color rgb="FF00B050"/>
      <color rgb="FFF79709"/>
      <color rgb="FF0070C0"/>
      <color rgb="FFA23636"/>
      <color rgb="FFEAB200"/>
      <color rgb="FFE9ABDC"/>
      <color rgb="FFE2AC00"/>
      <color rgb="FF005DA2"/>
      <color rgb="FF00D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322128</xdr:colOff>
      <xdr:row>3</xdr:row>
      <xdr:rowOff>93617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C8009B-99A9-483B-82CD-6C94D8D214EE}" name="Tabela3" displayName="Tabela3" ref="A1:B139" totalsRowShown="0" headerRowDxfId="45" headerRowBorderDxfId="44" tableBorderDxfId="43" totalsRowBorderDxfId="42">
  <autoFilter ref="A1:B139" xr:uid="{F8C8009B-99A9-483B-82CD-6C94D8D214EE}"/>
  <tableColumns count="2">
    <tableColumn id="1" xr3:uid="{6B615A83-9DDA-47AE-980A-3850F248A23D}" name="szczegółowy numer efektu uczenia się " dataDxfId="41"/>
    <tableColumn id="2" xr3:uid="{B4E4789B-188D-4837-996C-826762449E28}" name="Efekty uczenia się _x000a_po ukończeniu studiów absolwent: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212C-B84B-427B-ADFF-4EC3BD5DBB73}">
  <dimension ref="A1:B139"/>
  <sheetViews>
    <sheetView workbookViewId="0">
      <selection activeCell="B29" sqref="B29"/>
    </sheetView>
  </sheetViews>
  <sheetFormatPr defaultColWidth="8.85546875" defaultRowHeight="15" x14ac:dyDescent="0.25"/>
  <cols>
    <col min="1" max="1" width="19.42578125" customWidth="1"/>
    <col min="2" max="2" width="96" style="1" customWidth="1"/>
  </cols>
  <sheetData>
    <row r="1" spans="1:2" ht="30" x14ac:dyDescent="0.25">
      <c r="A1" s="12" t="s">
        <v>81</v>
      </c>
      <c r="B1" s="13" t="s">
        <v>82</v>
      </c>
    </row>
    <row r="2" spans="1:2" x14ac:dyDescent="0.25">
      <c r="A2" s="3"/>
      <c r="B2" s="8" t="s">
        <v>83</v>
      </c>
    </row>
    <row r="3" spans="1:2" x14ac:dyDescent="0.25">
      <c r="A3" s="4" t="s">
        <v>44</v>
      </c>
      <c r="B3" s="9"/>
    </row>
    <row r="4" spans="1:2" x14ac:dyDescent="0.25">
      <c r="A4" s="4" t="s">
        <v>45</v>
      </c>
      <c r="B4" s="9"/>
    </row>
    <row r="5" spans="1:2" x14ac:dyDescent="0.25">
      <c r="A5" s="4" t="s">
        <v>46</v>
      </c>
      <c r="B5" s="9"/>
    </row>
    <row r="6" spans="1:2" x14ac:dyDescent="0.25">
      <c r="A6" s="4" t="s">
        <v>47</v>
      </c>
      <c r="B6" s="9"/>
    </row>
    <row r="7" spans="1:2" x14ac:dyDescent="0.25">
      <c r="A7" s="4" t="s">
        <v>48</v>
      </c>
      <c r="B7" s="9"/>
    </row>
    <row r="8" spans="1:2" x14ac:dyDescent="0.25">
      <c r="A8" s="4" t="s">
        <v>49</v>
      </c>
      <c r="B8" s="9"/>
    </row>
    <row r="9" spans="1:2" x14ac:dyDescent="0.25">
      <c r="A9" s="4" t="s">
        <v>50</v>
      </c>
      <c r="B9" s="9"/>
    </row>
    <row r="10" spans="1:2" x14ac:dyDescent="0.25">
      <c r="A10" s="4" t="s">
        <v>51</v>
      </c>
      <c r="B10" s="9"/>
    </row>
    <row r="11" spans="1:2" x14ac:dyDescent="0.25">
      <c r="A11" s="4" t="s">
        <v>52</v>
      </c>
      <c r="B11" s="9"/>
    </row>
    <row r="12" spans="1:2" x14ac:dyDescent="0.25">
      <c r="A12" s="4" t="s">
        <v>53</v>
      </c>
      <c r="B12" s="9"/>
    </row>
    <row r="13" spans="1:2" x14ac:dyDescent="0.25">
      <c r="A13" s="4" t="s">
        <v>54</v>
      </c>
      <c r="B13" s="9"/>
    </row>
    <row r="14" spans="1:2" x14ac:dyDescent="0.25">
      <c r="A14" s="4" t="s">
        <v>55</v>
      </c>
      <c r="B14" s="9"/>
    </row>
    <row r="15" spans="1:2" x14ac:dyDescent="0.25">
      <c r="A15" s="4" t="s">
        <v>56</v>
      </c>
      <c r="B15" s="9"/>
    </row>
    <row r="16" spans="1:2" x14ac:dyDescent="0.25">
      <c r="A16" s="4" t="s">
        <v>57</v>
      </c>
      <c r="B16" s="9"/>
    </row>
    <row r="17" spans="1:2" x14ac:dyDescent="0.25">
      <c r="A17" s="4" t="s">
        <v>58</v>
      </c>
      <c r="B17" s="9"/>
    </row>
    <row r="18" spans="1:2" x14ac:dyDescent="0.25">
      <c r="A18" s="4" t="s">
        <v>59</v>
      </c>
      <c r="B18" s="9"/>
    </row>
    <row r="19" spans="1:2" x14ac:dyDescent="0.25">
      <c r="A19" s="4" t="s">
        <v>84</v>
      </c>
      <c r="B19" s="9"/>
    </row>
    <row r="20" spans="1:2" x14ac:dyDescent="0.25">
      <c r="A20" s="4" t="s">
        <v>85</v>
      </c>
      <c r="B20" s="9"/>
    </row>
    <row r="21" spans="1:2" x14ac:dyDescent="0.25">
      <c r="A21" s="4" t="s">
        <v>86</v>
      </c>
      <c r="B21" s="9"/>
    </row>
    <row r="22" spans="1:2" x14ac:dyDescent="0.25">
      <c r="A22" s="4" t="s">
        <v>87</v>
      </c>
      <c r="B22" s="9"/>
    </row>
    <row r="23" spans="1:2" x14ac:dyDescent="0.25">
      <c r="A23" s="4" t="s">
        <v>88</v>
      </c>
      <c r="B23" s="9"/>
    </row>
    <row r="24" spans="1:2" x14ac:dyDescent="0.25">
      <c r="A24" s="4" t="s">
        <v>89</v>
      </c>
      <c r="B24" s="9"/>
    </row>
    <row r="25" spans="1:2" x14ac:dyDescent="0.25">
      <c r="A25" s="4" t="s">
        <v>90</v>
      </c>
      <c r="B25" s="9"/>
    </row>
    <row r="26" spans="1:2" x14ac:dyDescent="0.25">
      <c r="A26" s="4" t="s">
        <v>91</v>
      </c>
      <c r="B26" s="9"/>
    </row>
    <row r="27" spans="1:2" x14ac:dyDescent="0.25">
      <c r="A27" s="4" t="s">
        <v>92</v>
      </c>
      <c r="B27" s="9"/>
    </row>
    <row r="28" spans="1:2" x14ac:dyDescent="0.25">
      <c r="A28" s="4" t="s">
        <v>93</v>
      </c>
      <c r="B28" s="9"/>
    </row>
    <row r="29" spans="1:2" x14ac:dyDescent="0.25">
      <c r="A29" s="4" t="s">
        <v>94</v>
      </c>
      <c r="B29" s="9"/>
    </row>
    <row r="30" spans="1:2" x14ac:dyDescent="0.25">
      <c r="A30" s="4" t="s">
        <v>95</v>
      </c>
      <c r="B30" s="9"/>
    </row>
    <row r="31" spans="1:2" x14ac:dyDescent="0.25">
      <c r="A31" s="4" t="s">
        <v>96</v>
      </c>
      <c r="B31" s="9"/>
    </row>
    <row r="32" spans="1:2" x14ac:dyDescent="0.25">
      <c r="A32" s="4" t="s">
        <v>97</v>
      </c>
      <c r="B32" s="9"/>
    </row>
    <row r="33" spans="1:2" x14ac:dyDescent="0.25">
      <c r="A33" s="4" t="s">
        <v>98</v>
      </c>
      <c r="B33" s="9"/>
    </row>
    <row r="34" spans="1:2" x14ac:dyDescent="0.25">
      <c r="A34" s="4" t="s">
        <v>99</v>
      </c>
      <c r="B34" s="9"/>
    </row>
    <row r="35" spans="1:2" x14ac:dyDescent="0.25">
      <c r="A35" s="4" t="s">
        <v>100</v>
      </c>
      <c r="B35" s="9"/>
    </row>
    <row r="36" spans="1:2" x14ac:dyDescent="0.25">
      <c r="A36" s="4" t="s">
        <v>101</v>
      </c>
      <c r="B36" s="9"/>
    </row>
    <row r="37" spans="1:2" x14ac:dyDescent="0.25">
      <c r="A37" s="4" t="s">
        <v>102</v>
      </c>
      <c r="B37" s="9"/>
    </row>
    <row r="38" spans="1:2" x14ac:dyDescent="0.25">
      <c r="A38" s="4" t="s">
        <v>103</v>
      </c>
      <c r="B38" s="9"/>
    </row>
    <row r="39" spans="1:2" x14ac:dyDescent="0.25">
      <c r="A39" s="4" t="s">
        <v>104</v>
      </c>
      <c r="B39" s="9"/>
    </row>
    <row r="40" spans="1:2" x14ac:dyDescent="0.25">
      <c r="A40" s="4" t="s">
        <v>105</v>
      </c>
      <c r="B40" s="9"/>
    </row>
    <row r="41" spans="1:2" x14ac:dyDescent="0.25">
      <c r="A41" s="4" t="s">
        <v>106</v>
      </c>
      <c r="B41" s="9"/>
    </row>
    <row r="42" spans="1:2" x14ac:dyDescent="0.25">
      <c r="A42" s="4" t="s">
        <v>107</v>
      </c>
      <c r="B42" s="9"/>
    </row>
    <row r="43" spans="1:2" x14ac:dyDescent="0.25">
      <c r="A43" s="4" t="s">
        <v>108</v>
      </c>
      <c r="B43" s="9"/>
    </row>
    <row r="44" spans="1:2" x14ac:dyDescent="0.25">
      <c r="A44" s="4" t="s">
        <v>109</v>
      </c>
      <c r="B44" s="9"/>
    </row>
    <row r="45" spans="1:2" x14ac:dyDescent="0.25">
      <c r="A45" s="4" t="s">
        <v>110</v>
      </c>
      <c r="B45" s="9"/>
    </row>
    <row r="46" spans="1:2" x14ac:dyDescent="0.25">
      <c r="A46" s="4" t="s">
        <v>111</v>
      </c>
      <c r="B46" s="9"/>
    </row>
    <row r="47" spans="1:2" x14ac:dyDescent="0.25">
      <c r="A47" s="4" t="s">
        <v>112</v>
      </c>
      <c r="B47" s="9"/>
    </row>
    <row r="48" spans="1:2" x14ac:dyDescent="0.25">
      <c r="A48" s="4" t="s">
        <v>113</v>
      </c>
      <c r="B48" s="9"/>
    </row>
    <row r="49" spans="1:2" x14ac:dyDescent="0.25">
      <c r="A49" s="4" t="s">
        <v>114</v>
      </c>
      <c r="B49" s="9"/>
    </row>
    <row r="50" spans="1:2" x14ac:dyDescent="0.25">
      <c r="A50" s="4" t="s">
        <v>115</v>
      </c>
      <c r="B50" s="9"/>
    </row>
    <row r="51" spans="1:2" x14ac:dyDescent="0.25">
      <c r="A51" s="4" t="s">
        <v>116</v>
      </c>
      <c r="B51" s="9"/>
    </row>
    <row r="52" spans="1:2" x14ac:dyDescent="0.25">
      <c r="A52" s="4" t="s">
        <v>117</v>
      </c>
      <c r="B52" s="9"/>
    </row>
    <row r="53" spans="1:2" x14ac:dyDescent="0.25">
      <c r="A53" s="4" t="s">
        <v>118</v>
      </c>
      <c r="B53" s="9"/>
    </row>
    <row r="54" spans="1:2" x14ac:dyDescent="0.25">
      <c r="A54" s="4" t="s">
        <v>119</v>
      </c>
      <c r="B54" s="9"/>
    </row>
    <row r="55" spans="1:2" x14ac:dyDescent="0.25">
      <c r="A55" s="4" t="s">
        <v>120</v>
      </c>
      <c r="B55" s="9"/>
    </row>
    <row r="56" spans="1:2" x14ac:dyDescent="0.25">
      <c r="A56" s="4" t="s">
        <v>121</v>
      </c>
      <c r="B56" s="9"/>
    </row>
    <row r="57" spans="1:2" x14ac:dyDescent="0.25">
      <c r="A57" s="4" t="s">
        <v>122</v>
      </c>
      <c r="B57" s="9"/>
    </row>
    <row r="58" spans="1:2" x14ac:dyDescent="0.25">
      <c r="A58" s="4" t="s">
        <v>123</v>
      </c>
      <c r="B58" s="9"/>
    </row>
    <row r="59" spans="1:2" x14ac:dyDescent="0.25">
      <c r="A59" s="4" t="s">
        <v>124</v>
      </c>
      <c r="B59" s="9"/>
    </row>
    <row r="60" spans="1:2" x14ac:dyDescent="0.25">
      <c r="A60" s="4" t="s">
        <v>125</v>
      </c>
      <c r="B60" s="9"/>
    </row>
    <row r="61" spans="1:2" x14ac:dyDescent="0.25">
      <c r="A61" s="4" t="s">
        <v>126</v>
      </c>
      <c r="B61" s="9"/>
    </row>
    <row r="62" spans="1:2" x14ac:dyDescent="0.25">
      <c r="A62" s="4" t="s">
        <v>127</v>
      </c>
      <c r="B62" s="9"/>
    </row>
    <row r="63" spans="1:2" x14ac:dyDescent="0.25">
      <c r="A63" s="4" t="s">
        <v>128</v>
      </c>
      <c r="B63" s="9"/>
    </row>
    <row r="64" spans="1:2" x14ac:dyDescent="0.25">
      <c r="A64" s="4" t="s">
        <v>129</v>
      </c>
      <c r="B64" s="9"/>
    </row>
    <row r="65" spans="1:2" x14ac:dyDescent="0.25">
      <c r="A65" s="4" t="s">
        <v>130</v>
      </c>
      <c r="B65" s="9"/>
    </row>
    <row r="66" spans="1:2" x14ac:dyDescent="0.25">
      <c r="A66" s="4" t="s">
        <v>131</v>
      </c>
      <c r="B66" s="9"/>
    </row>
    <row r="67" spans="1:2" x14ac:dyDescent="0.25">
      <c r="A67" s="5"/>
      <c r="B67" s="10" t="s">
        <v>132</v>
      </c>
    </row>
    <row r="68" spans="1:2" x14ac:dyDescent="0.25">
      <c r="A68" s="6" t="s">
        <v>60</v>
      </c>
      <c r="B68" s="9"/>
    </row>
    <row r="69" spans="1:2" x14ac:dyDescent="0.25">
      <c r="A69" s="6" t="s">
        <v>61</v>
      </c>
      <c r="B69" s="9"/>
    </row>
    <row r="70" spans="1:2" x14ac:dyDescent="0.25">
      <c r="A70" s="6" t="s">
        <v>62</v>
      </c>
      <c r="B70" s="9"/>
    </row>
    <row r="71" spans="1:2" x14ac:dyDescent="0.25">
      <c r="A71" s="6" t="s">
        <v>63</v>
      </c>
      <c r="B71" s="9"/>
    </row>
    <row r="72" spans="1:2" x14ac:dyDescent="0.25">
      <c r="A72" s="6" t="s">
        <v>64</v>
      </c>
      <c r="B72" s="9"/>
    </row>
    <row r="73" spans="1:2" x14ac:dyDescent="0.25">
      <c r="A73" s="6" t="s">
        <v>65</v>
      </c>
      <c r="B73" s="9"/>
    </row>
    <row r="74" spans="1:2" x14ac:dyDescent="0.25">
      <c r="A74" s="6" t="s">
        <v>66</v>
      </c>
      <c r="B74" s="9"/>
    </row>
    <row r="75" spans="1:2" x14ac:dyDescent="0.25">
      <c r="A75" s="6" t="s">
        <v>67</v>
      </c>
      <c r="B75" s="9"/>
    </row>
    <row r="76" spans="1:2" x14ac:dyDescent="0.25">
      <c r="A76" s="6" t="s">
        <v>68</v>
      </c>
      <c r="B76" s="9"/>
    </row>
    <row r="77" spans="1:2" x14ac:dyDescent="0.25">
      <c r="A77" s="6" t="s">
        <v>69</v>
      </c>
      <c r="B77" s="9"/>
    </row>
    <row r="78" spans="1:2" x14ac:dyDescent="0.25">
      <c r="A78" s="6" t="s">
        <v>70</v>
      </c>
      <c r="B78" s="9"/>
    </row>
    <row r="79" spans="1:2" x14ac:dyDescent="0.25">
      <c r="A79" s="6" t="s">
        <v>71</v>
      </c>
      <c r="B79" s="9"/>
    </row>
    <row r="80" spans="1:2" x14ac:dyDescent="0.25">
      <c r="A80" s="6" t="s">
        <v>72</v>
      </c>
      <c r="B80" s="9"/>
    </row>
    <row r="81" spans="1:2" x14ac:dyDescent="0.25">
      <c r="A81" s="6" t="s">
        <v>73</v>
      </c>
      <c r="B81" s="9"/>
    </row>
    <row r="82" spans="1:2" x14ac:dyDescent="0.25">
      <c r="A82" s="6" t="s">
        <v>74</v>
      </c>
      <c r="B82" s="9"/>
    </row>
    <row r="83" spans="1:2" x14ac:dyDescent="0.25">
      <c r="A83" s="6" t="s">
        <v>133</v>
      </c>
      <c r="B83" s="9"/>
    </row>
    <row r="84" spans="1:2" x14ac:dyDescent="0.25">
      <c r="A84" s="6" t="s">
        <v>134</v>
      </c>
      <c r="B84" s="9"/>
    </row>
    <row r="85" spans="1:2" x14ac:dyDescent="0.25">
      <c r="A85" s="6" t="s">
        <v>135</v>
      </c>
      <c r="B85" s="9"/>
    </row>
    <row r="86" spans="1:2" x14ac:dyDescent="0.25">
      <c r="A86" s="6" t="s">
        <v>136</v>
      </c>
      <c r="B86" s="9"/>
    </row>
    <row r="87" spans="1:2" x14ac:dyDescent="0.25">
      <c r="A87" s="6" t="s">
        <v>137</v>
      </c>
      <c r="B87" s="9"/>
    </row>
    <row r="88" spans="1:2" x14ac:dyDescent="0.25">
      <c r="A88" s="6" t="s">
        <v>138</v>
      </c>
      <c r="B88" s="9"/>
    </row>
    <row r="89" spans="1:2" x14ac:dyDescent="0.25">
      <c r="A89" s="6" t="s">
        <v>139</v>
      </c>
      <c r="B89" s="9"/>
    </row>
    <row r="90" spans="1:2" x14ac:dyDescent="0.25">
      <c r="A90" s="6" t="s">
        <v>140</v>
      </c>
      <c r="B90" s="9"/>
    </row>
    <row r="91" spans="1:2" x14ac:dyDescent="0.25">
      <c r="A91" s="6" t="s">
        <v>141</v>
      </c>
      <c r="B91" s="9"/>
    </row>
    <row r="92" spans="1:2" x14ac:dyDescent="0.25">
      <c r="A92" s="6" t="s">
        <v>142</v>
      </c>
      <c r="B92" s="9"/>
    </row>
    <row r="93" spans="1:2" x14ac:dyDescent="0.25">
      <c r="A93" s="6" t="s">
        <v>143</v>
      </c>
      <c r="B93" s="9"/>
    </row>
    <row r="94" spans="1:2" x14ac:dyDescent="0.25">
      <c r="A94" s="6" t="s">
        <v>144</v>
      </c>
      <c r="B94" s="9"/>
    </row>
    <row r="95" spans="1:2" x14ac:dyDescent="0.25">
      <c r="A95" s="6" t="s">
        <v>145</v>
      </c>
      <c r="B95" s="9"/>
    </row>
    <row r="96" spans="1:2" x14ac:dyDescent="0.25">
      <c r="A96" s="6" t="s">
        <v>146</v>
      </c>
      <c r="B96" s="9"/>
    </row>
    <row r="97" spans="1:2" x14ac:dyDescent="0.25">
      <c r="A97" s="6" t="s">
        <v>147</v>
      </c>
      <c r="B97" s="9"/>
    </row>
    <row r="98" spans="1:2" x14ac:dyDescent="0.25">
      <c r="A98" s="6" t="s">
        <v>148</v>
      </c>
      <c r="B98" s="9"/>
    </row>
    <row r="99" spans="1:2" x14ac:dyDescent="0.25">
      <c r="A99" s="6" t="s">
        <v>149</v>
      </c>
      <c r="B99" s="9"/>
    </row>
    <row r="100" spans="1:2" x14ac:dyDescent="0.25">
      <c r="A100" s="6" t="s">
        <v>150</v>
      </c>
      <c r="B100" s="9"/>
    </row>
    <row r="101" spans="1:2" x14ac:dyDescent="0.25">
      <c r="A101" s="6" t="s">
        <v>151</v>
      </c>
      <c r="B101" s="9"/>
    </row>
    <row r="102" spans="1:2" x14ac:dyDescent="0.25">
      <c r="A102" s="6" t="s">
        <v>152</v>
      </c>
      <c r="B102" s="9"/>
    </row>
    <row r="103" spans="1:2" x14ac:dyDescent="0.25">
      <c r="A103" s="6" t="s">
        <v>153</v>
      </c>
      <c r="B103" s="9"/>
    </row>
    <row r="104" spans="1:2" x14ac:dyDescent="0.25">
      <c r="A104" s="6" t="s">
        <v>154</v>
      </c>
      <c r="B104" s="9"/>
    </row>
    <row r="105" spans="1:2" x14ac:dyDescent="0.25">
      <c r="A105" s="6" t="s">
        <v>155</v>
      </c>
      <c r="B105" s="9"/>
    </row>
    <row r="106" spans="1:2" x14ac:dyDescent="0.25">
      <c r="A106" s="6" t="s">
        <v>156</v>
      </c>
      <c r="B106" s="9"/>
    </row>
    <row r="107" spans="1:2" x14ac:dyDescent="0.25">
      <c r="A107" s="6" t="s">
        <v>157</v>
      </c>
      <c r="B107" s="9"/>
    </row>
    <row r="108" spans="1:2" x14ac:dyDescent="0.25">
      <c r="A108" s="6" t="s">
        <v>158</v>
      </c>
      <c r="B108" s="9"/>
    </row>
    <row r="109" spans="1:2" x14ac:dyDescent="0.25">
      <c r="A109" s="6" t="s">
        <v>159</v>
      </c>
      <c r="B109" s="9"/>
    </row>
    <row r="110" spans="1:2" x14ac:dyDescent="0.25">
      <c r="A110" s="6" t="s">
        <v>160</v>
      </c>
      <c r="B110" s="9"/>
    </row>
    <row r="111" spans="1:2" x14ac:dyDescent="0.25">
      <c r="A111" s="6" t="s">
        <v>161</v>
      </c>
      <c r="B111" s="9"/>
    </row>
    <row r="112" spans="1:2" x14ac:dyDescent="0.25">
      <c r="A112" s="6" t="s">
        <v>162</v>
      </c>
      <c r="B112" s="9"/>
    </row>
    <row r="113" spans="1:2" x14ac:dyDescent="0.25">
      <c r="A113" s="6" t="s">
        <v>163</v>
      </c>
      <c r="B113" s="9"/>
    </row>
    <row r="114" spans="1:2" x14ac:dyDescent="0.25">
      <c r="A114" s="6" t="s">
        <v>164</v>
      </c>
      <c r="B114" s="9"/>
    </row>
    <row r="115" spans="1:2" x14ac:dyDescent="0.25">
      <c r="A115" s="6" t="s">
        <v>165</v>
      </c>
      <c r="B115" s="9"/>
    </row>
    <row r="116" spans="1:2" x14ac:dyDescent="0.25">
      <c r="A116" s="6" t="s">
        <v>166</v>
      </c>
      <c r="B116" s="9"/>
    </row>
    <row r="117" spans="1:2" x14ac:dyDescent="0.25">
      <c r="A117" s="6" t="s">
        <v>167</v>
      </c>
      <c r="B117" s="9"/>
    </row>
    <row r="118" spans="1:2" x14ac:dyDescent="0.25">
      <c r="A118" s="6" t="s">
        <v>168</v>
      </c>
      <c r="B118" s="9"/>
    </row>
    <row r="119" spans="1:2" x14ac:dyDescent="0.25">
      <c r="A119" s="6" t="s">
        <v>169</v>
      </c>
      <c r="B119" s="9"/>
    </row>
    <row r="120" spans="1:2" x14ac:dyDescent="0.25">
      <c r="A120" s="6" t="s">
        <v>170</v>
      </c>
      <c r="B120" s="9"/>
    </row>
    <row r="121" spans="1:2" x14ac:dyDescent="0.25">
      <c r="A121" s="6" t="s">
        <v>171</v>
      </c>
      <c r="B121" s="9"/>
    </row>
    <row r="122" spans="1:2" x14ac:dyDescent="0.25">
      <c r="A122" s="6" t="s">
        <v>172</v>
      </c>
      <c r="B122" s="9"/>
    </row>
    <row r="123" spans="1:2" x14ac:dyDescent="0.25">
      <c r="A123" s="6" t="s">
        <v>173</v>
      </c>
      <c r="B123" s="9"/>
    </row>
    <row r="124" spans="1:2" x14ac:dyDescent="0.25">
      <c r="A124" s="6" t="s">
        <v>174</v>
      </c>
      <c r="B124" s="9"/>
    </row>
    <row r="125" spans="1:2" x14ac:dyDescent="0.25">
      <c r="A125" s="6" t="s">
        <v>175</v>
      </c>
      <c r="B125" s="9"/>
    </row>
    <row r="126" spans="1:2" x14ac:dyDescent="0.25">
      <c r="A126" s="6" t="s">
        <v>176</v>
      </c>
      <c r="B126" s="9"/>
    </row>
    <row r="127" spans="1:2" x14ac:dyDescent="0.25">
      <c r="A127" s="6" t="s">
        <v>177</v>
      </c>
      <c r="B127" s="9"/>
    </row>
    <row r="128" spans="1:2" x14ac:dyDescent="0.25">
      <c r="A128" s="6" t="s">
        <v>178</v>
      </c>
      <c r="B128" s="9"/>
    </row>
    <row r="129" spans="1:2" x14ac:dyDescent="0.25">
      <c r="A129" s="6" t="s">
        <v>179</v>
      </c>
      <c r="B129" s="9"/>
    </row>
    <row r="130" spans="1:2" x14ac:dyDescent="0.25">
      <c r="A130" s="7"/>
      <c r="B130" s="11" t="s">
        <v>180</v>
      </c>
    </row>
    <row r="131" spans="1:2" x14ac:dyDescent="0.25">
      <c r="A131" s="6" t="s">
        <v>75</v>
      </c>
      <c r="B131" s="9"/>
    </row>
    <row r="132" spans="1:2" x14ac:dyDescent="0.25">
      <c r="A132" s="6" t="s">
        <v>76</v>
      </c>
      <c r="B132" s="9"/>
    </row>
    <row r="133" spans="1:2" x14ac:dyDescent="0.25">
      <c r="A133" s="6" t="s">
        <v>77</v>
      </c>
      <c r="B133" s="9"/>
    </row>
    <row r="134" spans="1:2" x14ac:dyDescent="0.25">
      <c r="A134" s="6" t="s">
        <v>78</v>
      </c>
      <c r="B134" s="9"/>
    </row>
    <row r="135" spans="1:2" x14ac:dyDescent="0.25">
      <c r="A135" s="6" t="s">
        <v>79</v>
      </c>
      <c r="B135" s="9"/>
    </row>
    <row r="136" spans="1:2" x14ac:dyDescent="0.25">
      <c r="A136" s="6" t="s">
        <v>181</v>
      </c>
      <c r="B136" s="9"/>
    </row>
    <row r="137" spans="1:2" x14ac:dyDescent="0.25">
      <c r="A137" s="6" t="s">
        <v>182</v>
      </c>
      <c r="B137" s="9"/>
    </row>
    <row r="138" spans="1:2" x14ac:dyDescent="0.25">
      <c r="A138" s="6" t="s">
        <v>183</v>
      </c>
      <c r="B138" s="9"/>
    </row>
    <row r="139" spans="1:2" x14ac:dyDescent="0.25">
      <c r="A139" s="14" t="s">
        <v>184</v>
      </c>
      <c r="B139" s="1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7CF-DF51-43BF-A344-502F574B04B6}">
  <dimension ref="A1:CM121"/>
  <sheetViews>
    <sheetView tabSelected="1" zoomScaleNormal="55" workbookViewId="0">
      <pane xSplit="22" ySplit="19" topLeftCell="W20" activePane="bottomRight" state="frozen"/>
      <selection pane="topRight" activeCell="T1" sqref="T1"/>
      <selection pane="bottomLeft" activeCell="A20" sqref="A20"/>
      <selection pane="bottomRight" activeCell="W144" sqref="W144:X149"/>
    </sheetView>
  </sheetViews>
  <sheetFormatPr defaultColWidth="9.140625" defaultRowHeight="15" x14ac:dyDescent="0.25"/>
  <cols>
    <col min="1" max="1" width="5.42578125" style="16" customWidth="1"/>
    <col min="2" max="2" width="6.7109375" style="16" customWidth="1"/>
    <col min="3" max="3" width="12.7109375" style="16" customWidth="1"/>
    <col min="4" max="4" width="6.7109375" style="16" customWidth="1"/>
    <col min="5" max="5" width="6.7109375" style="17" customWidth="1"/>
    <col min="6" max="6" width="12" style="16" customWidth="1"/>
    <col min="7" max="7" width="7.140625" style="16" customWidth="1"/>
    <col min="8" max="8" width="14.85546875" style="18" customWidth="1"/>
    <col min="9" max="9" width="27.42578125" style="18" customWidth="1"/>
    <col min="10" max="12" width="6.85546875" style="18" customWidth="1"/>
    <col min="13" max="13" width="14.42578125" style="18" customWidth="1"/>
    <col min="14" max="14" width="12" style="16" customWidth="1"/>
    <col min="15" max="15" width="6.85546875" style="18" customWidth="1"/>
    <col min="16" max="16" width="11.85546875" style="18" customWidth="1"/>
    <col min="17" max="17" width="9.42578125" style="18" customWidth="1"/>
    <col min="18" max="18" width="10.42578125" style="19" customWidth="1"/>
    <col min="19" max="19" width="10.7109375" style="19" customWidth="1"/>
    <col min="20" max="20" width="10.42578125" style="18" customWidth="1"/>
    <col min="21" max="21" width="10" style="18" customWidth="1"/>
    <col min="22" max="22" width="6.42578125" style="18" customWidth="1"/>
    <col min="23" max="23" width="5.7109375" style="16" customWidth="1"/>
    <col min="24" max="24" width="7.7109375" style="16" customWidth="1"/>
    <col min="25" max="25" width="8.42578125" style="16" customWidth="1"/>
    <col min="26" max="26" width="8.28515625" style="16" customWidth="1"/>
    <col min="27" max="27" width="7.85546875" style="16" customWidth="1"/>
    <col min="28" max="29" width="7.42578125" style="16" customWidth="1"/>
    <col min="30" max="30" width="7.140625" style="16" customWidth="1"/>
    <col min="31" max="31" width="5.7109375" style="16" customWidth="1"/>
    <col min="32" max="32" width="8.42578125" style="16" customWidth="1"/>
    <col min="33" max="35" width="7.42578125" style="16" customWidth="1"/>
    <col min="36" max="43" width="5.7109375" style="16" customWidth="1"/>
    <col min="44" max="45" width="7" style="16" customWidth="1"/>
    <col min="46" max="46" width="5.7109375" style="16" customWidth="1"/>
    <col min="47" max="48" width="7.140625" style="16" customWidth="1"/>
    <col min="49" max="49" width="6.140625" style="16" customWidth="1"/>
    <col min="50" max="50" width="6.28515625" style="16" customWidth="1"/>
    <col min="51" max="51" width="8.7109375" style="16" bestFit="1" customWidth="1"/>
    <col min="52" max="52" width="6.85546875" style="16" bestFit="1" customWidth="1"/>
    <col min="53" max="54" width="5.7109375" style="16" customWidth="1"/>
    <col min="55" max="55" width="6.42578125" style="16" customWidth="1"/>
    <col min="56" max="56" width="5" style="16" customWidth="1"/>
    <col min="57" max="58" width="7.140625" style="16" customWidth="1"/>
    <col min="59" max="59" width="5.7109375" style="16" customWidth="1"/>
    <col min="60" max="60" width="6.7109375" style="16" customWidth="1"/>
    <col min="61" max="66" width="5.7109375" style="16" customWidth="1"/>
    <col min="67" max="68" width="6.7109375" style="16" customWidth="1"/>
    <col min="69" max="69" width="12.85546875" style="20" customWidth="1"/>
    <col min="70" max="70" width="28.85546875" style="18" customWidth="1"/>
    <col min="71" max="88" width="9.140625" style="16"/>
    <col min="89" max="91" width="6.85546875" style="16" customWidth="1"/>
    <col min="92" max="16384" width="9.140625" style="16"/>
  </cols>
  <sheetData>
    <row r="1" spans="1:91" x14ac:dyDescent="0.25">
      <c r="A1"/>
      <c r="B1"/>
      <c r="C1"/>
      <c r="D1"/>
      <c r="E1" s="68"/>
      <c r="F1"/>
      <c r="G1"/>
      <c r="H1" s="1"/>
      <c r="I1" s="1"/>
      <c r="J1" s="1"/>
      <c r="K1" s="1"/>
      <c r="L1" s="1"/>
      <c r="M1" s="1"/>
      <c r="N1"/>
      <c r="O1" s="1"/>
      <c r="P1" s="1"/>
      <c r="Q1" s="1"/>
      <c r="R1" s="69"/>
      <c r="S1" s="69"/>
      <c r="T1" s="1"/>
      <c r="U1" s="1"/>
      <c r="V1" s="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 s="70"/>
      <c r="BR1" s="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x14ac:dyDescent="0.25">
      <c r="A2"/>
      <c r="B2"/>
      <c r="C2"/>
      <c r="D2"/>
      <c r="E2" s="68"/>
      <c r="F2"/>
      <c r="G2"/>
      <c r="H2" s="1"/>
      <c r="I2" s="1"/>
      <c r="J2" s="1"/>
      <c r="K2" s="1"/>
      <c r="L2" s="1"/>
      <c r="M2" s="1"/>
      <c r="N2"/>
      <c r="O2" s="1"/>
      <c r="P2" s="1"/>
      <c r="Q2" s="1"/>
      <c r="R2" s="69"/>
      <c r="S2" s="69"/>
      <c r="T2" s="1"/>
      <c r="U2" s="1"/>
      <c r="V2" s="1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 s="70"/>
      <c r="BR2" s="1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x14ac:dyDescent="0.25">
      <c r="A3"/>
      <c r="B3"/>
      <c r="C3"/>
      <c r="D3"/>
      <c r="E3" s="68"/>
      <c r="F3"/>
      <c r="G3"/>
      <c r="H3" s="1"/>
      <c r="I3" s="1"/>
      <c r="J3" s="1"/>
      <c r="K3" s="1"/>
      <c r="L3" s="1"/>
      <c r="M3" s="1"/>
      <c r="N3"/>
      <c r="O3" s="1"/>
      <c r="P3" s="1"/>
      <c r="Q3" s="1"/>
      <c r="R3" s="69"/>
      <c r="S3" s="69"/>
      <c r="T3" s="1"/>
      <c r="U3" s="1"/>
      <c r="V3" s="1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 s="70"/>
      <c r="BR3" s="1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</row>
    <row r="4" spans="1:91" x14ac:dyDescent="0.25">
      <c r="A4"/>
      <c r="B4"/>
      <c r="C4"/>
      <c r="D4"/>
      <c r="E4" s="68"/>
      <c r="F4"/>
      <c r="G4"/>
      <c r="H4" s="1"/>
      <c r="I4" s="1"/>
      <c r="J4" s="1"/>
      <c r="K4" s="1"/>
      <c r="L4" s="1"/>
      <c r="M4" s="1"/>
      <c r="N4"/>
      <c r="O4" s="1"/>
      <c r="P4" s="1"/>
      <c r="Q4" s="1"/>
      <c r="R4" s="69"/>
      <c r="S4" s="69"/>
      <c r="T4" s="1"/>
      <c r="U4" s="1"/>
      <c r="V4" s="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 s="70"/>
      <c r="BR4" s="1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</row>
    <row r="5" spans="1:91" ht="18.75" x14ac:dyDescent="0.3">
      <c r="A5"/>
      <c r="B5"/>
      <c r="C5"/>
      <c r="D5"/>
      <c r="E5" s="68"/>
      <c r="F5"/>
      <c r="G5" s="71" t="s">
        <v>14</v>
      </c>
      <c r="H5" s="72"/>
      <c r="I5" s="67" t="s">
        <v>194</v>
      </c>
      <c r="J5" s="1"/>
      <c r="K5" s="1"/>
      <c r="L5" s="1"/>
      <c r="M5" s="73"/>
      <c r="N5"/>
      <c r="O5" s="1"/>
      <c r="P5" s="1"/>
      <c r="Q5" s="1"/>
      <c r="R5" s="69"/>
      <c r="S5" s="69"/>
      <c r="T5" s="1"/>
      <c r="U5" s="1"/>
      <c r="V5" s="1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 s="70"/>
      <c r="BR5" s="1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ht="18.75" x14ac:dyDescent="0.3">
      <c r="A6"/>
      <c r="B6"/>
      <c r="C6"/>
      <c r="D6"/>
      <c r="E6" s="68"/>
      <c r="F6"/>
      <c r="G6" s="71" t="s">
        <v>15</v>
      </c>
      <c r="H6" s="72"/>
      <c r="I6" s="67" t="s">
        <v>195</v>
      </c>
      <c r="J6" s="1"/>
      <c r="K6" s="1"/>
      <c r="L6" s="1"/>
      <c r="M6" s="73"/>
      <c r="N6"/>
      <c r="O6" s="1"/>
      <c r="P6" s="1"/>
      <c r="Q6" s="1"/>
      <c r="R6" s="69"/>
      <c r="S6" s="69"/>
      <c r="T6" s="1"/>
      <c r="U6" s="1"/>
      <c r="V6" s="1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 s="74" t="s">
        <v>196</v>
      </c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 s="70"/>
      <c r="BR6" s="1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x14ac:dyDescent="0.25">
      <c r="A7"/>
      <c r="B7"/>
      <c r="C7"/>
      <c r="D7"/>
      <c r="E7" s="68"/>
      <c r="F7"/>
      <c r="G7" s="75" t="s">
        <v>16</v>
      </c>
      <c r="H7" s="76"/>
      <c r="I7" s="77" t="s">
        <v>197</v>
      </c>
      <c r="J7" s="78"/>
      <c r="K7" s="78"/>
      <c r="L7" s="78"/>
      <c r="M7" s="1"/>
      <c r="N7"/>
      <c r="O7" s="1"/>
      <c r="P7" s="1"/>
      <c r="Q7" s="1"/>
      <c r="R7" s="69"/>
      <c r="S7" s="69"/>
      <c r="T7" s="1"/>
      <c r="U7" s="1"/>
      <c r="V7" s="1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 t="s">
        <v>198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 s="70"/>
      <c r="BR7" s="1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</row>
    <row r="8" spans="1:91" ht="18.75" x14ac:dyDescent="0.3">
      <c r="A8"/>
      <c r="B8"/>
      <c r="C8"/>
      <c r="D8"/>
      <c r="E8" s="68"/>
      <c r="F8"/>
      <c r="G8" s="75" t="s">
        <v>17</v>
      </c>
      <c r="H8" s="76"/>
      <c r="I8" s="67" t="s">
        <v>18</v>
      </c>
      <c r="J8" s="1"/>
      <c r="K8" s="1"/>
      <c r="L8" s="1"/>
      <c r="M8" s="73"/>
      <c r="N8"/>
      <c r="O8" s="1"/>
      <c r="P8" s="1"/>
      <c r="Q8" s="1"/>
      <c r="R8" s="69"/>
      <c r="S8" s="69"/>
      <c r="T8" s="1"/>
      <c r="U8" s="1"/>
      <c r="V8" s="1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 t="s">
        <v>199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 s="70"/>
      <c r="BR8" s="1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</row>
    <row r="9" spans="1:91" x14ac:dyDescent="0.25">
      <c r="A9"/>
      <c r="B9"/>
      <c r="C9"/>
      <c r="D9"/>
      <c r="E9" s="68"/>
      <c r="F9"/>
      <c r="G9" s="75" t="s">
        <v>19</v>
      </c>
      <c r="H9" s="76"/>
      <c r="I9" s="67" t="s">
        <v>20</v>
      </c>
      <c r="J9" s="1"/>
      <c r="K9" s="1"/>
      <c r="L9" s="1"/>
      <c r="M9" s="1"/>
      <c r="N9"/>
      <c r="O9" s="1"/>
      <c r="P9" s="1"/>
      <c r="Q9" s="1"/>
      <c r="R9" s="69"/>
      <c r="S9" s="69"/>
      <c r="T9" s="1"/>
      <c r="U9" s="1"/>
      <c r="V9" s="1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 t="s">
        <v>200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 s="70"/>
      <c r="BR9" s="1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</row>
    <row r="10" spans="1:91" ht="18.75" x14ac:dyDescent="0.3">
      <c r="A10"/>
      <c r="B10"/>
      <c r="C10"/>
      <c r="D10"/>
      <c r="E10" s="68"/>
      <c r="F10"/>
      <c r="G10" s="75" t="s">
        <v>21</v>
      </c>
      <c r="H10" s="76"/>
      <c r="I10" s="67" t="s">
        <v>22</v>
      </c>
      <c r="J10" s="1"/>
      <c r="K10" s="1"/>
      <c r="L10" s="1"/>
      <c r="M10" s="73"/>
      <c r="N10"/>
      <c r="O10" s="78"/>
      <c r="P10" s="78"/>
      <c r="Q10" s="78"/>
      <c r="R10" s="79"/>
      <c r="S10" s="79"/>
      <c r="T10" s="78"/>
      <c r="U10" s="78"/>
      <c r="V10" s="78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 s="70"/>
      <c r="BR10" s="1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</row>
    <row r="11" spans="1:91" x14ac:dyDescent="0.25">
      <c r="A11"/>
      <c r="B11"/>
      <c r="C11"/>
      <c r="D11"/>
      <c r="E11" s="68"/>
      <c r="F11"/>
      <c r="G11" s="80" t="s">
        <v>23</v>
      </c>
      <c r="H11" s="76"/>
      <c r="I11" s="81">
        <v>4</v>
      </c>
      <c r="J11" s="82"/>
      <c r="K11" s="82"/>
      <c r="L11" s="82"/>
      <c r="M11" s="1"/>
      <c r="N11"/>
      <c r="O11" s="1"/>
      <c r="P11" s="1"/>
      <c r="Q11" s="1"/>
      <c r="R11" s="69"/>
      <c r="S11" s="69"/>
      <c r="T11" s="1"/>
      <c r="U11" s="1"/>
      <c r="V11" s="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 s="70"/>
      <c r="BR11" s="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x14ac:dyDescent="0.25">
      <c r="A12"/>
      <c r="B12"/>
      <c r="C12"/>
      <c r="D12"/>
      <c r="E12" s="68"/>
      <c r="F12"/>
      <c r="G12" s="80" t="s">
        <v>24</v>
      </c>
      <c r="H12" s="76"/>
      <c r="I12" s="83"/>
      <c r="J12" s="84"/>
      <c r="K12" s="84"/>
      <c r="L12" s="84"/>
      <c r="M12" s="1"/>
      <c r="N12"/>
      <c r="O12" s="1"/>
      <c r="P12" s="1"/>
      <c r="Q12" s="1"/>
      <c r="R12" s="69"/>
      <c r="S12" s="69"/>
      <c r="T12" s="1"/>
      <c r="U12" s="1"/>
      <c r="V12" s="1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 s="70"/>
      <c r="BR12" s="1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</row>
    <row r="13" spans="1:91" x14ac:dyDescent="0.25">
      <c r="A13"/>
      <c r="B13"/>
      <c r="C13"/>
      <c r="D13"/>
      <c r="E13" s="68"/>
      <c r="F13"/>
      <c r="G13" s="80" t="s">
        <v>25</v>
      </c>
      <c r="H13" s="76"/>
      <c r="I13" s="81">
        <v>120</v>
      </c>
      <c r="J13" s="82"/>
      <c r="K13" s="82"/>
      <c r="L13" s="82"/>
      <c r="M13" s="1"/>
      <c r="N13"/>
      <c r="O13" s="1"/>
      <c r="P13" s="1"/>
      <c r="Q13" s="1"/>
      <c r="R13" s="69"/>
      <c r="S13" s="69"/>
      <c r="T13" s="1"/>
      <c r="U13" s="1"/>
      <c r="V13" s="1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 s="70"/>
      <c r="BR13" s="1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ht="15.75" thickBot="1" x14ac:dyDescent="0.3">
      <c r="A14"/>
      <c r="B14"/>
      <c r="C14"/>
      <c r="D14"/>
      <c r="E14" s="68"/>
      <c r="F14"/>
      <c r="G14"/>
      <c r="H14" s="1"/>
      <c r="I14" s="1"/>
      <c r="J14" s="1"/>
      <c r="K14" s="1"/>
      <c r="L14" s="1"/>
      <c r="M14" s="82"/>
      <c r="N14"/>
      <c r="O14" s="82"/>
      <c r="P14" s="82"/>
      <c r="Q14" s="82"/>
      <c r="R14" s="85"/>
      <c r="S14" s="86"/>
      <c r="T14" s="82"/>
      <c r="U14" s="82"/>
      <c r="V14" s="82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 s="70"/>
      <c r="BR14" s="1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</row>
    <row r="15" spans="1:91" ht="24" customHeight="1" thickBot="1" x14ac:dyDescent="0.3">
      <c r="A15" s="481" t="s">
        <v>26</v>
      </c>
      <c r="B15" s="479" t="s">
        <v>27</v>
      </c>
      <c r="C15" s="479" t="s">
        <v>28</v>
      </c>
      <c r="D15" s="479" t="s">
        <v>29</v>
      </c>
      <c r="E15" s="479" t="s">
        <v>30</v>
      </c>
      <c r="F15" s="479" t="s">
        <v>31</v>
      </c>
      <c r="G15" s="479" t="s">
        <v>201</v>
      </c>
      <c r="H15" s="479" t="s">
        <v>32</v>
      </c>
      <c r="I15" s="479" t="s">
        <v>33</v>
      </c>
      <c r="J15" s="479" t="s">
        <v>202</v>
      </c>
      <c r="K15" s="479" t="s">
        <v>203</v>
      </c>
      <c r="L15" s="479" t="s">
        <v>204</v>
      </c>
      <c r="M15" s="489" t="s">
        <v>34</v>
      </c>
      <c r="N15" s="489"/>
      <c r="O15" s="489"/>
      <c r="P15" s="489"/>
      <c r="Q15" s="489"/>
      <c r="R15" s="489"/>
      <c r="S15" s="489"/>
      <c r="T15" s="489"/>
      <c r="U15" s="489"/>
      <c r="V15" s="490"/>
      <c r="W15" s="489" t="s">
        <v>205</v>
      </c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89"/>
      <c r="AI15" s="489"/>
      <c r="AJ15" s="489"/>
      <c r="AK15" s="489"/>
      <c r="AL15" s="489"/>
      <c r="AM15" s="489"/>
      <c r="AN15" s="489"/>
      <c r="AO15" s="489"/>
      <c r="AP15" s="489"/>
      <c r="AQ15" s="489"/>
      <c r="AR15" s="489"/>
      <c r="AS15" s="489"/>
      <c r="AT15" s="526" t="s">
        <v>206</v>
      </c>
      <c r="AU15" s="527"/>
      <c r="AV15" s="527"/>
      <c r="AW15" s="527"/>
      <c r="AX15" s="527"/>
      <c r="AY15" s="527"/>
      <c r="AZ15" s="527"/>
      <c r="BA15" s="527"/>
      <c r="BB15" s="527"/>
      <c r="BC15" s="527"/>
      <c r="BD15" s="527"/>
      <c r="BE15" s="527"/>
      <c r="BF15" s="527"/>
      <c r="BG15" s="527"/>
      <c r="BH15" s="527"/>
      <c r="BI15" s="527"/>
      <c r="BJ15" s="527"/>
      <c r="BK15" s="527"/>
      <c r="BL15" s="527"/>
      <c r="BM15" s="527"/>
      <c r="BN15" s="527"/>
      <c r="BO15" s="527"/>
      <c r="BP15" s="528"/>
      <c r="BQ15" s="457" t="s">
        <v>207</v>
      </c>
      <c r="BR15" s="458"/>
      <c r="BS15" s="411" t="s">
        <v>208</v>
      </c>
      <c r="BT15" s="412"/>
      <c r="BU15" s="412"/>
      <c r="BV15" s="412"/>
      <c r="BW15" s="412"/>
      <c r="BX15" s="412"/>
      <c r="BY15" s="412"/>
      <c r="BZ15" s="413" t="s">
        <v>209</v>
      </c>
      <c r="CA15" s="414"/>
      <c r="CB15" s="414"/>
      <c r="CC15" s="414"/>
      <c r="CD15" s="414"/>
      <c r="CE15" s="414"/>
      <c r="CF15" s="415"/>
      <c r="CG15" s="416" t="s">
        <v>210</v>
      </c>
      <c r="CH15" s="416"/>
      <c r="CI15" s="417" t="s">
        <v>211</v>
      </c>
      <c r="CJ15" s="418"/>
      <c r="CK15" s="403" t="s">
        <v>35</v>
      </c>
      <c r="CL15" s="403"/>
      <c r="CM15" s="404"/>
    </row>
    <row r="16" spans="1:91" ht="46.5" customHeight="1" x14ac:dyDescent="0.25">
      <c r="A16" s="482"/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520" t="s">
        <v>36</v>
      </c>
      <c r="N16" s="520"/>
      <c r="O16" s="520"/>
      <c r="P16" s="521"/>
      <c r="Q16" s="518" t="s">
        <v>212</v>
      </c>
      <c r="R16" s="519"/>
      <c r="S16" s="519"/>
      <c r="T16" s="519"/>
      <c r="U16" s="519"/>
      <c r="V16" s="487" t="s">
        <v>213</v>
      </c>
      <c r="W16" s="529" t="s">
        <v>214</v>
      </c>
      <c r="X16" s="508" t="s">
        <v>215</v>
      </c>
      <c r="Y16" s="506" t="s">
        <v>216</v>
      </c>
      <c r="Z16" s="493" t="s">
        <v>217</v>
      </c>
      <c r="AA16" s="491" t="s">
        <v>218</v>
      </c>
      <c r="AB16" s="510" t="s">
        <v>219</v>
      </c>
      <c r="AC16" s="511"/>
      <c r="AD16" s="497" t="s">
        <v>220</v>
      </c>
      <c r="AE16" s="495" t="s">
        <v>221</v>
      </c>
      <c r="AF16" s="497" t="s">
        <v>222</v>
      </c>
      <c r="AG16" s="512" t="s">
        <v>223</v>
      </c>
      <c r="AH16" s="513"/>
      <c r="AI16" s="514"/>
      <c r="AJ16" s="497" t="s">
        <v>224</v>
      </c>
      <c r="AK16" s="495" t="s">
        <v>225</v>
      </c>
      <c r="AL16" s="495" t="s">
        <v>226</v>
      </c>
      <c r="AM16" s="495" t="s">
        <v>227</v>
      </c>
      <c r="AN16" s="495" t="s">
        <v>228</v>
      </c>
      <c r="AO16" s="495" t="s">
        <v>229</v>
      </c>
      <c r="AP16" s="495" t="s">
        <v>230</v>
      </c>
      <c r="AQ16" s="495" t="s">
        <v>231</v>
      </c>
      <c r="AR16" s="522" t="s">
        <v>232</v>
      </c>
      <c r="AS16" s="524" t="s">
        <v>233</v>
      </c>
      <c r="AT16" s="504" t="s">
        <v>214</v>
      </c>
      <c r="AU16" s="508" t="s">
        <v>215</v>
      </c>
      <c r="AV16" s="506" t="s">
        <v>234</v>
      </c>
      <c r="AW16" s="493" t="s">
        <v>217</v>
      </c>
      <c r="AX16" s="491" t="s">
        <v>218</v>
      </c>
      <c r="AY16" s="510" t="s">
        <v>219</v>
      </c>
      <c r="AZ16" s="511"/>
      <c r="BA16" s="497" t="s">
        <v>220</v>
      </c>
      <c r="BB16" s="495" t="s">
        <v>235</v>
      </c>
      <c r="BC16" s="495" t="s">
        <v>222</v>
      </c>
      <c r="BD16" s="512" t="s">
        <v>223</v>
      </c>
      <c r="BE16" s="513"/>
      <c r="BF16" s="514"/>
      <c r="BG16" s="497" t="s">
        <v>224</v>
      </c>
      <c r="BH16" s="495" t="s">
        <v>225</v>
      </c>
      <c r="BI16" s="495" t="s">
        <v>226</v>
      </c>
      <c r="BJ16" s="495" t="s">
        <v>227</v>
      </c>
      <c r="BK16" s="495" t="s">
        <v>228</v>
      </c>
      <c r="BL16" s="495" t="s">
        <v>229</v>
      </c>
      <c r="BM16" s="495" t="s">
        <v>230</v>
      </c>
      <c r="BN16" s="495" t="s">
        <v>231</v>
      </c>
      <c r="BO16" s="531" t="s">
        <v>232</v>
      </c>
      <c r="BP16" s="533" t="s">
        <v>233</v>
      </c>
      <c r="BQ16" s="459"/>
      <c r="BR16" s="460"/>
      <c r="BS16" s="419" t="s">
        <v>236</v>
      </c>
      <c r="BT16" s="422" t="s">
        <v>237</v>
      </c>
      <c r="BU16" s="425" t="s">
        <v>238</v>
      </c>
      <c r="BV16" s="422" t="s">
        <v>239</v>
      </c>
      <c r="BW16" s="425" t="s">
        <v>240</v>
      </c>
      <c r="BX16" s="422" t="s">
        <v>241</v>
      </c>
      <c r="BY16" s="428" t="s">
        <v>242</v>
      </c>
      <c r="BZ16" s="431" t="s">
        <v>236</v>
      </c>
      <c r="CA16" s="434" t="s">
        <v>237</v>
      </c>
      <c r="CB16" s="434" t="s">
        <v>238</v>
      </c>
      <c r="CC16" s="434" t="s">
        <v>239</v>
      </c>
      <c r="CD16" s="434" t="s">
        <v>240</v>
      </c>
      <c r="CE16" s="434" t="s">
        <v>241</v>
      </c>
      <c r="CF16" s="437" t="s">
        <v>242</v>
      </c>
      <c r="CG16" s="440" t="s">
        <v>243</v>
      </c>
      <c r="CH16" s="443" t="s">
        <v>244</v>
      </c>
      <c r="CI16" s="446" t="s">
        <v>243</v>
      </c>
      <c r="CJ16" s="449" t="s">
        <v>244</v>
      </c>
      <c r="CK16" s="403"/>
      <c r="CL16" s="403"/>
      <c r="CM16" s="404"/>
    </row>
    <row r="17" spans="1:91" ht="78.75" customHeight="1" x14ac:dyDescent="0.25">
      <c r="A17" s="482"/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87" t="s">
        <v>37</v>
      </c>
      <c r="N17" s="88" t="s">
        <v>38</v>
      </c>
      <c r="O17" s="89" t="s">
        <v>39</v>
      </c>
      <c r="P17" s="90" t="s">
        <v>40</v>
      </c>
      <c r="Q17" s="91" t="s">
        <v>245</v>
      </c>
      <c r="R17" s="92" t="s">
        <v>246</v>
      </c>
      <c r="S17" s="93" t="s">
        <v>247</v>
      </c>
      <c r="T17" s="94" t="s">
        <v>248</v>
      </c>
      <c r="U17" s="95" t="s">
        <v>249</v>
      </c>
      <c r="V17" s="488"/>
      <c r="W17" s="530"/>
      <c r="X17" s="509"/>
      <c r="Y17" s="507"/>
      <c r="Z17" s="494"/>
      <c r="AA17" s="492"/>
      <c r="AB17" s="96" t="s">
        <v>250</v>
      </c>
      <c r="AC17" s="97" t="s">
        <v>251</v>
      </c>
      <c r="AD17" s="498"/>
      <c r="AE17" s="496"/>
      <c r="AF17" s="498"/>
      <c r="AG17" s="98" t="s">
        <v>252</v>
      </c>
      <c r="AH17" s="98" t="s">
        <v>253</v>
      </c>
      <c r="AI17" s="98" t="s">
        <v>254</v>
      </c>
      <c r="AJ17" s="498"/>
      <c r="AK17" s="496"/>
      <c r="AL17" s="496"/>
      <c r="AM17" s="496"/>
      <c r="AN17" s="496"/>
      <c r="AO17" s="496"/>
      <c r="AP17" s="496"/>
      <c r="AQ17" s="496"/>
      <c r="AR17" s="523"/>
      <c r="AS17" s="525"/>
      <c r="AT17" s="505"/>
      <c r="AU17" s="509"/>
      <c r="AV17" s="507"/>
      <c r="AW17" s="494"/>
      <c r="AX17" s="492"/>
      <c r="AY17" s="96" t="s">
        <v>250</v>
      </c>
      <c r="AZ17" s="97" t="s">
        <v>251</v>
      </c>
      <c r="BA17" s="498"/>
      <c r="BB17" s="496"/>
      <c r="BC17" s="496"/>
      <c r="BD17" s="98" t="s">
        <v>252</v>
      </c>
      <c r="BE17" s="98" t="s">
        <v>253</v>
      </c>
      <c r="BF17" s="98" t="s">
        <v>254</v>
      </c>
      <c r="BG17" s="498"/>
      <c r="BH17" s="496"/>
      <c r="BI17" s="496"/>
      <c r="BJ17" s="496"/>
      <c r="BK17" s="496"/>
      <c r="BL17" s="496"/>
      <c r="BM17" s="496"/>
      <c r="BN17" s="496"/>
      <c r="BO17" s="532"/>
      <c r="BP17" s="534"/>
      <c r="BQ17" s="99" t="s">
        <v>255</v>
      </c>
      <c r="BR17" s="100" t="s">
        <v>256</v>
      </c>
      <c r="BS17" s="420"/>
      <c r="BT17" s="423"/>
      <c r="BU17" s="426"/>
      <c r="BV17" s="423"/>
      <c r="BW17" s="426"/>
      <c r="BX17" s="423"/>
      <c r="BY17" s="429"/>
      <c r="BZ17" s="432"/>
      <c r="CA17" s="435"/>
      <c r="CB17" s="435"/>
      <c r="CC17" s="435"/>
      <c r="CD17" s="435"/>
      <c r="CE17" s="435"/>
      <c r="CF17" s="438"/>
      <c r="CG17" s="441"/>
      <c r="CH17" s="444"/>
      <c r="CI17" s="447"/>
      <c r="CJ17" s="450"/>
      <c r="CK17" s="405" t="s">
        <v>41</v>
      </c>
      <c r="CL17" s="407" t="s">
        <v>42</v>
      </c>
      <c r="CM17" s="409" t="s">
        <v>43</v>
      </c>
    </row>
    <row r="18" spans="1:91" s="21" customFormat="1" ht="13.5" customHeight="1" x14ac:dyDescent="0.25">
      <c r="A18" s="485"/>
      <c r="B18" s="483"/>
      <c r="C18" s="483"/>
      <c r="D18" s="483"/>
      <c r="E18" s="483"/>
      <c r="F18" s="483"/>
      <c r="G18" s="483"/>
      <c r="H18" s="101"/>
      <c r="I18" s="483"/>
      <c r="J18" s="480"/>
      <c r="K18" s="480"/>
      <c r="L18" s="480"/>
      <c r="M18" s="102">
        <v>1</v>
      </c>
      <c r="N18" s="103">
        <v>2</v>
      </c>
      <c r="O18" s="104">
        <v>3</v>
      </c>
      <c r="P18" s="105">
        <v>4</v>
      </c>
      <c r="Q18" s="106">
        <v>5</v>
      </c>
      <c r="R18" s="107">
        <v>6</v>
      </c>
      <c r="S18" s="107">
        <v>7</v>
      </c>
      <c r="T18" s="108">
        <v>8</v>
      </c>
      <c r="U18" s="109">
        <v>9</v>
      </c>
      <c r="V18" s="516">
        <v>10</v>
      </c>
      <c r="W18" s="471">
        <v>11</v>
      </c>
      <c r="X18" s="110">
        <v>12</v>
      </c>
      <c r="Y18" s="111">
        <v>13</v>
      </c>
      <c r="Z18" s="112">
        <v>14</v>
      </c>
      <c r="AA18" s="113">
        <v>15</v>
      </c>
      <c r="AB18" s="471">
        <v>16</v>
      </c>
      <c r="AC18" s="114">
        <v>17</v>
      </c>
      <c r="AD18" s="467">
        <v>18</v>
      </c>
      <c r="AE18" s="467">
        <v>19</v>
      </c>
      <c r="AF18" s="467">
        <v>20</v>
      </c>
      <c r="AG18" s="115">
        <v>21</v>
      </c>
      <c r="AH18" s="467">
        <v>22</v>
      </c>
      <c r="AI18" s="467">
        <v>23</v>
      </c>
      <c r="AJ18" s="467">
        <v>24</v>
      </c>
      <c r="AK18" s="467">
        <v>25</v>
      </c>
      <c r="AL18" s="467">
        <v>26</v>
      </c>
      <c r="AM18" s="467">
        <v>27</v>
      </c>
      <c r="AN18" s="467">
        <v>28</v>
      </c>
      <c r="AO18" s="467">
        <v>29</v>
      </c>
      <c r="AP18" s="467">
        <v>30</v>
      </c>
      <c r="AQ18" s="467">
        <v>31</v>
      </c>
      <c r="AR18" s="469">
        <v>32</v>
      </c>
      <c r="AS18" s="477">
        <v>33</v>
      </c>
      <c r="AT18" s="500">
        <v>34</v>
      </c>
      <c r="AU18" s="502">
        <v>35</v>
      </c>
      <c r="AV18" s="116">
        <v>36</v>
      </c>
      <c r="AW18" s="112">
        <v>37</v>
      </c>
      <c r="AX18" s="117">
        <v>38</v>
      </c>
      <c r="AY18" s="467">
        <v>39</v>
      </c>
      <c r="AZ18" s="114">
        <v>40</v>
      </c>
      <c r="BA18" s="467">
        <v>41</v>
      </c>
      <c r="BB18" s="467">
        <v>42</v>
      </c>
      <c r="BC18" s="467">
        <v>43</v>
      </c>
      <c r="BD18" s="475">
        <v>44</v>
      </c>
      <c r="BE18" s="473">
        <v>45</v>
      </c>
      <c r="BF18" s="118">
        <v>46</v>
      </c>
      <c r="BG18" s="467">
        <v>47</v>
      </c>
      <c r="BH18" s="467">
        <v>48</v>
      </c>
      <c r="BI18" s="467">
        <v>49</v>
      </c>
      <c r="BJ18" s="467">
        <v>50</v>
      </c>
      <c r="BK18" s="467">
        <v>51</v>
      </c>
      <c r="BL18" s="467">
        <v>52</v>
      </c>
      <c r="BM18" s="467">
        <v>53</v>
      </c>
      <c r="BN18" s="467">
        <v>54</v>
      </c>
      <c r="BO18" s="469">
        <v>55</v>
      </c>
      <c r="BP18" s="465">
        <v>56</v>
      </c>
      <c r="BQ18" s="119" t="s">
        <v>257</v>
      </c>
      <c r="BR18" s="463" t="s">
        <v>258</v>
      </c>
      <c r="BS18" s="420"/>
      <c r="BT18" s="423"/>
      <c r="BU18" s="426"/>
      <c r="BV18" s="423"/>
      <c r="BW18" s="426"/>
      <c r="BX18" s="423"/>
      <c r="BY18" s="429"/>
      <c r="BZ18" s="432"/>
      <c r="CA18" s="435"/>
      <c r="CB18" s="435"/>
      <c r="CC18" s="435"/>
      <c r="CD18" s="435"/>
      <c r="CE18" s="435"/>
      <c r="CF18" s="438"/>
      <c r="CG18" s="441"/>
      <c r="CH18" s="444"/>
      <c r="CI18" s="447"/>
      <c r="CJ18" s="450"/>
      <c r="CK18" s="405"/>
      <c r="CL18" s="407"/>
      <c r="CM18" s="409"/>
    </row>
    <row r="19" spans="1:91" s="21" customFormat="1" ht="46.5" customHeight="1" thickBot="1" x14ac:dyDescent="0.3">
      <c r="A19" s="486"/>
      <c r="B19" s="484"/>
      <c r="C19" s="484"/>
      <c r="D19" s="484"/>
      <c r="E19" s="484"/>
      <c r="F19" s="484"/>
      <c r="G19" s="484"/>
      <c r="H19" s="120"/>
      <c r="I19" s="484"/>
      <c r="J19" s="499"/>
      <c r="K19" s="499"/>
      <c r="L19" s="499"/>
      <c r="M19" s="121" t="s">
        <v>259</v>
      </c>
      <c r="N19" s="122" t="s">
        <v>260</v>
      </c>
      <c r="O19" s="123" t="s">
        <v>261</v>
      </c>
      <c r="P19" s="124" t="s">
        <v>262</v>
      </c>
      <c r="Q19" s="125" t="s">
        <v>263</v>
      </c>
      <c r="R19" s="126" t="s">
        <v>264</v>
      </c>
      <c r="S19" s="127" t="s">
        <v>265</v>
      </c>
      <c r="T19" s="128" t="s">
        <v>266</v>
      </c>
      <c r="U19" s="129" t="s">
        <v>267</v>
      </c>
      <c r="V19" s="517"/>
      <c r="W19" s="472"/>
      <c r="X19" s="130"/>
      <c r="Y19" s="131" t="s">
        <v>268</v>
      </c>
      <c r="Z19" s="132" t="s">
        <v>269</v>
      </c>
      <c r="AA19" s="133" t="s">
        <v>270</v>
      </c>
      <c r="AB19" s="472"/>
      <c r="AC19" s="128"/>
      <c r="AD19" s="468"/>
      <c r="AE19" s="468"/>
      <c r="AF19" s="468"/>
      <c r="AG19" s="134"/>
      <c r="AH19" s="468"/>
      <c r="AI19" s="468"/>
      <c r="AJ19" s="468"/>
      <c r="AK19" s="468"/>
      <c r="AL19" s="468"/>
      <c r="AM19" s="468"/>
      <c r="AN19" s="468"/>
      <c r="AO19" s="468"/>
      <c r="AP19" s="468"/>
      <c r="AQ19" s="468"/>
      <c r="AR19" s="470"/>
      <c r="AS19" s="478"/>
      <c r="AT19" s="501"/>
      <c r="AU19" s="503"/>
      <c r="AV19" s="135" t="s">
        <v>271</v>
      </c>
      <c r="AW19" s="132" t="s">
        <v>272</v>
      </c>
      <c r="AX19" s="136" t="s">
        <v>273</v>
      </c>
      <c r="AY19" s="468"/>
      <c r="AZ19" s="128"/>
      <c r="BA19" s="468"/>
      <c r="BB19" s="468"/>
      <c r="BC19" s="468"/>
      <c r="BD19" s="476"/>
      <c r="BE19" s="474"/>
      <c r="BF19" s="137"/>
      <c r="BG19" s="468"/>
      <c r="BH19" s="468"/>
      <c r="BI19" s="468"/>
      <c r="BJ19" s="468"/>
      <c r="BK19" s="468"/>
      <c r="BL19" s="468"/>
      <c r="BM19" s="468"/>
      <c r="BN19" s="468"/>
      <c r="BO19" s="470"/>
      <c r="BP19" s="466"/>
      <c r="BQ19" s="138" t="s">
        <v>274</v>
      </c>
      <c r="BR19" s="464"/>
      <c r="BS19" s="421"/>
      <c r="BT19" s="424"/>
      <c r="BU19" s="427"/>
      <c r="BV19" s="424"/>
      <c r="BW19" s="427"/>
      <c r="BX19" s="424"/>
      <c r="BY19" s="430"/>
      <c r="BZ19" s="433"/>
      <c r="CA19" s="436"/>
      <c r="CB19" s="436"/>
      <c r="CC19" s="436"/>
      <c r="CD19" s="436"/>
      <c r="CE19" s="436"/>
      <c r="CF19" s="439"/>
      <c r="CG19" s="442"/>
      <c r="CH19" s="445"/>
      <c r="CI19" s="448"/>
      <c r="CJ19" s="451"/>
      <c r="CK19" s="406"/>
      <c r="CL19" s="408"/>
      <c r="CM19" s="410"/>
    </row>
    <row r="20" spans="1:91" s="23" customFormat="1" ht="33" customHeight="1" x14ac:dyDescent="0.25">
      <c r="A20" s="188">
        <v>1</v>
      </c>
      <c r="B20" s="189"/>
      <c r="C20" s="190" t="s">
        <v>275</v>
      </c>
      <c r="D20" s="191"/>
      <c r="E20" s="189">
        <v>1</v>
      </c>
      <c r="F20" s="190" t="s">
        <v>275</v>
      </c>
      <c r="G20" s="191" t="s">
        <v>186</v>
      </c>
      <c r="H20" s="192"/>
      <c r="I20" s="193" t="s">
        <v>276</v>
      </c>
      <c r="J20" s="194"/>
      <c r="K20" s="194"/>
      <c r="L20" s="195" t="s">
        <v>188</v>
      </c>
      <c r="M20" s="196">
        <f>Y20+AV20</f>
        <v>75</v>
      </c>
      <c r="N20" s="197">
        <f>AS20+BP20</f>
        <v>35</v>
      </c>
      <c r="O20" s="198">
        <f>Z20+AW20</f>
        <v>40</v>
      </c>
      <c r="P20" s="199">
        <f>AA20+AX20</f>
        <v>40</v>
      </c>
      <c r="Q20" s="139">
        <f>X20+AU20</f>
        <v>3</v>
      </c>
      <c r="R20" s="200">
        <f>IFERROR((AL20+BI20)*Q20/O20," ")</f>
        <v>0</v>
      </c>
      <c r="S20" s="201">
        <f>IFERROR((SUM(AE20:AL20,AQ20,BB20:BI20,BN20))*Q20/O20," ")</f>
        <v>1.5</v>
      </c>
      <c r="T20" s="202">
        <f>IFERROR((AC20+AO20+AZ20+BL20)*Q20/O20," ")</f>
        <v>1.5</v>
      </c>
      <c r="U20" s="203">
        <f>IFERROR((SUM(AB20,AD20:AN20,AP20:AQ20,AY20,BA20:BK20,BM20:BN20)*Q20/M20)," ")</f>
        <v>1.6</v>
      </c>
      <c r="V20" s="204" t="s">
        <v>193</v>
      </c>
      <c r="W20" s="205" t="s">
        <v>190</v>
      </c>
      <c r="X20" s="206">
        <v>3</v>
      </c>
      <c r="Y20" s="207">
        <f t="shared" ref="Y20:Y55" si="0">AS20+Z20</f>
        <v>75</v>
      </c>
      <c r="Z20" s="208">
        <f t="shared" ref="Z20:Z55" si="1">AR20+AA20</f>
        <v>40</v>
      </c>
      <c r="AA20" s="209">
        <f t="shared" ref="AA20:AA55" si="2">(SUM(AB20:AQ20))-AC20</f>
        <v>40</v>
      </c>
      <c r="AB20" s="210">
        <v>20</v>
      </c>
      <c r="AC20" s="211">
        <v>20</v>
      </c>
      <c r="AD20" s="190"/>
      <c r="AE20" s="190">
        <v>20</v>
      </c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212"/>
      <c r="AS20" s="213">
        <v>35</v>
      </c>
      <c r="AT20" s="214"/>
      <c r="AU20" s="215"/>
      <c r="AV20" s="216">
        <f t="shared" ref="AV20:AV55" si="3">BP20+AW20</f>
        <v>0</v>
      </c>
      <c r="AW20" s="217">
        <f t="shared" ref="AW20:AW55" si="4">BO20+AX20</f>
        <v>0</v>
      </c>
      <c r="AX20" s="218">
        <f t="shared" ref="AX20:AX55" si="5">(SUM(AY20:BN20))-AZ20</f>
        <v>0</v>
      </c>
      <c r="AY20" s="190"/>
      <c r="AZ20" s="211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212"/>
      <c r="BP20" s="22"/>
      <c r="BQ20" s="219">
        <f>IFERROR(M20/Q20," ")</f>
        <v>25</v>
      </c>
      <c r="BR20" s="220" t="str">
        <f>IF(OR(BQ20&gt;30,BQ20&lt;25),"1 ECTS powinien mieścić się przedziale 25-30h","Wartość prawidłowa")</f>
        <v>Wartość prawidłowa</v>
      </c>
      <c r="BS20" s="221">
        <f>SUM(AB20,AD20:AP20,AY20,BA20:BM20)-AC20-AZ20-AO20-BL20</f>
        <v>20</v>
      </c>
      <c r="BT20" s="222">
        <f>AC20+AZ20</f>
        <v>20</v>
      </c>
      <c r="BU20" s="222">
        <f>AO20+BL20</f>
        <v>0</v>
      </c>
      <c r="BV20" s="222">
        <f>AR20+BO20</f>
        <v>0</v>
      </c>
      <c r="BW20" s="222">
        <f>N20</f>
        <v>35</v>
      </c>
      <c r="BX20" s="222">
        <f>AQ20+BN20</f>
        <v>0</v>
      </c>
      <c r="BY20" s="223">
        <f>SUM(BS20:BX20)</f>
        <v>75</v>
      </c>
      <c r="BZ20" s="224">
        <f t="shared" ref="BZ20:BZ21" si="6">IFERROR((BS20*Q20)/BY20," ")</f>
        <v>0.8</v>
      </c>
      <c r="CA20" s="225">
        <f t="shared" ref="CA20:CA21" si="7">IFERROR((BT20*Q20)/BY20," ")</f>
        <v>0.8</v>
      </c>
      <c r="CB20" s="225">
        <f t="shared" ref="CB20:CB21" si="8">IFERROR((BU20*Q20)/BY20," ")</f>
        <v>0</v>
      </c>
      <c r="CC20" s="225">
        <f t="shared" ref="CC20:CC21" si="9">IFERROR((BV20*Q20)/BY20," ")</f>
        <v>0</v>
      </c>
      <c r="CD20" s="225">
        <f t="shared" ref="CD20:CD21" si="10">IFERROR((BW20*Q20)/BY20," ")</f>
        <v>1.4</v>
      </c>
      <c r="CE20" s="225">
        <f t="shared" ref="CE20:CE21" si="11">IFERROR((BX20*Q20)/BY20," ")</f>
        <v>0</v>
      </c>
      <c r="CF20" s="226">
        <f t="shared" ref="CF20:CF21" si="12">IFERROR((SUM(BZ20:CE20))," ")</f>
        <v>3</v>
      </c>
      <c r="CG20" s="222">
        <f>SUM(BS20:BT20)</f>
        <v>40</v>
      </c>
      <c r="CH20" s="227">
        <f>SUM(BT20:BU20)</f>
        <v>20</v>
      </c>
      <c r="CI20" s="228">
        <f>SUM(BZ20:CA20)</f>
        <v>1.6</v>
      </c>
      <c r="CJ20" s="229">
        <f>SUM(CA20:CB20)</f>
        <v>0.8</v>
      </c>
      <c r="CK20" s="142" t="e">
        <f>#REF!</f>
        <v>#REF!</v>
      </c>
      <c r="CL20" s="143" t="e">
        <f>#REF!</f>
        <v>#REF!</v>
      </c>
      <c r="CM20" s="144" t="e">
        <f>#REF!</f>
        <v>#REF!</v>
      </c>
    </row>
    <row r="21" spans="1:91" s="23" customFormat="1" ht="27" customHeight="1" x14ac:dyDescent="0.25">
      <c r="A21" s="230">
        <v>2</v>
      </c>
      <c r="B21" s="231"/>
      <c r="C21" s="232" t="s">
        <v>275</v>
      </c>
      <c r="D21" s="232"/>
      <c r="E21" s="233">
        <v>1</v>
      </c>
      <c r="F21" s="232" t="s">
        <v>275</v>
      </c>
      <c r="G21" s="190" t="s">
        <v>186</v>
      </c>
      <c r="H21" s="234"/>
      <c r="I21" s="187" t="s">
        <v>277</v>
      </c>
      <c r="J21" s="235"/>
      <c r="K21" s="235"/>
      <c r="L21" s="195" t="s">
        <v>188</v>
      </c>
      <c r="M21" s="236">
        <f t="shared" ref="M21:M55" si="13">Y21+AV21</f>
        <v>75</v>
      </c>
      <c r="N21" s="237">
        <f t="shared" ref="N21:N57" si="14">AS21+BP21</f>
        <v>45</v>
      </c>
      <c r="O21" s="238">
        <f t="shared" ref="O21:O55" si="15">Z21+AW21</f>
        <v>30</v>
      </c>
      <c r="P21" s="239">
        <f t="shared" ref="P21:P55" si="16">AA21+AX21</f>
        <v>30</v>
      </c>
      <c r="Q21" s="140">
        <f>X21+AU21</f>
        <v>3</v>
      </c>
      <c r="R21" s="201">
        <f t="shared" ref="R21:R42" si="17">IFERROR((AL21+BI21)*Q21/O21," ")</f>
        <v>0</v>
      </c>
      <c r="S21" s="240">
        <f t="shared" ref="S21:S42" si="18">IFERROR((SUM(AE21:AL21,AQ21,BB21:BI21,BN21))*Q21/O21," ")</f>
        <v>1.5</v>
      </c>
      <c r="T21" s="241">
        <f t="shared" ref="T21:T42" si="19">IFERROR((AC21+AO21+AZ21+BL21)*Q21/O21," ")</f>
        <v>1.5</v>
      </c>
      <c r="U21" s="242">
        <f t="shared" ref="U21:U42" si="20">IFERROR((SUM(AB21,AD21:AN21,AP21:AQ21,AY21,BA21:BK21,BM21:BN21)*Q21/M21)," ")</f>
        <v>1.2</v>
      </c>
      <c r="V21" s="243" t="s">
        <v>193</v>
      </c>
      <c r="W21" s="210" t="s">
        <v>190</v>
      </c>
      <c r="X21" s="244">
        <v>3</v>
      </c>
      <c r="Y21" s="245">
        <f t="shared" si="0"/>
        <v>75</v>
      </c>
      <c r="Z21" s="246">
        <f t="shared" si="1"/>
        <v>30</v>
      </c>
      <c r="AA21" s="247">
        <f t="shared" si="2"/>
        <v>30</v>
      </c>
      <c r="AB21" s="248">
        <v>15</v>
      </c>
      <c r="AC21" s="249">
        <v>15</v>
      </c>
      <c r="AD21" s="232"/>
      <c r="AE21" s="232">
        <v>15</v>
      </c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50"/>
      <c r="AS21" s="251">
        <v>45</v>
      </c>
      <c r="AT21" s="214"/>
      <c r="AU21" s="244"/>
      <c r="AV21" s="252">
        <f t="shared" si="3"/>
        <v>0</v>
      </c>
      <c r="AW21" s="246">
        <f t="shared" si="4"/>
        <v>0</v>
      </c>
      <c r="AX21" s="253">
        <f t="shared" si="5"/>
        <v>0</v>
      </c>
      <c r="AY21" s="232"/>
      <c r="AZ21" s="249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50"/>
      <c r="BP21" s="24"/>
      <c r="BQ21" s="254">
        <f t="shared" ref="BQ21:BQ62" si="21">IFERROR(M21/Q21," ")</f>
        <v>25</v>
      </c>
      <c r="BR21" s="255" t="str">
        <f>IF(OR(BQ21&gt;30,BQ21&lt;25),"1 ECTS powinien mieścić się przedziale 25-30h","Wartość prawidłowa")</f>
        <v>Wartość prawidłowa</v>
      </c>
      <c r="BS21" s="256">
        <f t="shared" ref="BS21" si="22">SUM(AB21,AD21:AP21,AY21,BA21:BM21)-AC21-AZ21-AO21-BL21</f>
        <v>15</v>
      </c>
      <c r="BT21" s="257">
        <f t="shared" ref="BT21" si="23">AC21+AZ21</f>
        <v>15</v>
      </c>
      <c r="BU21" s="257">
        <f t="shared" ref="BU21" si="24">AO21+BL21</f>
        <v>0</v>
      </c>
      <c r="BV21" s="257">
        <f t="shared" ref="BV21" si="25">AR21+BO21</f>
        <v>0</v>
      </c>
      <c r="BW21" s="257">
        <f t="shared" ref="BW21" si="26">N21</f>
        <v>45</v>
      </c>
      <c r="BX21" s="257">
        <f t="shared" ref="BX21" si="27">AQ21+BN21</f>
        <v>0</v>
      </c>
      <c r="BY21" s="258">
        <f t="shared" ref="BY21" si="28">SUM(BS21:BX21)</f>
        <v>75</v>
      </c>
      <c r="BZ21" s="259">
        <f t="shared" si="6"/>
        <v>0.6</v>
      </c>
      <c r="CA21" s="260">
        <f t="shared" si="7"/>
        <v>0.6</v>
      </c>
      <c r="CB21" s="260">
        <f t="shared" si="8"/>
        <v>0</v>
      </c>
      <c r="CC21" s="260">
        <f t="shared" si="9"/>
        <v>0</v>
      </c>
      <c r="CD21" s="260">
        <f t="shared" si="10"/>
        <v>1.8</v>
      </c>
      <c r="CE21" s="260">
        <f t="shared" si="11"/>
        <v>0</v>
      </c>
      <c r="CF21" s="261">
        <f t="shared" si="12"/>
        <v>3</v>
      </c>
      <c r="CG21" s="262">
        <f t="shared" ref="CG21:CH21" si="29">SUM(BS21:BT21)</f>
        <v>30</v>
      </c>
      <c r="CH21" s="263">
        <f t="shared" si="29"/>
        <v>15</v>
      </c>
      <c r="CI21" s="264">
        <f t="shared" ref="CI21:CJ21" si="30">SUM(BZ21:CA21)</f>
        <v>1.2</v>
      </c>
      <c r="CJ21" s="265">
        <f t="shared" si="30"/>
        <v>0.6</v>
      </c>
      <c r="CK21" s="142" t="e">
        <f>#REF!</f>
        <v>#REF!</v>
      </c>
      <c r="CL21" s="143" t="e">
        <f>#REF!</f>
        <v>#REF!</v>
      </c>
      <c r="CM21" s="144" t="e">
        <f>#REF!</f>
        <v>#REF!</v>
      </c>
    </row>
    <row r="22" spans="1:91" s="23" customFormat="1" ht="47.25" x14ac:dyDescent="0.25">
      <c r="A22" s="230">
        <v>3</v>
      </c>
      <c r="B22" s="231"/>
      <c r="C22" s="232" t="s">
        <v>275</v>
      </c>
      <c r="D22" s="232"/>
      <c r="E22" s="233">
        <v>1</v>
      </c>
      <c r="F22" s="232" t="s">
        <v>275</v>
      </c>
      <c r="G22" s="190" t="s">
        <v>186</v>
      </c>
      <c r="H22" s="234"/>
      <c r="I22" s="235" t="s">
        <v>278</v>
      </c>
      <c r="J22" s="235"/>
      <c r="K22" s="235"/>
      <c r="L22" s="195" t="s">
        <v>188</v>
      </c>
      <c r="M22" s="236">
        <f t="shared" si="13"/>
        <v>75</v>
      </c>
      <c r="N22" s="237">
        <f t="shared" si="14"/>
        <v>35</v>
      </c>
      <c r="O22" s="238">
        <f t="shared" si="15"/>
        <v>40</v>
      </c>
      <c r="P22" s="239">
        <f t="shared" si="16"/>
        <v>40</v>
      </c>
      <c r="Q22" s="140">
        <f>X22+AU22</f>
        <v>3</v>
      </c>
      <c r="R22" s="201">
        <f t="shared" si="17"/>
        <v>0</v>
      </c>
      <c r="S22" s="240">
        <f t="shared" si="18"/>
        <v>1.875</v>
      </c>
      <c r="T22" s="241">
        <f t="shared" si="19"/>
        <v>1.125</v>
      </c>
      <c r="U22" s="242">
        <f t="shared" si="20"/>
        <v>1.6</v>
      </c>
      <c r="V22" s="243" t="s">
        <v>190</v>
      </c>
      <c r="W22" s="210" t="s">
        <v>190</v>
      </c>
      <c r="X22" s="244">
        <v>3</v>
      </c>
      <c r="Y22" s="245">
        <f t="shared" si="0"/>
        <v>75</v>
      </c>
      <c r="Z22" s="246">
        <f t="shared" si="1"/>
        <v>40</v>
      </c>
      <c r="AA22" s="247">
        <f t="shared" si="2"/>
        <v>40</v>
      </c>
      <c r="AB22" s="248">
        <v>15</v>
      </c>
      <c r="AC22" s="249">
        <v>15</v>
      </c>
      <c r="AD22" s="232"/>
      <c r="AE22" s="232">
        <v>10</v>
      </c>
      <c r="AF22" s="232">
        <v>15</v>
      </c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50"/>
      <c r="AS22" s="251">
        <v>35</v>
      </c>
      <c r="AT22" s="214"/>
      <c r="AU22" s="244"/>
      <c r="AV22" s="252">
        <f t="shared" si="3"/>
        <v>0</v>
      </c>
      <c r="AW22" s="246">
        <f t="shared" si="4"/>
        <v>0</v>
      </c>
      <c r="AX22" s="253">
        <f t="shared" si="5"/>
        <v>0</v>
      </c>
      <c r="AY22" s="232"/>
      <c r="AZ22" s="249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50"/>
      <c r="BP22" s="24"/>
      <c r="BQ22" s="254">
        <f t="shared" si="21"/>
        <v>25</v>
      </c>
      <c r="BR22" s="255" t="str">
        <f>IF(OR(BQ22&gt;30,BQ22&lt;25),"1 ECTS powinien mieścić się przedziale 25-30h","Wartość prawidłowa")</f>
        <v>Wartość prawidłowa</v>
      </c>
      <c r="BS22" s="256">
        <f t="shared" ref="BS22:BS65" si="31">SUM(AB22,AD22:AP22,AY22,BA22:BM22)-AC22-AZ22-AO22-BL22</f>
        <v>25</v>
      </c>
      <c r="BT22" s="257">
        <f t="shared" ref="BT22:BT65" si="32">AC22+AZ22</f>
        <v>15</v>
      </c>
      <c r="BU22" s="257">
        <f t="shared" ref="BU22:BU65" si="33">AO22+BL22</f>
        <v>0</v>
      </c>
      <c r="BV22" s="257">
        <f t="shared" ref="BV22:BV65" si="34">AR22+BO22</f>
        <v>0</v>
      </c>
      <c r="BW22" s="257">
        <f t="shared" ref="BW22:BW65" si="35">N22</f>
        <v>35</v>
      </c>
      <c r="BX22" s="257">
        <f t="shared" ref="BX22:BX65" si="36">AQ22+BN22</f>
        <v>0</v>
      </c>
      <c r="BY22" s="258">
        <f t="shared" ref="BY22:BY65" si="37">SUM(BS22:BX22)</f>
        <v>75</v>
      </c>
      <c r="BZ22" s="259">
        <f t="shared" ref="BZ22:BZ65" si="38">IFERROR((BS22*Q22)/BY22," ")</f>
        <v>1</v>
      </c>
      <c r="CA22" s="260">
        <f t="shared" ref="CA22:CA65" si="39">IFERROR((BT22*Q22)/BY22," ")</f>
        <v>0.6</v>
      </c>
      <c r="CB22" s="260">
        <f t="shared" ref="CB22:CB65" si="40">IFERROR((BU22*Q22)/BY22," ")</f>
        <v>0</v>
      </c>
      <c r="CC22" s="260">
        <f t="shared" ref="CC22:CC65" si="41">IFERROR((BV22*Q22)/BY22," ")</f>
        <v>0</v>
      </c>
      <c r="CD22" s="260">
        <f t="shared" ref="CD22:CD65" si="42">IFERROR((BW22*Q22)/BY22," ")</f>
        <v>1.4</v>
      </c>
      <c r="CE22" s="260">
        <f t="shared" ref="CE22:CE65" si="43">IFERROR((BX22*Q22)/BY22," ")</f>
        <v>0</v>
      </c>
      <c r="CF22" s="261">
        <f t="shared" ref="CF22:CF65" si="44">IFERROR((SUM(BZ22:CE22))," ")</f>
        <v>3</v>
      </c>
      <c r="CG22" s="262">
        <f t="shared" ref="CG22:CG65" si="45">SUM(BS22:BT22)</f>
        <v>40</v>
      </c>
      <c r="CH22" s="263">
        <f t="shared" ref="CH22:CH65" si="46">SUM(BT22:BU22)</f>
        <v>15</v>
      </c>
      <c r="CI22" s="264">
        <f t="shared" ref="CI22:CI65" si="47">SUM(BZ22:CA22)</f>
        <v>1.6</v>
      </c>
      <c r="CJ22" s="265">
        <f t="shared" ref="CJ22:CJ65" si="48">SUM(CA22:CB22)</f>
        <v>0.6</v>
      </c>
      <c r="CK22" s="142" t="e">
        <f>#REF!</f>
        <v>#REF!</v>
      </c>
      <c r="CL22" s="143" t="e">
        <f>#REF!</f>
        <v>#REF!</v>
      </c>
      <c r="CM22" s="144" t="e">
        <f>#REF!</f>
        <v>#REF!</v>
      </c>
    </row>
    <row r="23" spans="1:91" s="23" customFormat="1" ht="31.5" x14ac:dyDescent="0.25">
      <c r="A23" s="230">
        <v>4</v>
      </c>
      <c r="B23" s="231"/>
      <c r="C23" s="232" t="s">
        <v>275</v>
      </c>
      <c r="D23" s="232"/>
      <c r="E23" s="233">
        <v>1</v>
      </c>
      <c r="F23" s="232" t="s">
        <v>275</v>
      </c>
      <c r="G23" s="190" t="s">
        <v>186</v>
      </c>
      <c r="H23" s="234"/>
      <c r="I23" s="235" t="s">
        <v>279</v>
      </c>
      <c r="J23" s="235"/>
      <c r="K23" s="235"/>
      <c r="L23" s="195" t="s">
        <v>188</v>
      </c>
      <c r="M23" s="236">
        <f t="shared" si="13"/>
        <v>125</v>
      </c>
      <c r="N23" s="237">
        <f t="shared" si="14"/>
        <v>65</v>
      </c>
      <c r="O23" s="238">
        <f t="shared" si="15"/>
        <v>60</v>
      </c>
      <c r="P23" s="239">
        <f t="shared" si="16"/>
        <v>60</v>
      </c>
      <c r="Q23" s="140">
        <f t="shared" ref="Q23:Q57" si="49">X23+AU23</f>
        <v>5</v>
      </c>
      <c r="R23" s="201">
        <f t="shared" si="17"/>
        <v>0</v>
      </c>
      <c r="S23" s="240">
        <f t="shared" si="18"/>
        <v>2.9166666666666665</v>
      </c>
      <c r="T23" s="241">
        <f t="shared" si="19"/>
        <v>2.0833333333333335</v>
      </c>
      <c r="U23" s="242">
        <f t="shared" si="20"/>
        <v>2.4</v>
      </c>
      <c r="V23" s="243" t="s">
        <v>190</v>
      </c>
      <c r="W23" s="210" t="s">
        <v>190</v>
      </c>
      <c r="X23" s="244">
        <v>5</v>
      </c>
      <c r="Y23" s="245">
        <f t="shared" si="0"/>
        <v>125</v>
      </c>
      <c r="Z23" s="246">
        <f t="shared" si="1"/>
        <v>60</v>
      </c>
      <c r="AA23" s="247">
        <f t="shared" si="2"/>
        <v>60</v>
      </c>
      <c r="AB23" s="266">
        <v>25</v>
      </c>
      <c r="AC23" s="267">
        <v>25</v>
      </c>
      <c r="AD23" s="268"/>
      <c r="AE23" s="232"/>
      <c r="AF23" s="232">
        <v>35</v>
      </c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50"/>
      <c r="AS23" s="251">
        <v>65</v>
      </c>
      <c r="AT23" s="214"/>
      <c r="AU23" s="244"/>
      <c r="AV23" s="252">
        <f t="shared" si="3"/>
        <v>0</v>
      </c>
      <c r="AW23" s="246">
        <f t="shared" si="4"/>
        <v>0</v>
      </c>
      <c r="AX23" s="253">
        <f t="shared" si="5"/>
        <v>0</v>
      </c>
      <c r="AY23" s="232"/>
      <c r="AZ23" s="249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50"/>
      <c r="BP23" s="24"/>
      <c r="BQ23" s="254">
        <f t="shared" si="21"/>
        <v>25</v>
      </c>
      <c r="BR23" s="255" t="str">
        <f>IF(OR(BQ23&gt;30,BQ23&lt;25),"1 ECTS powinien mieścić się przedziale 25-30h","Wartość prawidłowa")</f>
        <v>Wartość prawidłowa</v>
      </c>
      <c r="BS23" s="256">
        <f t="shared" si="31"/>
        <v>35</v>
      </c>
      <c r="BT23" s="257">
        <f t="shared" si="32"/>
        <v>25</v>
      </c>
      <c r="BU23" s="257">
        <f t="shared" si="33"/>
        <v>0</v>
      </c>
      <c r="BV23" s="257">
        <f t="shared" si="34"/>
        <v>0</v>
      </c>
      <c r="BW23" s="257">
        <f t="shared" si="35"/>
        <v>65</v>
      </c>
      <c r="BX23" s="257">
        <f t="shared" si="36"/>
        <v>0</v>
      </c>
      <c r="BY23" s="258">
        <f t="shared" si="37"/>
        <v>125</v>
      </c>
      <c r="BZ23" s="259">
        <f t="shared" si="38"/>
        <v>1.4</v>
      </c>
      <c r="CA23" s="260">
        <f t="shared" si="39"/>
        <v>1</v>
      </c>
      <c r="CB23" s="260">
        <f t="shared" si="40"/>
        <v>0</v>
      </c>
      <c r="CC23" s="260">
        <f t="shared" si="41"/>
        <v>0</v>
      </c>
      <c r="CD23" s="260">
        <f t="shared" si="42"/>
        <v>2.6</v>
      </c>
      <c r="CE23" s="260">
        <f t="shared" si="43"/>
        <v>0</v>
      </c>
      <c r="CF23" s="261">
        <f t="shared" si="44"/>
        <v>5</v>
      </c>
      <c r="CG23" s="262">
        <f t="shared" si="45"/>
        <v>60</v>
      </c>
      <c r="CH23" s="263">
        <f t="shared" si="46"/>
        <v>25</v>
      </c>
      <c r="CI23" s="264">
        <f t="shared" si="47"/>
        <v>2.4</v>
      </c>
      <c r="CJ23" s="265">
        <f t="shared" si="48"/>
        <v>1</v>
      </c>
      <c r="CK23" s="142" t="e">
        <f>#REF!</f>
        <v>#REF!</v>
      </c>
      <c r="CL23" s="143" t="e">
        <f>#REF!</f>
        <v>#REF!</v>
      </c>
      <c r="CM23" s="144" t="e">
        <f>#REF!</f>
        <v>#REF!</v>
      </c>
    </row>
    <row r="24" spans="1:91" s="23" customFormat="1" ht="31.5" x14ac:dyDescent="0.25">
      <c r="A24" s="230">
        <v>5</v>
      </c>
      <c r="B24" s="231"/>
      <c r="C24" s="232" t="s">
        <v>275</v>
      </c>
      <c r="D24" s="232"/>
      <c r="E24" s="233">
        <v>1</v>
      </c>
      <c r="F24" s="232" t="s">
        <v>275</v>
      </c>
      <c r="G24" s="190" t="s">
        <v>186</v>
      </c>
      <c r="H24" s="234"/>
      <c r="I24" s="235" t="s">
        <v>280</v>
      </c>
      <c r="J24" s="235"/>
      <c r="K24" s="235" t="s">
        <v>188</v>
      </c>
      <c r="L24" s="195" t="s">
        <v>192</v>
      </c>
      <c r="M24" s="236">
        <f t="shared" si="13"/>
        <v>50</v>
      </c>
      <c r="N24" s="237">
        <f t="shared" si="14"/>
        <v>25</v>
      </c>
      <c r="O24" s="238">
        <f t="shared" si="15"/>
        <v>25</v>
      </c>
      <c r="P24" s="239">
        <f t="shared" si="16"/>
        <v>25</v>
      </c>
      <c r="Q24" s="140">
        <f t="shared" si="49"/>
        <v>2</v>
      </c>
      <c r="R24" s="201">
        <f t="shared" si="17"/>
        <v>0</v>
      </c>
      <c r="S24" s="240">
        <f t="shared" si="18"/>
        <v>0</v>
      </c>
      <c r="T24" s="241">
        <f t="shared" si="19"/>
        <v>0.8</v>
      </c>
      <c r="U24" s="242">
        <f t="shared" si="20"/>
        <v>1</v>
      </c>
      <c r="V24" s="243" t="s">
        <v>190</v>
      </c>
      <c r="W24" s="210" t="s">
        <v>190</v>
      </c>
      <c r="X24" s="244">
        <v>2</v>
      </c>
      <c r="Y24" s="245">
        <f t="shared" si="0"/>
        <v>50</v>
      </c>
      <c r="Z24" s="246">
        <f t="shared" si="1"/>
        <v>25</v>
      </c>
      <c r="AA24" s="247">
        <f t="shared" si="2"/>
        <v>25</v>
      </c>
      <c r="AB24" s="266">
        <v>10</v>
      </c>
      <c r="AC24" s="267">
        <v>10</v>
      </c>
      <c r="AD24" s="269">
        <v>15</v>
      </c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50"/>
      <c r="AS24" s="251">
        <v>25</v>
      </c>
      <c r="AT24" s="214"/>
      <c r="AU24" s="244"/>
      <c r="AV24" s="252">
        <f t="shared" si="3"/>
        <v>0</v>
      </c>
      <c r="AW24" s="246">
        <f t="shared" si="4"/>
        <v>0</v>
      </c>
      <c r="AX24" s="253">
        <f t="shared" si="5"/>
        <v>0</v>
      </c>
      <c r="AY24" s="232"/>
      <c r="AZ24" s="249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50"/>
      <c r="BP24" s="24"/>
      <c r="BQ24" s="254">
        <f t="shared" si="21"/>
        <v>25</v>
      </c>
      <c r="BR24" s="255" t="str">
        <f>IF(OR(BQ24&gt;30,BQ24&lt;25),"1 ECTS powinien mieścić się przedziale 25-30h","Wartość prawidłowa")</f>
        <v>Wartość prawidłowa</v>
      </c>
      <c r="BS24" s="256">
        <f t="shared" si="31"/>
        <v>15</v>
      </c>
      <c r="BT24" s="257">
        <f t="shared" si="32"/>
        <v>10</v>
      </c>
      <c r="BU24" s="257">
        <f t="shared" si="33"/>
        <v>0</v>
      </c>
      <c r="BV24" s="257">
        <f t="shared" si="34"/>
        <v>0</v>
      </c>
      <c r="BW24" s="257">
        <f t="shared" si="35"/>
        <v>25</v>
      </c>
      <c r="BX24" s="257">
        <f t="shared" si="36"/>
        <v>0</v>
      </c>
      <c r="BY24" s="258">
        <f t="shared" si="37"/>
        <v>50</v>
      </c>
      <c r="BZ24" s="259">
        <f t="shared" si="38"/>
        <v>0.6</v>
      </c>
      <c r="CA24" s="260">
        <f t="shared" si="39"/>
        <v>0.4</v>
      </c>
      <c r="CB24" s="260">
        <f t="shared" si="40"/>
        <v>0</v>
      </c>
      <c r="CC24" s="260">
        <f t="shared" si="41"/>
        <v>0</v>
      </c>
      <c r="CD24" s="260">
        <f t="shared" si="42"/>
        <v>1</v>
      </c>
      <c r="CE24" s="260">
        <f t="shared" si="43"/>
        <v>0</v>
      </c>
      <c r="CF24" s="261">
        <f t="shared" si="44"/>
        <v>2</v>
      </c>
      <c r="CG24" s="262">
        <f t="shared" si="45"/>
        <v>25</v>
      </c>
      <c r="CH24" s="263">
        <f t="shared" si="46"/>
        <v>10</v>
      </c>
      <c r="CI24" s="264">
        <f t="shared" si="47"/>
        <v>1</v>
      </c>
      <c r="CJ24" s="265">
        <f t="shared" si="48"/>
        <v>0.4</v>
      </c>
      <c r="CK24" s="142" t="e">
        <f>#REF!</f>
        <v>#REF!</v>
      </c>
      <c r="CL24" s="143" t="e">
        <f>#REF!</f>
        <v>#REF!</v>
      </c>
      <c r="CM24" s="144" t="e">
        <f>#REF!</f>
        <v>#REF!</v>
      </c>
    </row>
    <row r="25" spans="1:91" s="23" customFormat="1" ht="47.25" x14ac:dyDescent="0.25">
      <c r="A25" s="230">
        <v>6</v>
      </c>
      <c r="B25" s="231"/>
      <c r="C25" s="232" t="s">
        <v>275</v>
      </c>
      <c r="D25" s="232"/>
      <c r="E25" s="233">
        <v>1</v>
      </c>
      <c r="F25" s="232" t="s">
        <v>275</v>
      </c>
      <c r="G25" s="190" t="s">
        <v>189</v>
      </c>
      <c r="H25" s="234"/>
      <c r="I25" s="25" t="s">
        <v>281</v>
      </c>
      <c r="J25" s="235"/>
      <c r="K25" s="235"/>
      <c r="L25" s="195" t="s">
        <v>188</v>
      </c>
      <c r="M25" s="236">
        <f t="shared" si="13"/>
        <v>50</v>
      </c>
      <c r="N25" s="237">
        <f t="shared" si="14"/>
        <v>25</v>
      </c>
      <c r="O25" s="238">
        <f t="shared" si="15"/>
        <v>25</v>
      </c>
      <c r="P25" s="239">
        <f t="shared" si="16"/>
        <v>25</v>
      </c>
      <c r="Q25" s="140">
        <f t="shared" si="49"/>
        <v>2</v>
      </c>
      <c r="R25" s="201">
        <f t="shared" si="17"/>
        <v>0</v>
      </c>
      <c r="S25" s="240">
        <f t="shared" si="18"/>
        <v>0</v>
      </c>
      <c r="T25" s="241">
        <f t="shared" si="19"/>
        <v>0.8</v>
      </c>
      <c r="U25" s="242">
        <f t="shared" si="20"/>
        <v>1</v>
      </c>
      <c r="V25" s="243" t="s">
        <v>190</v>
      </c>
      <c r="W25" s="210" t="s">
        <v>190</v>
      </c>
      <c r="X25" s="244">
        <v>2</v>
      </c>
      <c r="Y25" s="245">
        <f t="shared" si="0"/>
        <v>50</v>
      </c>
      <c r="Z25" s="246">
        <f t="shared" si="1"/>
        <v>25</v>
      </c>
      <c r="AA25" s="247">
        <f t="shared" si="2"/>
        <v>25</v>
      </c>
      <c r="AB25" s="248">
        <v>10</v>
      </c>
      <c r="AC25" s="249">
        <v>10</v>
      </c>
      <c r="AD25" s="232">
        <v>15</v>
      </c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50"/>
      <c r="AS25" s="251">
        <v>25</v>
      </c>
      <c r="AT25" s="214"/>
      <c r="AU25" s="244"/>
      <c r="AV25" s="252">
        <f t="shared" si="3"/>
        <v>0</v>
      </c>
      <c r="AW25" s="246">
        <f t="shared" si="4"/>
        <v>0</v>
      </c>
      <c r="AX25" s="270">
        <f t="shared" si="5"/>
        <v>0</v>
      </c>
      <c r="AY25" s="248"/>
      <c r="AZ25" s="249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50"/>
      <c r="BP25" s="24"/>
      <c r="BQ25" s="254">
        <f t="shared" si="21"/>
        <v>25</v>
      </c>
      <c r="BR25" s="255" t="str">
        <f t="shared" ref="BR25:BR62" si="50">IF(OR(BQ25&gt;30,BQ25&lt;25),"1 ECTS powinien mieścić się przedziale 25-30h","Wartość prawidłowa")</f>
        <v>Wartość prawidłowa</v>
      </c>
      <c r="BS25" s="256">
        <f t="shared" si="31"/>
        <v>15</v>
      </c>
      <c r="BT25" s="257">
        <f t="shared" si="32"/>
        <v>10</v>
      </c>
      <c r="BU25" s="257">
        <f t="shared" si="33"/>
        <v>0</v>
      </c>
      <c r="BV25" s="257">
        <f t="shared" si="34"/>
        <v>0</v>
      </c>
      <c r="BW25" s="257">
        <f t="shared" si="35"/>
        <v>25</v>
      </c>
      <c r="BX25" s="257">
        <f t="shared" si="36"/>
        <v>0</v>
      </c>
      <c r="BY25" s="258">
        <f t="shared" si="37"/>
        <v>50</v>
      </c>
      <c r="BZ25" s="259">
        <f t="shared" si="38"/>
        <v>0.6</v>
      </c>
      <c r="CA25" s="260">
        <f t="shared" si="39"/>
        <v>0.4</v>
      </c>
      <c r="CB25" s="260">
        <f t="shared" si="40"/>
        <v>0</v>
      </c>
      <c r="CC25" s="260">
        <f t="shared" si="41"/>
        <v>0</v>
      </c>
      <c r="CD25" s="260">
        <f t="shared" si="42"/>
        <v>1</v>
      </c>
      <c r="CE25" s="260">
        <f t="shared" si="43"/>
        <v>0</v>
      </c>
      <c r="CF25" s="261">
        <f t="shared" si="44"/>
        <v>2</v>
      </c>
      <c r="CG25" s="262">
        <f t="shared" si="45"/>
        <v>25</v>
      </c>
      <c r="CH25" s="263">
        <f t="shared" si="46"/>
        <v>10</v>
      </c>
      <c r="CI25" s="264">
        <f t="shared" si="47"/>
        <v>1</v>
      </c>
      <c r="CJ25" s="265">
        <f t="shared" si="48"/>
        <v>0.4</v>
      </c>
      <c r="CK25" s="142" t="e">
        <f>#REF!</f>
        <v>#REF!</v>
      </c>
      <c r="CL25" s="143" t="e">
        <f>#REF!</f>
        <v>#REF!</v>
      </c>
      <c r="CM25" s="144" t="e">
        <f>#REF!</f>
        <v>#REF!</v>
      </c>
    </row>
    <row r="26" spans="1:91" s="23" customFormat="1" ht="27" customHeight="1" x14ac:dyDescent="0.25">
      <c r="A26" s="230">
        <v>7</v>
      </c>
      <c r="B26" s="231"/>
      <c r="C26" s="232" t="s">
        <v>275</v>
      </c>
      <c r="D26" s="232"/>
      <c r="E26" s="233">
        <v>1</v>
      </c>
      <c r="F26" s="232" t="s">
        <v>275</v>
      </c>
      <c r="G26" s="190" t="s">
        <v>186</v>
      </c>
      <c r="H26" s="234"/>
      <c r="I26" s="235" t="s">
        <v>282</v>
      </c>
      <c r="J26" s="235"/>
      <c r="K26" s="235"/>
      <c r="L26" s="195" t="s">
        <v>188</v>
      </c>
      <c r="M26" s="236">
        <f t="shared" si="13"/>
        <v>50</v>
      </c>
      <c r="N26" s="237">
        <f t="shared" si="14"/>
        <v>25</v>
      </c>
      <c r="O26" s="238">
        <f t="shared" si="15"/>
        <v>25</v>
      </c>
      <c r="P26" s="239">
        <f t="shared" si="16"/>
        <v>25</v>
      </c>
      <c r="Q26" s="140">
        <f t="shared" si="49"/>
        <v>2</v>
      </c>
      <c r="R26" s="201">
        <f t="shared" si="17"/>
        <v>0</v>
      </c>
      <c r="S26" s="240">
        <f t="shared" si="18"/>
        <v>1.2</v>
      </c>
      <c r="T26" s="241">
        <f t="shared" si="19"/>
        <v>0.8</v>
      </c>
      <c r="U26" s="242">
        <f t="shared" si="20"/>
        <v>1</v>
      </c>
      <c r="V26" s="243" t="s">
        <v>190</v>
      </c>
      <c r="W26" s="210" t="s">
        <v>190</v>
      </c>
      <c r="X26" s="244">
        <v>2</v>
      </c>
      <c r="Y26" s="245">
        <f t="shared" si="0"/>
        <v>50</v>
      </c>
      <c r="Z26" s="246">
        <f t="shared" si="1"/>
        <v>25</v>
      </c>
      <c r="AA26" s="247">
        <f t="shared" si="2"/>
        <v>25</v>
      </c>
      <c r="AB26" s="248">
        <v>10</v>
      </c>
      <c r="AC26" s="249">
        <v>10</v>
      </c>
      <c r="AD26" s="232"/>
      <c r="AE26" s="232"/>
      <c r="AF26" s="232">
        <v>15</v>
      </c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50"/>
      <c r="AS26" s="251">
        <v>25</v>
      </c>
      <c r="AT26" s="214"/>
      <c r="AU26" s="244"/>
      <c r="AV26" s="252">
        <f t="shared" si="3"/>
        <v>0</v>
      </c>
      <c r="AW26" s="246">
        <f t="shared" si="4"/>
        <v>0</v>
      </c>
      <c r="AX26" s="253">
        <f t="shared" si="5"/>
        <v>0</v>
      </c>
      <c r="AY26" s="232"/>
      <c r="AZ26" s="249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50"/>
      <c r="BP26" s="24"/>
      <c r="BQ26" s="254">
        <f t="shared" si="21"/>
        <v>25</v>
      </c>
      <c r="BR26" s="255" t="str">
        <f t="shared" si="50"/>
        <v>Wartość prawidłowa</v>
      </c>
      <c r="BS26" s="256">
        <f t="shared" si="31"/>
        <v>15</v>
      </c>
      <c r="BT26" s="257">
        <f t="shared" si="32"/>
        <v>10</v>
      </c>
      <c r="BU26" s="257">
        <f t="shared" si="33"/>
        <v>0</v>
      </c>
      <c r="BV26" s="257">
        <f t="shared" si="34"/>
        <v>0</v>
      </c>
      <c r="BW26" s="257">
        <f t="shared" si="35"/>
        <v>25</v>
      </c>
      <c r="BX26" s="257">
        <f t="shared" si="36"/>
        <v>0</v>
      </c>
      <c r="BY26" s="258">
        <f t="shared" si="37"/>
        <v>50</v>
      </c>
      <c r="BZ26" s="259">
        <f t="shared" si="38"/>
        <v>0.6</v>
      </c>
      <c r="CA26" s="260">
        <f t="shared" si="39"/>
        <v>0.4</v>
      </c>
      <c r="CB26" s="260">
        <f t="shared" si="40"/>
        <v>0</v>
      </c>
      <c r="CC26" s="260">
        <f t="shared" si="41"/>
        <v>0</v>
      </c>
      <c r="CD26" s="260">
        <f t="shared" si="42"/>
        <v>1</v>
      </c>
      <c r="CE26" s="260">
        <f t="shared" si="43"/>
        <v>0</v>
      </c>
      <c r="CF26" s="261">
        <f t="shared" si="44"/>
        <v>2</v>
      </c>
      <c r="CG26" s="262">
        <f t="shared" si="45"/>
        <v>25</v>
      </c>
      <c r="CH26" s="263">
        <f t="shared" si="46"/>
        <v>10</v>
      </c>
      <c r="CI26" s="264">
        <f t="shared" si="47"/>
        <v>1</v>
      </c>
      <c r="CJ26" s="265">
        <f t="shared" si="48"/>
        <v>0.4</v>
      </c>
      <c r="CK26" s="142" t="e">
        <f>#REF!</f>
        <v>#REF!</v>
      </c>
      <c r="CL26" s="143" t="e">
        <f>#REF!</f>
        <v>#REF!</v>
      </c>
      <c r="CM26" s="144" t="e">
        <f>#REF!</f>
        <v>#REF!</v>
      </c>
    </row>
    <row r="27" spans="1:91" s="23" customFormat="1" ht="47.25" x14ac:dyDescent="0.25">
      <c r="A27" s="230">
        <v>8</v>
      </c>
      <c r="B27" s="231"/>
      <c r="C27" s="232" t="s">
        <v>275</v>
      </c>
      <c r="D27" s="232"/>
      <c r="E27" s="233">
        <v>1</v>
      </c>
      <c r="F27" s="232" t="s">
        <v>275</v>
      </c>
      <c r="G27" s="190" t="s">
        <v>186</v>
      </c>
      <c r="H27" s="234"/>
      <c r="I27" s="235" t="s">
        <v>283</v>
      </c>
      <c r="J27" s="235"/>
      <c r="K27" s="235"/>
      <c r="L27" s="195" t="s">
        <v>188</v>
      </c>
      <c r="M27" s="236">
        <f t="shared" si="13"/>
        <v>75</v>
      </c>
      <c r="N27" s="237">
        <f t="shared" si="14"/>
        <v>45</v>
      </c>
      <c r="O27" s="238">
        <f t="shared" si="15"/>
        <v>30</v>
      </c>
      <c r="P27" s="239">
        <f t="shared" si="16"/>
        <v>30</v>
      </c>
      <c r="Q27" s="140">
        <f t="shared" si="49"/>
        <v>3</v>
      </c>
      <c r="R27" s="201">
        <f t="shared" si="17"/>
        <v>0</v>
      </c>
      <c r="S27" s="240">
        <f t="shared" si="18"/>
        <v>1.5</v>
      </c>
      <c r="T27" s="241">
        <f t="shared" si="19"/>
        <v>1.5</v>
      </c>
      <c r="U27" s="242">
        <f t="shared" si="20"/>
        <v>1.2</v>
      </c>
      <c r="V27" s="243" t="s">
        <v>190</v>
      </c>
      <c r="W27" s="210" t="s">
        <v>190</v>
      </c>
      <c r="X27" s="244">
        <v>3</v>
      </c>
      <c r="Y27" s="245">
        <f t="shared" si="0"/>
        <v>75</v>
      </c>
      <c r="Z27" s="246">
        <f t="shared" si="1"/>
        <v>30</v>
      </c>
      <c r="AA27" s="247">
        <f t="shared" si="2"/>
        <v>30</v>
      </c>
      <c r="AB27" s="248">
        <v>15</v>
      </c>
      <c r="AC27" s="249">
        <v>15</v>
      </c>
      <c r="AD27" s="232"/>
      <c r="AE27" s="232"/>
      <c r="AF27" s="232">
        <v>15</v>
      </c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50"/>
      <c r="AS27" s="251">
        <v>45</v>
      </c>
      <c r="AT27" s="214"/>
      <c r="AU27" s="244"/>
      <c r="AV27" s="252">
        <f t="shared" si="3"/>
        <v>0</v>
      </c>
      <c r="AW27" s="246">
        <f t="shared" si="4"/>
        <v>0</v>
      </c>
      <c r="AX27" s="253">
        <f t="shared" si="5"/>
        <v>0</v>
      </c>
      <c r="AY27" s="232"/>
      <c r="AZ27" s="249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50"/>
      <c r="BP27" s="24"/>
      <c r="BQ27" s="254">
        <f t="shared" si="21"/>
        <v>25</v>
      </c>
      <c r="BR27" s="255" t="str">
        <f t="shared" si="50"/>
        <v>Wartość prawidłowa</v>
      </c>
      <c r="BS27" s="256">
        <f t="shared" si="31"/>
        <v>15</v>
      </c>
      <c r="BT27" s="257">
        <f t="shared" si="32"/>
        <v>15</v>
      </c>
      <c r="BU27" s="257">
        <f t="shared" si="33"/>
        <v>0</v>
      </c>
      <c r="BV27" s="257">
        <f t="shared" si="34"/>
        <v>0</v>
      </c>
      <c r="BW27" s="257">
        <f t="shared" si="35"/>
        <v>45</v>
      </c>
      <c r="BX27" s="257">
        <f t="shared" si="36"/>
        <v>0</v>
      </c>
      <c r="BY27" s="258">
        <f t="shared" si="37"/>
        <v>75</v>
      </c>
      <c r="BZ27" s="259">
        <f t="shared" si="38"/>
        <v>0.6</v>
      </c>
      <c r="CA27" s="260">
        <f t="shared" si="39"/>
        <v>0.6</v>
      </c>
      <c r="CB27" s="260">
        <f t="shared" si="40"/>
        <v>0</v>
      </c>
      <c r="CC27" s="260">
        <f t="shared" si="41"/>
        <v>0</v>
      </c>
      <c r="CD27" s="260">
        <f t="shared" si="42"/>
        <v>1.8</v>
      </c>
      <c r="CE27" s="260">
        <f t="shared" si="43"/>
        <v>0</v>
      </c>
      <c r="CF27" s="261">
        <f t="shared" si="44"/>
        <v>3</v>
      </c>
      <c r="CG27" s="262">
        <f t="shared" si="45"/>
        <v>30</v>
      </c>
      <c r="CH27" s="263">
        <f t="shared" si="46"/>
        <v>15</v>
      </c>
      <c r="CI27" s="264">
        <f t="shared" si="47"/>
        <v>1.2</v>
      </c>
      <c r="CJ27" s="265">
        <f t="shared" si="48"/>
        <v>0.6</v>
      </c>
      <c r="CK27" s="142" t="e">
        <f>#REF!</f>
        <v>#REF!</v>
      </c>
      <c r="CL27" s="143" t="e">
        <f>#REF!</f>
        <v>#REF!</v>
      </c>
      <c r="CM27" s="144" t="e">
        <f>#REF!</f>
        <v>#REF!</v>
      </c>
    </row>
    <row r="28" spans="1:91" s="23" customFormat="1" ht="46.5" customHeight="1" x14ac:dyDescent="0.25">
      <c r="A28" s="230">
        <v>9</v>
      </c>
      <c r="B28" s="231"/>
      <c r="C28" s="232" t="s">
        <v>275</v>
      </c>
      <c r="D28" s="232"/>
      <c r="E28" s="233">
        <v>1</v>
      </c>
      <c r="F28" s="232" t="s">
        <v>275</v>
      </c>
      <c r="G28" s="190" t="s">
        <v>189</v>
      </c>
      <c r="H28" s="234"/>
      <c r="I28" s="235" t="s">
        <v>284</v>
      </c>
      <c r="J28" s="235"/>
      <c r="K28" s="235" t="s">
        <v>188</v>
      </c>
      <c r="L28" s="195" t="s">
        <v>192</v>
      </c>
      <c r="M28" s="236">
        <f t="shared" si="13"/>
        <v>50</v>
      </c>
      <c r="N28" s="237">
        <f t="shared" si="14"/>
        <v>25</v>
      </c>
      <c r="O28" s="238">
        <f t="shared" si="15"/>
        <v>25</v>
      </c>
      <c r="P28" s="239">
        <f t="shared" si="16"/>
        <v>25</v>
      </c>
      <c r="Q28" s="140">
        <f t="shared" si="49"/>
        <v>2</v>
      </c>
      <c r="R28" s="201">
        <f t="shared" si="17"/>
        <v>0</v>
      </c>
      <c r="S28" s="240">
        <f t="shared" si="18"/>
        <v>1.2</v>
      </c>
      <c r="T28" s="241">
        <f t="shared" si="19"/>
        <v>0.8</v>
      </c>
      <c r="U28" s="242">
        <f t="shared" si="20"/>
        <v>1</v>
      </c>
      <c r="V28" s="243" t="s">
        <v>190</v>
      </c>
      <c r="W28" s="210" t="s">
        <v>190</v>
      </c>
      <c r="X28" s="244">
        <v>2</v>
      </c>
      <c r="Y28" s="245">
        <f t="shared" si="0"/>
        <v>50</v>
      </c>
      <c r="Z28" s="246">
        <f t="shared" si="1"/>
        <v>25</v>
      </c>
      <c r="AA28" s="247">
        <f t="shared" si="2"/>
        <v>25</v>
      </c>
      <c r="AB28" s="248">
        <v>10</v>
      </c>
      <c r="AC28" s="249">
        <v>10</v>
      </c>
      <c r="AD28" s="232"/>
      <c r="AE28" s="232">
        <v>15</v>
      </c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50"/>
      <c r="AS28" s="251">
        <v>25</v>
      </c>
      <c r="AT28" s="214"/>
      <c r="AU28" s="244"/>
      <c r="AV28" s="252">
        <f t="shared" si="3"/>
        <v>0</v>
      </c>
      <c r="AW28" s="246">
        <f t="shared" si="4"/>
        <v>0</v>
      </c>
      <c r="AX28" s="253">
        <f t="shared" si="5"/>
        <v>0</v>
      </c>
      <c r="AY28" s="232"/>
      <c r="AZ28" s="249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50"/>
      <c r="BP28" s="24"/>
      <c r="BQ28" s="254">
        <f t="shared" si="21"/>
        <v>25</v>
      </c>
      <c r="BR28" s="255" t="str">
        <f t="shared" si="50"/>
        <v>Wartość prawidłowa</v>
      </c>
      <c r="BS28" s="256">
        <f t="shared" si="31"/>
        <v>15</v>
      </c>
      <c r="BT28" s="257">
        <f t="shared" si="32"/>
        <v>10</v>
      </c>
      <c r="BU28" s="257">
        <f t="shared" si="33"/>
        <v>0</v>
      </c>
      <c r="BV28" s="257">
        <f t="shared" si="34"/>
        <v>0</v>
      </c>
      <c r="BW28" s="257">
        <f t="shared" si="35"/>
        <v>25</v>
      </c>
      <c r="BX28" s="257">
        <f t="shared" si="36"/>
        <v>0</v>
      </c>
      <c r="BY28" s="258">
        <f t="shared" si="37"/>
        <v>50</v>
      </c>
      <c r="BZ28" s="259">
        <f t="shared" si="38"/>
        <v>0.6</v>
      </c>
      <c r="CA28" s="260">
        <f t="shared" si="39"/>
        <v>0.4</v>
      </c>
      <c r="CB28" s="260">
        <f t="shared" si="40"/>
        <v>0</v>
      </c>
      <c r="CC28" s="260">
        <f t="shared" si="41"/>
        <v>0</v>
      </c>
      <c r="CD28" s="260">
        <f t="shared" si="42"/>
        <v>1</v>
      </c>
      <c r="CE28" s="260">
        <f t="shared" si="43"/>
        <v>0</v>
      </c>
      <c r="CF28" s="261">
        <f t="shared" si="44"/>
        <v>2</v>
      </c>
      <c r="CG28" s="262">
        <f t="shared" si="45"/>
        <v>25</v>
      </c>
      <c r="CH28" s="263">
        <f t="shared" si="46"/>
        <v>10</v>
      </c>
      <c r="CI28" s="264">
        <f t="shared" si="47"/>
        <v>1</v>
      </c>
      <c r="CJ28" s="265">
        <f t="shared" si="48"/>
        <v>0.4</v>
      </c>
      <c r="CK28" s="142" t="e">
        <f>#REF!</f>
        <v>#REF!</v>
      </c>
      <c r="CL28" s="143" t="e">
        <f>#REF!</f>
        <v>#REF!</v>
      </c>
      <c r="CM28" s="144" t="e">
        <f>#REF!</f>
        <v>#REF!</v>
      </c>
    </row>
    <row r="29" spans="1:91" s="23" customFormat="1" ht="30" customHeight="1" x14ac:dyDescent="0.25">
      <c r="A29" s="230">
        <v>10</v>
      </c>
      <c r="B29" s="231"/>
      <c r="C29" s="232" t="s">
        <v>275</v>
      </c>
      <c r="D29" s="232"/>
      <c r="E29" s="233">
        <v>1</v>
      </c>
      <c r="F29" s="232" t="s">
        <v>275</v>
      </c>
      <c r="G29" s="190" t="s">
        <v>186</v>
      </c>
      <c r="H29" s="234"/>
      <c r="I29" s="235" t="s">
        <v>285</v>
      </c>
      <c r="J29" s="235"/>
      <c r="K29" s="235"/>
      <c r="L29" s="195" t="s">
        <v>188</v>
      </c>
      <c r="M29" s="236">
        <f t="shared" si="13"/>
        <v>75</v>
      </c>
      <c r="N29" s="237">
        <f t="shared" si="14"/>
        <v>35</v>
      </c>
      <c r="O29" s="238">
        <f t="shared" si="15"/>
        <v>40</v>
      </c>
      <c r="P29" s="239">
        <f t="shared" si="16"/>
        <v>40</v>
      </c>
      <c r="Q29" s="140">
        <f t="shared" si="49"/>
        <v>3</v>
      </c>
      <c r="R29" s="201">
        <f t="shared" si="17"/>
        <v>0</v>
      </c>
      <c r="S29" s="240">
        <f t="shared" si="18"/>
        <v>1.5</v>
      </c>
      <c r="T29" s="241">
        <f t="shared" si="19"/>
        <v>1.5</v>
      </c>
      <c r="U29" s="242">
        <f t="shared" si="20"/>
        <v>1.6</v>
      </c>
      <c r="V29" s="243" t="s">
        <v>190</v>
      </c>
      <c r="W29" s="210" t="s">
        <v>190</v>
      </c>
      <c r="X29" s="244">
        <v>3</v>
      </c>
      <c r="Y29" s="245">
        <f t="shared" si="0"/>
        <v>75</v>
      </c>
      <c r="Z29" s="246">
        <f t="shared" si="1"/>
        <v>40</v>
      </c>
      <c r="AA29" s="247">
        <f t="shared" si="2"/>
        <v>40</v>
      </c>
      <c r="AB29" s="248">
        <v>20</v>
      </c>
      <c r="AC29" s="249">
        <v>20</v>
      </c>
      <c r="AD29" s="232"/>
      <c r="AE29" s="232"/>
      <c r="AF29" s="232">
        <v>20</v>
      </c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50"/>
      <c r="AS29" s="251">
        <v>35</v>
      </c>
      <c r="AT29" s="214"/>
      <c r="AU29" s="244"/>
      <c r="AV29" s="252">
        <f t="shared" si="3"/>
        <v>0</v>
      </c>
      <c r="AW29" s="246">
        <f t="shared" si="4"/>
        <v>0</v>
      </c>
      <c r="AX29" s="253">
        <f t="shared" si="5"/>
        <v>0</v>
      </c>
      <c r="AY29" s="232"/>
      <c r="AZ29" s="249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50"/>
      <c r="BP29" s="24"/>
      <c r="BQ29" s="254">
        <f t="shared" si="21"/>
        <v>25</v>
      </c>
      <c r="BR29" s="255" t="str">
        <f t="shared" si="50"/>
        <v>Wartość prawidłowa</v>
      </c>
      <c r="BS29" s="256">
        <f t="shared" si="31"/>
        <v>20</v>
      </c>
      <c r="BT29" s="257">
        <f t="shared" si="32"/>
        <v>20</v>
      </c>
      <c r="BU29" s="257">
        <f t="shared" si="33"/>
        <v>0</v>
      </c>
      <c r="BV29" s="257">
        <f t="shared" si="34"/>
        <v>0</v>
      </c>
      <c r="BW29" s="257">
        <f t="shared" si="35"/>
        <v>35</v>
      </c>
      <c r="BX29" s="257">
        <f t="shared" si="36"/>
        <v>0</v>
      </c>
      <c r="BY29" s="258">
        <f t="shared" si="37"/>
        <v>75</v>
      </c>
      <c r="BZ29" s="259">
        <f t="shared" si="38"/>
        <v>0.8</v>
      </c>
      <c r="CA29" s="260">
        <f t="shared" si="39"/>
        <v>0.8</v>
      </c>
      <c r="CB29" s="260">
        <f t="shared" si="40"/>
        <v>0</v>
      </c>
      <c r="CC29" s="260">
        <f t="shared" si="41"/>
        <v>0</v>
      </c>
      <c r="CD29" s="260">
        <f t="shared" si="42"/>
        <v>1.4</v>
      </c>
      <c r="CE29" s="260">
        <f t="shared" si="43"/>
        <v>0</v>
      </c>
      <c r="CF29" s="261">
        <f t="shared" si="44"/>
        <v>3</v>
      </c>
      <c r="CG29" s="262">
        <f t="shared" si="45"/>
        <v>40</v>
      </c>
      <c r="CH29" s="263">
        <f t="shared" si="46"/>
        <v>20</v>
      </c>
      <c r="CI29" s="264">
        <f t="shared" si="47"/>
        <v>1.6</v>
      </c>
      <c r="CJ29" s="265">
        <f t="shared" si="48"/>
        <v>0.8</v>
      </c>
      <c r="CK29" s="142" t="e">
        <f>#REF!</f>
        <v>#REF!</v>
      </c>
      <c r="CL29" s="143" t="e">
        <f>#REF!</f>
        <v>#REF!</v>
      </c>
      <c r="CM29" s="144" t="e">
        <f>#REF!</f>
        <v>#REF!</v>
      </c>
    </row>
    <row r="30" spans="1:91" s="23" customFormat="1" ht="30" customHeight="1" x14ac:dyDescent="0.25">
      <c r="A30" s="230">
        <v>11</v>
      </c>
      <c r="B30" s="231"/>
      <c r="C30" s="232" t="s">
        <v>275</v>
      </c>
      <c r="D30" s="232"/>
      <c r="E30" s="233">
        <v>1</v>
      </c>
      <c r="F30" s="232" t="s">
        <v>275</v>
      </c>
      <c r="G30" s="190" t="s">
        <v>186</v>
      </c>
      <c r="H30" s="234"/>
      <c r="I30" s="235" t="s">
        <v>286</v>
      </c>
      <c r="J30" s="235"/>
      <c r="K30" s="235"/>
      <c r="L30" s="195" t="s">
        <v>192</v>
      </c>
      <c r="M30" s="236">
        <f t="shared" si="13"/>
        <v>100</v>
      </c>
      <c r="N30" s="237">
        <f t="shared" si="14"/>
        <v>40</v>
      </c>
      <c r="O30" s="238">
        <f t="shared" si="15"/>
        <v>60</v>
      </c>
      <c r="P30" s="239">
        <f t="shared" si="16"/>
        <v>60</v>
      </c>
      <c r="Q30" s="140">
        <f t="shared" si="49"/>
        <v>4</v>
      </c>
      <c r="R30" s="201">
        <f t="shared" si="17"/>
        <v>0</v>
      </c>
      <c r="S30" s="240">
        <f t="shared" si="18"/>
        <v>0</v>
      </c>
      <c r="T30" s="241">
        <f t="shared" si="19"/>
        <v>0</v>
      </c>
      <c r="U30" s="242">
        <f t="shared" si="20"/>
        <v>2.4</v>
      </c>
      <c r="V30" s="243" t="s">
        <v>190</v>
      </c>
      <c r="W30" s="210" t="s">
        <v>190</v>
      </c>
      <c r="X30" s="244">
        <v>2</v>
      </c>
      <c r="Y30" s="245">
        <f t="shared" si="0"/>
        <v>50</v>
      </c>
      <c r="Z30" s="246">
        <f t="shared" si="1"/>
        <v>30</v>
      </c>
      <c r="AA30" s="247">
        <f t="shared" si="2"/>
        <v>30</v>
      </c>
      <c r="AB30" s="248"/>
      <c r="AC30" s="249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>
        <v>30</v>
      </c>
      <c r="AO30" s="232"/>
      <c r="AP30" s="232"/>
      <c r="AQ30" s="232"/>
      <c r="AR30" s="250"/>
      <c r="AS30" s="251">
        <v>20</v>
      </c>
      <c r="AT30" s="214" t="s">
        <v>190</v>
      </c>
      <c r="AU30" s="244">
        <v>2</v>
      </c>
      <c r="AV30" s="252">
        <f t="shared" si="3"/>
        <v>50</v>
      </c>
      <c r="AW30" s="246">
        <f t="shared" si="4"/>
        <v>30</v>
      </c>
      <c r="AX30" s="253">
        <f t="shared" si="5"/>
        <v>30</v>
      </c>
      <c r="AY30" s="232"/>
      <c r="AZ30" s="249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>
        <v>30</v>
      </c>
      <c r="BL30" s="232"/>
      <c r="BM30" s="232"/>
      <c r="BN30" s="232"/>
      <c r="BO30" s="250"/>
      <c r="BP30" s="24">
        <v>20</v>
      </c>
      <c r="BQ30" s="254">
        <f t="shared" si="21"/>
        <v>25</v>
      </c>
      <c r="BR30" s="255" t="str">
        <f t="shared" si="50"/>
        <v>Wartość prawidłowa</v>
      </c>
      <c r="BS30" s="256">
        <f t="shared" si="31"/>
        <v>60</v>
      </c>
      <c r="BT30" s="257">
        <f t="shared" si="32"/>
        <v>0</v>
      </c>
      <c r="BU30" s="257">
        <f t="shared" si="33"/>
        <v>0</v>
      </c>
      <c r="BV30" s="257">
        <f t="shared" si="34"/>
        <v>0</v>
      </c>
      <c r="BW30" s="257">
        <f t="shared" si="35"/>
        <v>40</v>
      </c>
      <c r="BX30" s="257">
        <f t="shared" si="36"/>
        <v>0</v>
      </c>
      <c r="BY30" s="258">
        <f t="shared" si="37"/>
        <v>100</v>
      </c>
      <c r="BZ30" s="259">
        <f t="shared" si="38"/>
        <v>2.4</v>
      </c>
      <c r="CA30" s="260">
        <f t="shared" si="39"/>
        <v>0</v>
      </c>
      <c r="CB30" s="260">
        <f t="shared" si="40"/>
        <v>0</v>
      </c>
      <c r="CC30" s="260">
        <f t="shared" si="41"/>
        <v>0</v>
      </c>
      <c r="CD30" s="260">
        <f t="shared" si="42"/>
        <v>1.6</v>
      </c>
      <c r="CE30" s="260">
        <f t="shared" si="43"/>
        <v>0</v>
      </c>
      <c r="CF30" s="261">
        <f t="shared" si="44"/>
        <v>4</v>
      </c>
      <c r="CG30" s="262">
        <f t="shared" si="45"/>
        <v>60</v>
      </c>
      <c r="CH30" s="263">
        <f t="shared" si="46"/>
        <v>0</v>
      </c>
      <c r="CI30" s="264">
        <f t="shared" si="47"/>
        <v>2.4</v>
      </c>
      <c r="CJ30" s="265">
        <f t="shared" si="48"/>
        <v>0</v>
      </c>
      <c r="CK30" s="142" t="e">
        <f>#REF!</f>
        <v>#REF!</v>
      </c>
      <c r="CL30" s="143" t="e">
        <f>#REF!</f>
        <v>#REF!</v>
      </c>
      <c r="CM30" s="144" t="e">
        <f>#REF!</f>
        <v>#REF!</v>
      </c>
    </row>
    <row r="31" spans="1:91" s="23" customFormat="1" ht="27" customHeight="1" x14ac:dyDescent="0.25">
      <c r="A31" s="230">
        <v>12</v>
      </c>
      <c r="B31" s="231"/>
      <c r="C31" s="232" t="s">
        <v>275</v>
      </c>
      <c r="D31" s="232"/>
      <c r="E31" s="233">
        <v>1</v>
      </c>
      <c r="F31" s="232" t="s">
        <v>275</v>
      </c>
      <c r="G31" s="190" t="s">
        <v>186</v>
      </c>
      <c r="H31" s="234"/>
      <c r="I31" s="235" t="s">
        <v>287</v>
      </c>
      <c r="J31" s="235"/>
      <c r="K31" s="235"/>
      <c r="L31" s="195" t="s">
        <v>188</v>
      </c>
      <c r="M31" s="236">
        <f t="shared" si="13"/>
        <v>75</v>
      </c>
      <c r="N31" s="237">
        <f t="shared" si="14"/>
        <v>30</v>
      </c>
      <c r="O31" s="238">
        <f t="shared" si="15"/>
        <v>45</v>
      </c>
      <c r="P31" s="239">
        <f t="shared" si="16"/>
        <v>45</v>
      </c>
      <c r="Q31" s="140">
        <f t="shared" si="49"/>
        <v>3</v>
      </c>
      <c r="R31" s="201">
        <f t="shared" si="17"/>
        <v>0</v>
      </c>
      <c r="S31" s="240">
        <f t="shared" si="18"/>
        <v>2</v>
      </c>
      <c r="T31" s="241">
        <f t="shared" si="19"/>
        <v>1</v>
      </c>
      <c r="U31" s="242">
        <f t="shared" si="20"/>
        <v>1.8</v>
      </c>
      <c r="V31" s="243" t="s">
        <v>190</v>
      </c>
      <c r="W31" s="210"/>
      <c r="X31" s="244"/>
      <c r="Y31" s="245">
        <f t="shared" si="0"/>
        <v>0</v>
      </c>
      <c r="Z31" s="246">
        <f t="shared" si="1"/>
        <v>0</v>
      </c>
      <c r="AA31" s="247">
        <f t="shared" si="2"/>
        <v>0</v>
      </c>
      <c r="AB31" s="248"/>
      <c r="AC31" s="249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50"/>
      <c r="AS31" s="251"/>
      <c r="AT31" s="214" t="s">
        <v>190</v>
      </c>
      <c r="AU31" s="244">
        <v>3</v>
      </c>
      <c r="AV31" s="252">
        <f t="shared" si="3"/>
        <v>75</v>
      </c>
      <c r="AW31" s="246">
        <f t="shared" si="4"/>
        <v>45</v>
      </c>
      <c r="AX31" s="253">
        <f t="shared" si="5"/>
        <v>45</v>
      </c>
      <c r="AY31" s="232">
        <v>15</v>
      </c>
      <c r="AZ31" s="249">
        <v>15</v>
      </c>
      <c r="BA31" s="232"/>
      <c r="BB31" s="232"/>
      <c r="BC31" s="232">
        <v>30</v>
      </c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50"/>
      <c r="BP31" s="24">
        <v>30</v>
      </c>
      <c r="BQ31" s="254">
        <f t="shared" si="21"/>
        <v>25</v>
      </c>
      <c r="BR31" s="255" t="str">
        <f t="shared" si="50"/>
        <v>Wartość prawidłowa</v>
      </c>
      <c r="BS31" s="256">
        <f t="shared" si="31"/>
        <v>30</v>
      </c>
      <c r="BT31" s="257">
        <f t="shared" si="32"/>
        <v>15</v>
      </c>
      <c r="BU31" s="257">
        <f t="shared" si="33"/>
        <v>0</v>
      </c>
      <c r="BV31" s="257">
        <f t="shared" si="34"/>
        <v>0</v>
      </c>
      <c r="BW31" s="257">
        <f t="shared" si="35"/>
        <v>30</v>
      </c>
      <c r="BX31" s="257">
        <f t="shared" si="36"/>
        <v>0</v>
      </c>
      <c r="BY31" s="258">
        <f t="shared" si="37"/>
        <v>75</v>
      </c>
      <c r="BZ31" s="259">
        <f t="shared" si="38"/>
        <v>1.2</v>
      </c>
      <c r="CA31" s="260">
        <f t="shared" si="39"/>
        <v>0.6</v>
      </c>
      <c r="CB31" s="260">
        <f t="shared" si="40"/>
        <v>0</v>
      </c>
      <c r="CC31" s="260">
        <f t="shared" si="41"/>
        <v>0</v>
      </c>
      <c r="CD31" s="260">
        <f t="shared" si="42"/>
        <v>1.2</v>
      </c>
      <c r="CE31" s="260">
        <f t="shared" si="43"/>
        <v>0</v>
      </c>
      <c r="CF31" s="261">
        <f t="shared" si="44"/>
        <v>3</v>
      </c>
      <c r="CG31" s="262">
        <f t="shared" si="45"/>
        <v>45</v>
      </c>
      <c r="CH31" s="263">
        <f t="shared" si="46"/>
        <v>15</v>
      </c>
      <c r="CI31" s="264">
        <f t="shared" si="47"/>
        <v>1.7999999999999998</v>
      </c>
      <c r="CJ31" s="265">
        <f t="shared" si="48"/>
        <v>0.6</v>
      </c>
      <c r="CK31" s="142" t="e">
        <f>#REF!</f>
        <v>#REF!</v>
      </c>
      <c r="CL31" s="143" t="e">
        <f>#REF!</f>
        <v>#REF!</v>
      </c>
      <c r="CM31" s="144" t="e">
        <f>#REF!</f>
        <v>#REF!</v>
      </c>
    </row>
    <row r="32" spans="1:91" s="23" customFormat="1" ht="48" customHeight="1" x14ac:dyDescent="0.25">
      <c r="A32" s="230">
        <v>13</v>
      </c>
      <c r="B32" s="231"/>
      <c r="C32" s="232" t="s">
        <v>275</v>
      </c>
      <c r="D32" s="232"/>
      <c r="E32" s="233">
        <v>1</v>
      </c>
      <c r="F32" s="232" t="s">
        <v>275</v>
      </c>
      <c r="G32" s="190" t="s">
        <v>186</v>
      </c>
      <c r="H32" s="234"/>
      <c r="I32" s="235" t="s">
        <v>288</v>
      </c>
      <c r="J32" s="235"/>
      <c r="K32" s="235"/>
      <c r="L32" s="195" t="s">
        <v>188</v>
      </c>
      <c r="M32" s="236">
        <f t="shared" si="13"/>
        <v>100</v>
      </c>
      <c r="N32" s="237">
        <f t="shared" si="14"/>
        <v>65</v>
      </c>
      <c r="O32" s="238">
        <f t="shared" si="15"/>
        <v>35</v>
      </c>
      <c r="P32" s="239">
        <f t="shared" si="16"/>
        <v>35</v>
      </c>
      <c r="Q32" s="140">
        <f t="shared" si="49"/>
        <v>4</v>
      </c>
      <c r="R32" s="201">
        <f t="shared" si="17"/>
        <v>0</v>
      </c>
      <c r="S32" s="240">
        <f t="shared" si="18"/>
        <v>2.2857142857142856</v>
      </c>
      <c r="T32" s="241">
        <f t="shared" si="19"/>
        <v>1.7142857142857142</v>
      </c>
      <c r="U32" s="242">
        <f t="shared" si="20"/>
        <v>1.4</v>
      </c>
      <c r="V32" s="243" t="s">
        <v>193</v>
      </c>
      <c r="W32" s="210"/>
      <c r="X32" s="244"/>
      <c r="Y32" s="245">
        <f t="shared" si="0"/>
        <v>0</v>
      </c>
      <c r="Z32" s="246">
        <f t="shared" si="1"/>
        <v>0</v>
      </c>
      <c r="AA32" s="247">
        <f t="shared" si="2"/>
        <v>0</v>
      </c>
      <c r="AB32" s="248"/>
      <c r="AC32" s="249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50"/>
      <c r="AS32" s="251"/>
      <c r="AT32" s="214" t="s">
        <v>190</v>
      </c>
      <c r="AU32" s="244">
        <v>4</v>
      </c>
      <c r="AV32" s="252">
        <f t="shared" si="3"/>
        <v>100</v>
      </c>
      <c r="AW32" s="246">
        <f t="shared" si="4"/>
        <v>35</v>
      </c>
      <c r="AX32" s="253">
        <f t="shared" si="5"/>
        <v>35</v>
      </c>
      <c r="AY32" s="232">
        <v>15</v>
      </c>
      <c r="AZ32" s="249">
        <v>15</v>
      </c>
      <c r="BA32" s="232"/>
      <c r="BB32" s="232"/>
      <c r="BC32" s="232">
        <v>20</v>
      </c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50"/>
      <c r="BP32" s="24">
        <v>65</v>
      </c>
      <c r="BQ32" s="254">
        <f t="shared" si="21"/>
        <v>25</v>
      </c>
      <c r="BR32" s="255" t="str">
        <f t="shared" si="50"/>
        <v>Wartość prawidłowa</v>
      </c>
      <c r="BS32" s="256">
        <f t="shared" si="31"/>
        <v>20</v>
      </c>
      <c r="BT32" s="257">
        <f t="shared" si="32"/>
        <v>15</v>
      </c>
      <c r="BU32" s="257">
        <f t="shared" si="33"/>
        <v>0</v>
      </c>
      <c r="BV32" s="257">
        <f t="shared" si="34"/>
        <v>0</v>
      </c>
      <c r="BW32" s="257">
        <f t="shared" si="35"/>
        <v>65</v>
      </c>
      <c r="BX32" s="257">
        <f t="shared" si="36"/>
        <v>0</v>
      </c>
      <c r="BY32" s="258">
        <f t="shared" si="37"/>
        <v>100</v>
      </c>
      <c r="BZ32" s="259">
        <f t="shared" si="38"/>
        <v>0.8</v>
      </c>
      <c r="CA32" s="260">
        <f t="shared" si="39"/>
        <v>0.6</v>
      </c>
      <c r="CB32" s="260">
        <f t="shared" si="40"/>
        <v>0</v>
      </c>
      <c r="CC32" s="260">
        <f t="shared" si="41"/>
        <v>0</v>
      </c>
      <c r="CD32" s="260">
        <f t="shared" si="42"/>
        <v>2.6</v>
      </c>
      <c r="CE32" s="260">
        <f t="shared" si="43"/>
        <v>0</v>
      </c>
      <c r="CF32" s="261">
        <f t="shared" si="44"/>
        <v>4</v>
      </c>
      <c r="CG32" s="262">
        <f t="shared" si="45"/>
        <v>35</v>
      </c>
      <c r="CH32" s="263">
        <f t="shared" si="46"/>
        <v>15</v>
      </c>
      <c r="CI32" s="264">
        <f t="shared" si="47"/>
        <v>1.4</v>
      </c>
      <c r="CJ32" s="265">
        <f t="shared" si="48"/>
        <v>0.6</v>
      </c>
      <c r="CK32" s="142" t="e">
        <f>#REF!</f>
        <v>#REF!</v>
      </c>
      <c r="CL32" s="143" t="e">
        <f>#REF!</f>
        <v>#REF!</v>
      </c>
      <c r="CM32" s="144" t="e">
        <f>#REF!</f>
        <v>#REF!</v>
      </c>
    </row>
    <row r="33" spans="1:91" s="23" customFormat="1" ht="30.75" customHeight="1" x14ac:dyDescent="0.25">
      <c r="A33" s="230">
        <v>14</v>
      </c>
      <c r="B33" s="231"/>
      <c r="C33" s="271" t="s">
        <v>275</v>
      </c>
      <c r="D33" s="232"/>
      <c r="E33" s="233">
        <v>1</v>
      </c>
      <c r="F33" s="271" t="s">
        <v>275</v>
      </c>
      <c r="G33" s="190" t="s">
        <v>186</v>
      </c>
      <c r="H33" s="234"/>
      <c r="I33" s="235" t="s">
        <v>289</v>
      </c>
      <c r="J33" s="235"/>
      <c r="K33" s="235"/>
      <c r="L33" s="195" t="s">
        <v>188</v>
      </c>
      <c r="M33" s="236">
        <f t="shared" si="13"/>
        <v>75</v>
      </c>
      <c r="N33" s="237">
        <f t="shared" si="14"/>
        <v>40</v>
      </c>
      <c r="O33" s="238">
        <f t="shared" si="15"/>
        <v>35</v>
      </c>
      <c r="P33" s="239">
        <f t="shared" si="16"/>
        <v>35</v>
      </c>
      <c r="Q33" s="140">
        <f t="shared" si="49"/>
        <v>3</v>
      </c>
      <c r="R33" s="201">
        <f t="shared" si="17"/>
        <v>0</v>
      </c>
      <c r="S33" s="240">
        <f t="shared" si="18"/>
        <v>1.7142857142857142</v>
      </c>
      <c r="T33" s="241">
        <f t="shared" si="19"/>
        <v>1.2857142857142858</v>
      </c>
      <c r="U33" s="242">
        <f t="shared" si="20"/>
        <v>1.4</v>
      </c>
      <c r="V33" s="243" t="s">
        <v>193</v>
      </c>
      <c r="W33" s="210"/>
      <c r="X33" s="244"/>
      <c r="Y33" s="245">
        <f t="shared" si="0"/>
        <v>0</v>
      </c>
      <c r="Z33" s="246">
        <f t="shared" si="1"/>
        <v>0</v>
      </c>
      <c r="AA33" s="247">
        <f t="shared" si="2"/>
        <v>0</v>
      </c>
      <c r="AB33" s="248"/>
      <c r="AC33" s="249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50"/>
      <c r="AS33" s="251"/>
      <c r="AT33" s="214" t="s">
        <v>190</v>
      </c>
      <c r="AU33" s="244">
        <v>3</v>
      </c>
      <c r="AV33" s="252">
        <f t="shared" si="3"/>
        <v>75</v>
      </c>
      <c r="AW33" s="246">
        <f t="shared" si="4"/>
        <v>35</v>
      </c>
      <c r="AX33" s="253">
        <f t="shared" si="5"/>
        <v>35</v>
      </c>
      <c r="AY33" s="232">
        <v>15</v>
      </c>
      <c r="AZ33" s="249">
        <v>15</v>
      </c>
      <c r="BA33" s="232"/>
      <c r="BB33" s="232"/>
      <c r="BC33" s="232">
        <v>20</v>
      </c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50"/>
      <c r="BP33" s="24">
        <v>40</v>
      </c>
      <c r="BQ33" s="254">
        <f t="shared" si="21"/>
        <v>25</v>
      </c>
      <c r="BR33" s="255" t="str">
        <f t="shared" si="50"/>
        <v>Wartość prawidłowa</v>
      </c>
      <c r="BS33" s="256">
        <f t="shared" si="31"/>
        <v>20</v>
      </c>
      <c r="BT33" s="257">
        <f t="shared" si="32"/>
        <v>15</v>
      </c>
      <c r="BU33" s="257">
        <f t="shared" si="33"/>
        <v>0</v>
      </c>
      <c r="BV33" s="257">
        <f t="shared" si="34"/>
        <v>0</v>
      </c>
      <c r="BW33" s="257">
        <f t="shared" si="35"/>
        <v>40</v>
      </c>
      <c r="BX33" s="257">
        <f t="shared" si="36"/>
        <v>0</v>
      </c>
      <c r="BY33" s="258">
        <f t="shared" si="37"/>
        <v>75</v>
      </c>
      <c r="BZ33" s="259">
        <f t="shared" si="38"/>
        <v>0.8</v>
      </c>
      <c r="CA33" s="260">
        <f t="shared" si="39"/>
        <v>0.6</v>
      </c>
      <c r="CB33" s="260">
        <f t="shared" si="40"/>
        <v>0</v>
      </c>
      <c r="CC33" s="260">
        <f t="shared" si="41"/>
        <v>0</v>
      </c>
      <c r="CD33" s="260">
        <f t="shared" si="42"/>
        <v>1.6</v>
      </c>
      <c r="CE33" s="260">
        <f t="shared" si="43"/>
        <v>0</v>
      </c>
      <c r="CF33" s="261">
        <f t="shared" si="44"/>
        <v>3</v>
      </c>
      <c r="CG33" s="262">
        <f t="shared" si="45"/>
        <v>35</v>
      </c>
      <c r="CH33" s="263">
        <f t="shared" si="46"/>
        <v>15</v>
      </c>
      <c r="CI33" s="264">
        <f t="shared" si="47"/>
        <v>1.4</v>
      </c>
      <c r="CJ33" s="265">
        <f t="shared" si="48"/>
        <v>0.6</v>
      </c>
      <c r="CK33" s="142" t="e">
        <f>#REF!</f>
        <v>#REF!</v>
      </c>
      <c r="CL33" s="143" t="e">
        <f>#REF!</f>
        <v>#REF!</v>
      </c>
      <c r="CM33" s="144" t="e">
        <f>#REF!</f>
        <v>#REF!</v>
      </c>
    </row>
    <row r="34" spans="1:91" s="23" customFormat="1" ht="48.75" customHeight="1" x14ac:dyDescent="0.25">
      <c r="A34" s="230">
        <v>15</v>
      </c>
      <c r="B34" s="231"/>
      <c r="C34" s="232" t="s">
        <v>275</v>
      </c>
      <c r="D34" s="232"/>
      <c r="E34" s="233">
        <v>1</v>
      </c>
      <c r="F34" s="232" t="s">
        <v>275</v>
      </c>
      <c r="G34" s="190" t="s">
        <v>186</v>
      </c>
      <c r="H34" s="234"/>
      <c r="I34" s="235" t="s">
        <v>290</v>
      </c>
      <c r="J34" s="235"/>
      <c r="K34" s="235"/>
      <c r="L34" s="195" t="s">
        <v>188</v>
      </c>
      <c r="M34" s="236">
        <f t="shared" si="13"/>
        <v>75</v>
      </c>
      <c r="N34" s="237">
        <f t="shared" si="14"/>
        <v>40</v>
      </c>
      <c r="O34" s="238">
        <f t="shared" si="15"/>
        <v>35</v>
      </c>
      <c r="P34" s="239">
        <f t="shared" si="16"/>
        <v>35</v>
      </c>
      <c r="Q34" s="140">
        <f t="shared" si="49"/>
        <v>3</v>
      </c>
      <c r="R34" s="201">
        <f t="shared" si="17"/>
        <v>0</v>
      </c>
      <c r="S34" s="240">
        <f t="shared" si="18"/>
        <v>1.7142857142857142</v>
      </c>
      <c r="T34" s="241">
        <f t="shared" si="19"/>
        <v>1.2857142857142858</v>
      </c>
      <c r="U34" s="242">
        <f t="shared" si="20"/>
        <v>1.4</v>
      </c>
      <c r="V34" s="243" t="s">
        <v>190</v>
      </c>
      <c r="W34" s="210"/>
      <c r="X34" s="244"/>
      <c r="Y34" s="245">
        <f t="shared" si="0"/>
        <v>0</v>
      </c>
      <c r="Z34" s="246">
        <f t="shared" si="1"/>
        <v>0</v>
      </c>
      <c r="AA34" s="247">
        <f t="shared" si="2"/>
        <v>0</v>
      </c>
      <c r="AB34" s="248"/>
      <c r="AC34" s="249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50"/>
      <c r="AS34" s="251"/>
      <c r="AT34" s="214" t="s">
        <v>190</v>
      </c>
      <c r="AU34" s="244">
        <v>3</v>
      </c>
      <c r="AV34" s="252">
        <f t="shared" si="3"/>
        <v>75</v>
      </c>
      <c r="AW34" s="246">
        <f t="shared" si="4"/>
        <v>35</v>
      </c>
      <c r="AX34" s="253">
        <f t="shared" si="5"/>
        <v>35</v>
      </c>
      <c r="AY34" s="232">
        <v>15</v>
      </c>
      <c r="AZ34" s="249">
        <v>15</v>
      </c>
      <c r="BA34" s="232"/>
      <c r="BB34" s="232"/>
      <c r="BC34" s="232"/>
      <c r="BD34" s="232"/>
      <c r="BE34" s="232"/>
      <c r="BF34" s="232"/>
      <c r="BG34" s="232"/>
      <c r="BH34" s="232">
        <v>20</v>
      </c>
      <c r="BI34" s="232"/>
      <c r="BJ34" s="232"/>
      <c r="BK34" s="232"/>
      <c r="BL34" s="232"/>
      <c r="BM34" s="232"/>
      <c r="BN34" s="232"/>
      <c r="BO34" s="250"/>
      <c r="BP34" s="251">
        <v>40</v>
      </c>
      <c r="BQ34" s="254">
        <f t="shared" si="21"/>
        <v>25</v>
      </c>
      <c r="BR34" s="255" t="str">
        <f t="shared" ref="BR34:BR56" si="51">IF(OR(BQ34&gt;30,BQ34&lt;25),"1 ECTS powinien mieścić się przedziale 25-30h","Wartość prawidłowa")</f>
        <v>Wartość prawidłowa</v>
      </c>
      <c r="BS34" s="256">
        <f t="shared" si="31"/>
        <v>20</v>
      </c>
      <c r="BT34" s="257">
        <f t="shared" si="32"/>
        <v>15</v>
      </c>
      <c r="BU34" s="257">
        <f t="shared" si="33"/>
        <v>0</v>
      </c>
      <c r="BV34" s="257">
        <f t="shared" si="34"/>
        <v>0</v>
      </c>
      <c r="BW34" s="257">
        <f t="shared" si="35"/>
        <v>40</v>
      </c>
      <c r="BX34" s="257">
        <f t="shared" si="36"/>
        <v>0</v>
      </c>
      <c r="BY34" s="258">
        <f t="shared" si="37"/>
        <v>75</v>
      </c>
      <c r="BZ34" s="259">
        <f t="shared" si="38"/>
        <v>0.8</v>
      </c>
      <c r="CA34" s="260">
        <f t="shared" si="39"/>
        <v>0.6</v>
      </c>
      <c r="CB34" s="260">
        <f t="shared" si="40"/>
        <v>0</v>
      </c>
      <c r="CC34" s="260">
        <f t="shared" si="41"/>
        <v>0</v>
      </c>
      <c r="CD34" s="260">
        <f t="shared" si="42"/>
        <v>1.6</v>
      </c>
      <c r="CE34" s="260">
        <f t="shared" si="43"/>
        <v>0</v>
      </c>
      <c r="CF34" s="261">
        <f t="shared" si="44"/>
        <v>3</v>
      </c>
      <c r="CG34" s="262">
        <f t="shared" si="45"/>
        <v>35</v>
      </c>
      <c r="CH34" s="263">
        <f t="shared" si="46"/>
        <v>15</v>
      </c>
      <c r="CI34" s="264">
        <f t="shared" si="47"/>
        <v>1.4</v>
      </c>
      <c r="CJ34" s="265">
        <f t="shared" si="48"/>
        <v>0.6</v>
      </c>
      <c r="CK34" s="142" t="e">
        <f>#REF!</f>
        <v>#REF!</v>
      </c>
      <c r="CL34" s="143" t="e">
        <f>#REF!</f>
        <v>#REF!</v>
      </c>
      <c r="CM34" s="144" t="e">
        <f>#REF!</f>
        <v>#REF!</v>
      </c>
    </row>
    <row r="35" spans="1:91" s="23" customFormat="1" ht="30" customHeight="1" x14ac:dyDescent="0.25">
      <c r="A35" s="230">
        <v>16</v>
      </c>
      <c r="B35" s="231"/>
      <c r="C35" s="190" t="s">
        <v>275</v>
      </c>
      <c r="D35" s="232"/>
      <c r="E35" s="233">
        <v>1</v>
      </c>
      <c r="F35" s="190" t="s">
        <v>275</v>
      </c>
      <c r="G35" s="190" t="s">
        <v>189</v>
      </c>
      <c r="H35" s="234"/>
      <c r="I35" s="235" t="s">
        <v>291</v>
      </c>
      <c r="J35" s="235"/>
      <c r="K35" s="235"/>
      <c r="L35" s="195" t="s">
        <v>192</v>
      </c>
      <c r="M35" s="236">
        <f t="shared" si="13"/>
        <v>125</v>
      </c>
      <c r="N35" s="237">
        <f t="shared" si="14"/>
        <v>100</v>
      </c>
      <c r="O35" s="238">
        <f t="shared" si="15"/>
        <v>25</v>
      </c>
      <c r="P35" s="239">
        <f t="shared" si="16"/>
        <v>25</v>
      </c>
      <c r="Q35" s="140">
        <f t="shared" si="49"/>
        <v>5</v>
      </c>
      <c r="R35" s="201">
        <f t="shared" si="17"/>
        <v>0</v>
      </c>
      <c r="S35" s="240">
        <f t="shared" si="18"/>
        <v>0</v>
      </c>
      <c r="T35" s="241">
        <f t="shared" si="19"/>
        <v>0</v>
      </c>
      <c r="U35" s="242">
        <f t="shared" si="20"/>
        <v>1</v>
      </c>
      <c r="V35" s="243" t="s">
        <v>187</v>
      </c>
      <c r="W35" s="210"/>
      <c r="X35" s="244"/>
      <c r="Y35" s="245">
        <f t="shared" si="0"/>
        <v>0</v>
      </c>
      <c r="Z35" s="246">
        <f t="shared" si="1"/>
        <v>0</v>
      </c>
      <c r="AA35" s="247">
        <f t="shared" si="2"/>
        <v>0</v>
      </c>
      <c r="AB35" s="248"/>
      <c r="AC35" s="249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50"/>
      <c r="AS35" s="251"/>
      <c r="AT35" s="214" t="s">
        <v>187</v>
      </c>
      <c r="AU35" s="244">
        <v>5</v>
      </c>
      <c r="AV35" s="252">
        <f t="shared" si="3"/>
        <v>125</v>
      </c>
      <c r="AW35" s="246">
        <f t="shared" si="4"/>
        <v>25</v>
      </c>
      <c r="AX35" s="253">
        <f t="shared" si="5"/>
        <v>25</v>
      </c>
      <c r="AY35" s="232"/>
      <c r="AZ35" s="249"/>
      <c r="BA35" s="232">
        <v>25</v>
      </c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50"/>
      <c r="BP35" s="251">
        <v>100</v>
      </c>
      <c r="BQ35" s="254">
        <f t="shared" si="21"/>
        <v>25</v>
      </c>
      <c r="BR35" s="255" t="str">
        <f t="shared" si="51"/>
        <v>Wartość prawidłowa</v>
      </c>
      <c r="BS35" s="256">
        <f t="shared" si="31"/>
        <v>25</v>
      </c>
      <c r="BT35" s="257">
        <f t="shared" si="32"/>
        <v>0</v>
      </c>
      <c r="BU35" s="257">
        <f t="shared" si="33"/>
        <v>0</v>
      </c>
      <c r="BV35" s="257">
        <f t="shared" si="34"/>
        <v>0</v>
      </c>
      <c r="BW35" s="257">
        <f t="shared" si="35"/>
        <v>100</v>
      </c>
      <c r="BX35" s="257">
        <f t="shared" si="36"/>
        <v>0</v>
      </c>
      <c r="BY35" s="258">
        <f t="shared" si="37"/>
        <v>125</v>
      </c>
      <c r="BZ35" s="259">
        <f t="shared" si="38"/>
        <v>1</v>
      </c>
      <c r="CA35" s="260">
        <f t="shared" si="39"/>
        <v>0</v>
      </c>
      <c r="CB35" s="260">
        <f t="shared" si="40"/>
        <v>0</v>
      </c>
      <c r="CC35" s="260">
        <f t="shared" si="41"/>
        <v>0</v>
      </c>
      <c r="CD35" s="260">
        <f t="shared" si="42"/>
        <v>4</v>
      </c>
      <c r="CE35" s="260">
        <f t="shared" si="43"/>
        <v>0</v>
      </c>
      <c r="CF35" s="261">
        <f t="shared" si="44"/>
        <v>5</v>
      </c>
      <c r="CG35" s="262">
        <f t="shared" si="45"/>
        <v>25</v>
      </c>
      <c r="CH35" s="263">
        <f t="shared" si="46"/>
        <v>0</v>
      </c>
      <c r="CI35" s="264">
        <f t="shared" si="47"/>
        <v>1</v>
      </c>
      <c r="CJ35" s="265">
        <f t="shared" si="48"/>
        <v>0</v>
      </c>
      <c r="CK35" s="142" t="e">
        <f>#REF!</f>
        <v>#REF!</v>
      </c>
      <c r="CL35" s="143" t="e">
        <f>#REF!</f>
        <v>#REF!</v>
      </c>
      <c r="CM35" s="144" t="e">
        <f>#REF!</f>
        <v>#REF!</v>
      </c>
    </row>
    <row r="36" spans="1:91" s="23" customFormat="1" ht="47.25" x14ac:dyDescent="0.25">
      <c r="A36" s="230">
        <v>17</v>
      </c>
      <c r="B36" s="231"/>
      <c r="C36" s="232" t="s">
        <v>275</v>
      </c>
      <c r="D36" s="232"/>
      <c r="E36" s="233">
        <v>1</v>
      </c>
      <c r="F36" s="232" t="s">
        <v>275</v>
      </c>
      <c r="G36" s="190" t="s">
        <v>189</v>
      </c>
      <c r="H36" s="234"/>
      <c r="I36" s="235" t="s">
        <v>292</v>
      </c>
      <c r="J36" s="235"/>
      <c r="K36" s="235"/>
      <c r="L36" s="195" t="s">
        <v>188</v>
      </c>
      <c r="M36" s="236">
        <f t="shared" si="13"/>
        <v>50</v>
      </c>
      <c r="N36" s="237">
        <f t="shared" si="14"/>
        <v>15</v>
      </c>
      <c r="O36" s="238">
        <f t="shared" si="15"/>
        <v>35</v>
      </c>
      <c r="P36" s="239">
        <f t="shared" si="16"/>
        <v>35</v>
      </c>
      <c r="Q36" s="140">
        <f t="shared" si="49"/>
        <v>2</v>
      </c>
      <c r="R36" s="201">
        <f t="shared" si="17"/>
        <v>0</v>
      </c>
      <c r="S36" s="240">
        <f t="shared" si="18"/>
        <v>0</v>
      </c>
      <c r="T36" s="241">
        <f t="shared" si="19"/>
        <v>0.8571428571428571</v>
      </c>
      <c r="U36" s="242">
        <f t="shared" si="20"/>
        <v>1.4</v>
      </c>
      <c r="V36" s="243" t="s">
        <v>190</v>
      </c>
      <c r="W36" s="210"/>
      <c r="X36" s="244"/>
      <c r="Y36" s="245">
        <f t="shared" si="0"/>
        <v>0</v>
      </c>
      <c r="Z36" s="246">
        <f t="shared" si="1"/>
        <v>0</v>
      </c>
      <c r="AA36" s="247">
        <f t="shared" si="2"/>
        <v>0</v>
      </c>
      <c r="AB36" s="248"/>
      <c r="AC36" s="249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50"/>
      <c r="AS36" s="251"/>
      <c r="AT36" s="214" t="s">
        <v>190</v>
      </c>
      <c r="AU36" s="244">
        <v>2</v>
      </c>
      <c r="AV36" s="252">
        <f t="shared" si="3"/>
        <v>50</v>
      </c>
      <c r="AW36" s="246">
        <f t="shared" si="4"/>
        <v>35</v>
      </c>
      <c r="AX36" s="253">
        <f t="shared" si="5"/>
        <v>35</v>
      </c>
      <c r="AY36" s="232">
        <v>15</v>
      </c>
      <c r="AZ36" s="249">
        <v>15</v>
      </c>
      <c r="BA36" s="232">
        <v>20</v>
      </c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50"/>
      <c r="BP36" s="251">
        <v>15</v>
      </c>
      <c r="BQ36" s="254">
        <f t="shared" si="21"/>
        <v>25</v>
      </c>
      <c r="BR36" s="255" t="str">
        <f t="shared" si="51"/>
        <v>Wartość prawidłowa</v>
      </c>
      <c r="BS36" s="256">
        <f t="shared" si="31"/>
        <v>20</v>
      </c>
      <c r="BT36" s="257">
        <f t="shared" si="32"/>
        <v>15</v>
      </c>
      <c r="BU36" s="257">
        <f t="shared" si="33"/>
        <v>0</v>
      </c>
      <c r="BV36" s="257">
        <f t="shared" si="34"/>
        <v>0</v>
      </c>
      <c r="BW36" s="257">
        <f t="shared" si="35"/>
        <v>15</v>
      </c>
      <c r="BX36" s="257">
        <f t="shared" si="36"/>
        <v>0</v>
      </c>
      <c r="BY36" s="258">
        <f t="shared" si="37"/>
        <v>50</v>
      </c>
      <c r="BZ36" s="259">
        <f t="shared" si="38"/>
        <v>0.8</v>
      </c>
      <c r="CA36" s="260">
        <f t="shared" si="39"/>
        <v>0.6</v>
      </c>
      <c r="CB36" s="260">
        <f t="shared" si="40"/>
        <v>0</v>
      </c>
      <c r="CC36" s="260">
        <f t="shared" si="41"/>
        <v>0</v>
      </c>
      <c r="CD36" s="260">
        <f t="shared" si="42"/>
        <v>0.6</v>
      </c>
      <c r="CE36" s="260">
        <f t="shared" si="43"/>
        <v>0</v>
      </c>
      <c r="CF36" s="261">
        <f t="shared" si="44"/>
        <v>2</v>
      </c>
      <c r="CG36" s="262">
        <f t="shared" si="45"/>
        <v>35</v>
      </c>
      <c r="CH36" s="263">
        <f t="shared" si="46"/>
        <v>15</v>
      </c>
      <c r="CI36" s="264">
        <f t="shared" si="47"/>
        <v>1.4</v>
      </c>
      <c r="CJ36" s="265">
        <f t="shared" si="48"/>
        <v>0.6</v>
      </c>
      <c r="CK36" s="142" t="e">
        <f>#REF!</f>
        <v>#REF!</v>
      </c>
      <c r="CL36" s="143" t="e">
        <f>#REF!</f>
        <v>#REF!</v>
      </c>
      <c r="CM36" s="144" t="e">
        <f>#REF!</f>
        <v>#REF!</v>
      </c>
    </row>
    <row r="37" spans="1:91" s="23" customFormat="1" ht="56.25" customHeight="1" x14ac:dyDescent="0.25">
      <c r="A37" s="230">
        <v>18</v>
      </c>
      <c r="B37" s="231"/>
      <c r="C37" s="232" t="s">
        <v>275</v>
      </c>
      <c r="D37" s="232"/>
      <c r="E37" s="233">
        <v>1</v>
      </c>
      <c r="F37" s="232" t="s">
        <v>275</v>
      </c>
      <c r="G37" s="190" t="s">
        <v>189</v>
      </c>
      <c r="H37" s="234"/>
      <c r="I37" s="235" t="s">
        <v>293</v>
      </c>
      <c r="J37" s="235"/>
      <c r="K37" s="235"/>
      <c r="L37" s="195" t="s">
        <v>188</v>
      </c>
      <c r="M37" s="236">
        <f t="shared" si="13"/>
        <v>50</v>
      </c>
      <c r="N37" s="237">
        <f t="shared" si="14"/>
        <v>15</v>
      </c>
      <c r="O37" s="238">
        <f t="shared" si="15"/>
        <v>35</v>
      </c>
      <c r="P37" s="239">
        <f t="shared" si="16"/>
        <v>35</v>
      </c>
      <c r="Q37" s="140">
        <f t="shared" si="49"/>
        <v>2</v>
      </c>
      <c r="R37" s="201">
        <f t="shared" si="17"/>
        <v>0</v>
      </c>
      <c r="S37" s="240">
        <f t="shared" si="18"/>
        <v>0</v>
      </c>
      <c r="T37" s="241">
        <f t="shared" si="19"/>
        <v>0.8571428571428571</v>
      </c>
      <c r="U37" s="242">
        <f t="shared" si="20"/>
        <v>1.4</v>
      </c>
      <c r="V37" s="243" t="s">
        <v>190</v>
      </c>
      <c r="W37" s="210"/>
      <c r="X37" s="244"/>
      <c r="Y37" s="245">
        <f t="shared" si="0"/>
        <v>0</v>
      </c>
      <c r="Z37" s="246">
        <f t="shared" si="1"/>
        <v>0</v>
      </c>
      <c r="AA37" s="247">
        <f t="shared" si="2"/>
        <v>0</v>
      </c>
      <c r="AB37" s="248"/>
      <c r="AC37" s="249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50"/>
      <c r="AS37" s="251"/>
      <c r="AT37" s="214" t="s">
        <v>190</v>
      </c>
      <c r="AU37" s="244">
        <v>2</v>
      </c>
      <c r="AV37" s="252">
        <f t="shared" si="3"/>
        <v>50</v>
      </c>
      <c r="AW37" s="246">
        <f t="shared" si="4"/>
        <v>35</v>
      </c>
      <c r="AX37" s="253">
        <f t="shared" si="5"/>
        <v>35</v>
      </c>
      <c r="AY37" s="232">
        <v>15</v>
      </c>
      <c r="AZ37" s="249">
        <v>15</v>
      </c>
      <c r="BA37" s="232">
        <v>20</v>
      </c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50"/>
      <c r="BP37" s="251">
        <v>15</v>
      </c>
      <c r="BQ37" s="254">
        <f t="shared" si="21"/>
        <v>25</v>
      </c>
      <c r="BR37" s="255" t="str">
        <f t="shared" si="51"/>
        <v>Wartość prawidłowa</v>
      </c>
      <c r="BS37" s="256">
        <f t="shared" si="31"/>
        <v>20</v>
      </c>
      <c r="BT37" s="257">
        <f t="shared" si="32"/>
        <v>15</v>
      </c>
      <c r="BU37" s="257">
        <f t="shared" si="33"/>
        <v>0</v>
      </c>
      <c r="BV37" s="257">
        <f t="shared" si="34"/>
        <v>0</v>
      </c>
      <c r="BW37" s="257">
        <f t="shared" si="35"/>
        <v>15</v>
      </c>
      <c r="BX37" s="257">
        <f t="shared" si="36"/>
        <v>0</v>
      </c>
      <c r="BY37" s="258">
        <f t="shared" si="37"/>
        <v>50</v>
      </c>
      <c r="BZ37" s="259">
        <f t="shared" si="38"/>
        <v>0.8</v>
      </c>
      <c r="CA37" s="260">
        <f t="shared" si="39"/>
        <v>0.6</v>
      </c>
      <c r="CB37" s="260">
        <f t="shared" si="40"/>
        <v>0</v>
      </c>
      <c r="CC37" s="260">
        <f t="shared" si="41"/>
        <v>0</v>
      </c>
      <c r="CD37" s="260">
        <f t="shared" si="42"/>
        <v>0.6</v>
      </c>
      <c r="CE37" s="260">
        <f t="shared" si="43"/>
        <v>0</v>
      </c>
      <c r="CF37" s="261">
        <f t="shared" si="44"/>
        <v>2</v>
      </c>
      <c r="CG37" s="262">
        <f t="shared" si="45"/>
        <v>35</v>
      </c>
      <c r="CH37" s="263">
        <f t="shared" si="46"/>
        <v>15</v>
      </c>
      <c r="CI37" s="264">
        <f t="shared" si="47"/>
        <v>1.4</v>
      </c>
      <c r="CJ37" s="265">
        <f t="shared" si="48"/>
        <v>0.6</v>
      </c>
      <c r="CK37" s="142" t="e">
        <f>#REF!</f>
        <v>#REF!</v>
      </c>
      <c r="CL37" s="143" t="e">
        <f>#REF!</f>
        <v>#REF!</v>
      </c>
      <c r="CM37" s="144" t="e">
        <f>#REF!</f>
        <v>#REF!</v>
      </c>
    </row>
    <row r="38" spans="1:91" s="23" customFormat="1" ht="84" customHeight="1" x14ac:dyDescent="0.25">
      <c r="A38" s="230">
        <v>19</v>
      </c>
      <c r="B38" s="231"/>
      <c r="C38" s="190" t="s">
        <v>275</v>
      </c>
      <c r="D38" s="232"/>
      <c r="E38" s="233">
        <v>1</v>
      </c>
      <c r="F38" s="190" t="s">
        <v>275</v>
      </c>
      <c r="G38" s="190" t="s">
        <v>189</v>
      </c>
      <c r="H38" s="234"/>
      <c r="I38" s="235" t="s">
        <v>294</v>
      </c>
      <c r="J38" s="235"/>
      <c r="K38" s="235"/>
      <c r="L38" s="195" t="s">
        <v>188</v>
      </c>
      <c r="M38" s="236">
        <f t="shared" si="13"/>
        <v>50</v>
      </c>
      <c r="N38" s="237">
        <f t="shared" si="14"/>
        <v>15</v>
      </c>
      <c r="O38" s="238">
        <f t="shared" si="15"/>
        <v>35</v>
      </c>
      <c r="P38" s="239">
        <f t="shared" si="16"/>
        <v>35</v>
      </c>
      <c r="Q38" s="140">
        <f t="shared" si="49"/>
        <v>2</v>
      </c>
      <c r="R38" s="201">
        <f t="shared" si="17"/>
        <v>0</v>
      </c>
      <c r="S38" s="240">
        <f t="shared" si="18"/>
        <v>1.1428571428571428</v>
      </c>
      <c r="T38" s="241">
        <f t="shared" si="19"/>
        <v>0.8571428571428571</v>
      </c>
      <c r="U38" s="242">
        <f t="shared" si="20"/>
        <v>1.4</v>
      </c>
      <c r="V38" s="243" t="s">
        <v>190</v>
      </c>
      <c r="W38" s="210"/>
      <c r="X38" s="244"/>
      <c r="Y38" s="245">
        <f t="shared" si="0"/>
        <v>0</v>
      </c>
      <c r="Z38" s="246">
        <f t="shared" si="1"/>
        <v>0</v>
      </c>
      <c r="AA38" s="247">
        <f t="shared" si="2"/>
        <v>0</v>
      </c>
      <c r="AB38" s="248"/>
      <c r="AC38" s="249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50"/>
      <c r="AS38" s="251"/>
      <c r="AT38" s="214" t="s">
        <v>190</v>
      </c>
      <c r="AU38" s="244">
        <v>2</v>
      </c>
      <c r="AV38" s="252">
        <f t="shared" si="3"/>
        <v>50</v>
      </c>
      <c r="AW38" s="246">
        <f t="shared" si="4"/>
        <v>35</v>
      </c>
      <c r="AX38" s="253">
        <f t="shared" si="5"/>
        <v>35</v>
      </c>
      <c r="AY38" s="232">
        <v>15</v>
      </c>
      <c r="AZ38" s="249">
        <v>15</v>
      </c>
      <c r="BA38" s="232"/>
      <c r="BB38" s="232">
        <v>20</v>
      </c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50"/>
      <c r="BP38" s="251">
        <v>15</v>
      </c>
      <c r="BQ38" s="254">
        <f t="shared" si="21"/>
        <v>25</v>
      </c>
      <c r="BR38" s="255" t="str">
        <f t="shared" si="51"/>
        <v>Wartość prawidłowa</v>
      </c>
      <c r="BS38" s="256">
        <f t="shared" si="31"/>
        <v>20</v>
      </c>
      <c r="BT38" s="257">
        <f t="shared" si="32"/>
        <v>15</v>
      </c>
      <c r="BU38" s="257">
        <f t="shared" si="33"/>
        <v>0</v>
      </c>
      <c r="BV38" s="257">
        <f t="shared" si="34"/>
        <v>0</v>
      </c>
      <c r="BW38" s="257">
        <f t="shared" si="35"/>
        <v>15</v>
      </c>
      <c r="BX38" s="257">
        <f t="shared" si="36"/>
        <v>0</v>
      </c>
      <c r="BY38" s="258">
        <f t="shared" si="37"/>
        <v>50</v>
      </c>
      <c r="BZ38" s="259">
        <f t="shared" si="38"/>
        <v>0.8</v>
      </c>
      <c r="CA38" s="260">
        <f t="shared" si="39"/>
        <v>0.6</v>
      </c>
      <c r="CB38" s="260">
        <f t="shared" si="40"/>
        <v>0</v>
      </c>
      <c r="CC38" s="260">
        <f t="shared" si="41"/>
        <v>0</v>
      </c>
      <c r="CD38" s="260">
        <f t="shared" si="42"/>
        <v>0.6</v>
      </c>
      <c r="CE38" s="260">
        <f t="shared" si="43"/>
        <v>0</v>
      </c>
      <c r="CF38" s="261">
        <f t="shared" si="44"/>
        <v>2</v>
      </c>
      <c r="CG38" s="262">
        <f t="shared" si="45"/>
        <v>35</v>
      </c>
      <c r="CH38" s="263">
        <f t="shared" si="46"/>
        <v>15</v>
      </c>
      <c r="CI38" s="264">
        <f t="shared" si="47"/>
        <v>1.4</v>
      </c>
      <c r="CJ38" s="265">
        <f t="shared" si="48"/>
        <v>0.6</v>
      </c>
      <c r="CK38" s="142" t="e">
        <f>#REF!</f>
        <v>#REF!</v>
      </c>
      <c r="CL38" s="143" t="e">
        <f>#REF!</f>
        <v>#REF!</v>
      </c>
      <c r="CM38" s="144" t="e">
        <f>#REF!</f>
        <v>#REF!</v>
      </c>
    </row>
    <row r="39" spans="1:91" s="23" customFormat="1" ht="72" customHeight="1" x14ac:dyDescent="0.25">
      <c r="A39" s="230">
        <v>20</v>
      </c>
      <c r="B39" s="231"/>
      <c r="C39" s="232" t="s">
        <v>275</v>
      </c>
      <c r="D39" s="232"/>
      <c r="E39" s="233">
        <v>1</v>
      </c>
      <c r="F39" s="232" t="s">
        <v>275</v>
      </c>
      <c r="G39" s="190" t="s">
        <v>189</v>
      </c>
      <c r="H39" s="235"/>
      <c r="I39" s="235" t="s">
        <v>295</v>
      </c>
      <c r="J39" s="235"/>
      <c r="K39" s="235"/>
      <c r="L39" s="195" t="s">
        <v>188</v>
      </c>
      <c r="M39" s="236">
        <f t="shared" ref="M39:M41" si="52">Y39+AV39</f>
        <v>50</v>
      </c>
      <c r="N39" s="237">
        <f t="shared" ref="N39:N41" si="53">AS39+BP39</f>
        <v>25</v>
      </c>
      <c r="O39" s="238">
        <f t="shared" ref="O39:O41" si="54">Z39+AW39</f>
        <v>25</v>
      </c>
      <c r="P39" s="239">
        <f t="shared" ref="P39:P41" si="55">AA39+AX39</f>
        <v>25</v>
      </c>
      <c r="Q39" s="140">
        <f t="shared" ref="Q39:Q41" si="56">X39+AU39</f>
        <v>2</v>
      </c>
      <c r="R39" s="201">
        <f t="shared" si="17"/>
        <v>0</v>
      </c>
      <c r="S39" s="240">
        <f t="shared" si="18"/>
        <v>1.2</v>
      </c>
      <c r="T39" s="241">
        <f t="shared" si="19"/>
        <v>0.8</v>
      </c>
      <c r="U39" s="242">
        <f t="shared" si="20"/>
        <v>1</v>
      </c>
      <c r="V39" s="243" t="s">
        <v>190</v>
      </c>
      <c r="W39" s="210"/>
      <c r="X39" s="272"/>
      <c r="Y39" s="245">
        <f t="shared" ref="Y39:Y41" si="57">AS39+Z39</f>
        <v>0</v>
      </c>
      <c r="Z39" s="246">
        <f t="shared" ref="Z39:Z41" si="58">AR39+AA39</f>
        <v>0</v>
      </c>
      <c r="AA39" s="247">
        <f t="shared" ref="AA39:AA41" si="59">(SUM(AB39:AQ39))-AC39</f>
        <v>0</v>
      </c>
      <c r="AB39" s="273"/>
      <c r="AC39" s="274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5"/>
      <c r="AS39" s="276"/>
      <c r="AT39" s="214" t="s">
        <v>190</v>
      </c>
      <c r="AU39" s="272">
        <v>2</v>
      </c>
      <c r="AV39" s="252">
        <f t="shared" ref="AV39:AV41" si="60">BP39+AW39</f>
        <v>50</v>
      </c>
      <c r="AW39" s="246">
        <f t="shared" ref="AW39:AW41" si="61">BO39+AX39</f>
        <v>25</v>
      </c>
      <c r="AX39" s="253">
        <f t="shared" ref="AX39:AX41" si="62">(SUM(AY39:BN39))-AZ39</f>
        <v>25</v>
      </c>
      <c r="AY39" s="271">
        <v>10</v>
      </c>
      <c r="AZ39" s="274">
        <v>10</v>
      </c>
      <c r="BA39" s="271"/>
      <c r="BB39" s="271"/>
      <c r="BC39" s="271"/>
      <c r="BD39" s="271"/>
      <c r="BE39" s="277">
        <v>15</v>
      </c>
      <c r="BF39" s="271"/>
      <c r="BG39" s="271"/>
      <c r="BH39" s="271"/>
      <c r="BI39" s="271"/>
      <c r="BJ39" s="271"/>
      <c r="BK39" s="271"/>
      <c r="BL39" s="271"/>
      <c r="BM39" s="271"/>
      <c r="BN39" s="271"/>
      <c r="BO39" s="275"/>
      <c r="BP39" s="276">
        <v>25</v>
      </c>
      <c r="BQ39" s="254">
        <f t="shared" ref="BQ39:BQ41" si="63">IFERROR(M39/Q39," ")</f>
        <v>25</v>
      </c>
      <c r="BR39" s="255" t="str">
        <f t="shared" ref="BR39:BR41" si="64">IF(OR(BQ39&gt;30,BQ39&lt;25),"1 ECTS powinien mieścić się przedziale 25-30h","Wartość prawidłowa")</f>
        <v>Wartość prawidłowa</v>
      </c>
      <c r="BS39" s="256">
        <f t="shared" si="31"/>
        <v>15</v>
      </c>
      <c r="BT39" s="257">
        <f t="shared" si="32"/>
        <v>10</v>
      </c>
      <c r="BU39" s="257">
        <f t="shared" si="33"/>
        <v>0</v>
      </c>
      <c r="BV39" s="257">
        <f t="shared" si="34"/>
        <v>0</v>
      </c>
      <c r="BW39" s="257">
        <f t="shared" si="35"/>
        <v>25</v>
      </c>
      <c r="BX39" s="257">
        <f t="shared" si="36"/>
        <v>0</v>
      </c>
      <c r="BY39" s="258">
        <f t="shared" si="37"/>
        <v>50</v>
      </c>
      <c r="BZ39" s="259">
        <f t="shared" si="38"/>
        <v>0.6</v>
      </c>
      <c r="CA39" s="260">
        <f t="shared" si="39"/>
        <v>0.4</v>
      </c>
      <c r="CB39" s="260">
        <f t="shared" si="40"/>
        <v>0</v>
      </c>
      <c r="CC39" s="260">
        <f t="shared" si="41"/>
        <v>0</v>
      </c>
      <c r="CD39" s="260">
        <f t="shared" si="42"/>
        <v>1</v>
      </c>
      <c r="CE39" s="260">
        <f t="shared" si="43"/>
        <v>0</v>
      </c>
      <c r="CF39" s="261">
        <f t="shared" si="44"/>
        <v>2</v>
      </c>
      <c r="CG39" s="262">
        <f t="shared" si="45"/>
        <v>25</v>
      </c>
      <c r="CH39" s="263">
        <f t="shared" si="46"/>
        <v>10</v>
      </c>
      <c r="CI39" s="264">
        <f t="shared" si="47"/>
        <v>1</v>
      </c>
      <c r="CJ39" s="265">
        <f t="shared" si="48"/>
        <v>0.4</v>
      </c>
      <c r="CK39" s="142" t="e">
        <f>#REF!</f>
        <v>#REF!</v>
      </c>
      <c r="CL39" s="143" t="e">
        <f>#REF!</f>
        <v>#REF!</v>
      </c>
      <c r="CM39" s="144" t="e">
        <f>#REF!</f>
        <v>#REF!</v>
      </c>
    </row>
    <row r="40" spans="1:91" s="23" customFormat="1" ht="30" customHeight="1" x14ac:dyDescent="0.25">
      <c r="A40" s="230">
        <v>21</v>
      </c>
      <c r="B40" s="231"/>
      <c r="C40" s="232" t="s">
        <v>275</v>
      </c>
      <c r="D40" s="232"/>
      <c r="E40" s="233">
        <v>1</v>
      </c>
      <c r="F40" s="232" t="s">
        <v>275</v>
      </c>
      <c r="G40" s="232" t="s">
        <v>186</v>
      </c>
      <c r="H40" s="235"/>
      <c r="I40" s="235" t="s">
        <v>296</v>
      </c>
      <c r="J40" s="235"/>
      <c r="K40" s="235"/>
      <c r="L40" s="195" t="s">
        <v>192</v>
      </c>
      <c r="M40" s="236">
        <f t="shared" si="52"/>
        <v>50</v>
      </c>
      <c r="N40" s="237">
        <f t="shared" si="53"/>
        <v>0</v>
      </c>
      <c r="O40" s="238">
        <f t="shared" si="54"/>
        <v>50</v>
      </c>
      <c r="P40" s="239">
        <f t="shared" si="55"/>
        <v>50</v>
      </c>
      <c r="Q40" s="140">
        <f t="shared" si="56"/>
        <v>2</v>
      </c>
      <c r="R40" s="201">
        <f t="shared" si="17"/>
        <v>0</v>
      </c>
      <c r="S40" s="240">
        <f t="shared" si="18"/>
        <v>2</v>
      </c>
      <c r="T40" s="241">
        <f t="shared" si="19"/>
        <v>0</v>
      </c>
      <c r="U40" s="242">
        <f t="shared" si="20"/>
        <v>2</v>
      </c>
      <c r="V40" s="243" t="s">
        <v>187</v>
      </c>
      <c r="W40" s="210"/>
      <c r="X40" s="272"/>
      <c r="Y40" s="245">
        <f t="shared" si="57"/>
        <v>0</v>
      </c>
      <c r="Z40" s="246">
        <f t="shared" si="58"/>
        <v>0</v>
      </c>
      <c r="AA40" s="247">
        <f t="shared" si="59"/>
        <v>0</v>
      </c>
      <c r="AB40" s="273"/>
      <c r="AC40" s="274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5"/>
      <c r="AS40" s="276"/>
      <c r="AT40" s="214" t="s">
        <v>187</v>
      </c>
      <c r="AU40" s="272">
        <v>2</v>
      </c>
      <c r="AV40" s="252">
        <f t="shared" si="60"/>
        <v>50</v>
      </c>
      <c r="AW40" s="246">
        <f t="shared" si="61"/>
        <v>50</v>
      </c>
      <c r="AX40" s="253">
        <f t="shared" si="62"/>
        <v>50</v>
      </c>
      <c r="AY40" s="271"/>
      <c r="AZ40" s="274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>
        <v>50</v>
      </c>
      <c r="BO40" s="275"/>
      <c r="BP40" s="276"/>
      <c r="BQ40" s="254">
        <f t="shared" si="63"/>
        <v>25</v>
      </c>
      <c r="BR40" s="255" t="str">
        <f t="shared" si="64"/>
        <v>Wartość prawidłowa</v>
      </c>
      <c r="BS40" s="256">
        <f t="shared" si="31"/>
        <v>0</v>
      </c>
      <c r="BT40" s="257">
        <f t="shared" si="32"/>
        <v>0</v>
      </c>
      <c r="BU40" s="257">
        <f t="shared" si="33"/>
        <v>0</v>
      </c>
      <c r="BV40" s="257">
        <f t="shared" si="34"/>
        <v>0</v>
      </c>
      <c r="BW40" s="257">
        <f t="shared" si="35"/>
        <v>0</v>
      </c>
      <c r="BX40" s="257">
        <f t="shared" si="36"/>
        <v>50</v>
      </c>
      <c r="BY40" s="258">
        <f t="shared" si="37"/>
        <v>50</v>
      </c>
      <c r="BZ40" s="259">
        <f t="shared" si="38"/>
        <v>0</v>
      </c>
      <c r="CA40" s="260">
        <f t="shared" si="39"/>
        <v>0</v>
      </c>
      <c r="CB40" s="260">
        <f t="shared" si="40"/>
        <v>0</v>
      </c>
      <c r="CC40" s="260">
        <f t="shared" si="41"/>
        <v>0</v>
      </c>
      <c r="CD40" s="260">
        <f t="shared" si="42"/>
        <v>0</v>
      </c>
      <c r="CE40" s="260">
        <f t="shared" si="43"/>
        <v>2</v>
      </c>
      <c r="CF40" s="261">
        <f t="shared" si="44"/>
        <v>2</v>
      </c>
      <c r="CG40" s="262">
        <f t="shared" si="45"/>
        <v>0</v>
      </c>
      <c r="CH40" s="263">
        <f t="shared" si="46"/>
        <v>0</v>
      </c>
      <c r="CI40" s="264">
        <f t="shared" si="47"/>
        <v>0</v>
      </c>
      <c r="CJ40" s="265">
        <f t="shared" si="48"/>
        <v>0</v>
      </c>
      <c r="CK40" s="142" t="e">
        <f>#REF!</f>
        <v>#REF!</v>
      </c>
      <c r="CL40" s="143" t="e">
        <f>#REF!</f>
        <v>#REF!</v>
      </c>
      <c r="CM40" s="144" t="e">
        <f>#REF!</f>
        <v>#REF!</v>
      </c>
    </row>
    <row r="41" spans="1:91" s="23" customFormat="1" ht="30" customHeight="1" x14ac:dyDescent="0.25">
      <c r="A41" s="230">
        <v>22</v>
      </c>
      <c r="B41" s="231"/>
      <c r="C41" s="232" t="s">
        <v>275</v>
      </c>
      <c r="D41" s="232"/>
      <c r="E41" s="233">
        <v>1</v>
      </c>
      <c r="F41" s="232" t="s">
        <v>275</v>
      </c>
      <c r="G41" s="232" t="s">
        <v>186</v>
      </c>
      <c r="H41" s="235"/>
      <c r="I41" s="235" t="s">
        <v>297</v>
      </c>
      <c r="J41" s="235"/>
      <c r="K41" s="235"/>
      <c r="L41" s="195" t="s">
        <v>192</v>
      </c>
      <c r="M41" s="236">
        <f t="shared" si="52"/>
        <v>4</v>
      </c>
      <c r="N41" s="237">
        <f t="shared" si="53"/>
        <v>0</v>
      </c>
      <c r="O41" s="238">
        <f t="shared" si="54"/>
        <v>4</v>
      </c>
      <c r="P41" s="239">
        <f t="shared" si="55"/>
        <v>4</v>
      </c>
      <c r="Q41" s="140">
        <f t="shared" si="56"/>
        <v>0</v>
      </c>
      <c r="R41" s="201">
        <f t="shared" si="17"/>
        <v>0</v>
      </c>
      <c r="S41" s="240">
        <f t="shared" si="18"/>
        <v>0</v>
      </c>
      <c r="T41" s="241">
        <f t="shared" si="19"/>
        <v>0</v>
      </c>
      <c r="U41" s="242">
        <f t="shared" si="20"/>
        <v>0</v>
      </c>
      <c r="V41" s="243" t="s">
        <v>187</v>
      </c>
      <c r="W41" s="210" t="s">
        <v>187</v>
      </c>
      <c r="X41" s="272"/>
      <c r="Y41" s="245">
        <f t="shared" si="57"/>
        <v>4</v>
      </c>
      <c r="Z41" s="246">
        <f t="shared" si="58"/>
        <v>4</v>
      </c>
      <c r="AA41" s="247">
        <f t="shared" si="59"/>
        <v>4</v>
      </c>
      <c r="AB41" s="273"/>
      <c r="AC41" s="274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>
        <v>4</v>
      </c>
      <c r="AP41" s="271"/>
      <c r="AQ41" s="271"/>
      <c r="AR41" s="275"/>
      <c r="AS41" s="276"/>
      <c r="AT41" s="214"/>
      <c r="AU41" s="272"/>
      <c r="AV41" s="252">
        <f t="shared" si="60"/>
        <v>0</v>
      </c>
      <c r="AW41" s="246">
        <f t="shared" si="61"/>
        <v>0</v>
      </c>
      <c r="AX41" s="253">
        <f t="shared" si="62"/>
        <v>0</v>
      </c>
      <c r="AY41" s="271"/>
      <c r="AZ41" s="274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5"/>
      <c r="BP41" s="276"/>
      <c r="BQ41" s="254" t="str">
        <f t="shared" si="63"/>
        <v xml:space="preserve"> </v>
      </c>
      <c r="BR41" s="255" t="str">
        <f t="shared" si="64"/>
        <v>1 ECTS powinien mieścić się przedziale 25-30h</v>
      </c>
      <c r="BS41" s="256">
        <f t="shared" si="31"/>
        <v>0</v>
      </c>
      <c r="BT41" s="257">
        <f t="shared" si="32"/>
        <v>0</v>
      </c>
      <c r="BU41" s="257">
        <f t="shared" si="33"/>
        <v>4</v>
      </c>
      <c r="BV41" s="257">
        <f t="shared" si="34"/>
        <v>0</v>
      </c>
      <c r="BW41" s="257">
        <f t="shared" si="35"/>
        <v>0</v>
      </c>
      <c r="BX41" s="257">
        <f t="shared" si="36"/>
        <v>0</v>
      </c>
      <c r="BY41" s="258">
        <f t="shared" si="37"/>
        <v>4</v>
      </c>
      <c r="BZ41" s="259">
        <f t="shared" si="38"/>
        <v>0</v>
      </c>
      <c r="CA41" s="260">
        <f t="shared" si="39"/>
        <v>0</v>
      </c>
      <c r="CB41" s="260">
        <f t="shared" si="40"/>
        <v>0</v>
      </c>
      <c r="CC41" s="260">
        <f t="shared" si="41"/>
        <v>0</v>
      </c>
      <c r="CD41" s="260">
        <f t="shared" si="42"/>
        <v>0</v>
      </c>
      <c r="CE41" s="260">
        <f t="shared" si="43"/>
        <v>0</v>
      </c>
      <c r="CF41" s="261">
        <f t="shared" si="44"/>
        <v>0</v>
      </c>
      <c r="CG41" s="262">
        <f t="shared" si="45"/>
        <v>0</v>
      </c>
      <c r="CH41" s="263">
        <f t="shared" si="46"/>
        <v>4</v>
      </c>
      <c r="CI41" s="264">
        <f t="shared" si="47"/>
        <v>0</v>
      </c>
      <c r="CJ41" s="265">
        <f t="shared" si="48"/>
        <v>0</v>
      </c>
      <c r="CK41" s="142" t="e">
        <f>#REF!</f>
        <v>#REF!</v>
      </c>
      <c r="CL41" s="143" t="e">
        <f>#REF!</f>
        <v>#REF!</v>
      </c>
      <c r="CM41" s="144" t="e">
        <f>#REF!</f>
        <v>#REF!</v>
      </c>
    </row>
    <row r="42" spans="1:91" s="23" customFormat="1" ht="30" customHeight="1" thickBot="1" x14ac:dyDescent="0.3">
      <c r="A42" s="230">
        <v>23</v>
      </c>
      <c r="B42" s="231"/>
      <c r="C42" s="278" t="s">
        <v>275</v>
      </c>
      <c r="D42" s="278"/>
      <c r="E42" s="279">
        <v>1</v>
      </c>
      <c r="F42" s="278" t="s">
        <v>275</v>
      </c>
      <c r="G42" s="278" t="s">
        <v>186</v>
      </c>
      <c r="H42" s="280"/>
      <c r="I42" s="281" t="s">
        <v>298</v>
      </c>
      <c r="J42" s="282"/>
      <c r="K42" s="282"/>
      <c r="L42" s="195" t="s">
        <v>192</v>
      </c>
      <c r="M42" s="283">
        <f t="shared" si="13"/>
        <v>2</v>
      </c>
      <c r="N42" s="284">
        <f t="shared" si="14"/>
        <v>0</v>
      </c>
      <c r="O42" s="285">
        <f t="shared" si="15"/>
        <v>2</v>
      </c>
      <c r="P42" s="286">
        <f t="shared" si="16"/>
        <v>2</v>
      </c>
      <c r="Q42" s="141">
        <f t="shared" si="49"/>
        <v>0</v>
      </c>
      <c r="R42" s="287">
        <f t="shared" si="17"/>
        <v>0</v>
      </c>
      <c r="S42" s="288">
        <f t="shared" si="18"/>
        <v>0</v>
      </c>
      <c r="T42" s="289">
        <f t="shared" si="19"/>
        <v>0</v>
      </c>
      <c r="U42" s="290">
        <f t="shared" si="20"/>
        <v>0</v>
      </c>
      <c r="V42" s="291" t="s">
        <v>187</v>
      </c>
      <c r="W42" s="292" t="s">
        <v>187</v>
      </c>
      <c r="X42" s="293"/>
      <c r="Y42" s="294">
        <f t="shared" si="0"/>
        <v>2</v>
      </c>
      <c r="Z42" s="295">
        <f t="shared" si="1"/>
        <v>2</v>
      </c>
      <c r="AA42" s="296">
        <f t="shared" si="2"/>
        <v>2</v>
      </c>
      <c r="AB42" s="297"/>
      <c r="AC42" s="298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>
        <v>2</v>
      </c>
      <c r="AP42" s="299"/>
      <c r="AQ42" s="299"/>
      <c r="AR42" s="300"/>
      <c r="AS42" s="301"/>
      <c r="AT42" s="302"/>
      <c r="AU42" s="293"/>
      <c r="AV42" s="303">
        <f t="shared" si="3"/>
        <v>0</v>
      </c>
      <c r="AW42" s="295">
        <f t="shared" si="4"/>
        <v>0</v>
      </c>
      <c r="AX42" s="304">
        <f t="shared" si="5"/>
        <v>0</v>
      </c>
      <c r="AY42" s="299"/>
      <c r="AZ42" s="298"/>
      <c r="BA42" s="299"/>
      <c r="BB42" s="299"/>
      <c r="BC42" s="299"/>
      <c r="BD42" s="299"/>
      <c r="BE42" s="299"/>
      <c r="BF42" s="299"/>
      <c r="BG42" s="299"/>
      <c r="BH42" s="299"/>
      <c r="BI42" s="299"/>
      <c r="BJ42" s="299"/>
      <c r="BK42" s="299"/>
      <c r="BL42" s="299"/>
      <c r="BM42" s="299"/>
      <c r="BN42" s="299"/>
      <c r="BO42" s="300"/>
      <c r="BP42" s="301"/>
      <c r="BQ42" s="305" t="str">
        <f t="shared" si="21"/>
        <v xml:space="preserve"> </v>
      </c>
      <c r="BR42" s="306" t="str">
        <f t="shared" si="51"/>
        <v>1 ECTS powinien mieścić się przedziale 25-30h</v>
      </c>
      <c r="BS42" s="256">
        <f t="shared" si="31"/>
        <v>0</v>
      </c>
      <c r="BT42" s="257">
        <f t="shared" si="32"/>
        <v>0</v>
      </c>
      <c r="BU42" s="257">
        <f t="shared" si="33"/>
        <v>2</v>
      </c>
      <c r="BV42" s="257">
        <f t="shared" si="34"/>
        <v>0</v>
      </c>
      <c r="BW42" s="257">
        <f t="shared" si="35"/>
        <v>0</v>
      </c>
      <c r="BX42" s="257">
        <f t="shared" si="36"/>
        <v>0</v>
      </c>
      <c r="BY42" s="258">
        <f t="shared" si="37"/>
        <v>2</v>
      </c>
      <c r="BZ42" s="259">
        <f t="shared" si="38"/>
        <v>0</v>
      </c>
      <c r="CA42" s="260">
        <f t="shared" si="39"/>
        <v>0</v>
      </c>
      <c r="CB42" s="260">
        <f t="shared" si="40"/>
        <v>0</v>
      </c>
      <c r="CC42" s="260">
        <f t="shared" si="41"/>
        <v>0</v>
      </c>
      <c r="CD42" s="260">
        <f t="shared" si="42"/>
        <v>0</v>
      </c>
      <c r="CE42" s="260">
        <f t="shared" si="43"/>
        <v>0</v>
      </c>
      <c r="CF42" s="261">
        <f t="shared" si="44"/>
        <v>0</v>
      </c>
      <c r="CG42" s="262">
        <f t="shared" si="45"/>
        <v>0</v>
      </c>
      <c r="CH42" s="263">
        <f t="shared" si="46"/>
        <v>2</v>
      </c>
      <c r="CI42" s="264">
        <f t="shared" si="47"/>
        <v>0</v>
      </c>
      <c r="CJ42" s="265">
        <f t="shared" si="48"/>
        <v>0</v>
      </c>
      <c r="CK42" s="142" t="e">
        <f>#REF!</f>
        <v>#REF!</v>
      </c>
      <c r="CL42" s="143" t="e">
        <f>#REF!</f>
        <v>#REF!</v>
      </c>
      <c r="CM42" s="144" t="e">
        <f>#REF!</f>
        <v>#REF!</v>
      </c>
    </row>
    <row r="43" spans="1:91" s="23" customFormat="1" ht="30" customHeight="1" thickBot="1" x14ac:dyDescent="0.3">
      <c r="A43" s="307"/>
      <c r="B43" s="308"/>
      <c r="C43" s="309"/>
      <c r="D43" s="309"/>
      <c r="E43" s="308"/>
      <c r="F43" s="309"/>
      <c r="G43" s="309"/>
      <c r="H43" s="310"/>
      <c r="I43" s="311" t="s">
        <v>299</v>
      </c>
      <c r="J43" s="163">
        <f>COUNTIF(J20:J42,"tak")</f>
        <v>0</v>
      </c>
      <c r="K43" s="163">
        <f>COUNTIF(K20:K42,"tak")</f>
        <v>2</v>
      </c>
      <c r="L43" s="164">
        <f>COUNTIF(L20:L42,"tak")</f>
        <v>16</v>
      </c>
      <c r="M43" s="312">
        <f t="shared" ref="M43:AR43" si="65">SUM(M20:M42)</f>
        <v>1506</v>
      </c>
      <c r="N43" s="313">
        <f t="shared" si="65"/>
        <v>745</v>
      </c>
      <c r="O43" s="313">
        <f t="shared" si="65"/>
        <v>761</v>
      </c>
      <c r="P43" s="313">
        <f t="shared" si="65"/>
        <v>761</v>
      </c>
      <c r="Q43" s="313">
        <f t="shared" si="65"/>
        <v>60</v>
      </c>
      <c r="R43" s="313">
        <f t="shared" si="65"/>
        <v>0</v>
      </c>
      <c r="S43" s="314">
        <f t="shared" si="65"/>
        <v>25.248809523809523</v>
      </c>
      <c r="T43" s="313">
        <f t="shared" si="65"/>
        <v>21.065476190476193</v>
      </c>
      <c r="U43" s="313">
        <f t="shared" si="65"/>
        <v>30.199999999999992</v>
      </c>
      <c r="V43" s="315">
        <f t="shared" si="65"/>
        <v>0</v>
      </c>
      <c r="W43" s="312">
        <f t="shared" si="65"/>
        <v>0</v>
      </c>
      <c r="X43" s="313">
        <f t="shared" si="65"/>
        <v>30</v>
      </c>
      <c r="Y43" s="313">
        <f t="shared" si="65"/>
        <v>756</v>
      </c>
      <c r="Z43" s="313">
        <f t="shared" si="65"/>
        <v>376</v>
      </c>
      <c r="AA43" s="313">
        <f t="shared" si="65"/>
        <v>376</v>
      </c>
      <c r="AB43" s="313">
        <f t="shared" si="65"/>
        <v>150</v>
      </c>
      <c r="AC43" s="313">
        <f t="shared" si="65"/>
        <v>150</v>
      </c>
      <c r="AD43" s="313">
        <f t="shared" si="65"/>
        <v>30</v>
      </c>
      <c r="AE43" s="313">
        <f t="shared" si="65"/>
        <v>60</v>
      </c>
      <c r="AF43" s="313">
        <f t="shared" si="65"/>
        <v>100</v>
      </c>
      <c r="AG43" s="313">
        <f t="shared" si="65"/>
        <v>0</v>
      </c>
      <c r="AH43" s="313">
        <f t="shared" si="65"/>
        <v>0</v>
      </c>
      <c r="AI43" s="313">
        <f t="shared" si="65"/>
        <v>0</v>
      </c>
      <c r="AJ43" s="313">
        <f t="shared" si="65"/>
        <v>0</v>
      </c>
      <c r="AK43" s="313">
        <f t="shared" si="65"/>
        <v>0</v>
      </c>
      <c r="AL43" s="313">
        <f t="shared" si="65"/>
        <v>0</v>
      </c>
      <c r="AM43" s="313">
        <f t="shared" si="65"/>
        <v>0</v>
      </c>
      <c r="AN43" s="313">
        <f t="shared" si="65"/>
        <v>30</v>
      </c>
      <c r="AO43" s="313">
        <f t="shared" si="65"/>
        <v>6</v>
      </c>
      <c r="AP43" s="313">
        <f t="shared" si="65"/>
        <v>0</v>
      </c>
      <c r="AQ43" s="313">
        <f t="shared" si="65"/>
        <v>0</v>
      </c>
      <c r="AR43" s="313">
        <f t="shared" si="65"/>
        <v>0</v>
      </c>
      <c r="AS43" s="316">
        <f t="shared" ref="AS43:BP43" si="66">SUM(AS20:AS42)</f>
        <v>380</v>
      </c>
      <c r="AT43" s="317">
        <f t="shared" si="66"/>
        <v>0</v>
      </c>
      <c r="AU43" s="313">
        <f t="shared" si="66"/>
        <v>30</v>
      </c>
      <c r="AV43" s="313">
        <f t="shared" si="66"/>
        <v>750</v>
      </c>
      <c r="AW43" s="313">
        <f t="shared" si="66"/>
        <v>385</v>
      </c>
      <c r="AX43" s="313">
        <f t="shared" si="66"/>
        <v>385</v>
      </c>
      <c r="AY43" s="313">
        <f t="shared" si="66"/>
        <v>115</v>
      </c>
      <c r="AZ43" s="313">
        <f t="shared" si="66"/>
        <v>115</v>
      </c>
      <c r="BA43" s="313">
        <f t="shared" si="66"/>
        <v>65</v>
      </c>
      <c r="BB43" s="313">
        <f t="shared" si="66"/>
        <v>20</v>
      </c>
      <c r="BC43" s="313">
        <f t="shared" si="66"/>
        <v>70</v>
      </c>
      <c r="BD43" s="313">
        <f t="shared" si="66"/>
        <v>0</v>
      </c>
      <c r="BE43" s="313">
        <f t="shared" si="66"/>
        <v>15</v>
      </c>
      <c r="BF43" s="313">
        <f t="shared" si="66"/>
        <v>0</v>
      </c>
      <c r="BG43" s="313">
        <f t="shared" si="66"/>
        <v>0</v>
      </c>
      <c r="BH43" s="313">
        <f t="shared" si="66"/>
        <v>20</v>
      </c>
      <c r="BI43" s="313">
        <f t="shared" si="66"/>
        <v>0</v>
      </c>
      <c r="BJ43" s="313">
        <f t="shared" si="66"/>
        <v>0</v>
      </c>
      <c r="BK43" s="313">
        <f t="shared" si="66"/>
        <v>30</v>
      </c>
      <c r="BL43" s="313">
        <f t="shared" si="66"/>
        <v>0</v>
      </c>
      <c r="BM43" s="313">
        <f t="shared" si="66"/>
        <v>0</v>
      </c>
      <c r="BN43" s="313">
        <f t="shared" si="66"/>
        <v>50</v>
      </c>
      <c r="BO43" s="313">
        <f t="shared" si="66"/>
        <v>0</v>
      </c>
      <c r="BP43" s="316">
        <f t="shared" si="66"/>
        <v>365</v>
      </c>
      <c r="BQ43" s="318"/>
      <c r="BR43" s="319"/>
      <c r="BS43" s="320">
        <f t="shared" ref="BS43:CM43" si="67">SUM(BS20:BS42)</f>
        <v>440</v>
      </c>
      <c r="BT43" s="316">
        <f t="shared" si="67"/>
        <v>265</v>
      </c>
      <c r="BU43" s="316">
        <f t="shared" si="67"/>
        <v>6</v>
      </c>
      <c r="BV43" s="316">
        <f t="shared" si="67"/>
        <v>0</v>
      </c>
      <c r="BW43" s="316">
        <f t="shared" si="67"/>
        <v>745</v>
      </c>
      <c r="BX43" s="316">
        <f t="shared" si="67"/>
        <v>50</v>
      </c>
      <c r="BY43" s="316">
        <f t="shared" si="67"/>
        <v>1506</v>
      </c>
      <c r="BZ43" s="316">
        <f t="shared" si="67"/>
        <v>17.600000000000001</v>
      </c>
      <c r="CA43" s="316">
        <f t="shared" si="67"/>
        <v>10.599999999999998</v>
      </c>
      <c r="CB43" s="316">
        <f t="shared" si="67"/>
        <v>0</v>
      </c>
      <c r="CC43" s="316">
        <f t="shared" si="67"/>
        <v>0</v>
      </c>
      <c r="CD43" s="316">
        <f t="shared" si="67"/>
        <v>29.800000000000008</v>
      </c>
      <c r="CE43" s="316">
        <f t="shared" si="67"/>
        <v>2</v>
      </c>
      <c r="CF43" s="316">
        <f t="shared" si="67"/>
        <v>60</v>
      </c>
      <c r="CG43" s="316">
        <f t="shared" si="67"/>
        <v>705</v>
      </c>
      <c r="CH43" s="316">
        <f t="shared" si="67"/>
        <v>271</v>
      </c>
      <c r="CI43" s="316">
        <f t="shared" si="67"/>
        <v>28.199999999999992</v>
      </c>
      <c r="CJ43" s="315">
        <f t="shared" si="67"/>
        <v>10.599999999999998</v>
      </c>
      <c r="CK43" s="316" t="e">
        <f t="shared" si="67"/>
        <v>#REF!</v>
      </c>
      <c r="CL43" s="313" t="e">
        <f t="shared" si="67"/>
        <v>#REF!</v>
      </c>
      <c r="CM43" s="321" t="e">
        <f t="shared" si="67"/>
        <v>#REF!</v>
      </c>
    </row>
    <row r="44" spans="1:91" s="23" customFormat="1" ht="15.75" x14ac:dyDescent="0.25">
      <c r="A44" s="188">
        <v>24</v>
      </c>
      <c r="B44" s="189"/>
      <c r="C44" s="191" t="s">
        <v>275</v>
      </c>
      <c r="D44" s="191"/>
      <c r="E44" s="189">
        <v>2</v>
      </c>
      <c r="F44" s="191" t="s">
        <v>300</v>
      </c>
      <c r="G44" s="191" t="s">
        <v>186</v>
      </c>
      <c r="H44" s="192"/>
      <c r="I44" s="193" t="s">
        <v>301</v>
      </c>
      <c r="J44" s="193"/>
      <c r="K44" s="193"/>
      <c r="L44" s="322" t="s">
        <v>188</v>
      </c>
      <c r="M44" s="196">
        <f t="shared" si="13"/>
        <v>80</v>
      </c>
      <c r="N44" s="197">
        <f>AS44+BP44</f>
        <v>40</v>
      </c>
      <c r="O44" s="198">
        <f t="shared" si="15"/>
        <v>40</v>
      </c>
      <c r="P44" s="199">
        <f t="shared" si="16"/>
        <v>40</v>
      </c>
      <c r="Q44" s="139">
        <f t="shared" si="49"/>
        <v>3</v>
      </c>
      <c r="R44" s="200">
        <f t="shared" ref="R44:R65" si="68">IFERROR((AL44+BI44)*Q44/O44," ")</f>
        <v>0</v>
      </c>
      <c r="S44" s="200">
        <f t="shared" ref="S44:S65" si="69">IFERROR((SUM(AE44:AL44,AQ44,BB44:BI44,BN44))*Q44/O44," ")</f>
        <v>1.5</v>
      </c>
      <c r="T44" s="202">
        <f t="shared" ref="T44:T65" si="70">IFERROR((AC44+AO44+AZ44+BL44)*Q44/O44," ")</f>
        <v>1.5</v>
      </c>
      <c r="U44" s="203">
        <f t="shared" ref="U44:U65" si="71">IFERROR((SUM(AB44,AD44:AN44,AP44:AQ44,AY44,BA44:BK44,BM44:BN44)*Q44/M44)," ")</f>
        <v>1.5</v>
      </c>
      <c r="V44" s="204" t="s">
        <v>193</v>
      </c>
      <c r="W44" s="205" t="s">
        <v>190</v>
      </c>
      <c r="X44" s="323">
        <v>3</v>
      </c>
      <c r="Y44" s="324">
        <f t="shared" si="0"/>
        <v>80</v>
      </c>
      <c r="Z44" s="217">
        <f t="shared" si="1"/>
        <v>40</v>
      </c>
      <c r="AA44" s="325">
        <f t="shared" si="2"/>
        <v>40</v>
      </c>
      <c r="AB44" s="188">
        <v>20</v>
      </c>
      <c r="AC44" s="326">
        <v>20</v>
      </c>
      <c r="AD44" s="191"/>
      <c r="AE44" s="191">
        <v>15</v>
      </c>
      <c r="AF44" s="191"/>
      <c r="AG44" s="191"/>
      <c r="AH44" s="191"/>
      <c r="AI44" s="191"/>
      <c r="AJ44" s="191"/>
      <c r="AK44" s="191">
        <v>5</v>
      </c>
      <c r="AL44" s="191"/>
      <c r="AM44" s="191"/>
      <c r="AN44" s="191"/>
      <c r="AO44" s="191"/>
      <c r="AP44" s="191"/>
      <c r="AQ44" s="191"/>
      <c r="AR44" s="327"/>
      <c r="AS44" s="328">
        <v>40</v>
      </c>
      <c r="AT44" s="210"/>
      <c r="AU44" s="215"/>
      <c r="AV44" s="216">
        <f t="shared" si="3"/>
        <v>0</v>
      </c>
      <c r="AW44" s="217">
        <f t="shared" si="4"/>
        <v>0</v>
      </c>
      <c r="AX44" s="218">
        <f t="shared" si="5"/>
        <v>0</v>
      </c>
      <c r="AY44" s="190"/>
      <c r="AZ44" s="211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212"/>
      <c r="BP44" s="213"/>
      <c r="BQ44" s="254">
        <f t="shared" si="21"/>
        <v>26.666666666666668</v>
      </c>
      <c r="BR44" s="329" t="str">
        <f t="shared" si="51"/>
        <v>Wartość prawidłowa</v>
      </c>
      <c r="BS44" s="256">
        <f t="shared" si="31"/>
        <v>20</v>
      </c>
      <c r="BT44" s="257">
        <f t="shared" si="32"/>
        <v>20</v>
      </c>
      <c r="BU44" s="257">
        <f t="shared" si="33"/>
        <v>0</v>
      </c>
      <c r="BV44" s="257">
        <f t="shared" si="34"/>
        <v>0</v>
      </c>
      <c r="BW44" s="257">
        <f t="shared" si="35"/>
        <v>40</v>
      </c>
      <c r="BX44" s="257">
        <f t="shared" si="36"/>
        <v>0</v>
      </c>
      <c r="BY44" s="258">
        <f t="shared" si="37"/>
        <v>80</v>
      </c>
      <c r="BZ44" s="259">
        <f t="shared" si="38"/>
        <v>0.75</v>
      </c>
      <c r="CA44" s="260">
        <f t="shared" si="39"/>
        <v>0.75</v>
      </c>
      <c r="CB44" s="260">
        <f t="shared" si="40"/>
        <v>0</v>
      </c>
      <c r="CC44" s="260">
        <f t="shared" si="41"/>
        <v>0</v>
      </c>
      <c r="CD44" s="260">
        <f t="shared" si="42"/>
        <v>1.5</v>
      </c>
      <c r="CE44" s="260">
        <f t="shared" si="43"/>
        <v>0</v>
      </c>
      <c r="CF44" s="261">
        <f t="shared" si="44"/>
        <v>3</v>
      </c>
      <c r="CG44" s="262">
        <f t="shared" si="45"/>
        <v>40</v>
      </c>
      <c r="CH44" s="263">
        <f t="shared" si="46"/>
        <v>20</v>
      </c>
      <c r="CI44" s="264">
        <f t="shared" si="47"/>
        <v>1.5</v>
      </c>
      <c r="CJ44" s="265">
        <f t="shared" si="48"/>
        <v>0.75</v>
      </c>
      <c r="CK44" s="142" t="e">
        <f>#REF!</f>
        <v>#REF!</v>
      </c>
      <c r="CL44" s="143" t="e">
        <f>#REF!</f>
        <v>#REF!</v>
      </c>
      <c r="CM44" s="144" t="e">
        <f>#REF!</f>
        <v>#REF!</v>
      </c>
    </row>
    <row r="45" spans="1:91" s="23" customFormat="1" ht="15.75" x14ac:dyDescent="0.25">
      <c r="A45" s="230">
        <v>25</v>
      </c>
      <c r="B45" s="231"/>
      <c r="C45" s="232" t="s">
        <v>275</v>
      </c>
      <c r="D45" s="232"/>
      <c r="E45" s="233">
        <v>2</v>
      </c>
      <c r="F45" s="232" t="s">
        <v>300</v>
      </c>
      <c r="G45" s="190" t="s">
        <v>186</v>
      </c>
      <c r="H45" s="234"/>
      <c r="I45" s="235" t="s">
        <v>302</v>
      </c>
      <c r="J45" s="235"/>
      <c r="K45" s="235"/>
      <c r="L45" s="195" t="s">
        <v>188</v>
      </c>
      <c r="M45" s="236">
        <f t="shared" si="13"/>
        <v>75</v>
      </c>
      <c r="N45" s="237">
        <f t="shared" si="14"/>
        <v>35</v>
      </c>
      <c r="O45" s="238">
        <f t="shared" si="15"/>
        <v>40</v>
      </c>
      <c r="P45" s="239">
        <f t="shared" si="16"/>
        <v>40</v>
      </c>
      <c r="Q45" s="140">
        <f t="shared" si="49"/>
        <v>3</v>
      </c>
      <c r="R45" s="201">
        <f t="shared" si="68"/>
        <v>0</v>
      </c>
      <c r="S45" s="201">
        <f t="shared" si="69"/>
        <v>1.5</v>
      </c>
      <c r="T45" s="241">
        <f t="shared" si="70"/>
        <v>1.5</v>
      </c>
      <c r="U45" s="242">
        <f t="shared" si="71"/>
        <v>1.6</v>
      </c>
      <c r="V45" s="243" t="s">
        <v>193</v>
      </c>
      <c r="W45" s="210" t="s">
        <v>190</v>
      </c>
      <c r="X45" s="330">
        <v>3</v>
      </c>
      <c r="Y45" s="245">
        <f t="shared" si="0"/>
        <v>75</v>
      </c>
      <c r="Z45" s="246">
        <f t="shared" si="1"/>
        <v>40</v>
      </c>
      <c r="AA45" s="247">
        <f t="shared" si="2"/>
        <v>40</v>
      </c>
      <c r="AB45" s="230">
        <v>20</v>
      </c>
      <c r="AC45" s="249">
        <v>20</v>
      </c>
      <c r="AD45" s="232"/>
      <c r="AE45" s="232">
        <v>15</v>
      </c>
      <c r="AF45" s="232"/>
      <c r="AG45" s="232"/>
      <c r="AH45" s="232"/>
      <c r="AI45" s="232"/>
      <c r="AJ45" s="232"/>
      <c r="AK45" s="232">
        <v>5</v>
      </c>
      <c r="AL45" s="232"/>
      <c r="AM45" s="232"/>
      <c r="AN45" s="232"/>
      <c r="AO45" s="232"/>
      <c r="AP45" s="232"/>
      <c r="AQ45" s="232"/>
      <c r="AR45" s="250"/>
      <c r="AS45" s="331">
        <v>35</v>
      </c>
      <c r="AT45" s="210"/>
      <c r="AU45" s="244"/>
      <c r="AV45" s="252">
        <f t="shared" si="3"/>
        <v>0</v>
      </c>
      <c r="AW45" s="246">
        <f t="shared" si="4"/>
        <v>0</v>
      </c>
      <c r="AX45" s="253">
        <f t="shared" si="5"/>
        <v>0</v>
      </c>
      <c r="AY45" s="232"/>
      <c r="AZ45" s="249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50"/>
      <c r="BP45" s="251"/>
      <c r="BQ45" s="254">
        <f t="shared" si="21"/>
        <v>25</v>
      </c>
      <c r="BR45" s="255" t="str">
        <f t="shared" si="51"/>
        <v>Wartość prawidłowa</v>
      </c>
      <c r="BS45" s="256">
        <f t="shared" si="31"/>
        <v>20</v>
      </c>
      <c r="BT45" s="257">
        <f t="shared" si="32"/>
        <v>20</v>
      </c>
      <c r="BU45" s="257">
        <f t="shared" si="33"/>
        <v>0</v>
      </c>
      <c r="BV45" s="257">
        <f t="shared" si="34"/>
        <v>0</v>
      </c>
      <c r="BW45" s="257">
        <f t="shared" si="35"/>
        <v>35</v>
      </c>
      <c r="BX45" s="257">
        <f t="shared" si="36"/>
        <v>0</v>
      </c>
      <c r="BY45" s="258">
        <f t="shared" si="37"/>
        <v>75</v>
      </c>
      <c r="BZ45" s="259">
        <f t="shared" si="38"/>
        <v>0.8</v>
      </c>
      <c r="CA45" s="260">
        <f t="shared" si="39"/>
        <v>0.8</v>
      </c>
      <c r="CB45" s="260">
        <f t="shared" si="40"/>
        <v>0</v>
      </c>
      <c r="CC45" s="260">
        <f t="shared" si="41"/>
        <v>0</v>
      </c>
      <c r="CD45" s="260">
        <f t="shared" si="42"/>
        <v>1.4</v>
      </c>
      <c r="CE45" s="260">
        <f t="shared" si="43"/>
        <v>0</v>
      </c>
      <c r="CF45" s="261">
        <f t="shared" si="44"/>
        <v>3</v>
      </c>
      <c r="CG45" s="262">
        <f t="shared" si="45"/>
        <v>40</v>
      </c>
      <c r="CH45" s="263">
        <f t="shared" si="46"/>
        <v>20</v>
      </c>
      <c r="CI45" s="264">
        <f t="shared" si="47"/>
        <v>1.6</v>
      </c>
      <c r="CJ45" s="265">
        <f t="shared" si="48"/>
        <v>0.8</v>
      </c>
      <c r="CK45" s="142" t="e">
        <f>#REF!</f>
        <v>#REF!</v>
      </c>
      <c r="CL45" s="143" t="e">
        <f>#REF!</f>
        <v>#REF!</v>
      </c>
      <c r="CM45" s="144" t="e">
        <f>#REF!</f>
        <v>#REF!</v>
      </c>
    </row>
    <row r="46" spans="1:91" s="23" customFormat="1" ht="30" customHeight="1" x14ac:dyDescent="0.25">
      <c r="A46" s="230">
        <v>26</v>
      </c>
      <c r="B46" s="231"/>
      <c r="C46" s="232" t="s">
        <v>275</v>
      </c>
      <c r="D46" s="232"/>
      <c r="E46" s="233">
        <v>2</v>
      </c>
      <c r="F46" s="232" t="s">
        <v>300</v>
      </c>
      <c r="G46" s="190" t="s">
        <v>186</v>
      </c>
      <c r="H46" s="234"/>
      <c r="I46" s="235" t="s">
        <v>303</v>
      </c>
      <c r="J46" s="235"/>
      <c r="K46" s="235"/>
      <c r="L46" s="195" t="s">
        <v>188</v>
      </c>
      <c r="M46" s="236">
        <f t="shared" si="13"/>
        <v>50</v>
      </c>
      <c r="N46" s="237">
        <f t="shared" si="14"/>
        <v>15</v>
      </c>
      <c r="O46" s="238">
        <f t="shared" si="15"/>
        <v>35</v>
      </c>
      <c r="P46" s="239">
        <f t="shared" si="16"/>
        <v>35</v>
      </c>
      <c r="Q46" s="140">
        <f t="shared" si="49"/>
        <v>2</v>
      </c>
      <c r="R46" s="201">
        <f t="shared" si="68"/>
        <v>0</v>
      </c>
      <c r="S46" s="201">
        <f t="shared" si="69"/>
        <v>1.4285714285714286</v>
      </c>
      <c r="T46" s="241">
        <f t="shared" si="70"/>
        <v>0.5714285714285714</v>
      </c>
      <c r="U46" s="242">
        <f t="shared" si="71"/>
        <v>1.4</v>
      </c>
      <c r="V46" s="243" t="s">
        <v>190</v>
      </c>
      <c r="W46" s="210" t="s">
        <v>190</v>
      </c>
      <c r="X46" s="330">
        <v>2</v>
      </c>
      <c r="Y46" s="245">
        <f t="shared" si="0"/>
        <v>50</v>
      </c>
      <c r="Z46" s="246">
        <f t="shared" si="1"/>
        <v>35</v>
      </c>
      <c r="AA46" s="247">
        <f t="shared" si="2"/>
        <v>35</v>
      </c>
      <c r="AB46" s="230">
        <v>10</v>
      </c>
      <c r="AC46" s="249">
        <v>10</v>
      </c>
      <c r="AD46" s="232"/>
      <c r="AE46" s="232">
        <v>10</v>
      </c>
      <c r="AF46" s="232"/>
      <c r="AG46" s="232"/>
      <c r="AH46" s="232"/>
      <c r="AI46" s="232"/>
      <c r="AJ46" s="232"/>
      <c r="AK46" s="232">
        <v>15</v>
      </c>
      <c r="AL46" s="232"/>
      <c r="AM46" s="232"/>
      <c r="AN46" s="232"/>
      <c r="AO46" s="232"/>
      <c r="AP46" s="232"/>
      <c r="AQ46" s="232"/>
      <c r="AR46" s="250"/>
      <c r="AS46" s="331">
        <v>15</v>
      </c>
      <c r="AT46" s="210"/>
      <c r="AU46" s="244"/>
      <c r="AV46" s="252">
        <f t="shared" si="3"/>
        <v>0</v>
      </c>
      <c r="AW46" s="246">
        <f t="shared" si="4"/>
        <v>0</v>
      </c>
      <c r="AX46" s="253">
        <f t="shared" si="5"/>
        <v>0</v>
      </c>
      <c r="AY46" s="232"/>
      <c r="AZ46" s="249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50"/>
      <c r="BP46" s="251"/>
      <c r="BQ46" s="254">
        <f t="shared" si="21"/>
        <v>25</v>
      </c>
      <c r="BR46" s="255" t="str">
        <f t="shared" si="51"/>
        <v>Wartość prawidłowa</v>
      </c>
      <c r="BS46" s="256">
        <f t="shared" si="31"/>
        <v>25</v>
      </c>
      <c r="BT46" s="257">
        <f t="shared" si="32"/>
        <v>10</v>
      </c>
      <c r="BU46" s="257">
        <f t="shared" si="33"/>
        <v>0</v>
      </c>
      <c r="BV46" s="257">
        <f t="shared" si="34"/>
        <v>0</v>
      </c>
      <c r="BW46" s="257">
        <f t="shared" si="35"/>
        <v>15</v>
      </c>
      <c r="BX46" s="257">
        <f t="shared" si="36"/>
        <v>0</v>
      </c>
      <c r="BY46" s="258">
        <f t="shared" si="37"/>
        <v>50</v>
      </c>
      <c r="BZ46" s="259">
        <f t="shared" si="38"/>
        <v>1</v>
      </c>
      <c r="CA46" s="260">
        <f t="shared" si="39"/>
        <v>0.4</v>
      </c>
      <c r="CB46" s="260">
        <f t="shared" si="40"/>
        <v>0</v>
      </c>
      <c r="CC46" s="260">
        <f t="shared" si="41"/>
        <v>0</v>
      </c>
      <c r="CD46" s="260">
        <f t="shared" si="42"/>
        <v>0.6</v>
      </c>
      <c r="CE46" s="260">
        <f t="shared" si="43"/>
        <v>0</v>
      </c>
      <c r="CF46" s="261">
        <f t="shared" si="44"/>
        <v>2</v>
      </c>
      <c r="CG46" s="262">
        <f t="shared" si="45"/>
        <v>35</v>
      </c>
      <c r="CH46" s="263">
        <f t="shared" si="46"/>
        <v>10</v>
      </c>
      <c r="CI46" s="264">
        <f t="shared" si="47"/>
        <v>1.4</v>
      </c>
      <c r="CJ46" s="265">
        <f t="shared" si="48"/>
        <v>0.4</v>
      </c>
      <c r="CK46" s="142" t="e">
        <f>#REF!</f>
        <v>#REF!</v>
      </c>
      <c r="CL46" s="143" t="e">
        <f>#REF!</f>
        <v>#REF!</v>
      </c>
      <c r="CM46" s="144" t="e">
        <f>#REF!</f>
        <v>#REF!</v>
      </c>
    </row>
    <row r="47" spans="1:91" s="23" customFormat="1" ht="31.5" x14ac:dyDescent="0.25">
      <c r="A47" s="230">
        <v>27</v>
      </c>
      <c r="B47" s="231"/>
      <c r="C47" s="232" t="s">
        <v>275</v>
      </c>
      <c r="D47" s="232"/>
      <c r="E47" s="233">
        <v>2</v>
      </c>
      <c r="F47" s="232" t="s">
        <v>300</v>
      </c>
      <c r="G47" s="190" t="s">
        <v>186</v>
      </c>
      <c r="H47" s="234"/>
      <c r="I47" s="187" t="s">
        <v>304</v>
      </c>
      <c r="J47" s="235"/>
      <c r="K47" s="235"/>
      <c r="L47" s="195" t="s">
        <v>188</v>
      </c>
      <c r="M47" s="236">
        <f t="shared" si="13"/>
        <v>50</v>
      </c>
      <c r="N47" s="237">
        <f t="shared" si="14"/>
        <v>15</v>
      </c>
      <c r="O47" s="238">
        <f t="shared" si="15"/>
        <v>35</v>
      </c>
      <c r="P47" s="239">
        <f t="shared" si="16"/>
        <v>35</v>
      </c>
      <c r="Q47" s="140">
        <f t="shared" si="49"/>
        <v>2</v>
      </c>
      <c r="R47" s="201">
        <f t="shared" si="68"/>
        <v>0</v>
      </c>
      <c r="S47" s="201">
        <f>IFERROR((SUM(AE47:AL47,AQ47,BB47:BI47,BN47))*Q47/O47," ")</f>
        <v>1.4285714285714286</v>
      </c>
      <c r="T47" s="241">
        <f t="shared" si="70"/>
        <v>0.5714285714285714</v>
      </c>
      <c r="U47" s="332">
        <f t="shared" si="71"/>
        <v>1.4</v>
      </c>
      <c r="V47" s="243" t="s">
        <v>190</v>
      </c>
      <c r="W47" s="210" t="s">
        <v>190</v>
      </c>
      <c r="X47" s="330">
        <v>2</v>
      </c>
      <c r="Y47" s="245">
        <f t="shared" si="0"/>
        <v>50</v>
      </c>
      <c r="Z47" s="246">
        <f t="shared" si="1"/>
        <v>35</v>
      </c>
      <c r="AA47" s="247">
        <f t="shared" si="2"/>
        <v>35</v>
      </c>
      <c r="AB47" s="230">
        <v>10</v>
      </c>
      <c r="AC47" s="249">
        <v>10</v>
      </c>
      <c r="AD47" s="232"/>
      <c r="AE47" s="232">
        <v>10</v>
      </c>
      <c r="AF47" s="232"/>
      <c r="AG47" s="232"/>
      <c r="AH47" s="232"/>
      <c r="AI47" s="232"/>
      <c r="AJ47" s="232"/>
      <c r="AK47" s="232">
        <v>15</v>
      </c>
      <c r="AL47" s="232"/>
      <c r="AM47" s="232"/>
      <c r="AN47" s="232"/>
      <c r="AO47" s="232"/>
      <c r="AP47" s="232"/>
      <c r="AQ47" s="232"/>
      <c r="AR47" s="250"/>
      <c r="AS47" s="331">
        <v>15</v>
      </c>
      <c r="AT47" s="210"/>
      <c r="AU47" s="244"/>
      <c r="AV47" s="252">
        <f t="shared" si="3"/>
        <v>0</v>
      </c>
      <c r="AW47" s="246">
        <f t="shared" si="4"/>
        <v>0</v>
      </c>
      <c r="AX47" s="253">
        <f t="shared" si="5"/>
        <v>0</v>
      </c>
      <c r="AY47" s="232"/>
      <c r="AZ47" s="249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50"/>
      <c r="BP47" s="251"/>
      <c r="BQ47" s="254">
        <f t="shared" ref="BQ47" si="72">IFERROR(M47/Q47," ")</f>
        <v>25</v>
      </c>
      <c r="BR47" s="255" t="str">
        <f t="shared" ref="BR47" si="73">IF(OR(BQ47&gt;30,BQ47&lt;25),"1 ECTS powinien mieścić się przedziale 25-30h","Wartość prawidłowa")</f>
        <v>Wartość prawidłowa</v>
      </c>
      <c r="BS47" s="256">
        <f t="shared" si="31"/>
        <v>25</v>
      </c>
      <c r="BT47" s="257">
        <f t="shared" si="32"/>
        <v>10</v>
      </c>
      <c r="BU47" s="257">
        <f t="shared" si="33"/>
        <v>0</v>
      </c>
      <c r="BV47" s="257">
        <f t="shared" si="34"/>
        <v>0</v>
      </c>
      <c r="BW47" s="257">
        <f t="shared" si="35"/>
        <v>15</v>
      </c>
      <c r="BX47" s="257">
        <f t="shared" si="36"/>
        <v>0</v>
      </c>
      <c r="BY47" s="258">
        <f t="shared" si="37"/>
        <v>50</v>
      </c>
      <c r="BZ47" s="259">
        <f t="shared" si="38"/>
        <v>1</v>
      </c>
      <c r="CA47" s="260">
        <f t="shared" si="39"/>
        <v>0.4</v>
      </c>
      <c r="CB47" s="260">
        <f t="shared" si="40"/>
        <v>0</v>
      </c>
      <c r="CC47" s="260">
        <f t="shared" si="41"/>
        <v>0</v>
      </c>
      <c r="CD47" s="260">
        <f t="shared" si="42"/>
        <v>0.6</v>
      </c>
      <c r="CE47" s="260">
        <f t="shared" si="43"/>
        <v>0</v>
      </c>
      <c r="CF47" s="261">
        <f t="shared" si="44"/>
        <v>2</v>
      </c>
      <c r="CG47" s="262">
        <f t="shared" si="45"/>
        <v>35</v>
      </c>
      <c r="CH47" s="263">
        <f t="shared" si="46"/>
        <v>10</v>
      </c>
      <c r="CI47" s="264">
        <f t="shared" si="47"/>
        <v>1.4</v>
      </c>
      <c r="CJ47" s="265">
        <f t="shared" si="48"/>
        <v>0.4</v>
      </c>
      <c r="CK47" s="142" t="e">
        <f>#REF!</f>
        <v>#REF!</v>
      </c>
      <c r="CL47" s="143" t="e">
        <f>#REF!</f>
        <v>#REF!</v>
      </c>
      <c r="CM47" s="144" t="e">
        <f>#REF!</f>
        <v>#REF!</v>
      </c>
    </row>
    <row r="48" spans="1:91" s="23" customFormat="1" ht="30" customHeight="1" x14ac:dyDescent="0.25">
      <c r="A48" s="230">
        <v>28</v>
      </c>
      <c r="B48" s="231"/>
      <c r="C48" s="190" t="s">
        <v>275</v>
      </c>
      <c r="D48" s="190"/>
      <c r="E48" s="233">
        <v>2</v>
      </c>
      <c r="F48" s="232" t="s">
        <v>300</v>
      </c>
      <c r="G48" s="190" t="s">
        <v>186</v>
      </c>
      <c r="H48" s="234"/>
      <c r="I48" s="26" t="s">
        <v>305</v>
      </c>
      <c r="J48" s="235"/>
      <c r="K48" s="235"/>
      <c r="L48" s="195" t="s">
        <v>188</v>
      </c>
      <c r="M48" s="333">
        <f t="shared" si="13"/>
        <v>75</v>
      </c>
      <c r="N48" s="334">
        <f t="shared" si="14"/>
        <v>30</v>
      </c>
      <c r="O48" s="335">
        <f t="shared" si="15"/>
        <v>45</v>
      </c>
      <c r="P48" s="336">
        <f t="shared" si="16"/>
        <v>45</v>
      </c>
      <c r="Q48" s="165">
        <f t="shared" si="49"/>
        <v>3</v>
      </c>
      <c r="R48" s="201">
        <f t="shared" si="68"/>
        <v>0</v>
      </c>
      <c r="S48" s="201">
        <f t="shared" si="69"/>
        <v>3</v>
      </c>
      <c r="T48" s="337">
        <f t="shared" si="70"/>
        <v>0</v>
      </c>
      <c r="U48" s="242">
        <f t="shared" si="71"/>
        <v>1.8</v>
      </c>
      <c r="V48" s="243" t="s">
        <v>190</v>
      </c>
      <c r="W48" s="210" t="s">
        <v>190</v>
      </c>
      <c r="X48" s="338">
        <v>3</v>
      </c>
      <c r="Y48" s="324">
        <f t="shared" si="0"/>
        <v>75</v>
      </c>
      <c r="Z48" s="217">
        <f t="shared" si="1"/>
        <v>45</v>
      </c>
      <c r="AA48" s="325">
        <f t="shared" si="2"/>
        <v>45</v>
      </c>
      <c r="AB48" s="339"/>
      <c r="AC48" s="340"/>
      <c r="AD48" s="341"/>
      <c r="AE48" s="341">
        <v>10</v>
      </c>
      <c r="AF48" s="341"/>
      <c r="AG48" s="341"/>
      <c r="AH48" s="341"/>
      <c r="AI48" s="341"/>
      <c r="AJ48" s="341"/>
      <c r="AK48" s="341">
        <v>35</v>
      </c>
      <c r="AL48" s="341"/>
      <c r="AM48" s="341"/>
      <c r="AN48" s="341"/>
      <c r="AO48" s="341"/>
      <c r="AP48" s="338"/>
      <c r="AQ48" s="338"/>
      <c r="AR48" s="342"/>
      <c r="AS48" s="343">
        <v>30</v>
      </c>
      <c r="AT48" s="210"/>
      <c r="AU48" s="215"/>
      <c r="AV48" s="216">
        <f t="shared" si="3"/>
        <v>0</v>
      </c>
      <c r="AW48" s="217">
        <f t="shared" si="4"/>
        <v>0</v>
      </c>
      <c r="AX48" s="270">
        <f t="shared" si="5"/>
        <v>0</v>
      </c>
      <c r="AY48" s="344"/>
      <c r="AZ48" s="345"/>
      <c r="BA48" s="341"/>
      <c r="BB48" s="338"/>
      <c r="BC48" s="338"/>
      <c r="BD48" s="338"/>
      <c r="BE48" s="338"/>
      <c r="BF48" s="338"/>
      <c r="BG48" s="338"/>
      <c r="BH48" s="338"/>
      <c r="BI48" s="338"/>
      <c r="BJ48" s="338"/>
      <c r="BK48" s="338"/>
      <c r="BL48" s="338"/>
      <c r="BM48" s="338"/>
      <c r="BN48" s="338"/>
      <c r="BO48" s="342"/>
      <c r="BP48" s="346"/>
      <c r="BQ48" s="254">
        <f t="shared" si="21"/>
        <v>25</v>
      </c>
      <c r="BR48" s="255" t="str">
        <f t="shared" si="51"/>
        <v>Wartość prawidłowa</v>
      </c>
      <c r="BS48" s="256">
        <f t="shared" si="31"/>
        <v>45</v>
      </c>
      <c r="BT48" s="257">
        <f t="shared" si="32"/>
        <v>0</v>
      </c>
      <c r="BU48" s="257">
        <f t="shared" si="33"/>
        <v>0</v>
      </c>
      <c r="BV48" s="257">
        <f t="shared" si="34"/>
        <v>0</v>
      </c>
      <c r="BW48" s="257">
        <f t="shared" si="35"/>
        <v>30</v>
      </c>
      <c r="BX48" s="257">
        <f t="shared" si="36"/>
        <v>0</v>
      </c>
      <c r="BY48" s="258">
        <f t="shared" si="37"/>
        <v>75</v>
      </c>
      <c r="BZ48" s="259">
        <f t="shared" si="38"/>
        <v>1.8</v>
      </c>
      <c r="CA48" s="260">
        <f t="shared" si="39"/>
        <v>0</v>
      </c>
      <c r="CB48" s="260">
        <f t="shared" si="40"/>
        <v>0</v>
      </c>
      <c r="CC48" s="260">
        <f t="shared" si="41"/>
        <v>0</v>
      </c>
      <c r="CD48" s="260">
        <f t="shared" si="42"/>
        <v>1.2</v>
      </c>
      <c r="CE48" s="260">
        <f t="shared" si="43"/>
        <v>0</v>
      </c>
      <c r="CF48" s="261">
        <f t="shared" si="44"/>
        <v>3</v>
      </c>
      <c r="CG48" s="262">
        <f t="shared" si="45"/>
        <v>45</v>
      </c>
      <c r="CH48" s="263">
        <f t="shared" si="46"/>
        <v>0</v>
      </c>
      <c r="CI48" s="264">
        <f t="shared" si="47"/>
        <v>1.8</v>
      </c>
      <c r="CJ48" s="265">
        <f t="shared" si="48"/>
        <v>0</v>
      </c>
      <c r="CK48" s="142" t="e">
        <f>#REF!</f>
        <v>#REF!</v>
      </c>
      <c r="CL48" s="143" t="e">
        <f>#REF!</f>
        <v>#REF!</v>
      </c>
      <c r="CM48" s="144" t="e">
        <f>#REF!</f>
        <v>#REF!</v>
      </c>
    </row>
    <row r="49" spans="1:91" s="23" customFormat="1" ht="30" customHeight="1" x14ac:dyDescent="0.25">
      <c r="A49" s="230">
        <v>29</v>
      </c>
      <c r="B49" s="231"/>
      <c r="C49" s="232" t="s">
        <v>275</v>
      </c>
      <c r="D49" s="232"/>
      <c r="E49" s="233">
        <v>2</v>
      </c>
      <c r="F49" s="232" t="s">
        <v>300</v>
      </c>
      <c r="G49" s="190" t="s">
        <v>189</v>
      </c>
      <c r="H49" s="234"/>
      <c r="I49" s="26" t="s">
        <v>306</v>
      </c>
      <c r="J49" s="235"/>
      <c r="K49" s="235"/>
      <c r="L49" s="195" t="s">
        <v>192</v>
      </c>
      <c r="M49" s="236">
        <f t="shared" si="13"/>
        <v>125</v>
      </c>
      <c r="N49" s="237">
        <f t="shared" si="14"/>
        <v>100</v>
      </c>
      <c r="O49" s="238">
        <f t="shared" si="15"/>
        <v>25</v>
      </c>
      <c r="P49" s="239">
        <f t="shared" si="16"/>
        <v>25</v>
      </c>
      <c r="Q49" s="140">
        <f t="shared" si="49"/>
        <v>5</v>
      </c>
      <c r="R49" s="201">
        <f t="shared" si="68"/>
        <v>0</v>
      </c>
      <c r="S49" s="201">
        <f t="shared" si="69"/>
        <v>0</v>
      </c>
      <c r="T49" s="241">
        <f t="shared" si="70"/>
        <v>0</v>
      </c>
      <c r="U49" s="242">
        <f t="shared" si="71"/>
        <v>1</v>
      </c>
      <c r="V49" s="243" t="s">
        <v>190</v>
      </c>
      <c r="W49" s="210" t="s">
        <v>190</v>
      </c>
      <c r="X49" s="330">
        <v>5</v>
      </c>
      <c r="Y49" s="245">
        <f t="shared" si="0"/>
        <v>125</v>
      </c>
      <c r="Z49" s="246">
        <f t="shared" si="1"/>
        <v>25</v>
      </c>
      <c r="AA49" s="247">
        <f t="shared" si="2"/>
        <v>25</v>
      </c>
      <c r="AB49" s="347"/>
      <c r="AC49" s="348"/>
      <c r="AD49" s="269">
        <v>25</v>
      </c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269"/>
      <c r="AR49" s="349"/>
      <c r="AS49" s="350">
        <v>100</v>
      </c>
      <c r="AT49" s="210"/>
      <c r="AU49" s="244"/>
      <c r="AV49" s="252">
        <f t="shared" si="3"/>
        <v>0</v>
      </c>
      <c r="AW49" s="246">
        <f t="shared" si="4"/>
        <v>0</v>
      </c>
      <c r="AX49" s="270">
        <f t="shared" si="5"/>
        <v>0</v>
      </c>
      <c r="AY49" s="351"/>
      <c r="AZ49" s="348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49"/>
      <c r="BP49" s="352"/>
      <c r="BQ49" s="254">
        <f t="shared" si="21"/>
        <v>25</v>
      </c>
      <c r="BR49" s="255" t="str">
        <f t="shared" si="51"/>
        <v>Wartość prawidłowa</v>
      </c>
      <c r="BS49" s="256">
        <f t="shared" si="31"/>
        <v>25</v>
      </c>
      <c r="BT49" s="257">
        <f t="shared" si="32"/>
        <v>0</v>
      </c>
      <c r="BU49" s="257">
        <f t="shared" si="33"/>
        <v>0</v>
      </c>
      <c r="BV49" s="257">
        <f t="shared" si="34"/>
        <v>0</v>
      </c>
      <c r="BW49" s="257">
        <f t="shared" si="35"/>
        <v>100</v>
      </c>
      <c r="BX49" s="257">
        <f t="shared" si="36"/>
        <v>0</v>
      </c>
      <c r="BY49" s="258">
        <f t="shared" si="37"/>
        <v>125</v>
      </c>
      <c r="BZ49" s="259">
        <f t="shared" si="38"/>
        <v>1</v>
      </c>
      <c r="CA49" s="260">
        <f t="shared" si="39"/>
        <v>0</v>
      </c>
      <c r="CB49" s="260">
        <f t="shared" si="40"/>
        <v>0</v>
      </c>
      <c r="CC49" s="260">
        <f t="shared" si="41"/>
        <v>0</v>
      </c>
      <c r="CD49" s="260">
        <f t="shared" si="42"/>
        <v>4</v>
      </c>
      <c r="CE49" s="260">
        <f t="shared" si="43"/>
        <v>0</v>
      </c>
      <c r="CF49" s="261">
        <f t="shared" si="44"/>
        <v>5</v>
      </c>
      <c r="CG49" s="262">
        <f t="shared" si="45"/>
        <v>25</v>
      </c>
      <c r="CH49" s="263">
        <f t="shared" si="46"/>
        <v>0</v>
      </c>
      <c r="CI49" s="264">
        <f t="shared" si="47"/>
        <v>1</v>
      </c>
      <c r="CJ49" s="265">
        <f t="shared" si="48"/>
        <v>0</v>
      </c>
      <c r="CK49" s="142" t="e">
        <f>#REF!</f>
        <v>#REF!</v>
      </c>
      <c r="CL49" s="143" t="e">
        <f>#REF!</f>
        <v>#REF!</v>
      </c>
      <c r="CM49" s="144" t="e">
        <f>#REF!</f>
        <v>#REF!</v>
      </c>
    </row>
    <row r="50" spans="1:91" s="23" customFormat="1" ht="15.75" x14ac:dyDescent="0.25">
      <c r="A50" s="230">
        <v>30</v>
      </c>
      <c r="B50" s="231"/>
      <c r="C50" s="232" t="s">
        <v>275</v>
      </c>
      <c r="D50" s="232"/>
      <c r="E50" s="233">
        <v>2</v>
      </c>
      <c r="F50" s="232" t="s">
        <v>300</v>
      </c>
      <c r="G50" s="190" t="s">
        <v>186</v>
      </c>
      <c r="H50" s="234"/>
      <c r="I50" s="25" t="s">
        <v>307</v>
      </c>
      <c r="J50" s="235"/>
      <c r="K50" s="235"/>
      <c r="L50" s="195" t="s">
        <v>192</v>
      </c>
      <c r="M50" s="236">
        <f t="shared" si="13"/>
        <v>50</v>
      </c>
      <c r="N50" s="237">
        <f t="shared" si="14"/>
        <v>0</v>
      </c>
      <c r="O50" s="238">
        <f t="shared" si="15"/>
        <v>50</v>
      </c>
      <c r="P50" s="239">
        <f t="shared" si="16"/>
        <v>50</v>
      </c>
      <c r="Q50" s="140">
        <f t="shared" si="49"/>
        <v>2</v>
      </c>
      <c r="R50" s="201">
        <f t="shared" si="68"/>
        <v>0</v>
      </c>
      <c r="S50" s="201">
        <f t="shared" si="69"/>
        <v>2</v>
      </c>
      <c r="T50" s="241">
        <f t="shared" si="70"/>
        <v>0</v>
      </c>
      <c r="U50" s="242">
        <f t="shared" si="71"/>
        <v>2</v>
      </c>
      <c r="V50" s="243" t="s">
        <v>190</v>
      </c>
      <c r="W50" s="210" t="s">
        <v>190</v>
      </c>
      <c r="X50" s="330">
        <v>2</v>
      </c>
      <c r="Y50" s="245">
        <f t="shared" si="0"/>
        <v>50</v>
      </c>
      <c r="Z50" s="246">
        <f t="shared" si="1"/>
        <v>50</v>
      </c>
      <c r="AA50" s="247">
        <f t="shared" si="2"/>
        <v>50</v>
      </c>
      <c r="AB50" s="230"/>
      <c r="AC50" s="249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>
        <v>50</v>
      </c>
      <c r="AR50" s="250"/>
      <c r="AS50" s="331"/>
      <c r="AT50" s="210"/>
      <c r="AU50" s="244"/>
      <c r="AV50" s="252">
        <f t="shared" si="3"/>
        <v>0</v>
      </c>
      <c r="AW50" s="246">
        <f t="shared" si="4"/>
        <v>0</v>
      </c>
      <c r="AX50" s="253">
        <f t="shared" si="5"/>
        <v>0</v>
      </c>
      <c r="AY50" s="232"/>
      <c r="AZ50" s="249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50"/>
      <c r="BP50" s="251"/>
      <c r="BQ50" s="254">
        <f t="shared" si="21"/>
        <v>25</v>
      </c>
      <c r="BR50" s="255" t="str">
        <f t="shared" si="51"/>
        <v>Wartość prawidłowa</v>
      </c>
      <c r="BS50" s="256">
        <f t="shared" si="31"/>
        <v>0</v>
      </c>
      <c r="BT50" s="257">
        <f t="shared" si="32"/>
        <v>0</v>
      </c>
      <c r="BU50" s="257">
        <f t="shared" si="33"/>
        <v>0</v>
      </c>
      <c r="BV50" s="257">
        <f t="shared" si="34"/>
        <v>0</v>
      </c>
      <c r="BW50" s="257">
        <f t="shared" si="35"/>
        <v>0</v>
      </c>
      <c r="BX50" s="257">
        <f t="shared" si="36"/>
        <v>50</v>
      </c>
      <c r="BY50" s="258">
        <f t="shared" si="37"/>
        <v>50</v>
      </c>
      <c r="BZ50" s="259">
        <f t="shared" si="38"/>
        <v>0</v>
      </c>
      <c r="CA50" s="260">
        <f t="shared" si="39"/>
        <v>0</v>
      </c>
      <c r="CB50" s="260">
        <f t="shared" si="40"/>
        <v>0</v>
      </c>
      <c r="CC50" s="260">
        <f t="shared" si="41"/>
        <v>0</v>
      </c>
      <c r="CD50" s="260">
        <f t="shared" si="42"/>
        <v>0</v>
      </c>
      <c r="CE50" s="260">
        <f t="shared" si="43"/>
        <v>2</v>
      </c>
      <c r="CF50" s="261">
        <f t="shared" si="44"/>
        <v>2</v>
      </c>
      <c r="CG50" s="262">
        <f t="shared" si="45"/>
        <v>0</v>
      </c>
      <c r="CH50" s="263">
        <f t="shared" si="46"/>
        <v>0</v>
      </c>
      <c r="CI50" s="264">
        <f t="shared" si="47"/>
        <v>0</v>
      </c>
      <c r="CJ50" s="265">
        <f t="shared" si="48"/>
        <v>0</v>
      </c>
      <c r="CK50" s="142" t="e">
        <f>#REF!</f>
        <v>#REF!</v>
      </c>
      <c r="CL50" s="143" t="e">
        <f>#REF!</f>
        <v>#REF!</v>
      </c>
      <c r="CM50" s="144" t="e">
        <f>#REF!</f>
        <v>#REF!</v>
      </c>
    </row>
    <row r="51" spans="1:91" s="23" customFormat="1" ht="30" customHeight="1" x14ac:dyDescent="0.25">
      <c r="A51" s="230">
        <v>31</v>
      </c>
      <c r="B51" s="231"/>
      <c r="C51" s="232" t="s">
        <v>275</v>
      </c>
      <c r="D51" s="232"/>
      <c r="E51" s="233">
        <v>2</v>
      </c>
      <c r="F51" s="232" t="s">
        <v>300</v>
      </c>
      <c r="G51" s="190" t="s">
        <v>189</v>
      </c>
      <c r="H51" s="234"/>
      <c r="I51" s="25" t="s">
        <v>308</v>
      </c>
      <c r="J51" s="235"/>
      <c r="K51" s="235"/>
      <c r="L51" s="195" t="s">
        <v>188</v>
      </c>
      <c r="M51" s="236">
        <f t="shared" si="13"/>
        <v>50</v>
      </c>
      <c r="N51" s="237">
        <f t="shared" si="14"/>
        <v>25</v>
      </c>
      <c r="O51" s="238">
        <f t="shared" si="15"/>
        <v>25</v>
      </c>
      <c r="P51" s="239">
        <f t="shared" si="16"/>
        <v>25</v>
      </c>
      <c r="Q51" s="140">
        <f t="shared" si="49"/>
        <v>2</v>
      </c>
      <c r="R51" s="201">
        <f t="shared" si="68"/>
        <v>0</v>
      </c>
      <c r="S51" s="201">
        <f t="shared" si="69"/>
        <v>0</v>
      </c>
      <c r="T51" s="241">
        <f t="shared" si="70"/>
        <v>0.8</v>
      </c>
      <c r="U51" s="242">
        <f>IFERROR((SUM(AB51,AD51:AN51,AP51:AQ51,AY51,BA51:BK51,BM51:BN51)*Q51/M51)," ")</f>
        <v>1</v>
      </c>
      <c r="V51" s="243" t="s">
        <v>190</v>
      </c>
      <c r="W51" s="210" t="s">
        <v>190</v>
      </c>
      <c r="X51" s="330">
        <v>2</v>
      </c>
      <c r="Y51" s="245">
        <f t="shared" si="0"/>
        <v>50</v>
      </c>
      <c r="Z51" s="246">
        <f t="shared" si="1"/>
        <v>25</v>
      </c>
      <c r="AA51" s="247">
        <f t="shared" si="2"/>
        <v>25</v>
      </c>
      <c r="AB51" s="230">
        <v>10</v>
      </c>
      <c r="AC51" s="249">
        <v>10</v>
      </c>
      <c r="AD51" s="232">
        <v>15</v>
      </c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50"/>
      <c r="AS51" s="331">
        <v>25</v>
      </c>
      <c r="AT51" s="210"/>
      <c r="AU51" s="244"/>
      <c r="AV51" s="252">
        <f t="shared" si="3"/>
        <v>0</v>
      </c>
      <c r="AW51" s="246">
        <f t="shared" si="4"/>
        <v>0</v>
      </c>
      <c r="AX51" s="253">
        <f t="shared" si="5"/>
        <v>0</v>
      </c>
      <c r="AY51" s="232"/>
      <c r="AZ51" s="249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50"/>
      <c r="BP51" s="251"/>
      <c r="BQ51" s="254">
        <f t="shared" si="21"/>
        <v>25</v>
      </c>
      <c r="BR51" s="255" t="str">
        <f t="shared" si="51"/>
        <v>Wartość prawidłowa</v>
      </c>
      <c r="BS51" s="256">
        <f t="shared" si="31"/>
        <v>15</v>
      </c>
      <c r="BT51" s="257">
        <f t="shared" si="32"/>
        <v>10</v>
      </c>
      <c r="BU51" s="257">
        <f t="shared" si="33"/>
        <v>0</v>
      </c>
      <c r="BV51" s="257">
        <f t="shared" si="34"/>
        <v>0</v>
      </c>
      <c r="BW51" s="257">
        <f t="shared" si="35"/>
        <v>25</v>
      </c>
      <c r="BX51" s="257">
        <f t="shared" si="36"/>
        <v>0</v>
      </c>
      <c r="BY51" s="258">
        <f t="shared" si="37"/>
        <v>50</v>
      </c>
      <c r="BZ51" s="259">
        <f t="shared" si="38"/>
        <v>0.6</v>
      </c>
      <c r="CA51" s="260">
        <f t="shared" si="39"/>
        <v>0.4</v>
      </c>
      <c r="CB51" s="260">
        <f t="shared" si="40"/>
        <v>0</v>
      </c>
      <c r="CC51" s="260">
        <f t="shared" si="41"/>
        <v>0</v>
      </c>
      <c r="CD51" s="260">
        <f t="shared" si="42"/>
        <v>1</v>
      </c>
      <c r="CE51" s="260">
        <f t="shared" si="43"/>
        <v>0</v>
      </c>
      <c r="CF51" s="261">
        <f t="shared" si="44"/>
        <v>2</v>
      </c>
      <c r="CG51" s="262">
        <f t="shared" si="45"/>
        <v>25</v>
      </c>
      <c r="CH51" s="263">
        <f t="shared" si="46"/>
        <v>10</v>
      </c>
      <c r="CI51" s="264">
        <f t="shared" si="47"/>
        <v>1</v>
      </c>
      <c r="CJ51" s="265">
        <f t="shared" si="48"/>
        <v>0.4</v>
      </c>
      <c r="CK51" s="142" t="e">
        <f>#REF!</f>
        <v>#REF!</v>
      </c>
      <c r="CL51" s="143" t="e">
        <f>#REF!</f>
        <v>#REF!</v>
      </c>
      <c r="CM51" s="144" t="e">
        <f>#REF!</f>
        <v>#REF!</v>
      </c>
    </row>
    <row r="52" spans="1:91" s="23" customFormat="1" ht="47.25" x14ac:dyDescent="0.25">
      <c r="A52" s="230">
        <v>32</v>
      </c>
      <c r="B52" s="231"/>
      <c r="C52" s="232" t="s">
        <v>275</v>
      </c>
      <c r="D52" s="232"/>
      <c r="E52" s="233">
        <v>2</v>
      </c>
      <c r="F52" s="232" t="s">
        <v>300</v>
      </c>
      <c r="G52" s="190" t="s">
        <v>189</v>
      </c>
      <c r="H52" s="234"/>
      <c r="I52" s="235" t="s">
        <v>309</v>
      </c>
      <c r="J52" s="235"/>
      <c r="K52" s="235"/>
      <c r="L52" s="195" t="s">
        <v>188</v>
      </c>
      <c r="M52" s="236">
        <f t="shared" si="13"/>
        <v>50</v>
      </c>
      <c r="N52" s="237">
        <f t="shared" si="14"/>
        <v>25</v>
      </c>
      <c r="O52" s="238">
        <f t="shared" si="15"/>
        <v>25</v>
      </c>
      <c r="P52" s="239">
        <f t="shared" si="16"/>
        <v>25</v>
      </c>
      <c r="Q52" s="140">
        <f t="shared" si="49"/>
        <v>2</v>
      </c>
      <c r="R52" s="201">
        <f t="shared" si="68"/>
        <v>0</v>
      </c>
      <c r="S52" s="201">
        <f t="shared" si="69"/>
        <v>1.2</v>
      </c>
      <c r="T52" s="241">
        <f t="shared" si="70"/>
        <v>0.8</v>
      </c>
      <c r="U52" s="242">
        <f t="shared" si="71"/>
        <v>1</v>
      </c>
      <c r="V52" s="243" t="s">
        <v>190</v>
      </c>
      <c r="W52" s="210" t="s">
        <v>190</v>
      </c>
      <c r="X52" s="330">
        <v>2</v>
      </c>
      <c r="Y52" s="245">
        <f t="shared" si="0"/>
        <v>50</v>
      </c>
      <c r="Z52" s="246">
        <f t="shared" si="1"/>
        <v>25</v>
      </c>
      <c r="AA52" s="247">
        <f t="shared" si="2"/>
        <v>25</v>
      </c>
      <c r="AB52" s="230">
        <v>10</v>
      </c>
      <c r="AC52" s="249">
        <v>10</v>
      </c>
      <c r="AD52" s="232"/>
      <c r="AE52" s="232"/>
      <c r="AF52" s="232">
        <v>15</v>
      </c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50"/>
      <c r="AS52" s="331">
        <v>25</v>
      </c>
      <c r="AT52" s="210"/>
      <c r="AU52" s="244"/>
      <c r="AV52" s="252">
        <f t="shared" si="3"/>
        <v>0</v>
      </c>
      <c r="AW52" s="246">
        <f t="shared" si="4"/>
        <v>0</v>
      </c>
      <c r="AX52" s="253">
        <f t="shared" si="5"/>
        <v>0</v>
      </c>
      <c r="AY52" s="232"/>
      <c r="AZ52" s="249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50"/>
      <c r="BP52" s="251"/>
      <c r="BQ52" s="254">
        <f t="shared" si="21"/>
        <v>25</v>
      </c>
      <c r="BR52" s="255" t="str">
        <f t="shared" si="51"/>
        <v>Wartość prawidłowa</v>
      </c>
      <c r="BS52" s="256">
        <f t="shared" si="31"/>
        <v>15</v>
      </c>
      <c r="BT52" s="257">
        <f t="shared" si="32"/>
        <v>10</v>
      </c>
      <c r="BU52" s="257">
        <f t="shared" si="33"/>
        <v>0</v>
      </c>
      <c r="BV52" s="257">
        <f t="shared" si="34"/>
        <v>0</v>
      </c>
      <c r="BW52" s="257">
        <f t="shared" si="35"/>
        <v>25</v>
      </c>
      <c r="BX52" s="257">
        <f t="shared" si="36"/>
        <v>0</v>
      </c>
      <c r="BY52" s="258">
        <f t="shared" si="37"/>
        <v>50</v>
      </c>
      <c r="BZ52" s="259">
        <f t="shared" si="38"/>
        <v>0.6</v>
      </c>
      <c r="CA52" s="260">
        <f t="shared" si="39"/>
        <v>0.4</v>
      </c>
      <c r="CB52" s="260">
        <f t="shared" si="40"/>
        <v>0</v>
      </c>
      <c r="CC52" s="260">
        <f t="shared" si="41"/>
        <v>0</v>
      </c>
      <c r="CD52" s="260">
        <f t="shared" si="42"/>
        <v>1</v>
      </c>
      <c r="CE52" s="260">
        <f t="shared" si="43"/>
        <v>0</v>
      </c>
      <c r="CF52" s="261">
        <f t="shared" si="44"/>
        <v>2</v>
      </c>
      <c r="CG52" s="262">
        <f t="shared" si="45"/>
        <v>25</v>
      </c>
      <c r="CH52" s="263">
        <f t="shared" si="46"/>
        <v>10</v>
      </c>
      <c r="CI52" s="264">
        <f t="shared" si="47"/>
        <v>1</v>
      </c>
      <c r="CJ52" s="265">
        <f t="shared" si="48"/>
        <v>0.4</v>
      </c>
      <c r="CK52" s="142" t="e">
        <f>#REF!</f>
        <v>#REF!</v>
      </c>
      <c r="CL52" s="143" t="e">
        <f>#REF!</f>
        <v>#REF!</v>
      </c>
      <c r="CM52" s="144" t="e">
        <f>#REF!</f>
        <v>#REF!</v>
      </c>
    </row>
    <row r="53" spans="1:91" s="23" customFormat="1" ht="78.75" x14ac:dyDescent="0.25">
      <c r="A53" s="230">
        <v>33</v>
      </c>
      <c r="B53" s="231"/>
      <c r="C53" s="232" t="s">
        <v>275</v>
      </c>
      <c r="D53" s="232"/>
      <c r="E53" s="233">
        <v>2</v>
      </c>
      <c r="F53" s="232" t="s">
        <v>300</v>
      </c>
      <c r="G53" s="190" t="s">
        <v>189</v>
      </c>
      <c r="H53" s="234"/>
      <c r="I53" s="235" t="s">
        <v>310</v>
      </c>
      <c r="J53" s="235"/>
      <c r="K53" s="235"/>
      <c r="L53" s="195" t="s">
        <v>188</v>
      </c>
      <c r="M53" s="236">
        <f t="shared" si="13"/>
        <v>50</v>
      </c>
      <c r="N53" s="237">
        <f t="shared" si="14"/>
        <v>20</v>
      </c>
      <c r="O53" s="238">
        <f t="shared" si="15"/>
        <v>30</v>
      </c>
      <c r="P53" s="239">
        <f t="shared" si="16"/>
        <v>30</v>
      </c>
      <c r="Q53" s="140">
        <f t="shared" si="49"/>
        <v>2</v>
      </c>
      <c r="R53" s="201">
        <f t="shared" si="68"/>
        <v>0</v>
      </c>
      <c r="S53" s="201">
        <f t="shared" si="69"/>
        <v>1.3333333333333333</v>
      </c>
      <c r="T53" s="241">
        <f t="shared" si="70"/>
        <v>0.66666666666666663</v>
      </c>
      <c r="U53" s="242">
        <f t="shared" si="71"/>
        <v>1.2</v>
      </c>
      <c r="V53" s="243" t="s">
        <v>190</v>
      </c>
      <c r="W53" s="210" t="s">
        <v>190</v>
      </c>
      <c r="X53" s="330">
        <v>2</v>
      </c>
      <c r="Y53" s="245">
        <f t="shared" si="0"/>
        <v>50</v>
      </c>
      <c r="Z53" s="246">
        <f t="shared" si="1"/>
        <v>30</v>
      </c>
      <c r="AA53" s="247">
        <f t="shared" si="2"/>
        <v>30</v>
      </c>
      <c r="AB53" s="230">
        <v>10</v>
      </c>
      <c r="AC53" s="249">
        <v>10</v>
      </c>
      <c r="AD53" s="232"/>
      <c r="AE53" s="232"/>
      <c r="AF53" s="232">
        <v>15</v>
      </c>
      <c r="AG53" s="232"/>
      <c r="AH53" s="232">
        <v>5</v>
      </c>
      <c r="AI53" s="232"/>
      <c r="AJ53" s="232"/>
      <c r="AK53" s="232"/>
      <c r="AL53" s="232"/>
      <c r="AM53" s="232"/>
      <c r="AN53" s="232"/>
      <c r="AO53" s="232"/>
      <c r="AP53" s="232"/>
      <c r="AQ53" s="232"/>
      <c r="AR53" s="250"/>
      <c r="AS53" s="331">
        <v>20</v>
      </c>
      <c r="AT53" s="248"/>
      <c r="AU53" s="330"/>
      <c r="AV53" s="252">
        <f t="shared" si="3"/>
        <v>0</v>
      </c>
      <c r="AW53" s="246">
        <f t="shared" si="4"/>
        <v>0</v>
      </c>
      <c r="AX53" s="270">
        <f t="shared" si="5"/>
        <v>0</v>
      </c>
      <c r="AY53" s="232"/>
      <c r="AZ53" s="249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50"/>
      <c r="BP53" s="251"/>
      <c r="BQ53" s="254">
        <f t="shared" si="21"/>
        <v>25</v>
      </c>
      <c r="BR53" s="255" t="str">
        <f t="shared" si="51"/>
        <v>Wartość prawidłowa</v>
      </c>
      <c r="BS53" s="256">
        <f t="shared" si="31"/>
        <v>20</v>
      </c>
      <c r="BT53" s="257">
        <f t="shared" si="32"/>
        <v>10</v>
      </c>
      <c r="BU53" s="257">
        <f t="shared" si="33"/>
        <v>0</v>
      </c>
      <c r="BV53" s="257">
        <f t="shared" si="34"/>
        <v>0</v>
      </c>
      <c r="BW53" s="257">
        <f t="shared" si="35"/>
        <v>20</v>
      </c>
      <c r="BX53" s="257">
        <f t="shared" si="36"/>
        <v>0</v>
      </c>
      <c r="BY53" s="258">
        <f t="shared" si="37"/>
        <v>50</v>
      </c>
      <c r="BZ53" s="259">
        <f t="shared" si="38"/>
        <v>0.8</v>
      </c>
      <c r="CA53" s="260">
        <f t="shared" si="39"/>
        <v>0.4</v>
      </c>
      <c r="CB53" s="260">
        <f t="shared" si="40"/>
        <v>0</v>
      </c>
      <c r="CC53" s="260">
        <f t="shared" si="41"/>
        <v>0</v>
      </c>
      <c r="CD53" s="260">
        <f t="shared" si="42"/>
        <v>0.8</v>
      </c>
      <c r="CE53" s="260">
        <f t="shared" si="43"/>
        <v>0</v>
      </c>
      <c r="CF53" s="261">
        <f t="shared" si="44"/>
        <v>2</v>
      </c>
      <c r="CG53" s="262">
        <f t="shared" si="45"/>
        <v>30</v>
      </c>
      <c r="CH53" s="263">
        <f t="shared" si="46"/>
        <v>10</v>
      </c>
      <c r="CI53" s="264">
        <f t="shared" si="47"/>
        <v>1.2000000000000002</v>
      </c>
      <c r="CJ53" s="265">
        <f t="shared" si="48"/>
        <v>0.4</v>
      </c>
      <c r="CK53" s="142" t="e">
        <f>#REF!</f>
        <v>#REF!</v>
      </c>
      <c r="CL53" s="143" t="e">
        <f>#REF!</f>
        <v>#REF!</v>
      </c>
      <c r="CM53" s="144" t="e">
        <f>#REF!</f>
        <v>#REF!</v>
      </c>
    </row>
    <row r="54" spans="1:91" s="23" customFormat="1" ht="24" customHeight="1" x14ac:dyDescent="0.25">
      <c r="A54" s="230">
        <v>34</v>
      </c>
      <c r="B54" s="231"/>
      <c r="C54" s="232" t="s">
        <v>275</v>
      </c>
      <c r="D54" s="232"/>
      <c r="E54" s="233">
        <v>2</v>
      </c>
      <c r="F54" s="232" t="s">
        <v>300</v>
      </c>
      <c r="G54" s="190" t="s">
        <v>186</v>
      </c>
      <c r="H54" s="234"/>
      <c r="I54" s="235" t="s">
        <v>311</v>
      </c>
      <c r="J54" s="235"/>
      <c r="K54" s="235" t="s">
        <v>188</v>
      </c>
      <c r="L54" s="195" t="s">
        <v>192</v>
      </c>
      <c r="M54" s="236">
        <f t="shared" si="13"/>
        <v>50</v>
      </c>
      <c r="N54" s="237">
        <f t="shared" si="14"/>
        <v>20</v>
      </c>
      <c r="O54" s="238">
        <f t="shared" si="15"/>
        <v>30</v>
      </c>
      <c r="P54" s="239">
        <f t="shared" si="16"/>
        <v>30</v>
      </c>
      <c r="Q54" s="140">
        <f t="shared" si="49"/>
        <v>2</v>
      </c>
      <c r="R54" s="201">
        <f t="shared" si="68"/>
        <v>0</v>
      </c>
      <c r="S54" s="201">
        <f t="shared" si="69"/>
        <v>0</v>
      </c>
      <c r="T54" s="241">
        <f t="shared" si="70"/>
        <v>0.66666666666666663</v>
      </c>
      <c r="U54" s="242">
        <f t="shared" si="71"/>
        <v>1.2</v>
      </c>
      <c r="V54" s="243" t="s">
        <v>190</v>
      </c>
      <c r="W54" s="248" t="s">
        <v>190</v>
      </c>
      <c r="X54" s="330">
        <v>2</v>
      </c>
      <c r="Y54" s="245">
        <f t="shared" si="0"/>
        <v>50</v>
      </c>
      <c r="Z54" s="246">
        <f t="shared" si="1"/>
        <v>30</v>
      </c>
      <c r="AA54" s="247">
        <f t="shared" si="2"/>
        <v>30</v>
      </c>
      <c r="AB54" s="230">
        <v>10</v>
      </c>
      <c r="AC54" s="249">
        <v>10</v>
      </c>
      <c r="AD54" s="232">
        <v>20</v>
      </c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50"/>
      <c r="AS54" s="331">
        <v>20</v>
      </c>
      <c r="AT54" s="248"/>
      <c r="AU54" s="330"/>
      <c r="AV54" s="252">
        <f t="shared" si="3"/>
        <v>0</v>
      </c>
      <c r="AW54" s="246">
        <f t="shared" si="4"/>
        <v>0</v>
      </c>
      <c r="AX54" s="270">
        <f t="shared" si="5"/>
        <v>0</v>
      </c>
      <c r="AY54" s="232"/>
      <c r="AZ54" s="249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50"/>
      <c r="BP54" s="251"/>
      <c r="BQ54" s="254">
        <f t="shared" si="21"/>
        <v>25</v>
      </c>
      <c r="BR54" s="255" t="str">
        <f t="shared" si="51"/>
        <v>Wartość prawidłowa</v>
      </c>
      <c r="BS54" s="256">
        <f t="shared" si="31"/>
        <v>20</v>
      </c>
      <c r="BT54" s="257">
        <f t="shared" si="32"/>
        <v>10</v>
      </c>
      <c r="BU54" s="257">
        <f t="shared" si="33"/>
        <v>0</v>
      </c>
      <c r="BV54" s="257">
        <f t="shared" si="34"/>
        <v>0</v>
      </c>
      <c r="BW54" s="257">
        <f t="shared" si="35"/>
        <v>20</v>
      </c>
      <c r="BX54" s="257">
        <f t="shared" si="36"/>
        <v>0</v>
      </c>
      <c r="BY54" s="258">
        <f t="shared" si="37"/>
        <v>50</v>
      </c>
      <c r="BZ54" s="259">
        <f t="shared" si="38"/>
        <v>0.8</v>
      </c>
      <c r="CA54" s="260">
        <f t="shared" si="39"/>
        <v>0.4</v>
      </c>
      <c r="CB54" s="260">
        <f t="shared" si="40"/>
        <v>0</v>
      </c>
      <c r="CC54" s="260">
        <f t="shared" si="41"/>
        <v>0</v>
      </c>
      <c r="CD54" s="260">
        <f t="shared" si="42"/>
        <v>0.8</v>
      </c>
      <c r="CE54" s="260">
        <f t="shared" si="43"/>
        <v>0</v>
      </c>
      <c r="CF54" s="261">
        <f t="shared" si="44"/>
        <v>2</v>
      </c>
      <c r="CG54" s="262">
        <f t="shared" si="45"/>
        <v>30</v>
      </c>
      <c r="CH54" s="263">
        <f t="shared" si="46"/>
        <v>10</v>
      </c>
      <c r="CI54" s="264">
        <f t="shared" si="47"/>
        <v>1.2000000000000002</v>
      </c>
      <c r="CJ54" s="265">
        <f t="shared" si="48"/>
        <v>0.4</v>
      </c>
      <c r="CK54" s="142" t="e">
        <f>#REF!</f>
        <v>#REF!</v>
      </c>
      <c r="CL54" s="143" t="e">
        <f>#REF!</f>
        <v>#REF!</v>
      </c>
      <c r="CM54" s="144" t="e">
        <f>#REF!</f>
        <v>#REF!</v>
      </c>
    </row>
    <row r="55" spans="1:91" s="23" customFormat="1" ht="30" customHeight="1" x14ac:dyDescent="0.25">
      <c r="A55" s="230">
        <v>35</v>
      </c>
      <c r="B55" s="231"/>
      <c r="C55" s="232" t="s">
        <v>275</v>
      </c>
      <c r="D55" s="232"/>
      <c r="E55" s="233">
        <v>2</v>
      </c>
      <c r="F55" s="232" t="s">
        <v>300</v>
      </c>
      <c r="G55" s="190" t="s">
        <v>186</v>
      </c>
      <c r="H55" s="234"/>
      <c r="I55" s="235" t="s">
        <v>312</v>
      </c>
      <c r="J55" s="235"/>
      <c r="K55" s="235"/>
      <c r="L55" s="195" t="s">
        <v>188</v>
      </c>
      <c r="M55" s="236">
        <f t="shared" si="13"/>
        <v>75</v>
      </c>
      <c r="N55" s="237">
        <f t="shared" si="14"/>
        <v>30</v>
      </c>
      <c r="O55" s="238">
        <f t="shared" si="15"/>
        <v>45</v>
      </c>
      <c r="P55" s="239">
        <f t="shared" si="16"/>
        <v>45</v>
      </c>
      <c r="Q55" s="140">
        <f t="shared" si="49"/>
        <v>3</v>
      </c>
      <c r="R55" s="201">
        <f t="shared" si="68"/>
        <v>0</v>
      </c>
      <c r="S55" s="201">
        <f t="shared" si="69"/>
        <v>2</v>
      </c>
      <c r="T55" s="241">
        <f t="shared" si="70"/>
        <v>1</v>
      </c>
      <c r="U55" s="242">
        <f t="shared" si="71"/>
        <v>1.8</v>
      </c>
      <c r="V55" s="243" t="s">
        <v>190</v>
      </c>
      <c r="W55" s="248"/>
      <c r="X55" s="330"/>
      <c r="Y55" s="245">
        <f t="shared" si="0"/>
        <v>0</v>
      </c>
      <c r="Z55" s="246">
        <f t="shared" si="1"/>
        <v>0</v>
      </c>
      <c r="AA55" s="247">
        <f t="shared" si="2"/>
        <v>0</v>
      </c>
      <c r="AB55" s="230"/>
      <c r="AC55" s="249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50"/>
      <c r="AS55" s="331"/>
      <c r="AT55" s="248" t="s">
        <v>190</v>
      </c>
      <c r="AU55" s="330">
        <v>3</v>
      </c>
      <c r="AV55" s="252">
        <f t="shared" si="3"/>
        <v>75</v>
      </c>
      <c r="AW55" s="246">
        <f t="shared" si="4"/>
        <v>45</v>
      </c>
      <c r="AX55" s="270">
        <f t="shared" si="5"/>
        <v>45</v>
      </c>
      <c r="AY55" s="232">
        <v>15</v>
      </c>
      <c r="AZ55" s="249">
        <v>15</v>
      </c>
      <c r="BA55" s="232"/>
      <c r="BB55" s="232"/>
      <c r="BC55" s="232"/>
      <c r="BD55" s="232"/>
      <c r="BE55" s="232"/>
      <c r="BF55" s="232"/>
      <c r="BG55" s="232"/>
      <c r="BH55" s="232">
        <v>30</v>
      </c>
      <c r="BI55" s="232"/>
      <c r="BJ55" s="232"/>
      <c r="BK55" s="232"/>
      <c r="BL55" s="232"/>
      <c r="BM55" s="232"/>
      <c r="BN55" s="232"/>
      <c r="BO55" s="250"/>
      <c r="BP55" s="251">
        <v>30</v>
      </c>
      <c r="BQ55" s="254">
        <f t="shared" si="21"/>
        <v>25</v>
      </c>
      <c r="BR55" s="255" t="str">
        <f t="shared" si="51"/>
        <v>Wartość prawidłowa</v>
      </c>
      <c r="BS55" s="256">
        <f t="shared" si="31"/>
        <v>30</v>
      </c>
      <c r="BT55" s="257">
        <f t="shared" si="32"/>
        <v>15</v>
      </c>
      <c r="BU55" s="257">
        <f t="shared" si="33"/>
        <v>0</v>
      </c>
      <c r="BV55" s="257">
        <f t="shared" si="34"/>
        <v>0</v>
      </c>
      <c r="BW55" s="257">
        <f t="shared" si="35"/>
        <v>30</v>
      </c>
      <c r="BX55" s="257">
        <f t="shared" si="36"/>
        <v>0</v>
      </c>
      <c r="BY55" s="258">
        <f t="shared" si="37"/>
        <v>75</v>
      </c>
      <c r="BZ55" s="259">
        <f t="shared" si="38"/>
        <v>1.2</v>
      </c>
      <c r="CA55" s="260">
        <f t="shared" si="39"/>
        <v>0.6</v>
      </c>
      <c r="CB55" s="260">
        <f t="shared" si="40"/>
        <v>0</v>
      </c>
      <c r="CC55" s="260">
        <f t="shared" si="41"/>
        <v>0</v>
      </c>
      <c r="CD55" s="260">
        <f t="shared" si="42"/>
        <v>1.2</v>
      </c>
      <c r="CE55" s="260">
        <f t="shared" si="43"/>
        <v>0</v>
      </c>
      <c r="CF55" s="261">
        <f t="shared" si="44"/>
        <v>3</v>
      </c>
      <c r="CG55" s="262">
        <f t="shared" si="45"/>
        <v>45</v>
      </c>
      <c r="CH55" s="263">
        <f t="shared" si="46"/>
        <v>15</v>
      </c>
      <c r="CI55" s="264">
        <f t="shared" si="47"/>
        <v>1.7999999999999998</v>
      </c>
      <c r="CJ55" s="265">
        <f t="shared" si="48"/>
        <v>0.6</v>
      </c>
      <c r="CK55" s="142" t="e">
        <f>#REF!</f>
        <v>#REF!</v>
      </c>
      <c r="CL55" s="143" t="e">
        <f>#REF!</f>
        <v>#REF!</v>
      </c>
      <c r="CM55" s="144" t="e">
        <f>#REF!</f>
        <v>#REF!</v>
      </c>
    </row>
    <row r="56" spans="1:91" s="23" customFormat="1" ht="31.5" x14ac:dyDescent="0.25">
      <c r="A56" s="230">
        <v>36</v>
      </c>
      <c r="B56" s="231"/>
      <c r="C56" s="232" t="s">
        <v>275</v>
      </c>
      <c r="D56" s="232"/>
      <c r="E56" s="233">
        <v>2</v>
      </c>
      <c r="F56" s="232" t="s">
        <v>300</v>
      </c>
      <c r="G56" s="190" t="s">
        <v>186</v>
      </c>
      <c r="H56" s="234"/>
      <c r="I56" s="235" t="s">
        <v>313</v>
      </c>
      <c r="J56" s="235"/>
      <c r="K56" s="235"/>
      <c r="L56" s="195" t="s">
        <v>188</v>
      </c>
      <c r="M56" s="236">
        <f t="shared" ref="M56:M57" si="74">Y56+AV56</f>
        <v>75</v>
      </c>
      <c r="N56" s="237">
        <f t="shared" si="14"/>
        <v>35</v>
      </c>
      <c r="O56" s="238">
        <f t="shared" ref="O56:O57" si="75">Z56+AW56</f>
        <v>40</v>
      </c>
      <c r="P56" s="239">
        <f t="shared" ref="P56:P57" si="76">AA56+AX56</f>
        <v>40</v>
      </c>
      <c r="Q56" s="140">
        <f t="shared" si="49"/>
        <v>3</v>
      </c>
      <c r="R56" s="201">
        <f t="shared" si="68"/>
        <v>0</v>
      </c>
      <c r="S56" s="201">
        <f t="shared" si="69"/>
        <v>2.25</v>
      </c>
      <c r="T56" s="241">
        <f t="shared" si="70"/>
        <v>0.75</v>
      </c>
      <c r="U56" s="242">
        <f t="shared" si="71"/>
        <v>1.6</v>
      </c>
      <c r="V56" s="243" t="s">
        <v>190</v>
      </c>
      <c r="W56" s="248"/>
      <c r="X56" s="330"/>
      <c r="Y56" s="245">
        <f t="shared" ref="Y56:Y62" si="77">AS56+Z56</f>
        <v>0</v>
      </c>
      <c r="Z56" s="246">
        <f t="shared" ref="Z56:Z62" si="78">AR56+AA56</f>
        <v>0</v>
      </c>
      <c r="AA56" s="247">
        <f t="shared" ref="AA56:AA62" si="79">(SUM(AB56:AQ56))-AC56</f>
        <v>0</v>
      </c>
      <c r="AB56" s="230"/>
      <c r="AC56" s="249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50"/>
      <c r="AS56" s="331"/>
      <c r="AT56" s="248" t="s">
        <v>190</v>
      </c>
      <c r="AU56" s="330">
        <v>3</v>
      </c>
      <c r="AV56" s="252">
        <f t="shared" ref="AV56:AV57" si="80">BP56+AW56</f>
        <v>75</v>
      </c>
      <c r="AW56" s="246">
        <f t="shared" ref="AW56:AW57" si="81">BO56+AX56</f>
        <v>40</v>
      </c>
      <c r="AX56" s="270">
        <f t="shared" ref="AX56:AX57" si="82">(SUM(AY56:BN56))-AZ56</f>
        <v>40</v>
      </c>
      <c r="AY56" s="232">
        <v>10</v>
      </c>
      <c r="AZ56" s="249">
        <v>10</v>
      </c>
      <c r="BA56" s="232"/>
      <c r="BB56" s="232"/>
      <c r="BC56" s="232"/>
      <c r="BD56" s="232"/>
      <c r="BE56" s="232"/>
      <c r="BF56" s="232"/>
      <c r="BG56" s="232"/>
      <c r="BH56" s="232">
        <v>30</v>
      </c>
      <c r="BI56" s="232"/>
      <c r="BJ56" s="232"/>
      <c r="BK56" s="232"/>
      <c r="BL56" s="232"/>
      <c r="BM56" s="232"/>
      <c r="BN56" s="232"/>
      <c r="BO56" s="250"/>
      <c r="BP56" s="251">
        <v>35</v>
      </c>
      <c r="BQ56" s="254">
        <f t="shared" si="21"/>
        <v>25</v>
      </c>
      <c r="BR56" s="255" t="str">
        <f t="shared" si="51"/>
        <v>Wartość prawidłowa</v>
      </c>
      <c r="BS56" s="256">
        <f t="shared" si="31"/>
        <v>30</v>
      </c>
      <c r="BT56" s="257">
        <f t="shared" si="32"/>
        <v>10</v>
      </c>
      <c r="BU56" s="257">
        <f t="shared" si="33"/>
        <v>0</v>
      </c>
      <c r="BV56" s="257">
        <f t="shared" si="34"/>
        <v>0</v>
      </c>
      <c r="BW56" s="257">
        <f t="shared" si="35"/>
        <v>35</v>
      </c>
      <c r="BX56" s="257">
        <f t="shared" si="36"/>
        <v>0</v>
      </c>
      <c r="BY56" s="258">
        <f t="shared" si="37"/>
        <v>75</v>
      </c>
      <c r="BZ56" s="259">
        <f t="shared" si="38"/>
        <v>1.2</v>
      </c>
      <c r="CA56" s="260">
        <f t="shared" si="39"/>
        <v>0.4</v>
      </c>
      <c r="CB56" s="260">
        <f t="shared" si="40"/>
        <v>0</v>
      </c>
      <c r="CC56" s="260">
        <f t="shared" si="41"/>
        <v>0</v>
      </c>
      <c r="CD56" s="260">
        <f t="shared" si="42"/>
        <v>1.4</v>
      </c>
      <c r="CE56" s="260">
        <f t="shared" si="43"/>
        <v>0</v>
      </c>
      <c r="CF56" s="261">
        <f t="shared" si="44"/>
        <v>3</v>
      </c>
      <c r="CG56" s="262">
        <f t="shared" si="45"/>
        <v>40</v>
      </c>
      <c r="CH56" s="263">
        <f t="shared" si="46"/>
        <v>10</v>
      </c>
      <c r="CI56" s="264">
        <f t="shared" si="47"/>
        <v>1.6</v>
      </c>
      <c r="CJ56" s="265">
        <f t="shared" si="48"/>
        <v>0.4</v>
      </c>
      <c r="CK56" s="142" t="e">
        <f>#REF!</f>
        <v>#REF!</v>
      </c>
      <c r="CL56" s="143" t="e">
        <f>#REF!</f>
        <v>#REF!</v>
      </c>
      <c r="CM56" s="144" t="e">
        <f>#REF!</f>
        <v>#REF!</v>
      </c>
    </row>
    <row r="57" spans="1:91" s="23" customFormat="1" ht="15.75" x14ac:dyDescent="0.25">
      <c r="A57" s="230">
        <v>37</v>
      </c>
      <c r="B57" s="231"/>
      <c r="C57" s="271" t="s">
        <v>275</v>
      </c>
      <c r="D57" s="271"/>
      <c r="E57" s="353">
        <v>2</v>
      </c>
      <c r="F57" s="271" t="s">
        <v>300</v>
      </c>
      <c r="G57" s="190" t="s">
        <v>186</v>
      </c>
      <c r="H57" s="234"/>
      <c r="I57" s="27" t="s">
        <v>314</v>
      </c>
      <c r="J57" s="235"/>
      <c r="K57" s="235"/>
      <c r="L57" s="195" t="s">
        <v>188</v>
      </c>
      <c r="M57" s="354">
        <f t="shared" si="74"/>
        <v>75</v>
      </c>
      <c r="N57" s="355">
        <f t="shared" si="14"/>
        <v>35</v>
      </c>
      <c r="O57" s="356">
        <f t="shared" si="75"/>
        <v>40</v>
      </c>
      <c r="P57" s="357">
        <f t="shared" si="76"/>
        <v>40</v>
      </c>
      <c r="Q57" s="166">
        <f t="shared" si="49"/>
        <v>3</v>
      </c>
      <c r="R57" s="240">
        <f t="shared" si="68"/>
        <v>0</v>
      </c>
      <c r="S57" s="201">
        <f t="shared" si="69"/>
        <v>1.875</v>
      </c>
      <c r="T57" s="358">
        <f t="shared" si="70"/>
        <v>1.125</v>
      </c>
      <c r="U57" s="359">
        <f t="shared" si="71"/>
        <v>1.6</v>
      </c>
      <c r="V57" s="243" t="s">
        <v>190</v>
      </c>
      <c r="W57" s="248"/>
      <c r="X57" s="360"/>
      <c r="Y57" s="361">
        <f t="shared" si="77"/>
        <v>0</v>
      </c>
      <c r="Z57" s="362">
        <f t="shared" si="78"/>
        <v>0</v>
      </c>
      <c r="AA57" s="363">
        <f t="shared" si="79"/>
        <v>0</v>
      </c>
      <c r="AB57" s="364"/>
      <c r="AC57" s="274"/>
      <c r="AD57" s="271"/>
      <c r="AE57" s="271"/>
      <c r="AF57" s="271"/>
      <c r="AG57" s="271"/>
      <c r="AH57" s="271"/>
      <c r="AI57" s="271"/>
      <c r="AJ57" s="271"/>
      <c r="AK57" s="271"/>
      <c r="AL57" s="271"/>
      <c r="AM57" s="271"/>
      <c r="AN57" s="271"/>
      <c r="AO57" s="271"/>
      <c r="AP57" s="271"/>
      <c r="AQ57" s="271"/>
      <c r="AR57" s="275"/>
      <c r="AS57" s="365"/>
      <c r="AT57" s="248" t="s">
        <v>190</v>
      </c>
      <c r="AU57" s="330">
        <v>3</v>
      </c>
      <c r="AV57" s="252">
        <f t="shared" si="80"/>
        <v>75</v>
      </c>
      <c r="AW57" s="246">
        <f t="shared" si="81"/>
        <v>40</v>
      </c>
      <c r="AX57" s="270">
        <f t="shared" si="82"/>
        <v>40</v>
      </c>
      <c r="AY57" s="232">
        <v>15</v>
      </c>
      <c r="AZ57" s="274">
        <v>15</v>
      </c>
      <c r="BA57" s="271"/>
      <c r="BB57" s="271">
        <v>15</v>
      </c>
      <c r="BC57" s="271"/>
      <c r="BD57" s="271"/>
      <c r="BE57" s="271"/>
      <c r="BF57" s="271"/>
      <c r="BG57" s="271"/>
      <c r="BH57" s="271">
        <v>10</v>
      </c>
      <c r="BI57" s="271"/>
      <c r="BJ57" s="271"/>
      <c r="BK57" s="271"/>
      <c r="BL57" s="271"/>
      <c r="BM57" s="271"/>
      <c r="BN57" s="271"/>
      <c r="BO57" s="275"/>
      <c r="BP57" s="276">
        <v>35</v>
      </c>
      <c r="BQ57" s="366">
        <f t="shared" si="21"/>
        <v>25</v>
      </c>
      <c r="BR57" s="255" t="str">
        <f t="shared" si="50"/>
        <v>Wartość prawidłowa</v>
      </c>
      <c r="BS57" s="256">
        <f t="shared" si="31"/>
        <v>25</v>
      </c>
      <c r="BT57" s="257">
        <f t="shared" si="32"/>
        <v>15</v>
      </c>
      <c r="BU57" s="257">
        <f t="shared" si="33"/>
        <v>0</v>
      </c>
      <c r="BV57" s="257">
        <f t="shared" si="34"/>
        <v>0</v>
      </c>
      <c r="BW57" s="257">
        <f t="shared" si="35"/>
        <v>35</v>
      </c>
      <c r="BX57" s="257">
        <f t="shared" si="36"/>
        <v>0</v>
      </c>
      <c r="BY57" s="258">
        <f t="shared" si="37"/>
        <v>75</v>
      </c>
      <c r="BZ57" s="259">
        <f t="shared" si="38"/>
        <v>1</v>
      </c>
      <c r="CA57" s="260">
        <f t="shared" si="39"/>
        <v>0.6</v>
      </c>
      <c r="CB57" s="260">
        <f t="shared" si="40"/>
        <v>0</v>
      </c>
      <c r="CC57" s="260">
        <f t="shared" si="41"/>
        <v>0</v>
      </c>
      <c r="CD57" s="260">
        <f t="shared" si="42"/>
        <v>1.4</v>
      </c>
      <c r="CE57" s="260">
        <f t="shared" si="43"/>
        <v>0</v>
      </c>
      <c r="CF57" s="261">
        <f t="shared" si="44"/>
        <v>3</v>
      </c>
      <c r="CG57" s="262">
        <f t="shared" si="45"/>
        <v>40</v>
      </c>
      <c r="CH57" s="263">
        <f t="shared" si="46"/>
        <v>15</v>
      </c>
      <c r="CI57" s="264">
        <f t="shared" si="47"/>
        <v>1.6</v>
      </c>
      <c r="CJ57" s="265">
        <f t="shared" si="48"/>
        <v>0.6</v>
      </c>
      <c r="CK57" s="142" t="e">
        <f>#REF!</f>
        <v>#REF!</v>
      </c>
      <c r="CL57" s="143" t="e">
        <f>#REF!</f>
        <v>#REF!</v>
      </c>
      <c r="CM57" s="144" t="e">
        <f>#REF!</f>
        <v>#REF!</v>
      </c>
    </row>
    <row r="58" spans="1:91" s="23" customFormat="1" ht="31.5" x14ac:dyDescent="0.25">
      <c r="A58" s="230">
        <v>38</v>
      </c>
      <c r="B58" s="231"/>
      <c r="C58" s="271" t="s">
        <v>275</v>
      </c>
      <c r="D58" s="271"/>
      <c r="E58" s="233">
        <v>2</v>
      </c>
      <c r="F58" s="271" t="s">
        <v>300</v>
      </c>
      <c r="G58" s="190" t="s">
        <v>186</v>
      </c>
      <c r="H58" s="234"/>
      <c r="I58" s="27" t="s">
        <v>315</v>
      </c>
      <c r="J58" s="235"/>
      <c r="K58" s="235"/>
      <c r="L58" s="195" t="s">
        <v>188</v>
      </c>
      <c r="M58" s="354">
        <f t="shared" ref="M58:M63" si="83">Y58+AV58</f>
        <v>75</v>
      </c>
      <c r="N58" s="355">
        <f t="shared" ref="N58:N63" si="84">AS58+BP58</f>
        <v>45</v>
      </c>
      <c r="O58" s="356">
        <f t="shared" ref="O58:O63" si="85">Z58+AW58</f>
        <v>30</v>
      </c>
      <c r="P58" s="357">
        <f t="shared" ref="P58:P63" si="86">AA58+AX58</f>
        <v>30</v>
      </c>
      <c r="Q58" s="166">
        <f t="shared" ref="Q58:Q63" si="87">X58+AU58</f>
        <v>3</v>
      </c>
      <c r="R58" s="240">
        <f t="shared" ref="R58:R63" si="88">IFERROR((AL58+BI58)*Q58/O58," ")</f>
        <v>0</v>
      </c>
      <c r="S58" s="201">
        <f t="shared" ref="S58:S63" si="89">IFERROR((SUM(AE58:AL58,AQ58,BB58:BI58,BN58))*Q58/O58," ")</f>
        <v>1.5</v>
      </c>
      <c r="T58" s="358">
        <f t="shared" ref="T58:T63" si="90">IFERROR((AC58+AO58+AZ58+BL58)*Q58/O58," ")</f>
        <v>1.5</v>
      </c>
      <c r="U58" s="359">
        <f t="shared" ref="U58:U63" si="91">IFERROR((SUM(AB58,AD58:AN58,AP58:AQ58,AY58,BA58:BK58,BM58:BN58)*Q58/M58)," ")</f>
        <v>1.2</v>
      </c>
      <c r="V58" s="243" t="s">
        <v>190</v>
      </c>
      <c r="W58" s="248"/>
      <c r="X58" s="360"/>
      <c r="Y58" s="361">
        <f t="shared" ref="Y58:Y61" si="92">AS58+Z58</f>
        <v>0</v>
      </c>
      <c r="Z58" s="362">
        <f t="shared" ref="Z58:Z61" si="93">AR58+AA58</f>
        <v>0</v>
      </c>
      <c r="AA58" s="363">
        <f t="shared" ref="AA58:AA61" si="94">(SUM(AB58:AQ58))-AC58</f>
        <v>0</v>
      </c>
      <c r="AB58" s="364"/>
      <c r="AC58" s="274"/>
      <c r="AD58" s="271"/>
      <c r="AE58" s="271"/>
      <c r="AF58" s="271"/>
      <c r="AG58" s="271"/>
      <c r="AH58" s="271"/>
      <c r="AI58" s="271"/>
      <c r="AJ58" s="271"/>
      <c r="AK58" s="271"/>
      <c r="AL58" s="271"/>
      <c r="AM58" s="271"/>
      <c r="AN58" s="271"/>
      <c r="AO58" s="271"/>
      <c r="AP58" s="271"/>
      <c r="AQ58" s="271"/>
      <c r="AR58" s="275"/>
      <c r="AS58" s="365"/>
      <c r="AT58" s="248" t="s">
        <v>190</v>
      </c>
      <c r="AU58" s="330">
        <v>3</v>
      </c>
      <c r="AV58" s="252">
        <f t="shared" ref="AV58:AV62" si="95">BP58+AW58</f>
        <v>75</v>
      </c>
      <c r="AW58" s="246">
        <f t="shared" ref="AW58:AW62" si="96">BO58+AX58</f>
        <v>30</v>
      </c>
      <c r="AX58" s="270">
        <f t="shared" ref="AX58:AX62" si="97">(SUM(AY58:BN58))-AZ58</f>
        <v>30</v>
      </c>
      <c r="AY58" s="232">
        <v>15</v>
      </c>
      <c r="AZ58" s="274">
        <v>15</v>
      </c>
      <c r="BA58" s="271"/>
      <c r="BB58" s="271"/>
      <c r="BC58" s="271"/>
      <c r="BD58" s="271"/>
      <c r="BE58" s="271"/>
      <c r="BF58" s="271"/>
      <c r="BG58" s="271"/>
      <c r="BH58" s="271">
        <v>15</v>
      </c>
      <c r="BI58" s="271"/>
      <c r="BJ58" s="271"/>
      <c r="BK58" s="271"/>
      <c r="BL58" s="271"/>
      <c r="BM58" s="271"/>
      <c r="BN58" s="271"/>
      <c r="BO58" s="275"/>
      <c r="BP58" s="276">
        <v>45</v>
      </c>
      <c r="BQ58" s="366">
        <f t="shared" ref="BQ58:BQ61" si="98">IFERROR(M58/Q58," ")</f>
        <v>25</v>
      </c>
      <c r="BR58" s="255" t="str">
        <f t="shared" ref="BR58:BR61" si="99">IF(OR(BQ58&gt;30,BQ58&lt;25),"1 ECTS powinien mieścić się przedziale 25-30h","Wartość prawidłowa")</f>
        <v>Wartość prawidłowa</v>
      </c>
      <c r="BS58" s="256">
        <f t="shared" ref="BS58:BS61" si="100">SUM(AB58,AD58:AP58,AY58,BA58:BM58)-AC58-AZ58-AO58-BL58</f>
        <v>15</v>
      </c>
      <c r="BT58" s="257">
        <f t="shared" ref="BT58:BT61" si="101">AC58+AZ58</f>
        <v>15</v>
      </c>
      <c r="BU58" s="257">
        <f t="shared" ref="BU58:BU61" si="102">AO58+BL58</f>
        <v>0</v>
      </c>
      <c r="BV58" s="257">
        <f t="shared" ref="BV58:BV61" si="103">AR58+BO58</f>
        <v>0</v>
      </c>
      <c r="BW58" s="257">
        <f t="shared" ref="BW58:BW61" si="104">N58</f>
        <v>45</v>
      </c>
      <c r="BX58" s="257">
        <f t="shared" ref="BX58:BX61" si="105">AQ58+BN58</f>
        <v>0</v>
      </c>
      <c r="BY58" s="258">
        <f t="shared" ref="BY58:BY61" si="106">SUM(BS58:BX58)</f>
        <v>75</v>
      </c>
      <c r="BZ58" s="259">
        <f t="shared" ref="BZ58:BZ61" si="107">IFERROR((BS58*Q58)/BY58," ")</f>
        <v>0.6</v>
      </c>
      <c r="CA58" s="260">
        <f t="shared" ref="CA58:CA61" si="108">IFERROR((BT58*Q58)/BY58," ")</f>
        <v>0.6</v>
      </c>
      <c r="CB58" s="260">
        <f t="shared" ref="CB58:CB61" si="109">IFERROR((BU58*Q58)/BY58," ")</f>
        <v>0</v>
      </c>
      <c r="CC58" s="260">
        <f t="shared" ref="CC58:CC61" si="110">IFERROR((BV58*Q58)/BY58," ")</f>
        <v>0</v>
      </c>
      <c r="CD58" s="260">
        <f t="shared" ref="CD58:CD61" si="111">IFERROR((BW58*Q58)/BY58," ")</f>
        <v>1.8</v>
      </c>
      <c r="CE58" s="260">
        <f t="shared" ref="CE58:CE61" si="112">IFERROR((BX58*Q58)/BY58," ")</f>
        <v>0</v>
      </c>
      <c r="CF58" s="261">
        <f t="shared" ref="CF58:CF61" si="113">IFERROR((SUM(BZ58:CE58))," ")</f>
        <v>3</v>
      </c>
      <c r="CG58" s="262">
        <f t="shared" ref="CG58:CG61" si="114">SUM(BS58:BT58)</f>
        <v>30</v>
      </c>
      <c r="CH58" s="263">
        <f t="shared" ref="CH58:CH61" si="115">SUM(BT58:BU58)</f>
        <v>15</v>
      </c>
      <c r="CI58" s="264">
        <f t="shared" ref="CI58:CI61" si="116">SUM(BZ58:CA58)</f>
        <v>1.2</v>
      </c>
      <c r="CJ58" s="265">
        <f t="shared" ref="CJ58:CJ61" si="117">SUM(CA58:CB58)</f>
        <v>0.6</v>
      </c>
      <c r="CK58" s="142" t="e">
        <f>#REF!</f>
        <v>#REF!</v>
      </c>
      <c r="CL58" s="143" t="e">
        <f>#REF!</f>
        <v>#REF!</v>
      </c>
      <c r="CM58" s="144" t="e">
        <f>#REF!</f>
        <v>#REF!</v>
      </c>
    </row>
    <row r="59" spans="1:91" s="23" customFormat="1" ht="31.5" x14ac:dyDescent="0.25">
      <c r="A59" s="230">
        <v>39</v>
      </c>
      <c r="B59" s="231"/>
      <c r="C59" s="271" t="s">
        <v>275</v>
      </c>
      <c r="D59" s="271"/>
      <c r="E59" s="233">
        <v>2</v>
      </c>
      <c r="F59" s="271" t="s">
        <v>300</v>
      </c>
      <c r="G59" s="190" t="s">
        <v>186</v>
      </c>
      <c r="H59" s="234"/>
      <c r="I59" s="27" t="s">
        <v>316</v>
      </c>
      <c r="J59" s="235"/>
      <c r="K59" s="235"/>
      <c r="L59" s="195" t="s">
        <v>188</v>
      </c>
      <c r="M59" s="354">
        <f t="shared" si="83"/>
        <v>50</v>
      </c>
      <c r="N59" s="355">
        <f t="shared" si="84"/>
        <v>20</v>
      </c>
      <c r="O59" s="356">
        <f t="shared" si="85"/>
        <v>30</v>
      </c>
      <c r="P59" s="357">
        <f t="shared" si="86"/>
        <v>30</v>
      </c>
      <c r="Q59" s="166">
        <f t="shared" si="87"/>
        <v>2</v>
      </c>
      <c r="R59" s="240">
        <f t="shared" si="88"/>
        <v>0</v>
      </c>
      <c r="S59" s="201">
        <f t="shared" si="89"/>
        <v>1.3333333333333333</v>
      </c>
      <c r="T59" s="358">
        <f t="shared" si="90"/>
        <v>0.66666666666666663</v>
      </c>
      <c r="U59" s="359">
        <f t="shared" si="91"/>
        <v>1.2</v>
      </c>
      <c r="V59" s="243" t="s">
        <v>190</v>
      </c>
      <c r="W59" s="248"/>
      <c r="X59" s="360"/>
      <c r="Y59" s="361">
        <f t="shared" si="92"/>
        <v>0</v>
      </c>
      <c r="Z59" s="362">
        <f t="shared" si="93"/>
        <v>0</v>
      </c>
      <c r="AA59" s="363">
        <f t="shared" si="94"/>
        <v>0</v>
      </c>
      <c r="AB59" s="364"/>
      <c r="AC59" s="274"/>
      <c r="AD59" s="271"/>
      <c r="AE59" s="271"/>
      <c r="AF59" s="271"/>
      <c r="AG59" s="271"/>
      <c r="AH59" s="271"/>
      <c r="AI59" s="271"/>
      <c r="AJ59" s="271"/>
      <c r="AK59" s="271"/>
      <c r="AL59" s="271"/>
      <c r="AM59" s="271"/>
      <c r="AN59" s="271"/>
      <c r="AO59" s="271"/>
      <c r="AP59" s="271"/>
      <c r="AQ59" s="271"/>
      <c r="AR59" s="275"/>
      <c r="AS59" s="365"/>
      <c r="AT59" s="248" t="s">
        <v>190</v>
      </c>
      <c r="AU59" s="330">
        <v>2</v>
      </c>
      <c r="AV59" s="252">
        <f t="shared" si="95"/>
        <v>50</v>
      </c>
      <c r="AW59" s="246">
        <f t="shared" si="96"/>
        <v>30</v>
      </c>
      <c r="AX59" s="270">
        <f t="shared" si="97"/>
        <v>30</v>
      </c>
      <c r="AY59" s="232">
        <v>10</v>
      </c>
      <c r="AZ59" s="274">
        <v>10</v>
      </c>
      <c r="BA59" s="271"/>
      <c r="BB59" s="271">
        <v>20</v>
      </c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5"/>
      <c r="BP59" s="276">
        <v>20</v>
      </c>
      <c r="BQ59" s="366">
        <f t="shared" si="98"/>
        <v>25</v>
      </c>
      <c r="BR59" s="255" t="str">
        <f t="shared" si="99"/>
        <v>Wartość prawidłowa</v>
      </c>
      <c r="BS59" s="256">
        <f t="shared" si="100"/>
        <v>20</v>
      </c>
      <c r="BT59" s="257">
        <f t="shared" si="101"/>
        <v>10</v>
      </c>
      <c r="BU59" s="257">
        <f t="shared" si="102"/>
        <v>0</v>
      </c>
      <c r="BV59" s="257">
        <f t="shared" si="103"/>
        <v>0</v>
      </c>
      <c r="BW59" s="257">
        <f t="shared" si="104"/>
        <v>20</v>
      </c>
      <c r="BX59" s="257">
        <f t="shared" si="105"/>
        <v>0</v>
      </c>
      <c r="BY59" s="258">
        <f t="shared" si="106"/>
        <v>50</v>
      </c>
      <c r="BZ59" s="259">
        <f t="shared" si="107"/>
        <v>0.8</v>
      </c>
      <c r="CA59" s="260">
        <f t="shared" si="108"/>
        <v>0.4</v>
      </c>
      <c r="CB59" s="260">
        <f t="shared" si="109"/>
        <v>0</v>
      </c>
      <c r="CC59" s="260">
        <f t="shared" si="110"/>
        <v>0</v>
      </c>
      <c r="CD59" s="260">
        <f t="shared" si="111"/>
        <v>0.8</v>
      </c>
      <c r="CE59" s="260">
        <f t="shared" si="112"/>
        <v>0</v>
      </c>
      <c r="CF59" s="261">
        <f t="shared" si="113"/>
        <v>2</v>
      </c>
      <c r="CG59" s="262">
        <f t="shared" si="114"/>
        <v>30</v>
      </c>
      <c r="CH59" s="263">
        <f t="shared" si="115"/>
        <v>10</v>
      </c>
      <c r="CI59" s="264">
        <f t="shared" si="116"/>
        <v>1.2000000000000002</v>
      </c>
      <c r="CJ59" s="265">
        <f t="shared" si="117"/>
        <v>0.4</v>
      </c>
      <c r="CK59" s="142" t="e">
        <f>#REF!</f>
        <v>#REF!</v>
      </c>
      <c r="CL59" s="143" t="e">
        <f>#REF!</f>
        <v>#REF!</v>
      </c>
      <c r="CM59" s="144" t="e">
        <f>#REF!</f>
        <v>#REF!</v>
      </c>
    </row>
    <row r="60" spans="1:91" s="23" customFormat="1" ht="15.75" x14ac:dyDescent="0.25">
      <c r="A60" s="230">
        <v>40</v>
      </c>
      <c r="B60" s="231"/>
      <c r="C60" s="271" t="s">
        <v>275</v>
      </c>
      <c r="D60" s="271"/>
      <c r="E60" s="233">
        <v>2</v>
      </c>
      <c r="F60" s="271" t="s">
        <v>300</v>
      </c>
      <c r="G60" s="190" t="s">
        <v>186</v>
      </c>
      <c r="H60" s="234"/>
      <c r="I60" s="27" t="s">
        <v>317</v>
      </c>
      <c r="J60" s="235"/>
      <c r="K60" s="235"/>
      <c r="L60" s="195" t="s">
        <v>188</v>
      </c>
      <c r="M60" s="354">
        <f t="shared" si="83"/>
        <v>100</v>
      </c>
      <c r="N60" s="355">
        <f t="shared" si="84"/>
        <v>70</v>
      </c>
      <c r="O60" s="356">
        <f t="shared" si="85"/>
        <v>30</v>
      </c>
      <c r="P60" s="357">
        <f t="shared" si="86"/>
        <v>30</v>
      </c>
      <c r="Q60" s="166">
        <f t="shared" si="87"/>
        <v>4</v>
      </c>
      <c r="R60" s="240">
        <f t="shared" si="88"/>
        <v>0</v>
      </c>
      <c r="S60" s="201">
        <f t="shared" si="89"/>
        <v>4</v>
      </c>
      <c r="T60" s="358">
        <f t="shared" si="90"/>
        <v>0</v>
      </c>
      <c r="U60" s="359">
        <f t="shared" si="91"/>
        <v>1.2</v>
      </c>
      <c r="V60" s="243" t="s">
        <v>193</v>
      </c>
      <c r="W60" s="248"/>
      <c r="X60" s="360"/>
      <c r="Y60" s="361">
        <f t="shared" si="92"/>
        <v>0</v>
      </c>
      <c r="Z60" s="362">
        <f t="shared" si="93"/>
        <v>0</v>
      </c>
      <c r="AA60" s="363">
        <f t="shared" si="94"/>
        <v>0</v>
      </c>
      <c r="AB60" s="364"/>
      <c r="AC60" s="274"/>
      <c r="AD60" s="271"/>
      <c r="AE60" s="271"/>
      <c r="AF60" s="271"/>
      <c r="AG60" s="271"/>
      <c r="AH60" s="271"/>
      <c r="AI60" s="271"/>
      <c r="AJ60" s="271"/>
      <c r="AK60" s="271"/>
      <c r="AL60" s="271"/>
      <c r="AM60" s="271"/>
      <c r="AN60" s="271"/>
      <c r="AO60" s="271"/>
      <c r="AP60" s="271"/>
      <c r="AQ60" s="271"/>
      <c r="AR60" s="275"/>
      <c r="AS60" s="365"/>
      <c r="AT60" s="248" t="s">
        <v>190</v>
      </c>
      <c r="AU60" s="330">
        <v>4</v>
      </c>
      <c r="AV60" s="252">
        <f t="shared" si="95"/>
        <v>100</v>
      </c>
      <c r="AW60" s="246">
        <f t="shared" si="96"/>
        <v>30</v>
      </c>
      <c r="AX60" s="270">
        <f t="shared" si="97"/>
        <v>30</v>
      </c>
      <c r="AY60" s="232"/>
      <c r="AZ60" s="274"/>
      <c r="BA60" s="271"/>
      <c r="BB60" s="271"/>
      <c r="BC60" s="271"/>
      <c r="BD60" s="271"/>
      <c r="BE60" s="271"/>
      <c r="BF60" s="271"/>
      <c r="BG60" s="271"/>
      <c r="BH60" s="271">
        <v>30</v>
      </c>
      <c r="BI60" s="271"/>
      <c r="BJ60" s="271"/>
      <c r="BK60" s="271"/>
      <c r="BL60" s="271"/>
      <c r="BM60" s="271"/>
      <c r="BN60" s="271"/>
      <c r="BO60" s="275"/>
      <c r="BP60" s="276">
        <v>70</v>
      </c>
      <c r="BQ60" s="366">
        <f t="shared" si="98"/>
        <v>25</v>
      </c>
      <c r="BR60" s="255" t="str">
        <f t="shared" si="99"/>
        <v>Wartość prawidłowa</v>
      </c>
      <c r="BS60" s="256">
        <f t="shared" si="100"/>
        <v>30</v>
      </c>
      <c r="BT60" s="257">
        <f t="shared" si="101"/>
        <v>0</v>
      </c>
      <c r="BU60" s="257">
        <f t="shared" si="102"/>
        <v>0</v>
      </c>
      <c r="BV60" s="257">
        <f t="shared" si="103"/>
        <v>0</v>
      </c>
      <c r="BW60" s="257">
        <f t="shared" si="104"/>
        <v>70</v>
      </c>
      <c r="BX60" s="257">
        <f t="shared" si="105"/>
        <v>0</v>
      </c>
      <c r="BY60" s="258">
        <f t="shared" si="106"/>
        <v>100</v>
      </c>
      <c r="BZ60" s="259">
        <f t="shared" si="107"/>
        <v>1.2</v>
      </c>
      <c r="CA60" s="260">
        <f t="shared" si="108"/>
        <v>0</v>
      </c>
      <c r="CB60" s="260">
        <f t="shared" si="109"/>
        <v>0</v>
      </c>
      <c r="CC60" s="260">
        <f t="shared" si="110"/>
        <v>0</v>
      </c>
      <c r="CD60" s="260">
        <f t="shared" si="111"/>
        <v>2.8</v>
      </c>
      <c r="CE60" s="260">
        <f t="shared" si="112"/>
        <v>0</v>
      </c>
      <c r="CF60" s="261">
        <f t="shared" si="113"/>
        <v>4</v>
      </c>
      <c r="CG60" s="262">
        <f t="shared" si="114"/>
        <v>30</v>
      </c>
      <c r="CH60" s="263">
        <f t="shared" si="115"/>
        <v>0</v>
      </c>
      <c r="CI60" s="264">
        <f t="shared" si="116"/>
        <v>1.2</v>
      </c>
      <c r="CJ60" s="265">
        <f t="shared" si="117"/>
        <v>0</v>
      </c>
      <c r="CK60" s="142" t="e">
        <f>#REF!</f>
        <v>#REF!</v>
      </c>
      <c r="CL60" s="143" t="e">
        <f>#REF!</f>
        <v>#REF!</v>
      </c>
      <c r="CM60" s="144" t="e">
        <f>#REF!</f>
        <v>#REF!</v>
      </c>
    </row>
    <row r="61" spans="1:91" s="23" customFormat="1" ht="31.5" x14ac:dyDescent="0.25">
      <c r="A61" s="230">
        <v>41</v>
      </c>
      <c r="B61" s="231"/>
      <c r="C61" s="271" t="s">
        <v>275</v>
      </c>
      <c r="D61" s="271"/>
      <c r="E61" s="353">
        <v>2</v>
      </c>
      <c r="F61" s="271" t="s">
        <v>300</v>
      </c>
      <c r="G61" s="190" t="s">
        <v>186</v>
      </c>
      <c r="H61" s="234"/>
      <c r="I61" s="27" t="s">
        <v>318</v>
      </c>
      <c r="J61" s="235"/>
      <c r="K61" s="235"/>
      <c r="L61" s="195" t="s">
        <v>188</v>
      </c>
      <c r="M61" s="354">
        <f t="shared" si="83"/>
        <v>50</v>
      </c>
      <c r="N61" s="355">
        <f t="shared" si="84"/>
        <v>25</v>
      </c>
      <c r="O61" s="356">
        <f t="shared" si="85"/>
        <v>25</v>
      </c>
      <c r="P61" s="357">
        <f t="shared" si="86"/>
        <v>25</v>
      </c>
      <c r="Q61" s="166">
        <f t="shared" si="87"/>
        <v>2</v>
      </c>
      <c r="R61" s="240">
        <f t="shared" si="88"/>
        <v>0</v>
      </c>
      <c r="S61" s="201">
        <f t="shared" si="89"/>
        <v>1.2</v>
      </c>
      <c r="T61" s="358">
        <f t="shared" si="90"/>
        <v>0.8</v>
      </c>
      <c r="U61" s="359">
        <f t="shared" si="91"/>
        <v>1</v>
      </c>
      <c r="V61" s="243" t="s">
        <v>190</v>
      </c>
      <c r="W61" s="248"/>
      <c r="X61" s="360"/>
      <c r="Y61" s="361">
        <f t="shared" si="92"/>
        <v>0</v>
      </c>
      <c r="Z61" s="362">
        <f t="shared" si="93"/>
        <v>0</v>
      </c>
      <c r="AA61" s="363">
        <f t="shared" si="94"/>
        <v>0</v>
      </c>
      <c r="AB61" s="364"/>
      <c r="AC61" s="274"/>
      <c r="AD61" s="271"/>
      <c r="AE61" s="271"/>
      <c r="AF61" s="271"/>
      <c r="AG61" s="271"/>
      <c r="AH61" s="271"/>
      <c r="AI61" s="271"/>
      <c r="AJ61" s="271"/>
      <c r="AK61" s="271"/>
      <c r="AL61" s="271"/>
      <c r="AM61" s="271"/>
      <c r="AN61" s="271"/>
      <c r="AO61" s="271"/>
      <c r="AP61" s="271"/>
      <c r="AQ61" s="271"/>
      <c r="AR61" s="275"/>
      <c r="AS61" s="365"/>
      <c r="AT61" s="248" t="s">
        <v>190</v>
      </c>
      <c r="AU61" s="330">
        <v>2</v>
      </c>
      <c r="AV61" s="252">
        <f t="shared" si="95"/>
        <v>50</v>
      </c>
      <c r="AW61" s="246">
        <f t="shared" si="96"/>
        <v>25</v>
      </c>
      <c r="AX61" s="270">
        <f t="shared" si="97"/>
        <v>25</v>
      </c>
      <c r="AY61" s="232">
        <v>10</v>
      </c>
      <c r="AZ61" s="274">
        <v>10</v>
      </c>
      <c r="BA61" s="271"/>
      <c r="BB61" s="271">
        <v>15</v>
      </c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5"/>
      <c r="BP61" s="276">
        <v>25</v>
      </c>
      <c r="BQ61" s="366">
        <f t="shared" si="98"/>
        <v>25</v>
      </c>
      <c r="BR61" s="255" t="str">
        <f t="shared" si="99"/>
        <v>Wartość prawidłowa</v>
      </c>
      <c r="BS61" s="256">
        <f t="shared" si="100"/>
        <v>15</v>
      </c>
      <c r="BT61" s="257">
        <f t="shared" si="101"/>
        <v>10</v>
      </c>
      <c r="BU61" s="257">
        <f t="shared" si="102"/>
        <v>0</v>
      </c>
      <c r="BV61" s="257">
        <f t="shared" si="103"/>
        <v>0</v>
      </c>
      <c r="BW61" s="257">
        <f t="shared" si="104"/>
        <v>25</v>
      </c>
      <c r="BX61" s="257">
        <f t="shared" si="105"/>
        <v>0</v>
      </c>
      <c r="BY61" s="258">
        <f t="shared" si="106"/>
        <v>50</v>
      </c>
      <c r="BZ61" s="259">
        <f t="shared" si="107"/>
        <v>0.6</v>
      </c>
      <c r="CA61" s="260">
        <f t="shared" si="108"/>
        <v>0.4</v>
      </c>
      <c r="CB61" s="260">
        <f t="shared" si="109"/>
        <v>0</v>
      </c>
      <c r="CC61" s="260">
        <f t="shared" si="110"/>
        <v>0</v>
      </c>
      <c r="CD61" s="260">
        <f t="shared" si="111"/>
        <v>1</v>
      </c>
      <c r="CE61" s="260">
        <f t="shared" si="112"/>
        <v>0</v>
      </c>
      <c r="CF61" s="261">
        <f t="shared" si="113"/>
        <v>2</v>
      </c>
      <c r="CG61" s="262">
        <f t="shared" si="114"/>
        <v>25</v>
      </c>
      <c r="CH61" s="263">
        <f t="shared" si="115"/>
        <v>10</v>
      </c>
      <c r="CI61" s="264">
        <f t="shared" si="116"/>
        <v>1</v>
      </c>
      <c r="CJ61" s="265">
        <f t="shared" si="117"/>
        <v>0.4</v>
      </c>
      <c r="CK61" s="142" t="e">
        <f>#REF!</f>
        <v>#REF!</v>
      </c>
      <c r="CL61" s="143" t="e">
        <f>#REF!</f>
        <v>#REF!</v>
      </c>
      <c r="CM61" s="144" t="e">
        <f>#REF!</f>
        <v>#REF!</v>
      </c>
    </row>
    <row r="62" spans="1:91" s="23" customFormat="1" ht="39.75" customHeight="1" x14ac:dyDescent="0.25">
      <c r="A62" s="230">
        <v>42</v>
      </c>
      <c r="B62" s="233"/>
      <c r="C62" s="232" t="s">
        <v>275</v>
      </c>
      <c r="D62" s="232"/>
      <c r="E62" s="233">
        <v>2</v>
      </c>
      <c r="F62" s="232" t="s">
        <v>300</v>
      </c>
      <c r="G62" s="190" t="s">
        <v>186</v>
      </c>
      <c r="H62" s="234"/>
      <c r="I62" s="25" t="s">
        <v>319</v>
      </c>
      <c r="J62" s="235"/>
      <c r="K62" s="235"/>
      <c r="L62" s="195" t="s">
        <v>188</v>
      </c>
      <c r="M62" s="354">
        <f t="shared" si="83"/>
        <v>75</v>
      </c>
      <c r="N62" s="355">
        <f t="shared" si="84"/>
        <v>40</v>
      </c>
      <c r="O62" s="356">
        <f t="shared" si="85"/>
        <v>35</v>
      </c>
      <c r="P62" s="357">
        <f t="shared" si="86"/>
        <v>35</v>
      </c>
      <c r="Q62" s="166">
        <f t="shared" si="87"/>
        <v>3</v>
      </c>
      <c r="R62" s="240">
        <f t="shared" si="88"/>
        <v>0</v>
      </c>
      <c r="S62" s="201">
        <f t="shared" si="89"/>
        <v>2.1428571428571428</v>
      </c>
      <c r="T62" s="241">
        <f t="shared" si="90"/>
        <v>0.8571428571428571</v>
      </c>
      <c r="U62" s="359">
        <f t="shared" si="91"/>
        <v>1.4</v>
      </c>
      <c r="V62" s="243" t="s">
        <v>190</v>
      </c>
      <c r="W62" s="248"/>
      <c r="X62" s="330"/>
      <c r="Y62" s="245">
        <f t="shared" si="77"/>
        <v>0</v>
      </c>
      <c r="Z62" s="246">
        <f t="shared" si="78"/>
        <v>0</v>
      </c>
      <c r="AA62" s="247">
        <f t="shared" si="79"/>
        <v>0</v>
      </c>
      <c r="AB62" s="230"/>
      <c r="AC62" s="249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50"/>
      <c r="AS62" s="331"/>
      <c r="AT62" s="248" t="s">
        <v>190</v>
      </c>
      <c r="AU62" s="330">
        <v>3</v>
      </c>
      <c r="AV62" s="252">
        <f t="shared" si="95"/>
        <v>75</v>
      </c>
      <c r="AW62" s="246">
        <f t="shared" si="96"/>
        <v>35</v>
      </c>
      <c r="AX62" s="270">
        <f t="shared" si="97"/>
        <v>35</v>
      </c>
      <c r="AY62" s="232">
        <v>10</v>
      </c>
      <c r="AZ62" s="249">
        <v>10</v>
      </c>
      <c r="BA62" s="232"/>
      <c r="BB62" s="232"/>
      <c r="BC62" s="232"/>
      <c r="BD62" s="232"/>
      <c r="BE62" s="232">
        <v>5</v>
      </c>
      <c r="BF62" s="232"/>
      <c r="BG62" s="232"/>
      <c r="BH62" s="232">
        <v>20</v>
      </c>
      <c r="BI62" s="232"/>
      <c r="BJ62" s="232"/>
      <c r="BK62" s="232"/>
      <c r="BL62" s="232"/>
      <c r="BM62" s="232"/>
      <c r="BN62" s="232"/>
      <c r="BO62" s="250"/>
      <c r="BP62" s="251">
        <v>40</v>
      </c>
      <c r="BQ62" s="367">
        <f t="shared" si="21"/>
        <v>25</v>
      </c>
      <c r="BR62" s="368" t="str">
        <f t="shared" si="50"/>
        <v>Wartość prawidłowa</v>
      </c>
      <c r="BS62" s="256">
        <f t="shared" si="31"/>
        <v>25</v>
      </c>
      <c r="BT62" s="257">
        <f t="shared" si="32"/>
        <v>10</v>
      </c>
      <c r="BU62" s="257">
        <f t="shared" si="33"/>
        <v>0</v>
      </c>
      <c r="BV62" s="257">
        <f t="shared" si="34"/>
        <v>0</v>
      </c>
      <c r="BW62" s="257">
        <f t="shared" si="35"/>
        <v>40</v>
      </c>
      <c r="BX62" s="257">
        <f t="shared" si="36"/>
        <v>0</v>
      </c>
      <c r="BY62" s="258">
        <f t="shared" si="37"/>
        <v>75</v>
      </c>
      <c r="BZ62" s="259">
        <f t="shared" si="38"/>
        <v>1</v>
      </c>
      <c r="CA62" s="260">
        <f t="shared" si="39"/>
        <v>0.4</v>
      </c>
      <c r="CB62" s="260">
        <f t="shared" si="40"/>
        <v>0</v>
      </c>
      <c r="CC62" s="260">
        <f t="shared" si="41"/>
        <v>0</v>
      </c>
      <c r="CD62" s="260">
        <f t="shared" si="42"/>
        <v>1.6</v>
      </c>
      <c r="CE62" s="260">
        <f t="shared" si="43"/>
        <v>0</v>
      </c>
      <c r="CF62" s="261">
        <f t="shared" si="44"/>
        <v>3</v>
      </c>
      <c r="CG62" s="262">
        <f t="shared" si="45"/>
        <v>35</v>
      </c>
      <c r="CH62" s="263">
        <f t="shared" si="46"/>
        <v>10</v>
      </c>
      <c r="CI62" s="264">
        <f t="shared" si="47"/>
        <v>1.4</v>
      </c>
      <c r="CJ62" s="265">
        <f t="shared" si="48"/>
        <v>0.4</v>
      </c>
      <c r="CK62" s="142" t="e">
        <f>#REF!</f>
        <v>#REF!</v>
      </c>
      <c r="CL62" s="143" t="e">
        <f>#REF!</f>
        <v>#REF!</v>
      </c>
      <c r="CM62" s="144" t="e">
        <f>#REF!</f>
        <v>#REF!</v>
      </c>
    </row>
    <row r="63" spans="1:91" s="23" customFormat="1" ht="63" x14ac:dyDescent="0.25">
      <c r="A63" s="230">
        <v>43</v>
      </c>
      <c r="B63" s="231"/>
      <c r="C63" s="190" t="s">
        <v>275</v>
      </c>
      <c r="D63" s="190"/>
      <c r="E63" s="233">
        <v>2</v>
      </c>
      <c r="F63" s="190" t="s">
        <v>300</v>
      </c>
      <c r="G63" s="190" t="s">
        <v>189</v>
      </c>
      <c r="H63" s="234"/>
      <c r="I63" s="26" t="s">
        <v>320</v>
      </c>
      <c r="J63" s="235"/>
      <c r="K63" s="235"/>
      <c r="L63" s="195" t="s">
        <v>188</v>
      </c>
      <c r="M63" s="354">
        <f t="shared" si="83"/>
        <v>50</v>
      </c>
      <c r="N63" s="355">
        <f t="shared" si="84"/>
        <v>20</v>
      </c>
      <c r="O63" s="356">
        <f t="shared" si="85"/>
        <v>30</v>
      </c>
      <c r="P63" s="357">
        <f t="shared" si="86"/>
        <v>30</v>
      </c>
      <c r="Q63" s="166">
        <f t="shared" si="87"/>
        <v>2</v>
      </c>
      <c r="R63" s="369">
        <f t="shared" si="88"/>
        <v>0</v>
      </c>
      <c r="S63" s="201">
        <f t="shared" si="89"/>
        <v>1.3333333333333333</v>
      </c>
      <c r="T63" s="370">
        <f t="shared" si="90"/>
        <v>0.66666666666666663</v>
      </c>
      <c r="U63" s="371">
        <f t="shared" si="91"/>
        <v>1.2</v>
      </c>
      <c r="V63" s="243" t="s">
        <v>190</v>
      </c>
      <c r="W63" s="248"/>
      <c r="X63" s="338"/>
      <c r="Y63" s="324">
        <f>AS63+Z63</f>
        <v>0</v>
      </c>
      <c r="Z63" s="217">
        <f>AR63+AA63</f>
        <v>0</v>
      </c>
      <c r="AA63" s="325">
        <f>(SUM(AB63:AQ63))-AC63</f>
        <v>0</v>
      </c>
      <c r="AB63" s="214"/>
      <c r="AC63" s="211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212"/>
      <c r="AS63" s="372"/>
      <c r="AT63" s="248" t="s">
        <v>190</v>
      </c>
      <c r="AU63" s="330">
        <v>2</v>
      </c>
      <c r="AV63" s="252">
        <f>BP63+AW63</f>
        <v>50</v>
      </c>
      <c r="AW63" s="246">
        <f>BO63+AX63</f>
        <v>30</v>
      </c>
      <c r="AX63" s="270">
        <f>(SUM(AY63:BN63))-AZ63</f>
        <v>30</v>
      </c>
      <c r="AY63" s="232">
        <v>10</v>
      </c>
      <c r="AZ63" s="211">
        <v>10</v>
      </c>
      <c r="BA63" s="190"/>
      <c r="BB63" s="190"/>
      <c r="BC63" s="190">
        <v>20</v>
      </c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212"/>
      <c r="BP63" s="213">
        <v>20</v>
      </c>
      <c r="BQ63" s="254">
        <f>IFERROR(M63/Q63," ")</f>
        <v>25</v>
      </c>
      <c r="BR63" s="255" t="str">
        <f>IF(OR(BQ63&gt;30,BQ63&lt;25),"1 ECTS powinien mieścić się przedziale 25-30h","Wartość prawidłowa")</f>
        <v>Wartość prawidłowa</v>
      </c>
      <c r="BS63" s="256">
        <f t="shared" si="31"/>
        <v>20</v>
      </c>
      <c r="BT63" s="257">
        <f t="shared" si="32"/>
        <v>10</v>
      </c>
      <c r="BU63" s="257">
        <f t="shared" si="33"/>
        <v>0</v>
      </c>
      <c r="BV63" s="257">
        <f t="shared" si="34"/>
        <v>0</v>
      </c>
      <c r="BW63" s="257">
        <f t="shared" si="35"/>
        <v>20</v>
      </c>
      <c r="BX63" s="257">
        <f t="shared" si="36"/>
        <v>0</v>
      </c>
      <c r="BY63" s="258">
        <f t="shared" si="37"/>
        <v>50</v>
      </c>
      <c r="BZ63" s="259">
        <f t="shared" si="38"/>
        <v>0.8</v>
      </c>
      <c r="CA63" s="260">
        <f t="shared" si="39"/>
        <v>0.4</v>
      </c>
      <c r="CB63" s="260">
        <f t="shared" si="40"/>
        <v>0</v>
      </c>
      <c r="CC63" s="260">
        <f t="shared" si="41"/>
        <v>0</v>
      </c>
      <c r="CD63" s="260">
        <f t="shared" si="42"/>
        <v>0.8</v>
      </c>
      <c r="CE63" s="260">
        <f t="shared" si="43"/>
        <v>0</v>
      </c>
      <c r="CF63" s="261">
        <f t="shared" si="44"/>
        <v>2</v>
      </c>
      <c r="CG63" s="262">
        <f t="shared" si="45"/>
        <v>30</v>
      </c>
      <c r="CH63" s="263">
        <f t="shared" si="46"/>
        <v>10</v>
      </c>
      <c r="CI63" s="264">
        <f t="shared" si="47"/>
        <v>1.2000000000000002</v>
      </c>
      <c r="CJ63" s="265">
        <f t="shared" si="48"/>
        <v>0.4</v>
      </c>
      <c r="CK63" s="142" t="e">
        <f>#REF!</f>
        <v>#REF!</v>
      </c>
      <c r="CL63" s="143" t="e">
        <f>#REF!</f>
        <v>#REF!</v>
      </c>
      <c r="CM63" s="144" t="e">
        <f>#REF!</f>
        <v>#REF!</v>
      </c>
    </row>
    <row r="64" spans="1:91" s="23" customFormat="1" ht="65.25" customHeight="1" x14ac:dyDescent="0.25">
      <c r="A64" s="230">
        <v>44</v>
      </c>
      <c r="B64" s="233"/>
      <c r="C64" s="232" t="s">
        <v>275</v>
      </c>
      <c r="D64" s="232"/>
      <c r="E64" s="233">
        <v>2</v>
      </c>
      <c r="F64" s="232" t="s">
        <v>300</v>
      </c>
      <c r="G64" s="190" t="s">
        <v>189</v>
      </c>
      <c r="H64" s="235"/>
      <c r="I64" s="25" t="s">
        <v>321</v>
      </c>
      <c r="J64" s="235"/>
      <c r="K64" s="235"/>
      <c r="L64" s="195" t="s">
        <v>188</v>
      </c>
      <c r="M64" s="236">
        <f>Y64+AV64</f>
        <v>50</v>
      </c>
      <c r="N64" s="237">
        <f>AS64+BP64</f>
        <v>20</v>
      </c>
      <c r="O64" s="238">
        <f t="shared" ref="O64:P64" si="118">Z64+AW64</f>
        <v>30</v>
      </c>
      <c r="P64" s="239">
        <f t="shared" si="118"/>
        <v>30</v>
      </c>
      <c r="Q64" s="140">
        <f>X64+AU64</f>
        <v>2</v>
      </c>
      <c r="R64" s="240">
        <f t="shared" si="68"/>
        <v>0</v>
      </c>
      <c r="S64" s="201">
        <f t="shared" si="69"/>
        <v>1.3333333333333333</v>
      </c>
      <c r="T64" s="358">
        <f t="shared" si="70"/>
        <v>0.66666666666666663</v>
      </c>
      <c r="U64" s="332">
        <f t="shared" si="71"/>
        <v>1.2</v>
      </c>
      <c r="V64" s="243" t="s">
        <v>190</v>
      </c>
      <c r="W64" s="248"/>
      <c r="X64" s="330"/>
      <c r="Y64" s="245">
        <f>AS64+Z64</f>
        <v>0</v>
      </c>
      <c r="Z64" s="246">
        <f>AR64+AA64</f>
        <v>0</v>
      </c>
      <c r="AA64" s="247">
        <f>(SUM(AB64:AQ64))-AC64</f>
        <v>0</v>
      </c>
      <c r="AB64" s="230"/>
      <c r="AC64" s="249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50"/>
      <c r="AS64" s="331"/>
      <c r="AT64" s="248" t="s">
        <v>190</v>
      </c>
      <c r="AU64" s="244">
        <v>2</v>
      </c>
      <c r="AV64" s="252">
        <f>BP64+AW64</f>
        <v>50</v>
      </c>
      <c r="AW64" s="246">
        <f>BO64+AX64</f>
        <v>30</v>
      </c>
      <c r="AX64" s="253">
        <f>(SUM(AY64:BN64))-AZ64</f>
        <v>30</v>
      </c>
      <c r="AY64" s="232">
        <v>10</v>
      </c>
      <c r="AZ64" s="249">
        <v>10</v>
      </c>
      <c r="BA64" s="232"/>
      <c r="BB64" s="232">
        <v>20</v>
      </c>
      <c r="BC64" s="232"/>
      <c r="BD64" s="232"/>
      <c r="BE64" s="232"/>
      <c r="BF64" s="232"/>
      <c r="BG64" s="232"/>
      <c r="BH64" s="232"/>
      <c r="BI64" s="232"/>
      <c r="BJ64" s="232"/>
      <c r="BK64" s="232"/>
      <c r="BL64" s="232"/>
      <c r="BM64" s="232"/>
      <c r="BN64" s="232"/>
      <c r="BO64" s="250"/>
      <c r="BP64" s="251">
        <v>20</v>
      </c>
      <c r="BQ64" s="367">
        <f>IFERROR(M64/Q64," ")</f>
        <v>25</v>
      </c>
      <c r="BR64" s="368" t="str">
        <f>IF(OR(BQ64&gt;30,BQ64&lt;25),"1 ECTS powinien mieścić się przedziale 25-30h","Wartość prawidłowa")</f>
        <v>Wartość prawidłowa</v>
      </c>
      <c r="BS64" s="256">
        <f t="shared" si="31"/>
        <v>20</v>
      </c>
      <c r="BT64" s="257">
        <f t="shared" si="32"/>
        <v>10</v>
      </c>
      <c r="BU64" s="257">
        <f t="shared" si="33"/>
        <v>0</v>
      </c>
      <c r="BV64" s="257">
        <f t="shared" si="34"/>
        <v>0</v>
      </c>
      <c r="BW64" s="257">
        <f t="shared" si="35"/>
        <v>20</v>
      </c>
      <c r="BX64" s="257">
        <f t="shared" si="36"/>
        <v>0</v>
      </c>
      <c r="BY64" s="258">
        <f t="shared" si="37"/>
        <v>50</v>
      </c>
      <c r="BZ64" s="259">
        <f t="shared" si="38"/>
        <v>0.8</v>
      </c>
      <c r="CA64" s="260">
        <f t="shared" si="39"/>
        <v>0.4</v>
      </c>
      <c r="CB64" s="260">
        <f t="shared" si="40"/>
        <v>0</v>
      </c>
      <c r="CC64" s="260">
        <f t="shared" si="41"/>
        <v>0</v>
      </c>
      <c r="CD64" s="260">
        <f t="shared" si="42"/>
        <v>0.8</v>
      </c>
      <c r="CE64" s="260">
        <f t="shared" si="43"/>
        <v>0</v>
      </c>
      <c r="CF64" s="261">
        <f t="shared" si="44"/>
        <v>2</v>
      </c>
      <c r="CG64" s="262">
        <f t="shared" si="45"/>
        <v>30</v>
      </c>
      <c r="CH64" s="263">
        <f t="shared" si="46"/>
        <v>10</v>
      </c>
      <c r="CI64" s="264">
        <f t="shared" si="47"/>
        <v>1.2000000000000002</v>
      </c>
      <c r="CJ64" s="265">
        <f t="shared" si="48"/>
        <v>0.4</v>
      </c>
      <c r="CK64" s="142" t="e">
        <f>#REF!</f>
        <v>#REF!</v>
      </c>
      <c r="CL64" s="143" t="e">
        <f>#REF!</f>
        <v>#REF!</v>
      </c>
      <c r="CM64" s="144" t="e">
        <f>#REF!</f>
        <v>#REF!</v>
      </c>
    </row>
    <row r="65" spans="1:91" s="23" customFormat="1" ht="30" customHeight="1" thickBot="1" x14ac:dyDescent="0.3">
      <c r="A65" s="373">
        <v>45</v>
      </c>
      <c r="B65" s="374"/>
      <c r="C65" s="299" t="s">
        <v>275</v>
      </c>
      <c r="D65" s="299"/>
      <c r="E65" s="374">
        <v>2</v>
      </c>
      <c r="F65" s="299" t="s">
        <v>300</v>
      </c>
      <c r="G65" s="278" t="s">
        <v>189</v>
      </c>
      <c r="H65" s="375"/>
      <c r="I65" s="282" t="s">
        <v>322</v>
      </c>
      <c r="J65" s="282"/>
      <c r="K65" s="282"/>
      <c r="L65" s="376" t="s">
        <v>192</v>
      </c>
      <c r="M65" s="283">
        <f>Y65+AV65</f>
        <v>125</v>
      </c>
      <c r="N65" s="284">
        <f>AS65+BP65</f>
        <v>100</v>
      </c>
      <c r="O65" s="285">
        <f>Z65+AW65</f>
        <v>25</v>
      </c>
      <c r="P65" s="286">
        <f>AA65+AX65</f>
        <v>25</v>
      </c>
      <c r="Q65" s="167">
        <f>X65+AU65</f>
        <v>5</v>
      </c>
      <c r="R65" s="288">
        <f t="shared" si="68"/>
        <v>0</v>
      </c>
      <c r="S65" s="287">
        <f t="shared" si="69"/>
        <v>0</v>
      </c>
      <c r="T65" s="377">
        <f t="shared" si="70"/>
        <v>0</v>
      </c>
      <c r="U65" s="378">
        <f t="shared" si="71"/>
        <v>1</v>
      </c>
      <c r="V65" s="379" t="s">
        <v>187</v>
      </c>
      <c r="W65" s="273"/>
      <c r="X65" s="360"/>
      <c r="Y65" s="361">
        <f t="shared" ref="Y65" si="119">AS65+Z65</f>
        <v>0</v>
      </c>
      <c r="Z65" s="362">
        <f t="shared" ref="Z65" si="120">AR65+AA65</f>
        <v>0</v>
      </c>
      <c r="AA65" s="363">
        <f t="shared" ref="AA65" si="121">(SUM(AB65:AQ65))-AC65</f>
        <v>0</v>
      </c>
      <c r="AB65" s="373"/>
      <c r="AC65" s="298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300"/>
      <c r="AS65" s="380"/>
      <c r="AT65" s="273" t="s">
        <v>187</v>
      </c>
      <c r="AU65" s="272">
        <v>5</v>
      </c>
      <c r="AV65" s="381">
        <f>BP65+AW65</f>
        <v>125</v>
      </c>
      <c r="AW65" s="362">
        <f>BO65+AX65</f>
        <v>25</v>
      </c>
      <c r="AX65" s="382">
        <f>(SUM(AY65:BN65))-AZ65</f>
        <v>25</v>
      </c>
      <c r="AY65" s="271"/>
      <c r="AZ65" s="274"/>
      <c r="BA65" s="271">
        <v>25</v>
      </c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5"/>
      <c r="BP65" s="276">
        <v>100</v>
      </c>
      <c r="BQ65" s="367">
        <f t="shared" ref="BQ65" si="122">IFERROR(M65/Q65," ")</f>
        <v>25</v>
      </c>
      <c r="BR65" s="306" t="str">
        <f>IF(OR(BQ65&gt;30,BQ65&lt;25),"1 ECTS powinien mieścić się przedziale 25-30h","Wartość prawidłowa")</f>
        <v>Wartość prawidłowa</v>
      </c>
      <c r="BS65" s="383">
        <f t="shared" si="31"/>
        <v>25</v>
      </c>
      <c r="BT65" s="384">
        <f t="shared" si="32"/>
        <v>0</v>
      </c>
      <c r="BU65" s="384">
        <f t="shared" si="33"/>
        <v>0</v>
      </c>
      <c r="BV65" s="384">
        <f t="shared" si="34"/>
        <v>0</v>
      </c>
      <c r="BW65" s="384">
        <f t="shared" si="35"/>
        <v>100</v>
      </c>
      <c r="BX65" s="384">
        <f t="shared" si="36"/>
        <v>0</v>
      </c>
      <c r="BY65" s="385">
        <f t="shared" si="37"/>
        <v>125</v>
      </c>
      <c r="BZ65" s="386">
        <f t="shared" si="38"/>
        <v>1</v>
      </c>
      <c r="CA65" s="387">
        <f t="shared" si="39"/>
        <v>0</v>
      </c>
      <c r="CB65" s="387">
        <f t="shared" si="40"/>
        <v>0</v>
      </c>
      <c r="CC65" s="387">
        <f t="shared" si="41"/>
        <v>0</v>
      </c>
      <c r="CD65" s="387">
        <f t="shared" si="42"/>
        <v>4</v>
      </c>
      <c r="CE65" s="387">
        <f t="shared" si="43"/>
        <v>0</v>
      </c>
      <c r="CF65" s="388">
        <f t="shared" si="44"/>
        <v>5</v>
      </c>
      <c r="CG65" s="389">
        <f t="shared" si="45"/>
        <v>25</v>
      </c>
      <c r="CH65" s="390">
        <f t="shared" si="46"/>
        <v>0</v>
      </c>
      <c r="CI65" s="391">
        <f t="shared" si="47"/>
        <v>1</v>
      </c>
      <c r="CJ65" s="392">
        <f t="shared" si="48"/>
        <v>0</v>
      </c>
      <c r="CK65" s="142" t="e">
        <f>#REF!</f>
        <v>#REF!</v>
      </c>
      <c r="CL65" s="143" t="e">
        <f>#REF!</f>
        <v>#REF!</v>
      </c>
      <c r="CM65" s="144" t="e">
        <f>#REF!</f>
        <v>#REF!</v>
      </c>
    </row>
    <row r="66" spans="1:91" s="23" customFormat="1" ht="32.25" customHeight="1" thickBot="1" x14ac:dyDescent="0.3">
      <c r="A66" s="393"/>
      <c r="B66" s="394"/>
      <c r="C66" s="395"/>
      <c r="D66" s="395"/>
      <c r="E66" s="394"/>
      <c r="F66" s="395"/>
      <c r="G66" s="395"/>
      <c r="H66" s="396"/>
      <c r="I66" s="397" t="s">
        <v>323</v>
      </c>
      <c r="J66" s="168">
        <f>COUNTIF(J44:J65,"tak")</f>
        <v>0</v>
      </c>
      <c r="K66" s="168">
        <f t="shared" ref="K66:L66" si="123">COUNTIF(K44:K65,"tak")</f>
        <v>1</v>
      </c>
      <c r="L66" s="168">
        <f t="shared" si="123"/>
        <v>18</v>
      </c>
      <c r="M66" s="169">
        <f t="shared" ref="M66:AR66" si="124">SUM(M44:M65)</f>
        <v>1505</v>
      </c>
      <c r="N66" s="169">
        <f t="shared" si="124"/>
        <v>765</v>
      </c>
      <c r="O66" s="169">
        <f t="shared" si="124"/>
        <v>740</v>
      </c>
      <c r="P66" s="169">
        <f t="shared" si="124"/>
        <v>740</v>
      </c>
      <c r="Q66" s="169">
        <f t="shared" si="124"/>
        <v>60</v>
      </c>
      <c r="R66" s="170">
        <f t="shared" si="124"/>
        <v>0</v>
      </c>
      <c r="S66" s="170">
        <f t="shared" si="124"/>
        <v>32.358333333333334</v>
      </c>
      <c r="T66" s="170">
        <f t="shared" si="124"/>
        <v>15.108333333333333</v>
      </c>
      <c r="U66" s="170">
        <f t="shared" si="124"/>
        <v>29.499999999999996</v>
      </c>
      <c r="V66" s="169">
        <f t="shared" si="124"/>
        <v>0</v>
      </c>
      <c r="W66" s="169">
        <f t="shared" si="124"/>
        <v>0</v>
      </c>
      <c r="X66" s="169">
        <f t="shared" si="124"/>
        <v>28</v>
      </c>
      <c r="Y66" s="169">
        <f t="shared" si="124"/>
        <v>705</v>
      </c>
      <c r="Z66" s="169">
        <f t="shared" si="124"/>
        <v>380</v>
      </c>
      <c r="AA66" s="169">
        <f t="shared" si="124"/>
        <v>380</v>
      </c>
      <c r="AB66" s="169">
        <f t="shared" si="124"/>
        <v>100</v>
      </c>
      <c r="AC66" s="169">
        <f t="shared" si="124"/>
        <v>100</v>
      </c>
      <c r="AD66" s="169">
        <f t="shared" si="124"/>
        <v>60</v>
      </c>
      <c r="AE66" s="169">
        <f t="shared" si="124"/>
        <v>60</v>
      </c>
      <c r="AF66" s="169">
        <f t="shared" si="124"/>
        <v>30</v>
      </c>
      <c r="AG66" s="169">
        <f t="shared" si="124"/>
        <v>0</v>
      </c>
      <c r="AH66" s="169">
        <f t="shared" si="124"/>
        <v>5</v>
      </c>
      <c r="AI66" s="169">
        <f t="shared" si="124"/>
        <v>0</v>
      </c>
      <c r="AJ66" s="169">
        <f t="shared" si="124"/>
        <v>0</v>
      </c>
      <c r="AK66" s="169">
        <f t="shared" si="124"/>
        <v>75</v>
      </c>
      <c r="AL66" s="169">
        <f t="shared" si="124"/>
        <v>0</v>
      </c>
      <c r="AM66" s="169">
        <f t="shared" si="124"/>
        <v>0</v>
      </c>
      <c r="AN66" s="169">
        <f t="shared" si="124"/>
        <v>0</v>
      </c>
      <c r="AO66" s="169">
        <f t="shared" si="124"/>
        <v>0</v>
      </c>
      <c r="AP66" s="169">
        <f t="shared" si="124"/>
        <v>0</v>
      </c>
      <c r="AQ66" s="169">
        <f t="shared" si="124"/>
        <v>50</v>
      </c>
      <c r="AR66" s="169">
        <f t="shared" si="124"/>
        <v>0</v>
      </c>
      <c r="AS66" s="145">
        <f t="shared" ref="AS66:BP66" si="125">SUM(AS44:AS65)</f>
        <v>325</v>
      </c>
      <c r="AT66" s="171">
        <f t="shared" si="125"/>
        <v>0</v>
      </c>
      <c r="AU66" s="169">
        <f t="shared" si="125"/>
        <v>32</v>
      </c>
      <c r="AV66" s="169">
        <f t="shared" si="125"/>
        <v>800</v>
      </c>
      <c r="AW66" s="169">
        <f t="shared" si="125"/>
        <v>360</v>
      </c>
      <c r="AX66" s="169">
        <f t="shared" si="125"/>
        <v>360</v>
      </c>
      <c r="AY66" s="169">
        <f t="shared" si="125"/>
        <v>105</v>
      </c>
      <c r="AZ66" s="169">
        <f t="shared" si="125"/>
        <v>105</v>
      </c>
      <c r="BA66" s="169">
        <f t="shared" si="125"/>
        <v>25</v>
      </c>
      <c r="BB66" s="169">
        <f t="shared" si="125"/>
        <v>70</v>
      </c>
      <c r="BC66" s="169">
        <f t="shared" si="125"/>
        <v>20</v>
      </c>
      <c r="BD66" s="169">
        <f t="shared" si="125"/>
        <v>0</v>
      </c>
      <c r="BE66" s="169">
        <f t="shared" si="125"/>
        <v>5</v>
      </c>
      <c r="BF66" s="169">
        <f t="shared" si="125"/>
        <v>0</v>
      </c>
      <c r="BG66" s="169">
        <f t="shared" si="125"/>
        <v>0</v>
      </c>
      <c r="BH66" s="169">
        <f t="shared" si="125"/>
        <v>135</v>
      </c>
      <c r="BI66" s="169">
        <f t="shared" si="125"/>
        <v>0</v>
      </c>
      <c r="BJ66" s="169">
        <f t="shared" si="125"/>
        <v>0</v>
      </c>
      <c r="BK66" s="169">
        <f t="shared" si="125"/>
        <v>0</v>
      </c>
      <c r="BL66" s="169">
        <f t="shared" si="125"/>
        <v>0</v>
      </c>
      <c r="BM66" s="169">
        <f t="shared" si="125"/>
        <v>0</v>
      </c>
      <c r="BN66" s="169">
        <f t="shared" si="125"/>
        <v>0</v>
      </c>
      <c r="BO66" s="169">
        <f t="shared" si="125"/>
        <v>0</v>
      </c>
      <c r="BP66" s="145">
        <f t="shared" si="125"/>
        <v>440</v>
      </c>
      <c r="BQ66" s="398"/>
      <c r="BR66" s="399"/>
      <c r="BS66" s="145">
        <f t="shared" ref="BS66:CJ66" si="126">SUM(BS44:BS65)</f>
        <v>485</v>
      </c>
      <c r="BT66" s="145">
        <f t="shared" si="126"/>
        <v>205</v>
      </c>
      <c r="BU66" s="145">
        <f t="shared" si="126"/>
        <v>0</v>
      </c>
      <c r="BV66" s="145">
        <f t="shared" si="126"/>
        <v>0</v>
      </c>
      <c r="BW66" s="145">
        <f t="shared" si="126"/>
        <v>765</v>
      </c>
      <c r="BX66" s="145">
        <f t="shared" si="126"/>
        <v>50</v>
      </c>
      <c r="BY66" s="145">
        <f t="shared" si="126"/>
        <v>1505</v>
      </c>
      <c r="BZ66" s="146">
        <f t="shared" si="126"/>
        <v>19.350000000000001</v>
      </c>
      <c r="CA66" s="147">
        <f t="shared" si="126"/>
        <v>8.15</v>
      </c>
      <c r="CB66" s="147">
        <f t="shared" si="126"/>
        <v>0</v>
      </c>
      <c r="CC66" s="147">
        <f t="shared" si="126"/>
        <v>0</v>
      </c>
      <c r="CD66" s="147">
        <f t="shared" si="126"/>
        <v>30.500000000000007</v>
      </c>
      <c r="CE66" s="147">
        <f t="shared" si="126"/>
        <v>2</v>
      </c>
      <c r="CF66" s="148">
        <f t="shared" si="126"/>
        <v>60</v>
      </c>
      <c r="CG66" s="149">
        <f t="shared" si="126"/>
        <v>690</v>
      </c>
      <c r="CH66" s="145">
        <f t="shared" si="126"/>
        <v>205</v>
      </c>
      <c r="CI66" s="147">
        <f t="shared" si="126"/>
        <v>27.499999999999996</v>
      </c>
      <c r="CJ66" s="147">
        <f t="shared" si="126"/>
        <v>8.15</v>
      </c>
      <c r="CK66" s="150" t="e">
        <f t="shared" ref="CK66:CM66" si="127">SUM(CK44:CK65)</f>
        <v>#REF!</v>
      </c>
      <c r="CL66" s="151" t="e">
        <f t="shared" si="127"/>
        <v>#REF!</v>
      </c>
      <c r="CM66" s="152" t="e">
        <f t="shared" si="127"/>
        <v>#REF!</v>
      </c>
    </row>
    <row r="67" spans="1:91" s="33" customFormat="1" ht="21.75" customHeight="1" thickBot="1" x14ac:dyDescent="0.3">
      <c r="A67" s="28" t="s">
        <v>80</v>
      </c>
      <c r="B67" s="29"/>
      <c r="C67" s="29"/>
      <c r="D67" s="29"/>
      <c r="E67" s="29"/>
      <c r="F67" s="29"/>
      <c r="G67" s="29"/>
      <c r="H67" s="30"/>
      <c r="I67" s="30"/>
      <c r="J67" s="172">
        <f>COUNTIF(J20:J66,"tak")</f>
        <v>0</v>
      </c>
      <c r="K67" s="172">
        <f>COUNTIF(K20:K66,"tak")</f>
        <v>3</v>
      </c>
      <c r="L67" s="172">
        <f>COUNTIF(L20:L66,"tak")</f>
        <v>34</v>
      </c>
      <c r="M67" s="153">
        <f t="shared" ref="M67:AR67" si="128">SUM(M20:M42,M44:M65)</f>
        <v>3011</v>
      </c>
      <c r="N67" s="153">
        <f t="shared" si="128"/>
        <v>1510</v>
      </c>
      <c r="O67" s="153">
        <f t="shared" si="128"/>
        <v>1501</v>
      </c>
      <c r="P67" s="153">
        <f t="shared" si="128"/>
        <v>1501</v>
      </c>
      <c r="Q67" s="153">
        <f t="shared" si="128"/>
        <v>120</v>
      </c>
      <c r="R67" s="173">
        <f t="shared" si="128"/>
        <v>0</v>
      </c>
      <c r="S67" s="173">
        <f t="shared" si="128"/>
        <v>57.607142857142868</v>
      </c>
      <c r="T67" s="173">
        <f t="shared" si="128"/>
        <v>36.173809523809524</v>
      </c>
      <c r="U67" s="173">
        <f t="shared" si="128"/>
        <v>59.7</v>
      </c>
      <c r="V67" s="153">
        <f t="shared" si="128"/>
        <v>0</v>
      </c>
      <c r="W67" s="153">
        <f t="shared" si="128"/>
        <v>0</v>
      </c>
      <c r="X67" s="153">
        <f t="shared" si="128"/>
        <v>58</v>
      </c>
      <c r="Y67" s="153">
        <f t="shared" si="128"/>
        <v>1461</v>
      </c>
      <c r="Z67" s="153">
        <f t="shared" si="128"/>
        <v>756</v>
      </c>
      <c r="AA67" s="153">
        <f t="shared" si="128"/>
        <v>756</v>
      </c>
      <c r="AB67" s="153">
        <f t="shared" si="128"/>
        <v>250</v>
      </c>
      <c r="AC67" s="153">
        <f t="shared" si="128"/>
        <v>250</v>
      </c>
      <c r="AD67" s="153">
        <f t="shared" si="128"/>
        <v>90</v>
      </c>
      <c r="AE67" s="153">
        <f t="shared" si="128"/>
        <v>120</v>
      </c>
      <c r="AF67" s="153">
        <f t="shared" si="128"/>
        <v>130</v>
      </c>
      <c r="AG67" s="153">
        <f t="shared" si="128"/>
        <v>0</v>
      </c>
      <c r="AH67" s="153">
        <f t="shared" si="128"/>
        <v>5</v>
      </c>
      <c r="AI67" s="153">
        <f t="shared" si="128"/>
        <v>0</v>
      </c>
      <c r="AJ67" s="153">
        <f t="shared" si="128"/>
        <v>0</v>
      </c>
      <c r="AK67" s="153">
        <f t="shared" si="128"/>
        <v>75</v>
      </c>
      <c r="AL67" s="153">
        <f t="shared" si="128"/>
        <v>0</v>
      </c>
      <c r="AM67" s="153">
        <f t="shared" si="128"/>
        <v>0</v>
      </c>
      <c r="AN67" s="153">
        <f t="shared" si="128"/>
        <v>30</v>
      </c>
      <c r="AO67" s="153">
        <f t="shared" si="128"/>
        <v>6</v>
      </c>
      <c r="AP67" s="153">
        <f t="shared" si="128"/>
        <v>0</v>
      </c>
      <c r="AQ67" s="153">
        <f t="shared" si="128"/>
        <v>50</v>
      </c>
      <c r="AR67" s="153">
        <f t="shared" si="128"/>
        <v>0</v>
      </c>
      <c r="AS67" s="153">
        <f t="shared" ref="AS67:BP67" si="129">SUM(AS20:AS42,AS44:AS65)</f>
        <v>705</v>
      </c>
      <c r="AT67" s="153">
        <f t="shared" si="129"/>
        <v>0</v>
      </c>
      <c r="AU67" s="153">
        <f t="shared" si="129"/>
        <v>62</v>
      </c>
      <c r="AV67" s="153">
        <f t="shared" si="129"/>
        <v>1550</v>
      </c>
      <c r="AW67" s="153">
        <f t="shared" si="129"/>
        <v>745</v>
      </c>
      <c r="AX67" s="153">
        <f t="shared" si="129"/>
        <v>745</v>
      </c>
      <c r="AY67" s="153">
        <f t="shared" si="129"/>
        <v>220</v>
      </c>
      <c r="AZ67" s="153">
        <f t="shared" si="129"/>
        <v>220</v>
      </c>
      <c r="BA67" s="153">
        <f t="shared" si="129"/>
        <v>90</v>
      </c>
      <c r="BB67" s="153">
        <f t="shared" si="129"/>
        <v>90</v>
      </c>
      <c r="BC67" s="153">
        <f t="shared" si="129"/>
        <v>90</v>
      </c>
      <c r="BD67" s="153">
        <f t="shared" si="129"/>
        <v>0</v>
      </c>
      <c r="BE67" s="153">
        <f t="shared" si="129"/>
        <v>20</v>
      </c>
      <c r="BF67" s="153">
        <f t="shared" si="129"/>
        <v>0</v>
      </c>
      <c r="BG67" s="153">
        <f t="shared" si="129"/>
        <v>0</v>
      </c>
      <c r="BH67" s="153">
        <f t="shared" si="129"/>
        <v>155</v>
      </c>
      <c r="BI67" s="153">
        <f t="shared" si="129"/>
        <v>0</v>
      </c>
      <c r="BJ67" s="153">
        <f t="shared" si="129"/>
        <v>0</v>
      </c>
      <c r="BK67" s="153">
        <f t="shared" si="129"/>
        <v>30</v>
      </c>
      <c r="BL67" s="153">
        <f t="shared" si="129"/>
        <v>0</v>
      </c>
      <c r="BM67" s="153">
        <f t="shared" si="129"/>
        <v>0</v>
      </c>
      <c r="BN67" s="153">
        <f t="shared" si="129"/>
        <v>50</v>
      </c>
      <c r="BO67" s="153">
        <f t="shared" si="129"/>
        <v>0</v>
      </c>
      <c r="BP67" s="153">
        <f t="shared" si="129"/>
        <v>805</v>
      </c>
      <c r="BQ67" s="31"/>
      <c r="BR67" s="32"/>
      <c r="BS67" s="153">
        <f t="shared" ref="BS67:CJ67" si="130">SUM(BS20:BS42,BS44:BS65)</f>
        <v>925</v>
      </c>
      <c r="BT67" s="153">
        <f t="shared" si="130"/>
        <v>470</v>
      </c>
      <c r="BU67" s="153">
        <f t="shared" si="130"/>
        <v>6</v>
      </c>
      <c r="BV67" s="153">
        <f t="shared" si="130"/>
        <v>0</v>
      </c>
      <c r="BW67" s="153">
        <f t="shared" si="130"/>
        <v>1510</v>
      </c>
      <c r="BX67" s="153">
        <f t="shared" si="130"/>
        <v>100</v>
      </c>
      <c r="BY67" s="154">
        <f t="shared" si="130"/>
        <v>3011</v>
      </c>
      <c r="BZ67" s="155">
        <f t="shared" si="130"/>
        <v>36.950000000000003</v>
      </c>
      <c r="CA67" s="156">
        <f t="shared" si="130"/>
        <v>18.749999999999996</v>
      </c>
      <c r="CB67" s="156">
        <f t="shared" si="130"/>
        <v>0</v>
      </c>
      <c r="CC67" s="156">
        <f t="shared" si="130"/>
        <v>0</v>
      </c>
      <c r="CD67" s="156">
        <f t="shared" si="130"/>
        <v>60.3</v>
      </c>
      <c r="CE67" s="156">
        <f t="shared" si="130"/>
        <v>4</v>
      </c>
      <c r="CF67" s="157">
        <f t="shared" si="130"/>
        <v>120</v>
      </c>
      <c r="CG67" s="158">
        <f t="shared" si="130"/>
        <v>1395</v>
      </c>
      <c r="CH67" s="153">
        <f t="shared" si="130"/>
        <v>476</v>
      </c>
      <c r="CI67" s="156">
        <f t="shared" si="130"/>
        <v>55.70000000000001</v>
      </c>
      <c r="CJ67" s="159">
        <f t="shared" si="130"/>
        <v>18.749999999999996</v>
      </c>
      <c r="CK67" s="160" t="e">
        <f t="shared" ref="CK67:CM67" si="131">SUM(CK20:CK42,CK44:CK65)</f>
        <v>#REF!</v>
      </c>
      <c r="CL67" s="161" t="e">
        <f t="shared" si="131"/>
        <v>#REF!</v>
      </c>
      <c r="CM67" s="162" t="e">
        <f t="shared" si="131"/>
        <v>#REF!</v>
      </c>
    </row>
    <row r="68" spans="1:91" x14ac:dyDescent="0.25">
      <c r="I68" s="34"/>
      <c r="J68" s="34"/>
      <c r="K68" s="34"/>
      <c r="L68" s="34"/>
    </row>
    <row r="69" spans="1:91" x14ac:dyDescent="0.25">
      <c r="I69" s="16"/>
      <c r="J69" s="16"/>
      <c r="K69" s="16"/>
      <c r="L69" s="16"/>
    </row>
    <row r="70" spans="1:91" x14ac:dyDescent="0.25">
      <c r="I70" s="16" t="s">
        <v>324</v>
      </c>
      <c r="J70" s="174">
        <f>(SUM(AB43,AY43,AB66,AY66))/O67</f>
        <v>0.31312458361092604</v>
      </c>
      <c r="K70" s="16"/>
      <c r="L70" s="16"/>
    </row>
    <row r="71" spans="1:91" x14ac:dyDescent="0.25">
      <c r="I71" s="35"/>
      <c r="J71" s="35"/>
      <c r="K71" s="35"/>
      <c r="L71" s="35"/>
    </row>
    <row r="72" spans="1:91" x14ac:dyDescent="0.25">
      <c r="AG72" s="36"/>
    </row>
    <row r="73" spans="1:91" x14ac:dyDescent="0.25">
      <c r="AG73" s="36"/>
    </row>
    <row r="74" spans="1:91" x14ac:dyDescent="0.25">
      <c r="H74" s="402" t="s">
        <v>0</v>
      </c>
      <c r="I74" s="461" t="s">
        <v>325</v>
      </c>
      <c r="J74" s="46"/>
      <c r="K74" s="47"/>
      <c r="L74" s="47"/>
      <c r="M74" s="462" t="s">
        <v>1</v>
      </c>
      <c r="N74" s="402"/>
      <c r="O74" s="402"/>
      <c r="P74" s="400" t="s">
        <v>2</v>
      </c>
      <c r="Q74" s="401" t="s">
        <v>3</v>
      </c>
      <c r="AG74" s="36"/>
    </row>
    <row r="75" spans="1:91" ht="91.35" customHeight="1" x14ac:dyDescent="0.25">
      <c r="H75" s="402"/>
      <c r="I75" s="461"/>
      <c r="J75" s="48"/>
      <c r="K75" s="49"/>
      <c r="L75" s="49"/>
      <c r="M75" s="50" t="s">
        <v>4</v>
      </c>
      <c r="N75" s="2" t="s">
        <v>5</v>
      </c>
      <c r="O75" s="2" t="s">
        <v>6</v>
      </c>
      <c r="P75" s="400"/>
      <c r="Q75" s="401"/>
      <c r="AG75" s="36"/>
    </row>
    <row r="76" spans="1:91" ht="31.5" customHeight="1" x14ac:dyDescent="0.25">
      <c r="H76" s="51">
        <v>1</v>
      </c>
      <c r="I76" s="452" t="s">
        <v>326</v>
      </c>
      <c r="J76" s="453"/>
      <c r="K76" s="454"/>
      <c r="L76" s="52"/>
      <c r="M76" s="45"/>
      <c r="N76" s="45"/>
      <c r="O76" s="45"/>
      <c r="P76" s="175">
        <f>SUM(O20:O42,O44:O65)</f>
        <v>1501</v>
      </c>
      <c r="Q76" s="176" t="str">
        <f t="shared" ref="Q76:Q79" si="132">IF(P76=O76,"OK","Wartość wymaga weryfikacji")</f>
        <v>Wartość wymaga weryfikacji</v>
      </c>
      <c r="AG76" s="36"/>
    </row>
    <row r="77" spans="1:91" ht="30" customHeight="1" x14ac:dyDescent="0.25">
      <c r="H77" s="51">
        <v>2</v>
      </c>
      <c r="I77" s="452" t="s">
        <v>7</v>
      </c>
      <c r="J77" s="453"/>
      <c r="K77" s="454"/>
      <c r="L77" s="52"/>
      <c r="M77" s="45"/>
      <c r="N77" s="45">
        <v>120</v>
      </c>
      <c r="O77" s="45">
        <v>120</v>
      </c>
      <c r="P77" s="175">
        <f>SUM(Q20:Q42,Q44:Q65)</f>
        <v>120</v>
      </c>
      <c r="Q77" s="176" t="str">
        <f t="shared" si="132"/>
        <v>OK</v>
      </c>
      <c r="AG77" s="36"/>
    </row>
    <row r="78" spans="1:91" ht="47.25" customHeight="1" x14ac:dyDescent="0.25">
      <c r="H78" s="51">
        <v>3</v>
      </c>
      <c r="I78" s="452" t="s">
        <v>327</v>
      </c>
      <c r="J78" s="453"/>
      <c r="K78" s="454"/>
      <c r="L78" s="52"/>
      <c r="M78" s="45"/>
      <c r="N78" s="185">
        <f>P77*25</f>
        <v>3000</v>
      </c>
      <c r="O78" s="185">
        <f>P77*30</f>
        <v>3600</v>
      </c>
      <c r="P78" s="175">
        <f>SUM(M20:M42,M44:M65)</f>
        <v>3011</v>
      </c>
      <c r="Q78" s="176" t="str">
        <f t="shared" si="132"/>
        <v>Wartość wymaga weryfikacji</v>
      </c>
      <c r="AG78" s="36"/>
    </row>
    <row r="79" spans="1:91" ht="35.25" customHeight="1" x14ac:dyDescent="0.25">
      <c r="H79" s="51">
        <v>4</v>
      </c>
      <c r="I79" s="452" t="s">
        <v>328</v>
      </c>
      <c r="J79" s="453"/>
      <c r="K79" s="454"/>
      <c r="L79" s="52"/>
      <c r="M79" s="45"/>
      <c r="N79" s="45"/>
      <c r="O79" s="45"/>
      <c r="P79" s="177">
        <f>P76-P87</f>
        <v>1401</v>
      </c>
      <c r="Q79" s="176" t="str">
        <f t="shared" si="132"/>
        <v>Wartość wymaga weryfikacji</v>
      </c>
      <c r="AG79" s="36"/>
    </row>
    <row r="80" spans="1:91" ht="49.5" customHeight="1" x14ac:dyDescent="0.25">
      <c r="H80" s="51">
        <v>5</v>
      </c>
      <c r="I80" s="452" t="s">
        <v>329</v>
      </c>
      <c r="J80" s="453"/>
      <c r="K80" s="454"/>
      <c r="L80" s="52"/>
      <c r="M80" s="53">
        <v>0.5</v>
      </c>
      <c r="N80" s="54">
        <v>120</v>
      </c>
      <c r="O80" s="186">
        <f>M80*N80</f>
        <v>60</v>
      </c>
      <c r="P80" s="178">
        <f>SUM(U20:U42,U44:U65)</f>
        <v>59.7</v>
      </c>
      <c r="Q80" s="176" t="str">
        <f t="shared" ref="Q80:Q90" si="133">IF(P80=O80,"OK","Wartość wymaga weryfikacji")</f>
        <v>Wartość wymaga weryfikacji</v>
      </c>
      <c r="AG80" s="36"/>
    </row>
    <row r="81" spans="3:33" ht="58.5" customHeight="1" x14ac:dyDescent="0.25">
      <c r="H81" s="455">
        <v>6</v>
      </c>
      <c r="I81" s="452" t="s">
        <v>330</v>
      </c>
      <c r="J81" s="453"/>
      <c r="K81" s="454"/>
      <c r="L81" s="52"/>
      <c r="M81" s="53">
        <v>0.5</v>
      </c>
      <c r="N81" s="54">
        <v>120</v>
      </c>
      <c r="O81" s="186">
        <f t="shared" ref="O81:O82" si="134">M81*N81</f>
        <v>60</v>
      </c>
      <c r="P81" s="179">
        <f>SUM(T20:T42,T44:T65)</f>
        <v>36.173809523809524</v>
      </c>
      <c r="Q81" s="176" t="str">
        <f t="shared" si="133"/>
        <v>Wartość wymaga weryfikacji</v>
      </c>
      <c r="AG81" s="36"/>
    </row>
    <row r="82" spans="3:33" ht="65.25" customHeight="1" x14ac:dyDescent="0.25">
      <c r="H82" s="456"/>
      <c r="I82" s="452" t="s">
        <v>331</v>
      </c>
      <c r="J82" s="453"/>
      <c r="K82" s="454"/>
      <c r="L82" s="52"/>
      <c r="M82" s="53">
        <v>0.75</v>
      </c>
      <c r="N82" s="54">
        <v>120</v>
      </c>
      <c r="O82" s="186">
        <f t="shared" si="134"/>
        <v>90</v>
      </c>
      <c r="P82" s="179">
        <f>SUM(T20:T42,T44:T65)</f>
        <v>36.173809523809524</v>
      </c>
      <c r="Q82" s="176" t="str">
        <f t="shared" ref="Q82" si="135">IF(P82=O82,"OK","Wartość wymaga weryfikacji")</f>
        <v>Wartość wymaga weryfikacji</v>
      </c>
      <c r="AG82" s="36"/>
    </row>
    <row r="83" spans="3:33" ht="30" customHeight="1" x14ac:dyDescent="0.25">
      <c r="H83" s="51">
        <v>7</v>
      </c>
      <c r="I83" s="452" t="s">
        <v>8</v>
      </c>
      <c r="J83" s="453"/>
      <c r="K83" s="454"/>
      <c r="L83" s="52"/>
      <c r="M83" s="55">
        <v>0.3</v>
      </c>
      <c r="N83" s="56">
        <v>120</v>
      </c>
      <c r="O83" s="185">
        <f>M83*N83</f>
        <v>36</v>
      </c>
      <c r="P83" s="180">
        <f>(SUMIF(G20:G66,"POW",Q20:Q66))+(SUMIF(G20:G66,"PSW",Q20:Q66))</f>
        <v>37</v>
      </c>
      <c r="Q83" s="176" t="str">
        <f t="shared" si="133"/>
        <v>Wartość wymaga weryfikacji</v>
      </c>
      <c r="AG83" s="36"/>
    </row>
    <row r="84" spans="3:33" ht="30" customHeight="1" x14ac:dyDescent="0.25">
      <c r="H84" s="51">
        <v>8</v>
      </c>
      <c r="I84" s="452" t="s">
        <v>9</v>
      </c>
      <c r="J84" s="453"/>
      <c r="K84" s="454"/>
      <c r="L84" s="52"/>
      <c r="M84" s="55"/>
      <c r="N84" s="56"/>
      <c r="O84" s="45"/>
      <c r="P84" s="181">
        <f>SUM(AN20:AN42,AN44:AN65,BK20:BK42,BK44:BK65)</f>
        <v>60</v>
      </c>
      <c r="Q84" s="176" t="str">
        <f t="shared" si="133"/>
        <v>Wartość wymaga weryfikacji</v>
      </c>
      <c r="R84" s="37"/>
      <c r="AG84" s="36"/>
    </row>
    <row r="85" spans="3:33" ht="30" customHeight="1" x14ac:dyDescent="0.25">
      <c r="H85" s="51">
        <v>9</v>
      </c>
      <c r="I85" s="452" t="s">
        <v>10</v>
      </c>
      <c r="J85" s="453"/>
      <c r="K85" s="454"/>
      <c r="L85" s="52"/>
      <c r="M85" s="55"/>
      <c r="N85" s="56"/>
      <c r="O85" s="45"/>
      <c r="P85" s="181">
        <f>SUMIF(I20:I65,"*język obcy*",Q20:Q65)+SUMIF(I20:I65,"*język angielski*",Q20:Q65)+SUMIF(I20:I65,"*lektorat*",Q20:Q65)</f>
        <v>4</v>
      </c>
      <c r="Q85" s="176" t="str">
        <f t="shared" si="133"/>
        <v>Wartość wymaga weryfikacji</v>
      </c>
      <c r="R85" s="37"/>
      <c r="AG85" s="36"/>
    </row>
    <row r="86" spans="3:33" ht="51.75" customHeight="1" x14ac:dyDescent="0.25">
      <c r="H86" s="51">
        <v>10</v>
      </c>
      <c r="I86" s="452" t="s">
        <v>11</v>
      </c>
      <c r="J86" s="453"/>
      <c r="K86" s="454"/>
      <c r="L86" s="52"/>
      <c r="M86" s="55"/>
      <c r="N86" s="45">
        <v>5</v>
      </c>
      <c r="O86" s="45">
        <v>5</v>
      </c>
      <c r="P86" s="182">
        <f>SUMIF(K20:K42,"tak",Q20:Q42)+SUMIF(K44:K65,"tak",Q44:Q65)</f>
        <v>6</v>
      </c>
      <c r="Q86" s="176" t="str">
        <f t="shared" si="133"/>
        <v>Wartość wymaga weryfikacji</v>
      </c>
      <c r="AG86" s="36"/>
    </row>
    <row r="87" spans="3:33" ht="29.45" customHeight="1" x14ac:dyDescent="0.25">
      <c r="H87" s="51">
        <v>11</v>
      </c>
      <c r="I87" s="452" t="s">
        <v>332</v>
      </c>
      <c r="J87" s="453"/>
      <c r="K87" s="454"/>
      <c r="L87" s="52"/>
      <c r="M87" s="45"/>
      <c r="N87" s="45"/>
      <c r="O87" s="45"/>
      <c r="P87" s="180">
        <f>SUM(AQ20:AQ42,AQ44:AQ65,BN20:BN42,BN44:BN65)</f>
        <v>100</v>
      </c>
      <c r="Q87" s="176" t="str">
        <f t="shared" si="133"/>
        <v>Wartość wymaga weryfikacji</v>
      </c>
      <c r="T87" s="38"/>
    </row>
    <row r="88" spans="3:33" ht="29.45" customHeight="1" x14ac:dyDescent="0.25">
      <c r="H88" s="57">
        <v>12</v>
      </c>
      <c r="I88" s="452" t="s">
        <v>333</v>
      </c>
      <c r="J88" s="453"/>
      <c r="K88" s="454"/>
      <c r="L88" s="52"/>
      <c r="M88" s="58"/>
      <c r="N88" s="45"/>
      <c r="O88" s="45"/>
      <c r="P88" s="180">
        <f>(SUMIF(I20:I66,"*praktyki zawodowe*",Q20:Q66))+(SUMIF(I20:I66,"*praktyka zawodowa*",Q20:Q66))</f>
        <v>4</v>
      </c>
      <c r="Q88" s="176" t="str">
        <f t="shared" si="133"/>
        <v>Wartość wymaga weryfikacji</v>
      </c>
      <c r="T88" s="38"/>
    </row>
    <row r="89" spans="3:33" ht="120.75" customHeight="1" x14ac:dyDescent="0.25">
      <c r="H89" s="59">
        <v>13</v>
      </c>
      <c r="I89" s="452" t="s">
        <v>334</v>
      </c>
      <c r="J89" s="453"/>
      <c r="K89" s="454"/>
      <c r="L89" s="52"/>
      <c r="M89" s="60">
        <v>0.5</v>
      </c>
      <c r="N89" s="61">
        <v>120</v>
      </c>
      <c r="O89" s="185">
        <f t="shared" ref="O89" si="136">M89*N89</f>
        <v>60</v>
      </c>
      <c r="P89" s="183">
        <f>(SUMIF(L20:L66,"*tak*",Q20:Q66))</f>
        <v>91</v>
      </c>
      <c r="Q89" s="176" t="str">
        <f t="shared" si="133"/>
        <v>Wartość wymaga weryfikacji</v>
      </c>
      <c r="S89" s="66" t="s">
        <v>12</v>
      </c>
    </row>
    <row r="90" spans="3:33" ht="39" customHeight="1" x14ac:dyDescent="0.25">
      <c r="H90" s="62">
        <v>14</v>
      </c>
      <c r="I90" s="515" t="s">
        <v>13</v>
      </c>
      <c r="J90" s="515"/>
      <c r="K90" s="515"/>
      <c r="L90" s="63"/>
      <c r="M90" s="64"/>
      <c r="N90" s="65">
        <v>25</v>
      </c>
      <c r="O90" s="65">
        <v>30</v>
      </c>
      <c r="P90" s="184">
        <f>P78/P77</f>
        <v>25.091666666666665</v>
      </c>
      <c r="Q90" s="176" t="str">
        <f t="shared" si="133"/>
        <v>Wartość wymaga weryfikacji</v>
      </c>
      <c r="T90" s="38"/>
    </row>
    <row r="91" spans="3:33" x14ac:dyDescent="0.25">
      <c r="H91" s="39"/>
      <c r="I91" s="40"/>
      <c r="J91" s="40"/>
      <c r="K91" s="40"/>
      <c r="L91" s="40"/>
      <c r="M91" s="41"/>
      <c r="N91" s="42"/>
      <c r="O91" s="43"/>
      <c r="P91" s="43"/>
      <c r="T91" s="38"/>
    </row>
    <row r="92" spans="3:33" x14ac:dyDescent="0.25">
      <c r="H92" s="39"/>
      <c r="I92" s="40"/>
      <c r="J92" s="40"/>
      <c r="K92" s="40"/>
      <c r="L92" s="40"/>
      <c r="M92" s="41"/>
      <c r="N92" s="42"/>
      <c r="O92" s="43"/>
      <c r="P92" s="43"/>
      <c r="T92" s="38"/>
    </row>
    <row r="93" spans="3:33" x14ac:dyDescent="0.25">
      <c r="H93" s="39"/>
      <c r="I93" s="40"/>
      <c r="J93" s="40"/>
      <c r="K93" s="40"/>
      <c r="L93" s="40"/>
      <c r="M93" s="41"/>
      <c r="N93" s="42"/>
      <c r="O93" s="43"/>
      <c r="P93" s="43"/>
      <c r="T93" s="38"/>
    </row>
    <row r="94" spans="3:33" x14ac:dyDescent="0.25">
      <c r="C94" s="44" t="s">
        <v>335</v>
      </c>
    </row>
    <row r="95" spans="3:33" x14ac:dyDescent="0.25">
      <c r="C95" s="44" t="s">
        <v>336</v>
      </c>
    </row>
    <row r="97" spans="3:3" x14ac:dyDescent="0.25">
      <c r="C97" s="44" t="s">
        <v>337</v>
      </c>
    </row>
    <row r="99" spans="3:3" x14ac:dyDescent="0.25">
      <c r="C99" s="44" t="s">
        <v>185</v>
      </c>
    </row>
    <row r="101" spans="3:3" x14ac:dyDescent="0.25">
      <c r="C101" s="16" t="s">
        <v>338</v>
      </c>
    </row>
    <row r="102" spans="3:3" x14ac:dyDescent="0.25">
      <c r="C102" s="16" t="s">
        <v>339</v>
      </c>
    </row>
    <row r="107" spans="3:3" x14ac:dyDescent="0.25">
      <c r="C107" s="16" t="s">
        <v>191</v>
      </c>
    </row>
    <row r="109" spans="3:3" x14ac:dyDescent="0.25">
      <c r="C109" s="44" t="s">
        <v>340</v>
      </c>
    </row>
    <row r="111" spans="3:3" x14ac:dyDescent="0.25">
      <c r="C111" s="16" t="s">
        <v>341</v>
      </c>
    </row>
    <row r="112" spans="3:3" x14ac:dyDescent="0.25">
      <c r="C112" s="16" t="s">
        <v>342</v>
      </c>
    </row>
    <row r="114" spans="3:3" x14ac:dyDescent="0.25">
      <c r="C114" s="44" t="s">
        <v>343</v>
      </c>
    </row>
    <row r="116" spans="3:3" x14ac:dyDescent="0.25">
      <c r="C116" s="16" t="s">
        <v>341</v>
      </c>
    </row>
    <row r="117" spans="3:3" x14ac:dyDescent="0.25">
      <c r="C117" s="16" t="s">
        <v>342</v>
      </c>
    </row>
    <row r="119" spans="3:3" x14ac:dyDescent="0.25">
      <c r="C119" s="44" t="s">
        <v>344</v>
      </c>
    </row>
    <row r="121" spans="3:3" x14ac:dyDescent="0.25">
      <c r="C121" s="16" t="s">
        <v>345</v>
      </c>
    </row>
  </sheetData>
  <sheetProtection algorithmName="SHA-512" hashValue="lk5BeYOO74+ibKBFvctruh8Cha7dj5+2wcM1nza6HO5S8Rx4R076KlVjo+gManmb1EEFUsyetIujEHWf91t0Cg==" saltValue="MXGea6A1XVKVR4V4RTCKBw==" spinCount="100000" sheet="1" objects="1" scenarios="1" selectLockedCells="1" autoFilter="0"/>
  <autoFilter ref="A18:CM67" xr:uid="{738ED7CF-DF51-43BF-A344-502F574B04B6}"/>
  <mergeCells count="151">
    <mergeCell ref="L15:L19"/>
    <mergeCell ref="I90:K90"/>
    <mergeCell ref="I78:K78"/>
    <mergeCell ref="V18:V19"/>
    <mergeCell ref="Q16:U16"/>
    <mergeCell ref="M16:P16"/>
    <mergeCell ref="BD16:BF16"/>
    <mergeCell ref="AR16:AR17"/>
    <mergeCell ref="AS16:AS17"/>
    <mergeCell ref="W15:AS15"/>
    <mergeCell ref="AT15:BP15"/>
    <mergeCell ref="BB16:BB17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Y16:AZ16"/>
    <mergeCell ref="BO16:BO17"/>
    <mergeCell ref="BP16:BP17"/>
    <mergeCell ref="AG16:AI16"/>
    <mergeCell ref="BN16:BN17"/>
    <mergeCell ref="BM16:BM17"/>
    <mergeCell ref="Y16:Y17"/>
    <mergeCell ref="AL16:AL17"/>
    <mergeCell ref="AK16:AK17"/>
    <mergeCell ref="AJ16:AJ17"/>
    <mergeCell ref="AF16:AF17"/>
    <mergeCell ref="AE16:AE17"/>
    <mergeCell ref="AD16:AD17"/>
    <mergeCell ref="BJ16:BJ17"/>
    <mergeCell ref="BL16:BL17"/>
    <mergeCell ref="BK16:BK17"/>
    <mergeCell ref="BA16:BA17"/>
    <mergeCell ref="V16:V17"/>
    <mergeCell ref="M15:V15"/>
    <mergeCell ref="AX16:AX17"/>
    <mergeCell ref="AW16:AW17"/>
    <mergeCell ref="BC16:BC17"/>
    <mergeCell ref="BG16:BG17"/>
    <mergeCell ref="BH16:BH17"/>
    <mergeCell ref="BI16:BI17"/>
    <mergeCell ref="J15:J19"/>
    <mergeCell ref="K15:K19"/>
    <mergeCell ref="BC18:BC19"/>
    <mergeCell ref="BB18:BB19"/>
    <mergeCell ref="BA18:BA19"/>
    <mergeCell ref="AY18:AY19"/>
    <mergeCell ref="AI18:AI19"/>
    <mergeCell ref="AH18:AH19"/>
    <mergeCell ref="AF18:AF19"/>
    <mergeCell ref="AE18:AE19"/>
    <mergeCell ref="AT18:AT19"/>
    <mergeCell ref="AU18:AU19"/>
    <mergeCell ref="AT16:AT17"/>
    <mergeCell ref="AV16:AV17"/>
    <mergeCell ref="AU16:AU17"/>
    <mergeCell ref="AB16:AC16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AN18:AN19"/>
    <mergeCell ref="AM18:AM19"/>
    <mergeCell ref="AL18:AL19"/>
    <mergeCell ref="BO18:BO19"/>
    <mergeCell ref="W18:W19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AK18:AK19"/>
    <mergeCell ref="AJ18:AJ19"/>
    <mergeCell ref="AS18:AS19"/>
    <mergeCell ref="AR18:AR19"/>
    <mergeCell ref="AQ18:AQ19"/>
    <mergeCell ref="AP18:AP19"/>
    <mergeCell ref="AO18:AO19"/>
    <mergeCell ref="AB18:AB19"/>
    <mergeCell ref="AD18:AD19"/>
    <mergeCell ref="CI16:CI19"/>
    <mergeCell ref="CJ16:CJ19"/>
    <mergeCell ref="I76:K76"/>
    <mergeCell ref="I77:K77"/>
    <mergeCell ref="H81:H82"/>
    <mergeCell ref="I89:K89"/>
    <mergeCell ref="I87:K87"/>
    <mergeCell ref="I86:K86"/>
    <mergeCell ref="I85:K85"/>
    <mergeCell ref="I84:K84"/>
    <mergeCell ref="I81:K81"/>
    <mergeCell ref="I82:K82"/>
    <mergeCell ref="I80:K80"/>
    <mergeCell ref="I83:K83"/>
    <mergeCell ref="I88:K88"/>
    <mergeCell ref="I79:K79"/>
    <mergeCell ref="BQ15:BR16"/>
    <mergeCell ref="H74:H75"/>
    <mergeCell ref="I74:I75"/>
    <mergeCell ref="P74:P75"/>
    <mergeCell ref="Q74:Q75"/>
    <mergeCell ref="M74:O74"/>
    <mergeCell ref="BR18:BR19"/>
    <mergeCell ref="BP18:BP19"/>
    <mergeCell ref="CK15:CM16"/>
    <mergeCell ref="CK17:CK19"/>
    <mergeCell ref="CL17:CL19"/>
    <mergeCell ref="CM17:CM19"/>
    <mergeCell ref="BS15:BY15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</mergeCells>
  <phoneticPr fontId="9" type="noConversion"/>
  <conditionalFormatting sqref="P76">
    <cfRule type="cellIs" dxfId="39" priority="39" operator="lessThan">
      <formula>$O$76</formula>
    </cfRule>
    <cfRule type="cellIs" dxfId="38" priority="40" operator="greaterThanOrEqual">
      <formula>$O$76</formula>
    </cfRule>
  </conditionalFormatting>
  <conditionalFormatting sqref="P77">
    <cfRule type="cellIs" dxfId="37" priority="37" operator="greaterThanOrEqual">
      <formula>$O$77</formula>
    </cfRule>
    <cfRule type="cellIs" dxfId="36" priority="38" operator="lessThan">
      <formula>$O$77</formula>
    </cfRule>
  </conditionalFormatting>
  <conditionalFormatting sqref="P78">
    <cfRule type="cellIs" dxfId="35" priority="1" operator="equal">
      <formula>$O$78</formula>
    </cfRule>
    <cfRule type="cellIs" dxfId="34" priority="2" operator="equal">
      <formula>$N$78</formula>
    </cfRule>
    <cfRule type="cellIs" dxfId="33" priority="3" operator="between">
      <formula>$N$78</formula>
      <formula>"$N$74"</formula>
    </cfRule>
    <cfRule type="cellIs" dxfId="32" priority="4" operator="lessThan">
      <formula>$N$78</formula>
    </cfRule>
    <cfRule type="cellIs" dxfId="31" priority="7" operator="greaterThan">
      <formula>$O$78</formula>
    </cfRule>
  </conditionalFormatting>
  <conditionalFormatting sqref="P79">
    <cfRule type="cellIs" dxfId="30" priority="5" operator="lessThan">
      <formula>$O$79</formula>
    </cfRule>
    <cfRule type="cellIs" dxfId="29" priority="6" operator="greaterThanOrEqual">
      <formula>$O$79</formula>
    </cfRule>
  </conditionalFormatting>
  <conditionalFormatting sqref="P80">
    <cfRule type="cellIs" dxfId="28" priority="31" operator="greaterThanOrEqual">
      <formula>$O$80</formula>
    </cfRule>
    <cfRule type="cellIs" dxfId="27" priority="29" operator="lessThan">
      <formula>$O$80</formula>
    </cfRule>
  </conditionalFormatting>
  <conditionalFormatting sqref="P81">
    <cfRule type="cellIs" dxfId="26" priority="145" operator="greaterThan">
      <formula>$O$81</formula>
    </cfRule>
    <cfRule type="cellIs" dxfId="25" priority="144" operator="lessThanOrEqual">
      <formula>$O$81</formula>
    </cfRule>
  </conditionalFormatting>
  <conditionalFormatting sqref="P82">
    <cfRule type="cellIs" dxfId="24" priority="23" operator="lessThanOrEqual">
      <formula>$O$82</formula>
    </cfRule>
    <cfRule type="cellIs" dxfId="23" priority="24" operator="greaterThan">
      <formula>$O$82</formula>
    </cfRule>
  </conditionalFormatting>
  <conditionalFormatting sqref="P83">
    <cfRule type="cellIs" dxfId="22" priority="90" operator="lessThan">
      <formula>$O$83</formula>
    </cfRule>
    <cfRule type="cellIs" dxfId="21" priority="91" operator="greaterThanOrEqual">
      <formula>$O$83</formula>
    </cfRule>
  </conditionalFormatting>
  <conditionalFormatting sqref="P84">
    <cfRule type="cellIs" dxfId="20" priority="41" operator="greaterThanOrEqual">
      <formula>$O$84</formula>
    </cfRule>
    <cfRule type="cellIs" dxfId="19" priority="42" operator="lessThan">
      <formula>$O$84</formula>
    </cfRule>
  </conditionalFormatting>
  <conditionalFormatting sqref="P85">
    <cfRule type="cellIs" dxfId="18" priority="28" operator="greaterThanOrEqual">
      <formula>$O$85</formula>
    </cfRule>
    <cfRule type="cellIs" dxfId="17" priority="27" operator="lessThan">
      <formula>$O$85</formula>
    </cfRule>
  </conditionalFormatting>
  <conditionalFormatting sqref="P86">
    <cfRule type="cellIs" dxfId="16" priority="159" operator="greaterThanOrEqual">
      <formula>$O$86</formula>
    </cfRule>
    <cfRule type="cellIs" dxfId="15" priority="160" operator="lessThan">
      <formula>$O$86</formula>
    </cfRule>
  </conditionalFormatting>
  <conditionalFormatting sqref="P87">
    <cfRule type="cellIs" dxfId="14" priority="19" operator="lessThan">
      <formula>$O$87</formula>
    </cfRule>
    <cfRule type="cellIs" dxfId="13" priority="20" operator="greaterThanOrEqual">
      <formula>$O$87</formula>
    </cfRule>
  </conditionalFormatting>
  <conditionalFormatting sqref="P88">
    <cfRule type="cellIs" dxfId="12" priority="32" operator="lessThan">
      <formula>$O$88</formula>
    </cfRule>
    <cfRule type="cellIs" dxfId="11" priority="33" operator="greaterThanOrEqual">
      <formula>$O$88</formula>
    </cfRule>
  </conditionalFormatting>
  <conditionalFormatting sqref="P89">
    <cfRule type="cellIs" dxfId="10" priority="25" operator="lessThanOrEqual">
      <formula>$O$89</formula>
    </cfRule>
    <cfRule type="cellIs" dxfId="9" priority="26" operator="greaterThan">
      <formula>$O$89</formula>
    </cfRule>
  </conditionalFormatting>
  <conditionalFormatting sqref="P90">
    <cfRule type="cellIs" dxfId="8" priority="9" operator="between">
      <formula>$N$90</formula>
      <formula>$O$90</formula>
    </cfRule>
    <cfRule type="cellIs" dxfId="7" priority="10" operator="lessThan">
      <formula>$N$90</formula>
    </cfRule>
    <cfRule type="cellIs" dxfId="6" priority="11" operator="greaterThan">
      <formula>$O$90</formula>
    </cfRule>
    <cfRule type="cellIs" dxfId="5" priority="12" operator="equal">
      <formula>$O$90</formula>
    </cfRule>
    <cfRule type="cellIs" dxfId="4" priority="13" operator="equal">
      <formula>$N$90</formula>
    </cfRule>
  </conditionalFormatting>
  <conditionalFormatting sqref="Q20:Q27 Q34:Q42 Q44:Q65">
    <cfRule type="colorScale" priority="415">
      <colorScale>
        <cfvo type="num" val="&quot;*,*&quot;"/>
        <cfvo type="max"/>
        <color rgb="FFFF7128"/>
        <color rgb="FFFFEF9C"/>
      </colorScale>
    </cfRule>
  </conditionalFormatting>
  <conditionalFormatting sqref="Q20:Q42 Q44:Q65">
    <cfRule type="containsText" dxfId="3" priority="167" operator="containsText" text=",">
      <formula>NOT(ISERROR(SEARCH(",",Q20)))</formula>
    </cfRule>
  </conditionalFormatting>
  <conditionalFormatting sqref="Q28:Q33">
    <cfRule type="colorScale" priority="168">
      <colorScale>
        <cfvo type="num" val="&quot;*,*&quot;"/>
        <cfvo type="max"/>
        <color rgb="FFFF7128"/>
        <color rgb="FFFFEF9C"/>
      </colorScale>
    </cfRule>
  </conditionalFormatting>
  <conditionalFormatting sqref="BQ20:BQ66">
    <cfRule type="cellIs" dxfId="2" priority="99" operator="lessThan">
      <formula>25</formula>
    </cfRule>
    <cfRule type="cellIs" dxfId="1" priority="100" operator="greaterThan">
      <formula>30</formula>
    </cfRule>
    <cfRule type="cellIs" dxfId="0" priority="101" operator="between">
      <formula>25</formula>
      <formula>30</formula>
    </cfRule>
  </conditionalFormatting>
  <dataValidations xWindow="104" yWindow="886" count="2">
    <dataValidation type="whole" allowBlank="1" showInputMessage="1" showErrorMessage="1" sqref="AU20" xr:uid="{7A62DE0F-D297-48EF-8EB9-44892D4124AB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20:Q42 Q44:Q65" xr:uid="{1A9E8E85-9936-4580-9885-A978F20E3F47}">
      <formula1>0</formula1>
      <formula2>20</formula2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AA42 AX42 AA62 AX24:AX38 AA20:AA38 P84 P87 AX44:AX57 AA44:AA57" formulaRange="1"/>
    <ignoredError sqref="BQ18:BR18" numberStoredAsText="1"/>
    <ignoredError sqref="CL20:CM2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4" yWindow="886" count="9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71D9DFD-A1FB-4A6A-B958-FE7B26EBF3C0}">
          <x14:formula1>
            <xm:f>#REF!</xm:f>
          </x14:formula1>
          <xm:sqref>AT44:AT65 W20:W42 W44:W65 AT20:AT42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AF04B043-5B61-4834-9AC2-CBA0BF9FB9F8}">
          <x14:formula1>
            <xm:f>#REF!</xm:f>
          </x14:formula1>
          <xm:sqref>V20:V42 V44:V65</xm:sqref>
        </x14:dataValidation>
        <x14:dataValidation type="list" allowBlank="1" showInputMessage="1" showErrorMessage="1" promptTitle="Kompetencje komunikacyjne" prompt="Proszę wybrać odpowiedź czy przedmiot kształtuje kompetencje komunikacyjne" xr:uid="{D1EF220C-55B4-411A-BC47-EC02EA8281CD}">
          <x14:formula1>
            <xm:f>#REF!</xm:f>
          </x14:formula1>
          <xm:sqref>J20:J42 J44:J65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710C8322-D223-49CD-BD2D-5C47CF5D4205}">
          <x14:formula1>
            <xm:f>#REF!</xm:f>
          </x14:formula1>
          <xm:sqref>K20:K42 K44:K65</xm:sqref>
        </x14:dataValidation>
        <x14:dataValidation type="list" allowBlank="1" showInputMessage="1" showErrorMessage="1" errorTitle="Wartość nieprawidłowa" error="Proszę wybrać z listy kod grupy" promptTitle="Kod grupy zajęć" prompt="Proszę wybrać z listy kod grupy" xr:uid="{44734350-DB85-4147-9961-D2924F549B9E}">
          <x14:formula1>
            <xm:f>#REF!</xm:f>
          </x14:formula1>
          <xm:sqref>B20:B66</xm:sqref>
        </x14:dataValidation>
        <x14:dataValidation type="list" allowBlank="1" showInputMessage="1" showErrorMessage="1" errorTitle="Wartość nieprawidłowa" error="Proszę wybrać z listy rodzaj zajęć" promptTitle="Rodzaj zajęć" prompt="Proszę wybrać z listy rodzaj zajęć" xr:uid="{0939FFDB-F913-4DE6-8A4E-9575E719CEFB}">
          <x14:formula1>
            <xm:f>#REF!</xm:f>
          </x14:formula1>
          <xm:sqref>G20:G66</xm:sqref>
        </x14:dataValidation>
        <x14:dataValidation type="list" allowBlank="1" showInputMessage="1" showErrorMessage="1" errorTitle="Wartość nieprawidłowa" error="Proszę wybrać z listy pule godzin" promptTitle="Pula godzin" prompt="Proszę wybrać z listy pule godzin" xr:uid="{1D16ABA5-45E7-4C84-B792-D525B0CA2634}">
          <x14:formula1>
            <xm:f>#REF!</xm:f>
          </x14:formula1>
          <xm:sqref>H20:H66</xm:sqref>
        </x14:dataValidation>
        <x14:dataValidation type="list" allowBlank="1" showInputMessage="1" showErrorMessage="1" errorTitle="Wartość nieprawidłowa" error="Proszę wybrać odpowiedź czy przedmiot jest związany z prowadzoną w uczelni działalnością naukową" promptTitle="Przedmiot związany z prowadzoną" prompt="Proszę wybrać odpowiedź czy przedmiot jest związany z prowadzoną w uczelni działalnością naukową" xr:uid="{69D8F8D5-6B98-4C96-A4D2-6168B6E01973}">
          <x14:formula1>
            <xm:f>#REF!</xm:f>
          </x14:formula1>
          <xm:sqref>L20:L42 L44:L65</xm:sqref>
        </x14:dataValidation>
        <x14:dataValidation type="custom" allowBlank="1" showInputMessage="1" showErrorMessage="1" xr:uid="{6C6EC772-646B-41F5-A40A-0AD2EF314949}">
          <x14:formula1>
            <xm:f>#REF!</xm:f>
          </x14:formula1>
          <xm:sqref>CK20:CK42 CK44:CK65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Efekty uczenia się</vt:lpstr>
      <vt:lpstr>Kierunek_IIst-pr. szczegółowy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Patyna-Sieniuta</dc:creator>
  <cp:keywords/>
  <dc:description/>
  <cp:lastModifiedBy>Joanna Pawlinska</cp:lastModifiedBy>
  <cp:revision/>
  <dcterms:created xsi:type="dcterms:W3CDTF">2024-06-07T08:16:09Z</dcterms:created>
  <dcterms:modified xsi:type="dcterms:W3CDTF">2026-06-23T11:36:29Z</dcterms:modified>
  <cp:category/>
  <cp:contentStatus/>
</cp:coreProperties>
</file>