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admin\Desktop\matryce 2026-2027\"/>
    </mc:Choice>
  </mc:AlternateContent>
  <xr:revisionPtr revIDLastSave="0" documentId="13_ncr:1_{FBD5EF2D-FBD2-4DEB-89F5-583F969681BC}" xr6:coauthVersionLast="47" xr6:coauthVersionMax="47" xr10:uidLastSave="{00000000-0000-0000-0000-000000000000}"/>
  <bookViews>
    <workbookView xWindow="28680" yWindow="-120" windowWidth="29040" windowHeight="15720" firstSheet="2" activeTab="2" xr2:uid="{00000000-000D-0000-FFFF-FFFF00000000}"/>
  </bookViews>
  <sheets>
    <sheet name="Położnictwo II st." sheetId="1" state="hidden" r:id="rId1"/>
    <sheet name="Wskaźniki" sheetId="3" state="hidden" r:id="rId2"/>
    <sheet name="Matryca" sheetId="6" r:id="rId3"/>
    <sheet name="Efekty" sheetId="7" r:id="rId4"/>
  </sheets>
  <externalReferences>
    <externalReference r:id="rId5"/>
  </externalReferences>
  <definedNames>
    <definedName name="_xlnm._FilterDatabase" localSheetId="3" hidden="1">Efekty!$A$1:$D$293</definedName>
    <definedName name="_xlnm._FilterDatabase" localSheetId="2" hidden="1">Matryca!$A$15:$JX$68</definedName>
    <definedName name="_xlnm._FilterDatabase" localSheetId="0" hidden="1">'Położnictwo II st.'!$A$19:$BR$70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1" i="3" l="1"/>
  <c r="G34" i="3"/>
  <c r="G33" i="3"/>
  <c r="G32" i="3"/>
  <c r="G30" i="3"/>
  <c r="G28" i="3"/>
  <c r="G27" i="3"/>
  <c r="G26" i="3"/>
  <c r="G24" i="3"/>
  <c r="G23" i="3"/>
  <c r="P104" i="1"/>
  <c r="P103" i="1"/>
  <c r="P102" i="1"/>
  <c r="P101" i="1"/>
  <c r="P100" i="1"/>
  <c r="P98" i="1"/>
  <c r="P97" i="1"/>
  <c r="P96" i="1"/>
  <c r="P94" i="1"/>
  <c r="P93" i="1"/>
  <c r="G17" i="3"/>
  <c r="G16" i="3"/>
  <c r="G15" i="3"/>
  <c r="G14" i="3"/>
  <c r="G13" i="3"/>
  <c r="G12" i="3"/>
  <c r="P87" i="1"/>
  <c r="P86" i="1"/>
  <c r="P85" i="1"/>
  <c r="P84" i="1"/>
  <c r="P83" i="1"/>
  <c r="P82" i="1"/>
  <c r="AX66" i="1"/>
  <c r="AW66" i="1" s="1"/>
  <c r="AV66" i="1" s="1"/>
  <c r="AX65" i="1"/>
  <c r="AW65" i="1" s="1"/>
  <c r="AV65" i="1" s="1"/>
  <c r="AX64" i="1"/>
  <c r="AW64" i="1" s="1"/>
  <c r="AX63" i="1"/>
  <c r="AW63" i="1"/>
  <c r="AV63" i="1" s="1"/>
  <c r="AX62" i="1"/>
  <c r="AW62" i="1" s="1"/>
  <c r="AV62" i="1" s="1"/>
  <c r="AX61" i="1"/>
  <c r="AW61" i="1" s="1"/>
  <c r="AV61" i="1" s="1"/>
  <c r="AX60" i="1"/>
  <c r="AW60" i="1" s="1"/>
  <c r="AV60" i="1" s="1"/>
  <c r="AX59" i="1"/>
  <c r="AW59" i="1" s="1"/>
  <c r="AV59" i="1" s="1"/>
  <c r="AX58" i="1"/>
  <c r="AW58" i="1" s="1"/>
  <c r="AV58" i="1" s="1"/>
  <c r="AX57" i="1"/>
  <c r="AW57" i="1" s="1"/>
  <c r="AV57" i="1" s="1"/>
  <c r="AX56" i="1"/>
  <c r="AW56" i="1" s="1"/>
  <c r="AV56" i="1" s="1"/>
  <c r="AX55" i="1"/>
  <c r="AW55" i="1" s="1"/>
  <c r="AV55" i="1" s="1"/>
  <c r="AX54" i="1"/>
  <c r="AW54" i="1" s="1"/>
  <c r="AV54" i="1" s="1"/>
  <c r="AX53" i="1"/>
  <c r="AW53" i="1" s="1"/>
  <c r="AX52" i="1"/>
  <c r="P52" i="1" s="1"/>
  <c r="AX51" i="1"/>
  <c r="P51" i="1" s="1"/>
  <c r="AX50" i="1"/>
  <c r="AW50" i="1" s="1"/>
  <c r="AX49" i="1"/>
  <c r="AW49" i="1" s="1"/>
  <c r="AV49" i="1" s="1"/>
  <c r="AX48" i="1"/>
  <c r="AW48" i="1" s="1"/>
  <c r="AV48" i="1" s="1"/>
  <c r="AX47" i="1"/>
  <c r="AW47" i="1" s="1"/>
  <c r="AV47" i="1" s="1"/>
  <c r="AX46" i="1"/>
  <c r="AW46" i="1" s="1"/>
  <c r="AV46" i="1" s="1"/>
  <c r="AX45" i="1"/>
  <c r="AX42" i="1"/>
  <c r="AW42" i="1" s="1"/>
  <c r="AV42" i="1" s="1"/>
  <c r="AX41" i="1"/>
  <c r="AW41" i="1" s="1"/>
  <c r="AV41" i="1" s="1"/>
  <c r="AX40" i="1"/>
  <c r="AW40" i="1" s="1"/>
  <c r="AV40" i="1" s="1"/>
  <c r="AX39" i="1"/>
  <c r="AW39" i="1" s="1"/>
  <c r="AV39" i="1" s="1"/>
  <c r="AX38" i="1"/>
  <c r="AW38" i="1" s="1"/>
  <c r="AV38" i="1" s="1"/>
  <c r="AX37" i="1"/>
  <c r="AW37" i="1" s="1"/>
  <c r="AV37" i="1" s="1"/>
  <c r="AX36" i="1"/>
  <c r="AW36" i="1" s="1"/>
  <c r="AV36" i="1" s="1"/>
  <c r="AX35" i="1"/>
  <c r="AW35" i="1" s="1"/>
  <c r="AV35" i="1" s="1"/>
  <c r="AX34" i="1"/>
  <c r="AW34" i="1" s="1"/>
  <c r="AV34" i="1" s="1"/>
  <c r="AX33" i="1"/>
  <c r="AW33" i="1" s="1"/>
  <c r="AV33" i="1" s="1"/>
  <c r="AX32" i="1"/>
  <c r="AX31" i="1"/>
  <c r="AW31" i="1" s="1"/>
  <c r="AV31" i="1" s="1"/>
  <c r="AX30" i="1"/>
  <c r="AW30" i="1"/>
  <c r="AV30" i="1" s="1"/>
  <c r="AX29" i="1"/>
  <c r="AW29" i="1" s="1"/>
  <c r="AV29" i="1" s="1"/>
  <c r="AX28" i="1"/>
  <c r="AW28" i="1" s="1"/>
  <c r="AV28" i="1" s="1"/>
  <c r="AX27" i="1"/>
  <c r="AW27" i="1" s="1"/>
  <c r="AX26" i="1"/>
  <c r="AW26" i="1"/>
  <c r="AV26" i="1" s="1"/>
  <c r="AX25" i="1"/>
  <c r="AW25" i="1" s="1"/>
  <c r="AV25" i="1" s="1"/>
  <c r="AX24" i="1"/>
  <c r="AW24" i="1"/>
  <c r="AV24" i="1" s="1"/>
  <c r="AX23" i="1"/>
  <c r="AX22" i="1"/>
  <c r="AW22" i="1"/>
  <c r="AV22" i="1" s="1"/>
  <c r="AX21" i="1"/>
  <c r="AW21" i="1" s="1"/>
  <c r="AA66" i="1"/>
  <c r="Z66" i="1" s="1"/>
  <c r="Y66" i="1" s="1"/>
  <c r="AA65" i="1"/>
  <c r="Z65" i="1" s="1"/>
  <c r="AA64" i="1"/>
  <c r="Z64" i="1" s="1"/>
  <c r="Y64" i="1" s="1"/>
  <c r="AA63" i="1"/>
  <c r="AA62" i="1"/>
  <c r="Z62" i="1" s="1"/>
  <c r="AA61" i="1"/>
  <c r="Z61" i="1"/>
  <c r="Y61" i="1" s="1"/>
  <c r="AA60" i="1"/>
  <c r="P60" i="1" s="1"/>
  <c r="Z60" i="1"/>
  <c r="Y60" i="1" s="1"/>
  <c r="AA59" i="1"/>
  <c r="Z59" i="1" s="1"/>
  <c r="AA58" i="1"/>
  <c r="Z58" i="1" s="1"/>
  <c r="AA57" i="1"/>
  <c r="Z57" i="1" s="1"/>
  <c r="Y57" i="1" s="1"/>
  <c r="AA56" i="1"/>
  <c r="Z56" i="1" s="1"/>
  <c r="AA55" i="1"/>
  <c r="Z55" i="1" s="1"/>
  <c r="Y55" i="1" s="1"/>
  <c r="AA54" i="1"/>
  <c r="Z54" i="1" s="1"/>
  <c r="Y54" i="1" s="1"/>
  <c r="AA53" i="1"/>
  <c r="Z53" i="1"/>
  <c r="Y53" i="1" s="1"/>
  <c r="AA52" i="1"/>
  <c r="Z52" i="1" s="1"/>
  <c r="AA51" i="1"/>
  <c r="Z51" i="1"/>
  <c r="Y51" i="1" s="1"/>
  <c r="AA50" i="1"/>
  <c r="Z50" i="1"/>
  <c r="Y50" i="1" s="1"/>
  <c r="AA49" i="1"/>
  <c r="Z49" i="1" s="1"/>
  <c r="AA48" i="1"/>
  <c r="Z48" i="1" s="1"/>
  <c r="Y48" i="1" s="1"/>
  <c r="AA47" i="1"/>
  <c r="AA46" i="1"/>
  <c r="Z46" i="1" s="1"/>
  <c r="AA45" i="1"/>
  <c r="Z45" i="1"/>
  <c r="Y45" i="1"/>
  <c r="AA44" i="1"/>
  <c r="Z44" i="1" s="1"/>
  <c r="Y44" i="1" s="1"/>
  <c r="AA42" i="1"/>
  <c r="Z42" i="1" s="1"/>
  <c r="AA41" i="1"/>
  <c r="Z41" i="1" s="1"/>
  <c r="AA40" i="1"/>
  <c r="Z40" i="1" s="1"/>
  <c r="AA39" i="1"/>
  <c r="Z39" i="1" s="1"/>
  <c r="AA38" i="1"/>
  <c r="Z38" i="1" s="1"/>
  <c r="AA37" i="1"/>
  <c r="Z37" i="1"/>
  <c r="Y37" i="1" s="1"/>
  <c r="AA36" i="1"/>
  <c r="Z36" i="1" s="1"/>
  <c r="AA35" i="1"/>
  <c r="Z35" i="1" s="1"/>
  <c r="AA34" i="1"/>
  <c r="Z34" i="1" s="1"/>
  <c r="Y34" i="1" s="1"/>
  <c r="AA33" i="1"/>
  <c r="P33" i="1" s="1"/>
  <c r="Z33" i="1"/>
  <c r="AA32" i="1"/>
  <c r="Z32" i="1" s="1"/>
  <c r="AA31" i="1"/>
  <c r="Z31" i="1" s="1"/>
  <c r="Y31" i="1" s="1"/>
  <c r="AA30" i="1"/>
  <c r="Z30" i="1"/>
  <c r="Y30" i="1" s="1"/>
  <c r="AA29" i="1"/>
  <c r="Z29" i="1" s="1"/>
  <c r="AA28" i="1"/>
  <c r="Z28" i="1" s="1"/>
  <c r="AA27" i="1"/>
  <c r="Z27" i="1"/>
  <c r="Y27" i="1" s="1"/>
  <c r="AA26" i="1"/>
  <c r="Z26" i="1" s="1"/>
  <c r="Y26" i="1" s="1"/>
  <c r="AA25" i="1"/>
  <c r="Z25" i="1" s="1"/>
  <c r="AA24" i="1"/>
  <c r="Z24" i="1" s="1"/>
  <c r="AA23" i="1"/>
  <c r="Z23" i="1" s="1"/>
  <c r="Y23" i="1" s="1"/>
  <c r="AA22" i="1"/>
  <c r="AA21" i="1"/>
  <c r="Z21" i="1" s="1"/>
  <c r="Y21" i="1" s="1"/>
  <c r="IG43" i="6"/>
  <c r="IH43" i="6"/>
  <c r="II43" i="6"/>
  <c r="IJ43" i="6"/>
  <c r="IK43" i="6"/>
  <c r="IL43" i="6"/>
  <c r="IM43" i="6"/>
  <c r="BE67" i="1"/>
  <c r="AH67" i="1"/>
  <c r="S66" i="1"/>
  <c r="Q66" i="1"/>
  <c r="N66" i="1"/>
  <c r="S65" i="1"/>
  <c r="Q65" i="1"/>
  <c r="N65" i="1"/>
  <c r="Q64" i="1"/>
  <c r="N64" i="1"/>
  <c r="Q63" i="1"/>
  <c r="N63" i="1"/>
  <c r="Q62" i="1"/>
  <c r="N62" i="1"/>
  <c r="Q61" i="1"/>
  <c r="N61" i="1"/>
  <c r="Q60" i="1"/>
  <c r="N60" i="1"/>
  <c r="Q59" i="1"/>
  <c r="N59" i="1"/>
  <c r="Q58" i="1"/>
  <c r="N58" i="1"/>
  <c r="Q57" i="1"/>
  <c r="N57" i="1"/>
  <c r="Q56" i="1"/>
  <c r="P56" i="1"/>
  <c r="N56" i="1"/>
  <c r="Q55" i="1"/>
  <c r="N55" i="1"/>
  <c r="Q54" i="1"/>
  <c r="N54" i="1"/>
  <c r="Q53" i="1"/>
  <c r="N53" i="1"/>
  <c r="Q52" i="1"/>
  <c r="N52" i="1"/>
  <c r="S51" i="1"/>
  <c r="Q51" i="1"/>
  <c r="N51" i="1"/>
  <c r="Q50" i="1"/>
  <c r="N50" i="1"/>
  <c r="Q49" i="1"/>
  <c r="N49" i="1"/>
  <c r="Q48" i="1"/>
  <c r="N48" i="1"/>
  <c r="Q47" i="1"/>
  <c r="N47" i="1"/>
  <c r="S46" i="1"/>
  <c r="Q46" i="1"/>
  <c r="N46" i="1"/>
  <c r="Q45" i="1"/>
  <c r="N45" i="1"/>
  <c r="Q44" i="1"/>
  <c r="N44" i="1"/>
  <c r="S42" i="1"/>
  <c r="Q42" i="1"/>
  <c r="N42" i="1"/>
  <c r="S41" i="1"/>
  <c r="Q41" i="1"/>
  <c r="P41" i="1"/>
  <c r="N41" i="1"/>
  <c r="Q40" i="1"/>
  <c r="P40" i="1"/>
  <c r="N40" i="1"/>
  <c r="Q39" i="1"/>
  <c r="N39" i="1"/>
  <c r="Q38" i="1"/>
  <c r="N38" i="1"/>
  <c r="S37" i="1"/>
  <c r="Q37" i="1"/>
  <c r="N37" i="1"/>
  <c r="Q36" i="1"/>
  <c r="N36" i="1"/>
  <c r="Q35" i="1"/>
  <c r="N35" i="1"/>
  <c r="Q34" i="1"/>
  <c r="N34" i="1"/>
  <c r="Q33" i="1"/>
  <c r="N33" i="1"/>
  <c r="Q32" i="1"/>
  <c r="N32" i="1"/>
  <c r="Q31" i="1"/>
  <c r="N31" i="1"/>
  <c r="Q30" i="1"/>
  <c r="N30" i="1"/>
  <c r="Q29" i="1"/>
  <c r="N29" i="1"/>
  <c r="Q28" i="1"/>
  <c r="N28" i="1"/>
  <c r="Q27" i="1"/>
  <c r="N27" i="1"/>
  <c r="Q26" i="1"/>
  <c r="N26" i="1"/>
  <c r="Q25" i="1"/>
  <c r="N25" i="1"/>
  <c r="Q24" i="1"/>
  <c r="N24" i="1"/>
  <c r="Q23" i="1"/>
  <c r="N23" i="1"/>
  <c r="S22" i="1"/>
  <c r="Q22" i="1"/>
  <c r="N22" i="1"/>
  <c r="S21" i="1"/>
  <c r="Q21" i="1"/>
  <c r="N21" i="1"/>
  <c r="Q20" i="1"/>
  <c r="N20" i="1"/>
  <c r="N68" i="1" s="1"/>
  <c r="P57" i="1" l="1"/>
  <c r="P37" i="1"/>
  <c r="P45" i="1"/>
  <c r="Q68" i="1"/>
  <c r="P53" i="1"/>
  <c r="P28" i="1"/>
  <c r="P35" i="1"/>
  <c r="P54" i="1"/>
  <c r="P30" i="1"/>
  <c r="P29" i="1"/>
  <c r="P64" i="1"/>
  <c r="P32" i="1"/>
  <c r="N67" i="1"/>
  <c r="P59" i="1"/>
  <c r="P23" i="1"/>
  <c r="Q67" i="1"/>
  <c r="O21" i="1"/>
  <c r="R21" i="1" s="1"/>
  <c r="AV21" i="1"/>
  <c r="M21" i="1" s="1"/>
  <c r="U21" i="1" s="1"/>
  <c r="O56" i="1"/>
  <c r="S56" i="1" s="1"/>
  <c r="Y56" i="1"/>
  <c r="M56" i="1" s="1"/>
  <c r="U56" i="1" s="1"/>
  <c r="O53" i="1"/>
  <c r="T53" i="1" s="1"/>
  <c r="AV53" i="1"/>
  <c r="M53" i="1" s="1"/>
  <c r="U53" i="1" s="1"/>
  <c r="Y24" i="1"/>
  <c r="M24" i="1" s="1"/>
  <c r="U24" i="1" s="1"/>
  <c r="O24" i="1"/>
  <c r="M57" i="1"/>
  <c r="O27" i="1"/>
  <c r="R27" i="1" s="1"/>
  <c r="AV27" i="1"/>
  <c r="M27" i="1" s="1"/>
  <c r="U27" i="1" s="1"/>
  <c r="O64" i="1"/>
  <c r="R64" i="1" s="1"/>
  <c r="AV64" i="1"/>
  <c r="M64" i="1" s="1"/>
  <c r="U64" i="1" s="1"/>
  <c r="M54" i="1"/>
  <c r="U54" i="1" s="1"/>
  <c r="P24" i="1"/>
  <c r="O30" i="1"/>
  <c r="T30" i="1" s="1"/>
  <c r="O54" i="1"/>
  <c r="R54" i="1" s="1"/>
  <c r="AW32" i="1"/>
  <c r="AV32" i="1" s="1"/>
  <c r="P48" i="1"/>
  <c r="M26" i="1"/>
  <c r="U26" i="1" s="1"/>
  <c r="P42" i="1"/>
  <c r="P25" i="1"/>
  <c r="P26" i="1"/>
  <c r="AW45" i="1"/>
  <c r="AV45" i="1" s="1"/>
  <c r="M45" i="1" s="1"/>
  <c r="AW51" i="1"/>
  <c r="P38" i="1"/>
  <c r="P62" i="1"/>
  <c r="P27" i="1"/>
  <c r="P34" i="1"/>
  <c r="AW52" i="1"/>
  <c r="AV52" i="1" s="1"/>
  <c r="P58" i="1"/>
  <c r="O58" i="1"/>
  <c r="T58" i="1" s="1"/>
  <c r="P46" i="1"/>
  <c r="P21" i="1"/>
  <c r="M37" i="1"/>
  <c r="U37" i="1" s="1"/>
  <c r="O33" i="1"/>
  <c r="R33" i="1" s="1"/>
  <c r="O37" i="1"/>
  <c r="R37" i="1" s="1"/>
  <c r="AV50" i="1"/>
  <c r="M50" i="1" s="1"/>
  <c r="U50" i="1" s="1"/>
  <c r="O50" i="1"/>
  <c r="R50" i="1" s="1"/>
  <c r="P66" i="1"/>
  <c r="M60" i="1"/>
  <c r="U60" i="1" s="1"/>
  <c r="M61" i="1"/>
  <c r="U61" i="1" s="1"/>
  <c r="P50" i="1"/>
  <c r="M48" i="1"/>
  <c r="U48" i="1" s="1"/>
  <c r="P63" i="1"/>
  <c r="P55" i="1"/>
  <c r="M66" i="1"/>
  <c r="U66" i="1" s="1"/>
  <c r="O45" i="1"/>
  <c r="S45" i="1" s="1"/>
  <c r="O61" i="1"/>
  <c r="S61" i="1" s="1"/>
  <c r="P47" i="1"/>
  <c r="P61" i="1"/>
  <c r="M55" i="1"/>
  <c r="U55" i="1" s="1"/>
  <c r="O48" i="1"/>
  <c r="S48" i="1" s="1"/>
  <c r="O55" i="1"/>
  <c r="S55" i="1" s="1"/>
  <c r="M34" i="1"/>
  <c r="U34" i="1" s="1"/>
  <c r="O34" i="1"/>
  <c r="T34" i="1" s="1"/>
  <c r="O26" i="1"/>
  <c r="T26" i="1" s="1"/>
  <c r="AW23" i="1"/>
  <c r="M30" i="1"/>
  <c r="U30" i="1" s="1"/>
  <c r="O39" i="1"/>
  <c r="S39" i="1" s="1"/>
  <c r="M31" i="1"/>
  <c r="U31" i="1" s="1"/>
  <c r="P31" i="1"/>
  <c r="P39" i="1"/>
  <c r="P22" i="1"/>
  <c r="O42" i="1"/>
  <c r="T42" i="1" s="1"/>
  <c r="Y62" i="1"/>
  <c r="M62" i="1" s="1"/>
  <c r="U62" i="1" s="1"/>
  <c r="O62" i="1"/>
  <c r="R62" i="1" s="1"/>
  <c r="Y52" i="1"/>
  <c r="Y59" i="1"/>
  <c r="M59" i="1" s="1"/>
  <c r="U59" i="1" s="1"/>
  <c r="O59" i="1"/>
  <c r="T59" i="1" s="1"/>
  <c r="O46" i="1"/>
  <c r="T46" i="1" s="1"/>
  <c r="Y46" i="1"/>
  <c r="M46" i="1" s="1"/>
  <c r="U46" i="1" s="1"/>
  <c r="Y49" i="1"/>
  <c r="M49" i="1" s="1"/>
  <c r="U49" i="1" s="1"/>
  <c r="O49" i="1"/>
  <c r="T49" i="1" s="1"/>
  <c r="Y65" i="1"/>
  <c r="M65" i="1" s="1"/>
  <c r="U65" i="1" s="1"/>
  <c r="O65" i="1"/>
  <c r="T65" i="1" s="1"/>
  <c r="T56" i="1"/>
  <c r="P49" i="1"/>
  <c r="O57" i="1"/>
  <c r="T57" i="1" s="1"/>
  <c r="O60" i="1"/>
  <c r="P65" i="1"/>
  <c r="Z47" i="1"/>
  <c r="Y58" i="1"/>
  <c r="M58" i="1" s="1"/>
  <c r="U58" i="1" s="1"/>
  <c r="Z63" i="1"/>
  <c r="O66" i="1"/>
  <c r="T66" i="1" s="1"/>
  <c r="U45" i="1"/>
  <c r="Y25" i="1"/>
  <c r="M25" i="1" s="1"/>
  <c r="U25" i="1" s="1"/>
  <c r="O25" i="1"/>
  <c r="T25" i="1" s="1"/>
  <c r="Y35" i="1"/>
  <c r="M35" i="1" s="1"/>
  <c r="U35" i="1" s="1"/>
  <c r="O35" i="1"/>
  <c r="T35" i="1" s="1"/>
  <c r="Y36" i="1"/>
  <c r="M36" i="1" s="1"/>
  <c r="U36" i="1" s="1"/>
  <c r="O36" i="1"/>
  <c r="R36" i="1" s="1"/>
  <c r="O28" i="1"/>
  <c r="S28" i="1" s="1"/>
  <c r="Y28" i="1"/>
  <c r="M28" i="1" s="1"/>
  <c r="U28" i="1" s="1"/>
  <c r="Y29" i="1"/>
  <c r="M29" i="1" s="1"/>
  <c r="U29" i="1" s="1"/>
  <c r="O29" i="1"/>
  <c r="R29" i="1" s="1"/>
  <c r="O38" i="1"/>
  <c r="R38" i="1" s="1"/>
  <c r="Y38" i="1"/>
  <c r="M38" i="1" s="1"/>
  <c r="U38" i="1" s="1"/>
  <c r="Y40" i="1"/>
  <c r="M40" i="1" s="1"/>
  <c r="U40" i="1" s="1"/>
  <c r="O40" i="1"/>
  <c r="S40" i="1" s="1"/>
  <c r="Y41" i="1"/>
  <c r="M41" i="1" s="1"/>
  <c r="U41" i="1" s="1"/>
  <c r="O41" i="1"/>
  <c r="R41" i="1" s="1"/>
  <c r="Y32" i="1"/>
  <c r="Y42" i="1"/>
  <c r="M42" i="1" s="1"/>
  <c r="U42" i="1" s="1"/>
  <c r="S34" i="1"/>
  <c r="S26" i="1"/>
  <c r="Z22" i="1"/>
  <c r="Y33" i="1"/>
  <c r="M33" i="1" s="1"/>
  <c r="U33" i="1" s="1"/>
  <c r="Y39" i="1"/>
  <c r="M39" i="1" s="1"/>
  <c r="U39" i="1" s="1"/>
  <c r="P36" i="1"/>
  <c r="S25" i="1"/>
  <c r="O31" i="1"/>
  <c r="T31" i="1" s="1"/>
  <c r="R34" i="1"/>
  <c r="T61" i="1"/>
  <c r="U57" i="1"/>
  <c r="R24" i="1"/>
  <c r="S24" i="1"/>
  <c r="T24" i="1"/>
  <c r="R26" i="1"/>
  <c r="S33" i="1"/>
  <c r="T38" i="1"/>
  <c r="R25" i="1"/>
  <c r="R40" i="1"/>
  <c r="T36" i="1" l="1"/>
  <c r="S64" i="1"/>
  <c r="R49" i="1"/>
  <c r="R56" i="1"/>
  <c r="S36" i="1"/>
  <c r="T54" i="1"/>
  <c r="R66" i="1"/>
  <c r="S54" i="1"/>
  <c r="T33" i="1"/>
  <c r="R61" i="1"/>
  <c r="T39" i="1"/>
  <c r="O32" i="1"/>
  <c r="T32" i="1" s="1"/>
  <c r="M32" i="1"/>
  <c r="U32" i="1" s="1"/>
  <c r="T64" i="1"/>
  <c r="T37" i="1"/>
  <c r="T21" i="1"/>
  <c r="R53" i="1"/>
  <c r="S58" i="1"/>
  <c r="S53" i="1"/>
  <c r="R58" i="1"/>
  <c r="T27" i="1"/>
  <c r="R65" i="1"/>
  <c r="T50" i="1"/>
  <c r="S50" i="1"/>
  <c r="O52" i="1"/>
  <c r="O51" i="1"/>
  <c r="AV51" i="1"/>
  <c r="M51" i="1" s="1"/>
  <c r="U51" i="1" s="1"/>
  <c r="R30" i="1"/>
  <c r="M52" i="1"/>
  <c r="U52" i="1" s="1"/>
  <c r="S30" i="1"/>
  <c r="S35" i="1"/>
  <c r="T48" i="1"/>
  <c r="T55" i="1"/>
  <c r="T40" i="1"/>
  <c r="R48" i="1"/>
  <c r="S27" i="1"/>
  <c r="R55" i="1"/>
  <c r="T45" i="1"/>
  <c r="S57" i="1"/>
  <c r="R57" i="1"/>
  <c r="R45" i="1"/>
  <c r="S59" i="1"/>
  <c r="R42" i="1"/>
  <c r="S29" i="1"/>
  <c r="O23" i="1"/>
  <c r="AV23" i="1"/>
  <c r="T29" i="1"/>
  <c r="R39" i="1"/>
  <c r="R28" i="1"/>
  <c r="T28" i="1"/>
  <c r="S31" i="1"/>
  <c r="T41" i="1"/>
  <c r="R31" i="1"/>
  <c r="S60" i="1"/>
  <c r="R60" i="1"/>
  <c r="R59" i="1"/>
  <c r="O63" i="1"/>
  <c r="Y63" i="1"/>
  <c r="M63" i="1" s="1"/>
  <c r="U63" i="1" s="1"/>
  <c r="O47" i="1"/>
  <c r="Y47" i="1"/>
  <c r="M47" i="1" s="1"/>
  <c r="U47" i="1" s="1"/>
  <c r="T60" i="1"/>
  <c r="S49" i="1"/>
  <c r="R46" i="1"/>
  <c r="T62" i="1"/>
  <c r="S62" i="1"/>
  <c r="O22" i="1"/>
  <c r="Y22" i="1"/>
  <c r="R35" i="1"/>
  <c r="S38" i="1"/>
  <c r="T67" i="6"/>
  <c r="U67" i="6"/>
  <c r="V67" i="6"/>
  <c r="W67" i="6"/>
  <c r="X67" i="6"/>
  <c r="Y67" i="6"/>
  <c r="Z67" i="6"/>
  <c r="AA67" i="6"/>
  <c r="AB67" i="6"/>
  <c r="AC67" i="6"/>
  <c r="AD67" i="6"/>
  <c r="AE67" i="6"/>
  <c r="AF67" i="6"/>
  <c r="AG67" i="6"/>
  <c r="AH67" i="6"/>
  <c r="AI67" i="6"/>
  <c r="AJ67" i="6"/>
  <c r="AK67" i="6"/>
  <c r="AL67" i="6"/>
  <c r="AM67" i="6"/>
  <c r="AN67" i="6"/>
  <c r="AO67" i="6"/>
  <c r="AP67" i="6"/>
  <c r="AQ67" i="6"/>
  <c r="AR67" i="6"/>
  <c r="AS67" i="6"/>
  <c r="AT67" i="6"/>
  <c r="AU67" i="6"/>
  <c r="AV67" i="6"/>
  <c r="AW67" i="6"/>
  <c r="AX67" i="6"/>
  <c r="AY67" i="6"/>
  <c r="AZ67" i="6"/>
  <c r="BA67" i="6"/>
  <c r="BB67" i="6"/>
  <c r="BC67" i="6"/>
  <c r="BD67" i="6"/>
  <c r="BE67" i="6"/>
  <c r="BF67" i="6"/>
  <c r="BG67" i="6"/>
  <c r="BH67" i="6"/>
  <c r="BI67" i="6"/>
  <c r="BJ67" i="6"/>
  <c r="BK67" i="6"/>
  <c r="BL67" i="6"/>
  <c r="BM67" i="6"/>
  <c r="BN67" i="6"/>
  <c r="BO67" i="6"/>
  <c r="BP67" i="6"/>
  <c r="BQ67" i="6"/>
  <c r="BR67" i="6"/>
  <c r="BS67" i="6"/>
  <c r="BT67" i="6"/>
  <c r="BU67" i="6"/>
  <c r="BV67" i="6"/>
  <c r="BW67" i="6"/>
  <c r="BX67" i="6"/>
  <c r="BY67" i="6"/>
  <c r="BZ67" i="6"/>
  <c r="CA67" i="6"/>
  <c r="CB67" i="6"/>
  <c r="CC67" i="6"/>
  <c r="CD67" i="6"/>
  <c r="CE67" i="6"/>
  <c r="CF67" i="6"/>
  <c r="CG67" i="6"/>
  <c r="CH67" i="6"/>
  <c r="CI67" i="6"/>
  <c r="CJ67" i="6"/>
  <c r="CK67" i="6"/>
  <c r="CL67" i="6"/>
  <c r="CM67" i="6"/>
  <c r="CN67" i="6"/>
  <c r="CO67" i="6"/>
  <c r="CP67" i="6"/>
  <c r="CQ67" i="6"/>
  <c r="CR67" i="6"/>
  <c r="CS67" i="6"/>
  <c r="CT67" i="6"/>
  <c r="CU67" i="6"/>
  <c r="CV67" i="6"/>
  <c r="CW67" i="6"/>
  <c r="CX67" i="6"/>
  <c r="CY67" i="6"/>
  <c r="CZ67" i="6"/>
  <c r="DA67" i="6"/>
  <c r="DB67" i="6"/>
  <c r="DC67" i="6"/>
  <c r="DD67" i="6"/>
  <c r="DE67" i="6"/>
  <c r="DF67" i="6"/>
  <c r="DG67" i="6"/>
  <c r="DH67" i="6"/>
  <c r="DI67" i="6"/>
  <c r="DJ67" i="6"/>
  <c r="DK67" i="6"/>
  <c r="DL67" i="6"/>
  <c r="DM67" i="6"/>
  <c r="DN67" i="6"/>
  <c r="DO67" i="6"/>
  <c r="DP67" i="6"/>
  <c r="DQ67" i="6"/>
  <c r="DR67" i="6"/>
  <c r="DS67" i="6"/>
  <c r="DT67" i="6"/>
  <c r="DU67" i="6"/>
  <c r="DV67" i="6"/>
  <c r="DW67" i="6"/>
  <c r="DX67" i="6"/>
  <c r="DY67" i="6"/>
  <c r="DZ67" i="6"/>
  <c r="EA67" i="6"/>
  <c r="EB67" i="6"/>
  <c r="EC67" i="6"/>
  <c r="ED67" i="6"/>
  <c r="EE67" i="6"/>
  <c r="EF67" i="6"/>
  <c r="EG67" i="6"/>
  <c r="EH67" i="6"/>
  <c r="EI67" i="6"/>
  <c r="EJ67" i="6"/>
  <c r="EK67" i="6"/>
  <c r="EL67" i="6"/>
  <c r="EM67" i="6"/>
  <c r="EN67" i="6"/>
  <c r="EO67" i="6"/>
  <c r="EP67" i="6"/>
  <c r="EQ67" i="6"/>
  <c r="ER67" i="6"/>
  <c r="ES67" i="6"/>
  <c r="ET67" i="6"/>
  <c r="EU67" i="6"/>
  <c r="EV67" i="6"/>
  <c r="EW67" i="6"/>
  <c r="EX67" i="6"/>
  <c r="EY67" i="6"/>
  <c r="EZ67" i="6"/>
  <c r="FA67" i="6"/>
  <c r="FB67" i="6"/>
  <c r="FC67" i="6"/>
  <c r="FD67" i="6"/>
  <c r="FE67" i="6"/>
  <c r="FF67" i="6"/>
  <c r="FG67" i="6"/>
  <c r="FH67" i="6"/>
  <c r="FI67" i="6"/>
  <c r="FJ67" i="6"/>
  <c r="FK67" i="6"/>
  <c r="FL67" i="6"/>
  <c r="FM67" i="6"/>
  <c r="FN67" i="6"/>
  <c r="FO67" i="6"/>
  <c r="FP67" i="6"/>
  <c r="FQ67" i="6"/>
  <c r="FR67" i="6"/>
  <c r="FS67" i="6"/>
  <c r="FT67" i="6"/>
  <c r="FU67" i="6"/>
  <c r="FV67" i="6"/>
  <c r="FW67" i="6"/>
  <c r="FX67" i="6"/>
  <c r="FY67" i="6"/>
  <c r="FZ67" i="6"/>
  <c r="GA67" i="6"/>
  <c r="GB67" i="6"/>
  <c r="GC67" i="6"/>
  <c r="GD67" i="6"/>
  <c r="GE67" i="6"/>
  <c r="GF67" i="6"/>
  <c r="GG67" i="6"/>
  <c r="GH67" i="6"/>
  <c r="GI67" i="6"/>
  <c r="GJ67" i="6"/>
  <c r="GK67" i="6"/>
  <c r="GL67" i="6"/>
  <c r="GM67" i="6"/>
  <c r="GN67" i="6"/>
  <c r="GO67" i="6"/>
  <c r="GP67" i="6"/>
  <c r="GQ67" i="6"/>
  <c r="GR67" i="6"/>
  <c r="GS67" i="6"/>
  <c r="GT67" i="6"/>
  <c r="GU67" i="6"/>
  <c r="GV67" i="6"/>
  <c r="GW67" i="6"/>
  <c r="GX67" i="6"/>
  <c r="GY67" i="6"/>
  <c r="GZ67" i="6"/>
  <c r="HA67" i="6"/>
  <c r="HB67" i="6"/>
  <c r="HC67" i="6"/>
  <c r="HD67" i="6"/>
  <c r="HE67" i="6"/>
  <c r="HF67" i="6"/>
  <c r="HG67" i="6"/>
  <c r="HH67" i="6"/>
  <c r="HI67" i="6"/>
  <c r="HJ67" i="6"/>
  <c r="HK67" i="6"/>
  <c r="HL67" i="6"/>
  <c r="HM67" i="6"/>
  <c r="HN67" i="6"/>
  <c r="HO67" i="6"/>
  <c r="HP67" i="6"/>
  <c r="HQ67" i="6"/>
  <c r="HR67" i="6"/>
  <c r="HS67" i="6"/>
  <c r="HT67" i="6"/>
  <c r="HU67" i="6"/>
  <c r="HV67" i="6"/>
  <c r="HW67" i="6"/>
  <c r="HX67" i="6"/>
  <c r="HY67" i="6"/>
  <c r="HZ67" i="6"/>
  <c r="IA67" i="6"/>
  <c r="IB67" i="6"/>
  <c r="IC67" i="6"/>
  <c r="ID67" i="6"/>
  <c r="IE67" i="6"/>
  <c r="IF67" i="6"/>
  <c r="IG67" i="6"/>
  <c r="IH67" i="6"/>
  <c r="II67" i="6"/>
  <c r="IJ67" i="6"/>
  <c r="IK67" i="6"/>
  <c r="IL67" i="6"/>
  <c r="IM67" i="6"/>
  <c r="IN67" i="6"/>
  <c r="IO67" i="6"/>
  <c r="IP67" i="6"/>
  <c r="IQ67" i="6"/>
  <c r="IR67" i="6"/>
  <c r="IS67" i="6"/>
  <c r="IT67" i="6"/>
  <c r="IU67" i="6"/>
  <c r="IV67" i="6"/>
  <c r="IW67" i="6"/>
  <c r="IX67" i="6"/>
  <c r="IY67" i="6"/>
  <c r="IZ67" i="6"/>
  <c r="JA67" i="6"/>
  <c r="JB67" i="6"/>
  <c r="JC67" i="6"/>
  <c r="JD67" i="6"/>
  <c r="JE67" i="6"/>
  <c r="JF67" i="6"/>
  <c r="JG67" i="6"/>
  <c r="JH67" i="6"/>
  <c r="JI67" i="6"/>
  <c r="JJ67" i="6"/>
  <c r="JK67" i="6"/>
  <c r="T68" i="6"/>
  <c r="U68" i="6"/>
  <c r="V68" i="6"/>
  <c r="W68" i="6"/>
  <c r="X68" i="6"/>
  <c r="Y68" i="6"/>
  <c r="Z68" i="6"/>
  <c r="AA68" i="6"/>
  <c r="AB68" i="6"/>
  <c r="AC68" i="6"/>
  <c r="AD68" i="6"/>
  <c r="AE68" i="6"/>
  <c r="AF68" i="6"/>
  <c r="AG68" i="6"/>
  <c r="AH68" i="6"/>
  <c r="AI68" i="6"/>
  <c r="AJ68" i="6"/>
  <c r="AK68" i="6"/>
  <c r="AL68" i="6"/>
  <c r="AM68" i="6"/>
  <c r="AN68" i="6"/>
  <c r="AO68" i="6"/>
  <c r="AP68" i="6"/>
  <c r="AQ68" i="6"/>
  <c r="AR68" i="6"/>
  <c r="AS68" i="6"/>
  <c r="AT68" i="6"/>
  <c r="AU68" i="6"/>
  <c r="AV68" i="6"/>
  <c r="AW68" i="6"/>
  <c r="AX68" i="6"/>
  <c r="AY68" i="6"/>
  <c r="AZ68" i="6"/>
  <c r="BA68" i="6"/>
  <c r="BB68" i="6"/>
  <c r="BC68" i="6"/>
  <c r="BD68" i="6"/>
  <c r="BE68" i="6"/>
  <c r="BF68" i="6"/>
  <c r="BG68" i="6"/>
  <c r="BH68" i="6"/>
  <c r="BI68" i="6"/>
  <c r="BJ68" i="6"/>
  <c r="BK68" i="6"/>
  <c r="BL68" i="6"/>
  <c r="BM68" i="6"/>
  <c r="BN68" i="6"/>
  <c r="BO68" i="6"/>
  <c r="BP68" i="6"/>
  <c r="BQ68" i="6"/>
  <c r="BR68" i="6"/>
  <c r="BS68" i="6"/>
  <c r="BT68" i="6"/>
  <c r="BU68" i="6"/>
  <c r="BV68" i="6"/>
  <c r="BW68" i="6"/>
  <c r="BX68" i="6"/>
  <c r="BY68" i="6"/>
  <c r="BZ68" i="6"/>
  <c r="CA68" i="6"/>
  <c r="CB68" i="6"/>
  <c r="CC68" i="6"/>
  <c r="CD68" i="6"/>
  <c r="CE68" i="6"/>
  <c r="CF68" i="6"/>
  <c r="CG68" i="6"/>
  <c r="CH68" i="6"/>
  <c r="CI68" i="6"/>
  <c r="CJ68" i="6"/>
  <c r="CK68" i="6"/>
  <c r="CL68" i="6"/>
  <c r="CM68" i="6"/>
  <c r="CN68" i="6"/>
  <c r="CO68" i="6"/>
  <c r="CP68" i="6"/>
  <c r="CQ68" i="6"/>
  <c r="CR68" i="6"/>
  <c r="CS68" i="6"/>
  <c r="CT68" i="6"/>
  <c r="CU68" i="6"/>
  <c r="CV68" i="6"/>
  <c r="CW68" i="6"/>
  <c r="CX68" i="6"/>
  <c r="CY68" i="6"/>
  <c r="CZ68" i="6"/>
  <c r="DA68" i="6"/>
  <c r="DB68" i="6"/>
  <c r="DC68" i="6"/>
  <c r="DD68" i="6"/>
  <c r="DE68" i="6"/>
  <c r="DF68" i="6"/>
  <c r="DG68" i="6"/>
  <c r="DH68" i="6"/>
  <c r="DI68" i="6"/>
  <c r="DJ68" i="6"/>
  <c r="DK68" i="6"/>
  <c r="DL68" i="6"/>
  <c r="DM68" i="6"/>
  <c r="DN68" i="6"/>
  <c r="DO68" i="6"/>
  <c r="DP68" i="6"/>
  <c r="DQ68" i="6"/>
  <c r="DR68" i="6"/>
  <c r="DS68" i="6"/>
  <c r="DT68" i="6"/>
  <c r="DU68" i="6"/>
  <c r="DV68" i="6"/>
  <c r="DW68" i="6"/>
  <c r="DX68" i="6"/>
  <c r="DY68" i="6"/>
  <c r="DZ68" i="6"/>
  <c r="EA68" i="6"/>
  <c r="EB68" i="6"/>
  <c r="EC68" i="6"/>
  <c r="ED68" i="6"/>
  <c r="EE68" i="6"/>
  <c r="EF68" i="6"/>
  <c r="EG68" i="6"/>
  <c r="EH68" i="6"/>
  <c r="EI68" i="6"/>
  <c r="EJ68" i="6"/>
  <c r="EK68" i="6"/>
  <c r="EL68" i="6"/>
  <c r="EM68" i="6"/>
  <c r="EN68" i="6"/>
  <c r="EO68" i="6"/>
  <c r="EP68" i="6"/>
  <c r="EQ68" i="6"/>
  <c r="ER68" i="6"/>
  <c r="ES68" i="6"/>
  <c r="ET68" i="6"/>
  <c r="EU68" i="6"/>
  <c r="EV68" i="6"/>
  <c r="EW68" i="6"/>
  <c r="EX68" i="6"/>
  <c r="EY68" i="6"/>
  <c r="EZ68" i="6"/>
  <c r="FA68" i="6"/>
  <c r="FB68" i="6"/>
  <c r="FC68" i="6"/>
  <c r="FD68" i="6"/>
  <c r="FE68" i="6"/>
  <c r="FF68" i="6"/>
  <c r="FG68" i="6"/>
  <c r="FH68" i="6"/>
  <c r="FI68" i="6"/>
  <c r="FJ68" i="6"/>
  <c r="FK68" i="6"/>
  <c r="FL68" i="6"/>
  <c r="FM68" i="6"/>
  <c r="FN68" i="6"/>
  <c r="FO68" i="6"/>
  <c r="FP68" i="6"/>
  <c r="FQ68" i="6"/>
  <c r="FR68" i="6"/>
  <c r="FS68" i="6"/>
  <c r="FT68" i="6"/>
  <c r="FU68" i="6"/>
  <c r="FV68" i="6"/>
  <c r="FW68" i="6"/>
  <c r="FX68" i="6"/>
  <c r="FY68" i="6"/>
  <c r="FZ68" i="6"/>
  <c r="GA68" i="6"/>
  <c r="GB68" i="6"/>
  <c r="GC68" i="6"/>
  <c r="GD68" i="6"/>
  <c r="GE68" i="6"/>
  <c r="GF68" i="6"/>
  <c r="GG68" i="6"/>
  <c r="GH68" i="6"/>
  <c r="GI68" i="6"/>
  <c r="GJ68" i="6"/>
  <c r="GK68" i="6"/>
  <c r="GL68" i="6"/>
  <c r="GM68" i="6"/>
  <c r="GN68" i="6"/>
  <c r="GO68" i="6"/>
  <c r="GP68" i="6"/>
  <c r="GQ68" i="6"/>
  <c r="GR68" i="6"/>
  <c r="GS68" i="6"/>
  <c r="GT68" i="6"/>
  <c r="GU68" i="6"/>
  <c r="GV68" i="6"/>
  <c r="GW68" i="6"/>
  <c r="GX68" i="6"/>
  <c r="GY68" i="6"/>
  <c r="GZ68" i="6"/>
  <c r="HA68" i="6"/>
  <c r="HB68" i="6"/>
  <c r="HC68" i="6"/>
  <c r="HD68" i="6"/>
  <c r="HE68" i="6"/>
  <c r="HF68" i="6"/>
  <c r="HG68" i="6"/>
  <c r="HH68" i="6"/>
  <c r="HI68" i="6"/>
  <c r="HJ68" i="6"/>
  <c r="HK68" i="6"/>
  <c r="HL68" i="6"/>
  <c r="HM68" i="6"/>
  <c r="HN68" i="6"/>
  <c r="HO68" i="6"/>
  <c r="HP68" i="6"/>
  <c r="HQ68" i="6"/>
  <c r="HR68" i="6"/>
  <c r="HS68" i="6"/>
  <c r="HT68" i="6"/>
  <c r="HU68" i="6"/>
  <c r="HV68" i="6"/>
  <c r="HW68" i="6"/>
  <c r="HX68" i="6"/>
  <c r="HY68" i="6"/>
  <c r="HZ68" i="6"/>
  <c r="IA68" i="6"/>
  <c r="IB68" i="6"/>
  <c r="IC68" i="6"/>
  <c r="ID68" i="6"/>
  <c r="IE68" i="6"/>
  <c r="IF68" i="6"/>
  <c r="IG68" i="6"/>
  <c r="IH68" i="6"/>
  <c r="II68" i="6"/>
  <c r="IJ68" i="6"/>
  <c r="IK68" i="6"/>
  <c r="IL68" i="6"/>
  <c r="IM68" i="6"/>
  <c r="IN68" i="6"/>
  <c r="IO68" i="6"/>
  <c r="IP68" i="6"/>
  <c r="IQ68" i="6"/>
  <c r="IR68" i="6"/>
  <c r="IS68" i="6"/>
  <c r="IT68" i="6"/>
  <c r="IU68" i="6"/>
  <c r="IV68" i="6"/>
  <c r="IW68" i="6"/>
  <c r="IX68" i="6"/>
  <c r="IY68" i="6"/>
  <c r="IZ68" i="6"/>
  <c r="JA68" i="6"/>
  <c r="JB68" i="6"/>
  <c r="JC68" i="6"/>
  <c r="JD68" i="6"/>
  <c r="JE68" i="6"/>
  <c r="JF68" i="6"/>
  <c r="JG68" i="6"/>
  <c r="JH68" i="6"/>
  <c r="JI68" i="6"/>
  <c r="JJ68" i="6"/>
  <c r="JK68" i="6"/>
  <c r="ES43" i="6"/>
  <c r="ET43" i="6"/>
  <c r="EU43" i="6"/>
  <c r="EV43" i="6"/>
  <c r="EW43" i="6"/>
  <c r="EX43" i="6"/>
  <c r="ER43" i="6"/>
  <c r="V68" i="1"/>
  <c r="W68" i="1"/>
  <c r="X68" i="1"/>
  <c r="AB68" i="1"/>
  <c r="AC68" i="1"/>
  <c r="AD68" i="1"/>
  <c r="AE68" i="1"/>
  <c r="AF68" i="1"/>
  <c r="AG68" i="1"/>
  <c r="AH68" i="1"/>
  <c r="AI68" i="1"/>
  <c r="AJ68" i="1"/>
  <c r="AK68" i="1"/>
  <c r="AL68" i="1"/>
  <c r="AM68" i="1"/>
  <c r="AN68" i="1"/>
  <c r="AO68" i="1"/>
  <c r="AP68" i="1"/>
  <c r="AQ68" i="1"/>
  <c r="AR68" i="1"/>
  <c r="AS68" i="1"/>
  <c r="AT68" i="1"/>
  <c r="AU68" i="1"/>
  <c r="AY68" i="1"/>
  <c r="AZ68" i="1"/>
  <c r="BA68" i="1"/>
  <c r="BB68" i="1"/>
  <c r="BC68" i="1"/>
  <c r="BD68" i="1"/>
  <c r="BE68" i="1"/>
  <c r="BF68" i="1"/>
  <c r="BG68" i="1"/>
  <c r="BH68" i="1"/>
  <c r="BI68" i="1"/>
  <c r="BJ68" i="1"/>
  <c r="BK68" i="1"/>
  <c r="BL68" i="1"/>
  <c r="BM68" i="1"/>
  <c r="BN68" i="1"/>
  <c r="BO68" i="1"/>
  <c r="BP68" i="1"/>
  <c r="V43" i="1"/>
  <c r="W43" i="1"/>
  <c r="X43" i="1"/>
  <c r="AB43" i="1"/>
  <c r="AC43" i="1"/>
  <c r="AD43" i="1"/>
  <c r="AE43" i="1"/>
  <c r="AF43" i="1"/>
  <c r="AG43" i="1"/>
  <c r="AH43" i="1"/>
  <c r="AI43" i="1"/>
  <c r="AJ43" i="1"/>
  <c r="AK43" i="1"/>
  <c r="AL43" i="1"/>
  <c r="AM43" i="1"/>
  <c r="AN43" i="1"/>
  <c r="AO43" i="1"/>
  <c r="AP43" i="1"/>
  <c r="AQ43" i="1"/>
  <c r="AR43" i="1"/>
  <c r="AS43" i="1"/>
  <c r="AT43" i="1"/>
  <c r="AU43" i="1"/>
  <c r="AY43" i="1"/>
  <c r="AZ43" i="1"/>
  <c r="BA43" i="1"/>
  <c r="BB43" i="1"/>
  <c r="BC43" i="1"/>
  <c r="BD43" i="1"/>
  <c r="BE43" i="1"/>
  <c r="BF43" i="1"/>
  <c r="BG43" i="1"/>
  <c r="BH43" i="1"/>
  <c r="BI43" i="1"/>
  <c r="BJ43" i="1"/>
  <c r="BK43" i="1"/>
  <c r="BL43" i="1"/>
  <c r="BM43" i="1"/>
  <c r="BN43" i="1"/>
  <c r="BO43" i="1"/>
  <c r="BP43" i="1"/>
  <c r="J43" i="1"/>
  <c r="K43" i="1"/>
  <c r="L43" i="1"/>
  <c r="BX42" i="1"/>
  <c r="BV42" i="1"/>
  <c r="BU42" i="1"/>
  <c r="BT42" i="1"/>
  <c r="BS42" i="1"/>
  <c r="BX41" i="1"/>
  <c r="BV41" i="1"/>
  <c r="BU41" i="1"/>
  <c r="BT41" i="1"/>
  <c r="BS41" i="1"/>
  <c r="DM43" i="6"/>
  <c r="DN43" i="6"/>
  <c r="DO43" i="6"/>
  <c r="DP43" i="6"/>
  <c r="DQ43" i="6"/>
  <c r="DR43" i="6"/>
  <c r="DS43" i="6"/>
  <c r="DT43" i="6"/>
  <c r="DU43" i="6"/>
  <c r="DV43" i="6"/>
  <c r="R32" i="1" l="1"/>
  <c r="S32" i="1"/>
  <c r="T51" i="1"/>
  <c r="R51" i="1"/>
  <c r="R52" i="1"/>
  <c r="S52" i="1"/>
  <c r="T52" i="1"/>
  <c r="M23" i="1"/>
  <c r="U23" i="1" s="1"/>
  <c r="T23" i="1"/>
  <c r="R23" i="1"/>
  <c r="S23" i="1"/>
  <c r="S63" i="1"/>
  <c r="T63" i="1"/>
  <c r="R63" i="1"/>
  <c r="R47" i="1"/>
  <c r="S47" i="1"/>
  <c r="T47" i="1"/>
  <c r="M22" i="1"/>
  <c r="R22" i="1"/>
  <c r="T22" i="1"/>
  <c r="CG41" i="1"/>
  <c r="CG42" i="1"/>
  <c r="CH42" i="1"/>
  <c r="CH41" i="1"/>
  <c r="A38" i="6"/>
  <c r="M41" i="6"/>
  <c r="P41" i="6"/>
  <c r="Q41" i="6"/>
  <c r="CK41" i="1" s="1"/>
  <c r="R41" i="6"/>
  <c r="CL41" i="1" s="1"/>
  <c r="S41" i="6"/>
  <c r="CM41" i="1" s="1"/>
  <c r="M42" i="6"/>
  <c r="P42" i="6"/>
  <c r="Q42" i="6"/>
  <c r="CK42" i="1" s="1"/>
  <c r="R42" i="6"/>
  <c r="CL42" i="1" s="1"/>
  <c r="S42" i="6"/>
  <c r="CM42" i="1" s="1"/>
  <c r="A41" i="6"/>
  <c r="B41" i="6"/>
  <c r="C41" i="6"/>
  <c r="D41" i="6"/>
  <c r="E41" i="6"/>
  <c r="F41" i="6"/>
  <c r="G41" i="6"/>
  <c r="H41" i="6"/>
  <c r="I41" i="6"/>
  <c r="A42" i="6"/>
  <c r="B42" i="6"/>
  <c r="C42" i="6"/>
  <c r="D42" i="6"/>
  <c r="E42" i="6"/>
  <c r="F42" i="6"/>
  <c r="G42" i="6"/>
  <c r="H42" i="6"/>
  <c r="I42" i="6"/>
  <c r="N42" i="6"/>
  <c r="U22" i="1" l="1"/>
  <c r="O42" i="6"/>
  <c r="O41" i="6"/>
  <c r="K42" i="6"/>
  <c r="BW42" i="1"/>
  <c r="BY42" i="1" s="1"/>
  <c r="CD42" i="1" s="1"/>
  <c r="K41" i="6"/>
  <c r="BW41" i="1"/>
  <c r="BY41" i="1" s="1"/>
  <c r="CD41" i="1" s="1"/>
  <c r="L42" i="6"/>
  <c r="BQ41" i="1"/>
  <c r="BR41" i="1" s="1"/>
  <c r="N41" i="6"/>
  <c r="CE41" i="1" l="1"/>
  <c r="CA41" i="1"/>
  <c r="BZ41" i="1"/>
  <c r="CC41" i="1"/>
  <c r="CB41" i="1"/>
  <c r="CA42" i="1"/>
  <c r="BZ42" i="1"/>
  <c r="CE42" i="1"/>
  <c r="CC42" i="1"/>
  <c r="CB42" i="1"/>
  <c r="J41" i="6"/>
  <c r="L41" i="6"/>
  <c r="CI41" i="1" l="1"/>
  <c r="CF41" i="1"/>
  <c r="J42" i="6"/>
  <c r="BQ42" i="1"/>
  <c r="BR42" i="1" s="1"/>
  <c r="CJ41" i="1"/>
  <c r="CI42" i="1"/>
  <c r="CJ42" i="1"/>
  <c r="CF42" i="1"/>
  <c r="F31" i="3" l="1"/>
  <c r="F30" i="3"/>
  <c r="BU20" i="1" l="1"/>
  <c r="BT20" i="1"/>
  <c r="O100" i="1" l="1"/>
  <c r="O101" i="1"/>
  <c r="BX53" i="1" l="1"/>
  <c r="BV53" i="1"/>
  <c r="BU53" i="1"/>
  <c r="BT53" i="1"/>
  <c r="BS53" i="1"/>
  <c r="K53" i="6"/>
  <c r="Q53" i="6"/>
  <c r="CK53" i="1" s="1"/>
  <c r="R53" i="6"/>
  <c r="CL53" i="1" s="1"/>
  <c r="S53" i="6"/>
  <c r="CM53" i="1" s="1"/>
  <c r="A53" i="6"/>
  <c r="B53" i="6"/>
  <c r="C53" i="6"/>
  <c r="D53" i="6"/>
  <c r="E53" i="6"/>
  <c r="F53" i="6"/>
  <c r="G53" i="6"/>
  <c r="H53" i="6"/>
  <c r="I53" i="6"/>
  <c r="M53" i="6"/>
  <c r="P53" i="6"/>
  <c r="N43" i="1" l="1"/>
  <c r="CH53" i="1"/>
  <c r="CG53" i="1"/>
  <c r="O53" i="6"/>
  <c r="N53" i="6"/>
  <c r="BW53" i="1"/>
  <c r="BY53" i="1" s="1"/>
  <c r="CA53" i="1" s="1"/>
  <c r="BZ53" i="1" l="1"/>
  <c r="CE53" i="1"/>
  <c r="CD53" i="1"/>
  <c r="CC53" i="1"/>
  <c r="CB53" i="1"/>
  <c r="CJ53" i="1" s="1"/>
  <c r="CI53" i="1" l="1"/>
  <c r="J53" i="6"/>
  <c r="BQ53" i="1"/>
  <c r="BR53" i="1" s="1"/>
  <c r="L53" i="6"/>
  <c r="CF53" i="1"/>
  <c r="A65" i="6" l="1"/>
  <c r="B65" i="6"/>
  <c r="C65" i="6"/>
  <c r="D65" i="6"/>
  <c r="E65" i="6"/>
  <c r="F65" i="6"/>
  <c r="G65" i="6"/>
  <c r="H65" i="6"/>
  <c r="I65" i="6"/>
  <c r="M65" i="6"/>
  <c r="P65" i="6"/>
  <c r="Q65" i="6"/>
  <c r="CK65" i="1" s="1"/>
  <c r="R65" i="6"/>
  <c r="CL65" i="1" s="1"/>
  <c r="S65" i="6"/>
  <c r="CM65" i="1" s="1"/>
  <c r="A66" i="6"/>
  <c r="B66" i="6"/>
  <c r="C66" i="6"/>
  <c r="D66" i="6"/>
  <c r="E66" i="6"/>
  <c r="F66" i="6"/>
  <c r="G66" i="6"/>
  <c r="H66" i="6"/>
  <c r="I66" i="6"/>
  <c r="M66" i="6"/>
  <c r="P66" i="6"/>
  <c r="Q66" i="6"/>
  <c r="CK66" i="1" s="1"/>
  <c r="R66" i="6"/>
  <c r="CL66" i="1" s="1"/>
  <c r="S66" i="6"/>
  <c r="CM66" i="1" s="1"/>
  <c r="A45" i="6"/>
  <c r="B45" i="6"/>
  <c r="C45" i="6"/>
  <c r="D45" i="6"/>
  <c r="E45" i="6"/>
  <c r="F45" i="6"/>
  <c r="G45" i="6"/>
  <c r="H45" i="6"/>
  <c r="I45" i="6"/>
  <c r="M45" i="6"/>
  <c r="P45" i="6"/>
  <c r="Q45" i="6"/>
  <c r="CK45" i="1" s="1"/>
  <c r="R45" i="6"/>
  <c r="CL45" i="1" s="1"/>
  <c r="S45" i="6"/>
  <c r="CM45" i="1" s="1"/>
  <c r="A46" i="6"/>
  <c r="B46" i="6"/>
  <c r="C46" i="6"/>
  <c r="D46" i="6"/>
  <c r="E46" i="6"/>
  <c r="F46" i="6"/>
  <c r="G46" i="6"/>
  <c r="H46" i="6"/>
  <c r="I46" i="6"/>
  <c r="M46" i="6"/>
  <c r="P46" i="6"/>
  <c r="Q46" i="6"/>
  <c r="CK46" i="1" s="1"/>
  <c r="R46" i="6"/>
  <c r="CL46" i="1" s="1"/>
  <c r="S46" i="6"/>
  <c r="CM46" i="1" s="1"/>
  <c r="A47" i="6"/>
  <c r="B47" i="6"/>
  <c r="C47" i="6"/>
  <c r="D47" i="6"/>
  <c r="E47" i="6"/>
  <c r="F47" i="6"/>
  <c r="G47" i="6"/>
  <c r="H47" i="6"/>
  <c r="I47" i="6"/>
  <c r="M47" i="6"/>
  <c r="P47" i="6"/>
  <c r="Q47" i="6"/>
  <c r="CK47" i="1" s="1"/>
  <c r="R47" i="6"/>
  <c r="CL47" i="1" s="1"/>
  <c r="S47" i="6"/>
  <c r="CM47" i="1" s="1"/>
  <c r="A48" i="6"/>
  <c r="B48" i="6"/>
  <c r="C48" i="6"/>
  <c r="D48" i="6"/>
  <c r="E48" i="6"/>
  <c r="F48" i="6"/>
  <c r="G48" i="6"/>
  <c r="H48" i="6"/>
  <c r="I48" i="6"/>
  <c r="M48" i="6"/>
  <c r="P48" i="6"/>
  <c r="Q48" i="6"/>
  <c r="CK48" i="1" s="1"/>
  <c r="R48" i="6"/>
  <c r="CL48" i="1" s="1"/>
  <c r="S48" i="6"/>
  <c r="CM48" i="1" s="1"/>
  <c r="A49" i="6"/>
  <c r="B49" i="6"/>
  <c r="C49" i="6"/>
  <c r="D49" i="6"/>
  <c r="E49" i="6"/>
  <c r="F49" i="6"/>
  <c r="G49" i="6"/>
  <c r="H49" i="6"/>
  <c r="I49" i="6"/>
  <c r="M49" i="6"/>
  <c r="P49" i="6"/>
  <c r="Q49" i="6"/>
  <c r="CK49" i="1" s="1"/>
  <c r="R49" i="6"/>
  <c r="CL49" i="1" s="1"/>
  <c r="S49" i="6"/>
  <c r="CM49" i="1" s="1"/>
  <c r="A50" i="6"/>
  <c r="B50" i="6"/>
  <c r="C50" i="6"/>
  <c r="D50" i="6"/>
  <c r="E50" i="6"/>
  <c r="F50" i="6"/>
  <c r="G50" i="6"/>
  <c r="H50" i="6"/>
  <c r="I50" i="6"/>
  <c r="M50" i="6"/>
  <c r="P50" i="6"/>
  <c r="Q50" i="6"/>
  <c r="CK50" i="1" s="1"/>
  <c r="R50" i="6"/>
  <c r="CL50" i="1" s="1"/>
  <c r="S50" i="6"/>
  <c r="CM50" i="1" s="1"/>
  <c r="A51" i="6"/>
  <c r="B51" i="6"/>
  <c r="C51" i="6"/>
  <c r="D51" i="6"/>
  <c r="E51" i="6"/>
  <c r="F51" i="6"/>
  <c r="G51" i="6"/>
  <c r="H51" i="6"/>
  <c r="I51" i="6"/>
  <c r="M51" i="6"/>
  <c r="P51" i="6"/>
  <c r="Q51" i="6"/>
  <c r="CK51" i="1" s="1"/>
  <c r="R51" i="6"/>
  <c r="CL51" i="1" s="1"/>
  <c r="S51" i="6"/>
  <c r="CM51" i="1" s="1"/>
  <c r="A52" i="6"/>
  <c r="B52" i="6"/>
  <c r="C52" i="6"/>
  <c r="D52" i="6"/>
  <c r="E52" i="6"/>
  <c r="F52" i="6"/>
  <c r="G52" i="6"/>
  <c r="H52" i="6"/>
  <c r="I52" i="6"/>
  <c r="M52" i="6"/>
  <c r="P52" i="6"/>
  <c r="Q52" i="6"/>
  <c r="CK52" i="1" s="1"/>
  <c r="R52" i="6"/>
  <c r="CL52" i="1" s="1"/>
  <c r="S52" i="6"/>
  <c r="CM52" i="1" s="1"/>
  <c r="A54" i="6"/>
  <c r="B54" i="6"/>
  <c r="C54" i="6"/>
  <c r="D54" i="6"/>
  <c r="E54" i="6"/>
  <c r="F54" i="6"/>
  <c r="G54" i="6"/>
  <c r="H54" i="6"/>
  <c r="I54" i="6"/>
  <c r="M54" i="6"/>
  <c r="P54" i="6"/>
  <c r="Q54" i="6"/>
  <c r="CK54" i="1" s="1"/>
  <c r="R54" i="6"/>
  <c r="CL54" i="1" s="1"/>
  <c r="S54" i="6"/>
  <c r="CM54" i="1" s="1"/>
  <c r="A55" i="6"/>
  <c r="B55" i="6"/>
  <c r="C55" i="6"/>
  <c r="D55" i="6"/>
  <c r="E55" i="6"/>
  <c r="F55" i="6"/>
  <c r="G55" i="6"/>
  <c r="H55" i="6"/>
  <c r="I55" i="6"/>
  <c r="M55" i="6"/>
  <c r="P55" i="6"/>
  <c r="Q55" i="6"/>
  <c r="CK55" i="1" s="1"/>
  <c r="R55" i="6"/>
  <c r="CL55" i="1" s="1"/>
  <c r="S55" i="6"/>
  <c r="CM55" i="1" s="1"/>
  <c r="A56" i="6"/>
  <c r="B56" i="6"/>
  <c r="C56" i="6"/>
  <c r="D56" i="6"/>
  <c r="E56" i="6"/>
  <c r="F56" i="6"/>
  <c r="G56" i="6"/>
  <c r="H56" i="6"/>
  <c r="I56" i="6"/>
  <c r="M56" i="6"/>
  <c r="P56" i="6"/>
  <c r="Q56" i="6"/>
  <c r="CK56" i="1" s="1"/>
  <c r="R56" i="6"/>
  <c r="CL56" i="1" s="1"/>
  <c r="S56" i="6"/>
  <c r="CM56" i="1" s="1"/>
  <c r="A57" i="6"/>
  <c r="B57" i="6"/>
  <c r="C57" i="6"/>
  <c r="D57" i="6"/>
  <c r="E57" i="6"/>
  <c r="F57" i="6"/>
  <c r="G57" i="6"/>
  <c r="H57" i="6"/>
  <c r="I57" i="6"/>
  <c r="M57" i="6"/>
  <c r="P57" i="6"/>
  <c r="Q57" i="6"/>
  <c r="CK57" i="1" s="1"/>
  <c r="R57" i="6"/>
  <c r="CL57" i="1" s="1"/>
  <c r="S57" i="6"/>
  <c r="CM57" i="1" s="1"/>
  <c r="A58" i="6"/>
  <c r="B58" i="6"/>
  <c r="C58" i="6"/>
  <c r="D58" i="6"/>
  <c r="E58" i="6"/>
  <c r="F58" i="6"/>
  <c r="G58" i="6"/>
  <c r="H58" i="6"/>
  <c r="I58" i="6"/>
  <c r="M58" i="6"/>
  <c r="P58" i="6"/>
  <c r="Q58" i="6"/>
  <c r="CK58" i="1" s="1"/>
  <c r="R58" i="6"/>
  <c r="CL58" i="1" s="1"/>
  <c r="S58" i="6"/>
  <c r="CM58" i="1" s="1"/>
  <c r="A59" i="6"/>
  <c r="B59" i="6"/>
  <c r="C59" i="6"/>
  <c r="D59" i="6"/>
  <c r="E59" i="6"/>
  <c r="F59" i="6"/>
  <c r="G59" i="6"/>
  <c r="H59" i="6"/>
  <c r="I59" i="6"/>
  <c r="M59" i="6"/>
  <c r="P59" i="6"/>
  <c r="Q59" i="6"/>
  <c r="CK59" i="1" s="1"/>
  <c r="R59" i="6"/>
  <c r="CL59" i="1" s="1"/>
  <c r="S59" i="6"/>
  <c r="CM59" i="1" s="1"/>
  <c r="A60" i="6"/>
  <c r="B60" i="6"/>
  <c r="C60" i="6"/>
  <c r="D60" i="6"/>
  <c r="E60" i="6"/>
  <c r="F60" i="6"/>
  <c r="G60" i="6"/>
  <c r="H60" i="6"/>
  <c r="I60" i="6"/>
  <c r="M60" i="6"/>
  <c r="P60" i="6"/>
  <c r="Q60" i="6"/>
  <c r="CK60" i="1" s="1"/>
  <c r="R60" i="6"/>
  <c r="CL60" i="1" s="1"/>
  <c r="S60" i="6"/>
  <c r="CM60" i="1" s="1"/>
  <c r="A61" i="6"/>
  <c r="B61" i="6"/>
  <c r="C61" i="6"/>
  <c r="D61" i="6"/>
  <c r="E61" i="6"/>
  <c r="F61" i="6"/>
  <c r="G61" i="6"/>
  <c r="H61" i="6"/>
  <c r="I61" i="6"/>
  <c r="M61" i="6"/>
  <c r="P61" i="6"/>
  <c r="Q61" i="6"/>
  <c r="CK61" i="1" s="1"/>
  <c r="R61" i="6"/>
  <c r="CL61" i="1" s="1"/>
  <c r="S61" i="6"/>
  <c r="CM61" i="1" s="1"/>
  <c r="A62" i="6"/>
  <c r="B62" i="6"/>
  <c r="C62" i="6"/>
  <c r="D62" i="6"/>
  <c r="E62" i="6"/>
  <c r="F62" i="6"/>
  <c r="G62" i="6"/>
  <c r="H62" i="6"/>
  <c r="I62" i="6"/>
  <c r="M62" i="6"/>
  <c r="P62" i="6"/>
  <c r="Q62" i="6"/>
  <c r="CK62" i="1" s="1"/>
  <c r="R62" i="6"/>
  <c r="CL62" i="1" s="1"/>
  <c r="S62" i="6"/>
  <c r="CM62" i="1" s="1"/>
  <c r="A63" i="6"/>
  <c r="B63" i="6"/>
  <c r="C63" i="6"/>
  <c r="D63" i="6"/>
  <c r="E63" i="6"/>
  <c r="F63" i="6"/>
  <c r="G63" i="6"/>
  <c r="H63" i="6"/>
  <c r="I63" i="6"/>
  <c r="M63" i="6"/>
  <c r="P63" i="6"/>
  <c r="Q63" i="6"/>
  <c r="CK63" i="1" s="1"/>
  <c r="R63" i="6"/>
  <c r="CL63" i="1" s="1"/>
  <c r="S63" i="6"/>
  <c r="CM63" i="1" s="1"/>
  <c r="A64" i="6"/>
  <c r="B64" i="6"/>
  <c r="C64" i="6"/>
  <c r="D64" i="6"/>
  <c r="E64" i="6"/>
  <c r="F64" i="6"/>
  <c r="G64" i="6"/>
  <c r="H64" i="6"/>
  <c r="I64" i="6"/>
  <c r="M64" i="6"/>
  <c r="P64" i="6"/>
  <c r="Q64" i="6"/>
  <c r="CK64" i="1" s="1"/>
  <c r="R64" i="6"/>
  <c r="CL64" i="1" s="1"/>
  <c r="S64" i="6"/>
  <c r="CM64" i="1" s="1"/>
  <c r="A21" i="6"/>
  <c r="B21" i="6"/>
  <c r="C21" i="6"/>
  <c r="D21" i="6"/>
  <c r="E21" i="6"/>
  <c r="F21" i="6"/>
  <c r="G21" i="6"/>
  <c r="H21" i="6"/>
  <c r="I21" i="6"/>
  <c r="M21" i="6"/>
  <c r="O21" i="6"/>
  <c r="P21" i="6"/>
  <c r="Q21" i="6"/>
  <c r="CK21" i="1" s="1"/>
  <c r="R21" i="6"/>
  <c r="CL21" i="1" s="1"/>
  <c r="S21" i="6"/>
  <c r="CM21" i="1" s="1"/>
  <c r="A22" i="6"/>
  <c r="B22" i="6"/>
  <c r="C22" i="6"/>
  <c r="D22" i="6"/>
  <c r="E22" i="6"/>
  <c r="F22" i="6"/>
  <c r="G22" i="6"/>
  <c r="H22" i="6"/>
  <c r="I22" i="6"/>
  <c r="M22" i="6"/>
  <c r="P22" i="6"/>
  <c r="Q22" i="6"/>
  <c r="CK22" i="1" s="1"/>
  <c r="R22" i="6"/>
  <c r="CL22" i="1" s="1"/>
  <c r="S22" i="6"/>
  <c r="CM22" i="1" s="1"/>
  <c r="A23" i="6"/>
  <c r="B23" i="6"/>
  <c r="C23" i="6"/>
  <c r="D23" i="6"/>
  <c r="E23" i="6"/>
  <c r="F23" i="6"/>
  <c r="G23" i="6"/>
  <c r="H23" i="6"/>
  <c r="I23" i="6"/>
  <c r="M23" i="6"/>
  <c r="O23" i="6"/>
  <c r="P23" i="6"/>
  <c r="Q23" i="6"/>
  <c r="CK23" i="1" s="1"/>
  <c r="R23" i="6"/>
  <c r="CL23" i="1" s="1"/>
  <c r="S23" i="6"/>
  <c r="CM23" i="1" s="1"/>
  <c r="A24" i="6"/>
  <c r="B24" i="6"/>
  <c r="C24" i="6"/>
  <c r="D24" i="6"/>
  <c r="E24" i="6"/>
  <c r="F24" i="6"/>
  <c r="G24" i="6"/>
  <c r="H24" i="6"/>
  <c r="I24" i="6"/>
  <c r="M24" i="6"/>
  <c r="O24" i="6"/>
  <c r="P24" i="6"/>
  <c r="Q24" i="6"/>
  <c r="CK24" i="1" s="1"/>
  <c r="R24" i="6"/>
  <c r="CL24" i="1" s="1"/>
  <c r="S24" i="6"/>
  <c r="CM24" i="1" s="1"/>
  <c r="A25" i="6"/>
  <c r="B25" i="6"/>
  <c r="C25" i="6"/>
  <c r="D25" i="6"/>
  <c r="E25" i="6"/>
  <c r="F25" i="6"/>
  <c r="G25" i="6"/>
  <c r="H25" i="6"/>
  <c r="I25" i="6"/>
  <c r="M25" i="6"/>
  <c r="N25" i="6"/>
  <c r="O25" i="6"/>
  <c r="P25" i="6"/>
  <c r="Q25" i="6"/>
  <c r="CK25" i="1" s="1"/>
  <c r="R25" i="6"/>
  <c r="CL25" i="1" s="1"/>
  <c r="S25" i="6"/>
  <c r="CM25" i="1" s="1"/>
  <c r="A26" i="6"/>
  <c r="B26" i="6"/>
  <c r="C26" i="6"/>
  <c r="D26" i="6"/>
  <c r="E26" i="6"/>
  <c r="F26" i="6"/>
  <c r="G26" i="6"/>
  <c r="H26" i="6"/>
  <c r="I26" i="6"/>
  <c r="M26" i="6"/>
  <c r="N26" i="6"/>
  <c r="O26" i="6"/>
  <c r="P26" i="6"/>
  <c r="Q26" i="6"/>
  <c r="CK26" i="1" s="1"/>
  <c r="R26" i="6"/>
  <c r="CL26" i="1" s="1"/>
  <c r="S26" i="6"/>
  <c r="CM26" i="1" s="1"/>
  <c r="A27" i="6"/>
  <c r="B27" i="6"/>
  <c r="C27" i="6"/>
  <c r="D27" i="6"/>
  <c r="E27" i="6"/>
  <c r="F27" i="6"/>
  <c r="G27" i="6"/>
  <c r="H27" i="6"/>
  <c r="I27" i="6"/>
  <c r="M27" i="6"/>
  <c r="O27" i="6"/>
  <c r="P27" i="6"/>
  <c r="Q27" i="6"/>
  <c r="CK27" i="1" s="1"/>
  <c r="R27" i="6"/>
  <c r="CL27" i="1" s="1"/>
  <c r="S27" i="6"/>
  <c r="CM27" i="1" s="1"/>
  <c r="A28" i="6"/>
  <c r="B28" i="6"/>
  <c r="C28" i="6"/>
  <c r="D28" i="6"/>
  <c r="E28" i="6"/>
  <c r="F28" i="6"/>
  <c r="G28" i="6"/>
  <c r="H28" i="6"/>
  <c r="I28" i="6"/>
  <c r="M28" i="6"/>
  <c r="O28" i="6"/>
  <c r="P28" i="6"/>
  <c r="Q28" i="6"/>
  <c r="CK28" i="1" s="1"/>
  <c r="R28" i="6"/>
  <c r="CL28" i="1" s="1"/>
  <c r="S28" i="6"/>
  <c r="CM28" i="1" s="1"/>
  <c r="A29" i="6"/>
  <c r="B29" i="6"/>
  <c r="C29" i="6"/>
  <c r="D29" i="6"/>
  <c r="E29" i="6"/>
  <c r="F29" i="6"/>
  <c r="G29" i="6"/>
  <c r="H29" i="6"/>
  <c r="I29" i="6"/>
  <c r="M29" i="6"/>
  <c r="P29" i="6"/>
  <c r="Q29" i="6"/>
  <c r="CK29" i="1" s="1"/>
  <c r="R29" i="6"/>
  <c r="CL29" i="1" s="1"/>
  <c r="S29" i="6"/>
  <c r="CM29" i="1" s="1"/>
  <c r="A30" i="6"/>
  <c r="B30" i="6"/>
  <c r="C30" i="6"/>
  <c r="D30" i="6"/>
  <c r="E30" i="6"/>
  <c r="F30" i="6"/>
  <c r="G30" i="6"/>
  <c r="H30" i="6"/>
  <c r="I30" i="6"/>
  <c r="M30" i="6"/>
  <c r="P30" i="6"/>
  <c r="Q30" i="6"/>
  <c r="CK30" i="1" s="1"/>
  <c r="R30" i="6"/>
  <c r="CL30" i="1" s="1"/>
  <c r="S30" i="6"/>
  <c r="CM30" i="1" s="1"/>
  <c r="A31" i="6"/>
  <c r="B31" i="6"/>
  <c r="C31" i="6"/>
  <c r="D31" i="6"/>
  <c r="E31" i="6"/>
  <c r="F31" i="6"/>
  <c r="G31" i="6"/>
  <c r="H31" i="6"/>
  <c r="I31" i="6"/>
  <c r="M31" i="6"/>
  <c r="O31" i="6"/>
  <c r="P31" i="6"/>
  <c r="Q31" i="6"/>
  <c r="CK31" i="1" s="1"/>
  <c r="R31" i="6"/>
  <c r="CL31" i="1" s="1"/>
  <c r="S31" i="6"/>
  <c r="CM31" i="1" s="1"/>
  <c r="A32" i="6"/>
  <c r="B32" i="6"/>
  <c r="C32" i="6"/>
  <c r="D32" i="6"/>
  <c r="E32" i="6"/>
  <c r="F32" i="6"/>
  <c r="G32" i="6"/>
  <c r="H32" i="6"/>
  <c r="I32" i="6"/>
  <c r="M32" i="6"/>
  <c r="O32" i="6"/>
  <c r="P32" i="6"/>
  <c r="Q32" i="6"/>
  <c r="CK32" i="1" s="1"/>
  <c r="R32" i="6"/>
  <c r="CL32" i="1" s="1"/>
  <c r="S32" i="6"/>
  <c r="CM32" i="1" s="1"/>
  <c r="A33" i="6"/>
  <c r="B33" i="6"/>
  <c r="C33" i="6"/>
  <c r="D33" i="6"/>
  <c r="E33" i="6"/>
  <c r="F33" i="6"/>
  <c r="G33" i="6"/>
  <c r="H33" i="6"/>
  <c r="I33" i="6"/>
  <c r="M33" i="6"/>
  <c r="P33" i="6"/>
  <c r="Q33" i="6"/>
  <c r="CK33" i="1" s="1"/>
  <c r="R33" i="6"/>
  <c r="CL33" i="1" s="1"/>
  <c r="S33" i="6"/>
  <c r="CM33" i="1" s="1"/>
  <c r="A34" i="6"/>
  <c r="B34" i="6"/>
  <c r="C34" i="6"/>
  <c r="D34" i="6"/>
  <c r="E34" i="6"/>
  <c r="F34" i="6"/>
  <c r="G34" i="6"/>
  <c r="H34" i="6"/>
  <c r="I34" i="6"/>
  <c r="M34" i="6"/>
  <c r="P34" i="6"/>
  <c r="Q34" i="6"/>
  <c r="CK34" i="1" s="1"/>
  <c r="R34" i="6"/>
  <c r="CL34" i="1" s="1"/>
  <c r="S34" i="6"/>
  <c r="CM34" i="1" s="1"/>
  <c r="A35" i="6"/>
  <c r="B35" i="6"/>
  <c r="C35" i="6"/>
  <c r="D35" i="6"/>
  <c r="E35" i="6"/>
  <c r="F35" i="6"/>
  <c r="G35" i="6"/>
  <c r="H35" i="6"/>
  <c r="I35" i="6"/>
  <c r="M35" i="6"/>
  <c r="P35" i="6"/>
  <c r="Q35" i="6"/>
  <c r="CK35" i="1" s="1"/>
  <c r="R35" i="6"/>
  <c r="CL35" i="1" s="1"/>
  <c r="S35" i="6"/>
  <c r="CM35" i="1" s="1"/>
  <c r="A36" i="6"/>
  <c r="B36" i="6"/>
  <c r="C36" i="6"/>
  <c r="D36" i="6"/>
  <c r="E36" i="6"/>
  <c r="F36" i="6"/>
  <c r="G36" i="6"/>
  <c r="H36" i="6"/>
  <c r="I36" i="6"/>
  <c r="M36" i="6"/>
  <c r="P36" i="6"/>
  <c r="Q36" i="6"/>
  <c r="CK36" i="1" s="1"/>
  <c r="R36" i="6"/>
  <c r="CL36" i="1" s="1"/>
  <c r="S36" i="6"/>
  <c r="CM36" i="1" s="1"/>
  <c r="A37" i="6"/>
  <c r="B37" i="6"/>
  <c r="C37" i="6"/>
  <c r="D37" i="6"/>
  <c r="E37" i="6"/>
  <c r="F37" i="6"/>
  <c r="G37" i="6"/>
  <c r="H37" i="6"/>
  <c r="I37" i="6"/>
  <c r="M37" i="6"/>
  <c r="P37" i="6"/>
  <c r="Q37" i="6"/>
  <c r="CK37" i="1" s="1"/>
  <c r="R37" i="6"/>
  <c r="CL37" i="1" s="1"/>
  <c r="S37" i="6"/>
  <c r="CM37" i="1" s="1"/>
  <c r="B38" i="6"/>
  <c r="C38" i="6"/>
  <c r="D38" i="6"/>
  <c r="E38" i="6"/>
  <c r="F38" i="6"/>
  <c r="G38" i="6"/>
  <c r="H38" i="6"/>
  <c r="I38" i="6"/>
  <c r="M38" i="6"/>
  <c r="P38" i="6"/>
  <c r="Q38" i="6"/>
  <c r="CK38" i="1" s="1"/>
  <c r="R38" i="6"/>
  <c r="CL38" i="1" s="1"/>
  <c r="S38" i="6"/>
  <c r="CM38" i="1" s="1"/>
  <c r="A39" i="6"/>
  <c r="B39" i="6"/>
  <c r="C39" i="6"/>
  <c r="D39" i="6"/>
  <c r="E39" i="6"/>
  <c r="F39" i="6"/>
  <c r="G39" i="6"/>
  <c r="H39" i="6"/>
  <c r="I39" i="6"/>
  <c r="M39" i="6"/>
  <c r="P39" i="6"/>
  <c r="Q39" i="6"/>
  <c r="CK39" i="1" s="1"/>
  <c r="R39" i="6"/>
  <c r="CL39" i="1" s="1"/>
  <c r="S39" i="6"/>
  <c r="CM39" i="1" s="1"/>
  <c r="A40" i="6"/>
  <c r="B40" i="6"/>
  <c r="C40" i="6"/>
  <c r="D40" i="6"/>
  <c r="E40" i="6"/>
  <c r="F40" i="6"/>
  <c r="G40" i="6"/>
  <c r="H40" i="6"/>
  <c r="I40" i="6"/>
  <c r="M40" i="6"/>
  <c r="P40" i="6"/>
  <c r="Q40" i="6"/>
  <c r="CK40" i="1" s="1"/>
  <c r="R40" i="6"/>
  <c r="CL40" i="1" s="1"/>
  <c r="S40" i="6"/>
  <c r="CM40" i="1" s="1"/>
  <c r="BX65" i="1"/>
  <c r="BV65" i="1"/>
  <c r="BU65" i="1"/>
  <c r="BT65" i="1"/>
  <c r="BS65" i="1"/>
  <c r="O104" i="1"/>
  <c r="N104" i="1"/>
  <c r="O98" i="1"/>
  <c r="N98" i="1"/>
  <c r="CG65" i="1" l="1"/>
  <c r="CH65" i="1"/>
  <c r="O65" i="6"/>
  <c r="BW65" i="1"/>
  <c r="BY65" i="1" s="1"/>
  <c r="CD65" i="1" s="1"/>
  <c r="K65" i="6"/>
  <c r="N65" i="6"/>
  <c r="L65" i="6"/>
  <c r="BQ65" i="1" l="1"/>
  <c r="BR65" i="1" s="1"/>
  <c r="J65" i="6"/>
  <c r="CA65" i="1"/>
  <c r="CE65" i="1"/>
  <c r="BZ65" i="1"/>
  <c r="CC65" i="1"/>
  <c r="CB65" i="1"/>
  <c r="CI65" i="1" l="1"/>
  <c r="CJ65" i="1"/>
  <c r="CF65" i="1"/>
  <c r="K67" i="1" l="1"/>
  <c r="L67" i="1"/>
  <c r="L68" i="1" s="1"/>
  <c r="BR43" i="1"/>
  <c r="BS24" i="1"/>
  <c r="BT24" i="1"/>
  <c r="BU24" i="1"/>
  <c r="BV24" i="1"/>
  <c r="BX24" i="1"/>
  <c r="BS25" i="1"/>
  <c r="BT25" i="1"/>
  <c r="BU25" i="1"/>
  <c r="BV25" i="1"/>
  <c r="BX25" i="1"/>
  <c r="BS26" i="1"/>
  <c r="BT26" i="1"/>
  <c r="BU26" i="1"/>
  <c r="BV26" i="1"/>
  <c r="BX26" i="1"/>
  <c r="BS27" i="1"/>
  <c r="BT27" i="1"/>
  <c r="BU27" i="1"/>
  <c r="BV27" i="1"/>
  <c r="BX27" i="1"/>
  <c r="BS28" i="1"/>
  <c r="BT28" i="1"/>
  <c r="BU28" i="1"/>
  <c r="BV28" i="1"/>
  <c r="BX28" i="1"/>
  <c r="BS29" i="1"/>
  <c r="BT29" i="1"/>
  <c r="BU29" i="1"/>
  <c r="BV29" i="1"/>
  <c r="BX29" i="1"/>
  <c r="BS30" i="1"/>
  <c r="BT30" i="1"/>
  <c r="BU30" i="1"/>
  <c r="BV30" i="1"/>
  <c r="BX30" i="1"/>
  <c r="BS31" i="1"/>
  <c r="BT31" i="1"/>
  <c r="BU31" i="1"/>
  <c r="BV31" i="1"/>
  <c r="BX31" i="1"/>
  <c r="BS32" i="1"/>
  <c r="BT32" i="1"/>
  <c r="BU32" i="1"/>
  <c r="BV32" i="1"/>
  <c r="BX32" i="1"/>
  <c r="BS33" i="1"/>
  <c r="BT33" i="1"/>
  <c r="BU33" i="1"/>
  <c r="BV33" i="1"/>
  <c r="BX33" i="1"/>
  <c r="BS34" i="1"/>
  <c r="BT34" i="1"/>
  <c r="BU34" i="1"/>
  <c r="BV34" i="1"/>
  <c r="BX34" i="1"/>
  <c r="BS35" i="1"/>
  <c r="BT35" i="1"/>
  <c r="BU35" i="1"/>
  <c r="BV35" i="1"/>
  <c r="BX35" i="1"/>
  <c r="BS36" i="1"/>
  <c r="BT36" i="1"/>
  <c r="BU36" i="1"/>
  <c r="BV36" i="1"/>
  <c r="BX36" i="1"/>
  <c r="BS37" i="1"/>
  <c r="BT37" i="1"/>
  <c r="BU37" i="1"/>
  <c r="BV37" i="1"/>
  <c r="BX37" i="1"/>
  <c r="BS38" i="1"/>
  <c r="BT38" i="1"/>
  <c r="BU38" i="1"/>
  <c r="BV38" i="1"/>
  <c r="BX38" i="1"/>
  <c r="BS39" i="1"/>
  <c r="BT39" i="1"/>
  <c r="BU39" i="1"/>
  <c r="BV39" i="1"/>
  <c r="BX39" i="1"/>
  <c r="BS40" i="1"/>
  <c r="BT40" i="1"/>
  <c r="BU40" i="1"/>
  <c r="BV40" i="1"/>
  <c r="BX40" i="1"/>
  <c r="BS44" i="1"/>
  <c r="BT44" i="1"/>
  <c r="BU44" i="1"/>
  <c r="BV44" i="1"/>
  <c r="BX44" i="1"/>
  <c r="BS45" i="1"/>
  <c r="BT45" i="1"/>
  <c r="BU45" i="1"/>
  <c r="BV45" i="1"/>
  <c r="BX45" i="1"/>
  <c r="BS46" i="1"/>
  <c r="BT46" i="1"/>
  <c r="BU46" i="1"/>
  <c r="BV46" i="1"/>
  <c r="BX46" i="1"/>
  <c r="BS47" i="1"/>
  <c r="BT47" i="1"/>
  <c r="BU47" i="1"/>
  <c r="BV47" i="1"/>
  <c r="BX47" i="1"/>
  <c r="BS48" i="1"/>
  <c r="BT48" i="1"/>
  <c r="BU48" i="1"/>
  <c r="BV48" i="1"/>
  <c r="BX48" i="1"/>
  <c r="BS49" i="1"/>
  <c r="BT49" i="1"/>
  <c r="BU49" i="1"/>
  <c r="BV49" i="1"/>
  <c r="BX49" i="1"/>
  <c r="BS50" i="1"/>
  <c r="BT50" i="1"/>
  <c r="BU50" i="1"/>
  <c r="BV50" i="1"/>
  <c r="BX50" i="1"/>
  <c r="BS51" i="1"/>
  <c r="BT51" i="1"/>
  <c r="BU51" i="1"/>
  <c r="BV51" i="1"/>
  <c r="BX51" i="1"/>
  <c r="BS52" i="1"/>
  <c r="BT52" i="1"/>
  <c r="BU52" i="1"/>
  <c r="BV52" i="1"/>
  <c r="BX52" i="1"/>
  <c r="BS54" i="1"/>
  <c r="BT54" i="1"/>
  <c r="BU54" i="1"/>
  <c r="BV54" i="1"/>
  <c r="BX54" i="1"/>
  <c r="BS55" i="1"/>
  <c r="BT55" i="1"/>
  <c r="BU55" i="1"/>
  <c r="BV55" i="1"/>
  <c r="BX55" i="1"/>
  <c r="BS56" i="1"/>
  <c r="BT56" i="1"/>
  <c r="BU56" i="1"/>
  <c r="BV56" i="1"/>
  <c r="BX56" i="1"/>
  <c r="BS57" i="1"/>
  <c r="BT57" i="1"/>
  <c r="BU57" i="1"/>
  <c r="BV57" i="1"/>
  <c r="BX57" i="1"/>
  <c r="BS58" i="1"/>
  <c r="BT58" i="1"/>
  <c r="BU58" i="1"/>
  <c r="BV58" i="1"/>
  <c r="BX58" i="1"/>
  <c r="BS59" i="1"/>
  <c r="BT59" i="1"/>
  <c r="BU59" i="1"/>
  <c r="BV59" i="1"/>
  <c r="BX59" i="1"/>
  <c r="BS60" i="1"/>
  <c r="BT60" i="1"/>
  <c r="BU60" i="1"/>
  <c r="BV60" i="1"/>
  <c r="BX60" i="1"/>
  <c r="BS61" i="1"/>
  <c r="BT61" i="1"/>
  <c r="BU61" i="1"/>
  <c r="BV61" i="1"/>
  <c r="BX61" i="1"/>
  <c r="BS62" i="1"/>
  <c r="BT62" i="1"/>
  <c r="BU62" i="1"/>
  <c r="BV62" i="1"/>
  <c r="BX62" i="1"/>
  <c r="BS63" i="1"/>
  <c r="BT63" i="1"/>
  <c r="BU63" i="1"/>
  <c r="BV63" i="1"/>
  <c r="BX63" i="1"/>
  <c r="BS64" i="1"/>
  <c r="BT64" i="1"/>
  <c r="BU64" i="1"/>
  <c r="BV64" i="1"/>
  <c r="BX64" i="1"/>
  <c r="BS66" i="1"/>
  <c r="BT66" i="1"/>
  <c r="BU66" i="1"/>
  <c r="BV66" i="1"/>
  <c r="BX66" i="1"/>
  <c r="BX23" i="1"/>
  <c r="BV23" i="1"/>
  <c r="BU23" i="1"/>
  <c r="BT23" i="1"/>
  <c r="BS23" i="1"/>
  <c r="BX22" i="1"/>
  <c r="BV22" i="1"/>
  <c r="BU22" i="1"/>
  <c r="BT22" i="1"/>
  <c r="BS22" i="1"/>
  <c r="BX21" i="1"/>
  <c r="BV21" i="1"/>
  <c r="BU21" i="1"/>
  <c r="BT21" i="1"/>
  <c r="BS21" i="1"/>
  <c r="BX20" i="1"/>
  <c r="BV20" i="1"/>
  <c r="BS20" i="1"/>
  <c r="IC43" i="6"/>
  <c r="ID43" i="6"/>
  <c r="IE43" i="6"/>
  <c r="IF43" i="6"/>
  <c r="FS43" i="6"/>
  <c r="DH43" i="6"/>
  <c r="DI43" i="6"/>
  <c r="DJ43" i="6"/>
  <c r="DK43" i="6"/>
  <c r="DL43" i="6"/>
  <c r="AT43" i="6"/>
  <c r="BS43" i="1" l="1"/>
  <c r="BS68" i="1"/>
  <c r="BX68" i="1"/>
  <c r="BX43" i="1"/>
  <c r="BV43" i="1"/>
  <c r="BV68" i="1"/>
  <c r="BT43" i="1"/>
  <c r="BT68" i="1"/>
  <c r="BU68" i="1"/>
  <c r="BU43" i="1"/>
  <c r="CH33" i="1"/>
  <c r="CH52" i="1"/>
  <c r="CH21" i="1"/>
  <c r="CH63" i="1"/>
  <c r="CH27" i="1"/>
  <c r="CG21" i="1"/>
  <c r="CH22" i="1"/>
  <c r="CH31" i="1"/>
  <c r="CH50" i="1"/>
  <c r="CH35" i="1"/>
  <c r="CH55" i="1"/>
  <c r="CG22" i="1"/>
  <c r="CH57" i="1"/>
  <c r="CH37" i="1"/>
  <c r="CG60" i="1"/>
  <c r="CH46" i="1"/>
  <c r="CG40" i="1"/>
  <c r="CG24" i="1"/>
  <c r="CG49" i="1"/>
  <c r="CG30" i="1"/>
  <c r="CG52" i="1"/>
  <c r="CG59" i="1"/>
  <c r="CH45" i="1"/>
  <c r="CG39" i="1"/>
  <c r="CH26" i="1"/>
  <c r="CH66" i="1"/>
  <c r="CG62" i="1"/>
  <c r="CH48" i="1"/>
  <c r="CG45" i="1"/>
  <c r="CH29" i="1"/>
  <c r="CG26" i="1"/>
  <c r="CG66" i="1"/>
  <c r="CH51" i="1"/>
  <c r="CG48" i="1"/>
  <c r="CH32" i="1"/>
  <c r="CG29" i="1"/>
  <c r="CH59" i="1"/>
  <c r="CG51" i="1"/>
  <c r="CG35" i="1"/>
  <c r="CH61" i="1"/>
  <c r="CG38" i="1"/>
  <c r="CH25" i="1"/>
  <c r="CH64" i="1"/>
  <c r="CG61" i="1"/>
  <c r="CH47" i="1"/>
  <c r="CG44" i="1"/>
  <c r="CH28" i="1"/>
  <c r="CG25" i="1"/>
  <c r="CH36" i="1"/>
  <c r="CH56" i="1"/>
  <c r="CG56" i="1"/>
  <c r="CG32" i="1"/>
  <c r="CH38" i="1"/>
  <c r="CH44" i="1"/>
  <c r="CG28" i="1"/>
  <c r="CH54" i="1"/>
  <c r="CG50" i="1"/>
  <c r="CH34" i="1"/>
  <c r="CG31" i="1"/>
  <c r="CG33" i="1"/>
  <c r="CH39" i="1"/>
  <c r="CH62" i="1"/>
  <c r="CG64" i="1"/>
  <c r="CG54" i="1"/>
  <c r="CG34" i="1"/>
  <c r="CG36" i="1"/>
  <c r="CH58" i="1"/>
  <c r="CG58" i="1"/>
  <c r="CG47" i="1"/>
  <c r="CG23" i="1"/>
  <c r="CG20" i="1"/>
  <c r="CH23" i="1"/>
  <c r="CH60" i="1"/>
  <c r="CG57" i="1"/>
  <c r="CH40" i="1"/>
  <c r="CG37" i="1"/>
  <c r="CH24" i="1"/>
  <c r="CG55" i="1"/>
  <c r="CG63" i="1"/>
  <c r="CH49" i="1"/>
  <c r="CG46" i="1"/>
  <c r="CH30" i="1"/>
  <c r="CG27" i="1"/>
  <c r="BS67" i="1"/>
  <c r="BX67" i="1"/>
  <c r="BV67" i="1"/>
  <c r="BU67" i="1"/>
  <c r="BT67" i="1"/>
  <c r="K68" i="1"/>
  <c r="CH20" i="1"/>
  <c r="CH43" i="1" l="1"/>
  <c r="CH68" i="1"/>
  <c r="CG68" i="1"/>
  <c r="CG43" i="1"/>
  <c r="O29" i="6"/>
  <c r="BW29" i="1"/>
  <c r="BY29" i="1" s="1"/>
  <c r="BZ29" i="1" s="1"/>
  <c r="K29" i="6"/>
  <c r="CH67" i="1"/>
  <c r="CG67" i="1"/>
  <c r="N29" i="6"/>
  <c r="CB29" i="1" l="1"/>
  <c r="CE29" i="1"/>
  <c r="CD29" i="1"/>
  <c r="CC29" i="1"/>
  <c r="CA29" i="1"/>
  <c r="BQ29" i="1"/>
  <c r="BR29" i="1" s="1"/>
  <c r="J29" i="6"/>
  <c r="L29" i="6"/>
  <c r="G22" i="3"/>
  <c r="F25" i="3"/>
  <c r="F24" i="3"/>
  <c r="F23" i="3"/>
  <c r="O95" i="1"/>
  <c r="O94" i="1"/>
  <c r="K60" i="6"/>
  <c r="K58" i="6"/>
  <c r="K54" i="6"/>
  <c r="CJ29" i="1" l="1"/>
  <c r="CI29" i="1"/>
  <c r="O61" i="6"/>
  <c r="O37" i="6"/>
  <c r="O51" i="6"/>
  <c r="O40" i="6"/>
  <c r="O60" i="6"/>
  <c r="O66" i="6"/>
  <c r="O54" i="6"/>
  <c r="O33" i="6"/>
  <c r="O39" i="6"/>
  <c r="O58" i="6"/>
  <c r="CF29" i="1"/>
  <c r="BW40" i="1"/>
  <c r="BY40" i="1" s="1"/>
  <c r="CE40" i="1" s="1"/>
  <c r="K40" i="6"/>
  <c r="BW66" i="1"/>
  <c r="BY66" i="1" s="1"/>
  <c r="BZ66" i="1" s="1"/>
  <c r="K66" i="6"/>
  <c r="BW39" i="1"/>
  <c r="BY39" i="1" s="1"/>
  <c r="CE39" i="1" s="1"/>
  <c r="K39" i="6"/>
  <c r="BW61" i="1"/>
  <c r="BY61" i="1" s="1"/>
  <c r="BZ61" i="1" s="1"/>
  <c r="K61" i="6"/>
  <c r="BW37" i="1"/>
  <c r="BY37" i="1" s="1"/>
  <c r="CD37" i="1" s="1"/>
  <c r="K37" i="6"/>
  <c r="BW51" i="1"/>
  <c r="BY51" i="1" s="1"/>
  <c r="CD51" i="1" s="1"/>
  <c r="K51" i="6"/>
  <c r="BW60" i="1"/>
  <c r="BW54" i="1"/>
  <c r="BW58" i="1"/>
  <c r="N61" i="6"/>
  <c r="N60" i="6"/>
  <c r="N39" i="6"/>
  <c r="N54" i="6"/>
  <c r="N37" i="6"/>
  <c r="N58" i="6"/>
  <c r="N51" i="6"/>
  <c r="N66" i="6"/>
  <c r="L51" i="6"/>
  <c r="N40" i="6"/>
  <c r="S20" i="6"/>
  <c r="R20" i="6"/>
  <c r="Q20" i="6"/>
  <c r="JC43" i="6"/>
  <c r="EQ43" i="6"/>
  <c r="CY43" i="6"/>
  <c r="CZ43" i="6"/>
  <c r="DA43" i="6"/>
  <c r="DB43" i="6"/>
  <c r="DC43" i="6"/>
  <c r="DD43" i="6"/>
  <c r="DE43" i="6"/>
  <c r="DF43" i="6"/>
  <c r="DG43" i="6"/>
  <c r="FQ43" i="6"/>
  <c r="JJ43" i="6"/>
  <c r="JK43" i="6"/>
  <c r="P44" i="6"/>
  <c r="M44" i="6"/>
  <c r="P20" i="6"/>
  <c r="M20" i="6"/>
  <c r="I68" i="6"/>
  <c r="H68" i="6"/>
  <c r="G68" i="6"/>
  <c r="F68" i="6"/>
  <c r="E68" i="6"/>
  <c r="D68" i="6"/>
  <c r="C68" i="6"/>
  <c r="B68" i="6"/>
  <c r="A68" i="6"/>
  <c r="I67" i="6"/>
  <c r="H67" i="6"/>
  <c r="G67" i="6"/>
  <c r="F67" i="6"/>
  <c r="E67" i="6"/>
  <c r="D67" i="6"/>
  <c r="C67" i="6"/>
  <c r="B67" i="6"/>
  <c r="A67" i="6"/>
  <c r="I44" i="6"/>
  <c r="H44" i="6"/>
  <c r="G44" i="6"/>
  <c r="F44" i="6"/>
  <c r="E44" i="6"/>
  <c r="D44" i="6"/>
  <c r="C44" i="6"/>
  <c r="B44" i="6"/>
  <c r="A44" i="6"/>
  <c r="I43" i="6"/>
  <c r="H43" i="6"/>
  <c r="G43" i="6"/>
  <c r="F43" i="6"/>
  <c r="E43" i="6"/>
  <c r="D43" i="6"/>
  <c r="C43" i="6"/>
  <c r="B43" i="6"/>
  <c r="C20" i="6"/>
  <c r="D20" i="6"/>
  <c r="E20" i="6"/>
  <c r="F20" i="6"/>
  <c r="G20" i="6"/>
  <c r="H20" i="6"/>
  <c r="I20" i="6"/>
  <c r="B20" i="6"/>
  <c r="A20" i="6"/>
  <c r="S44" i="6"/>
  <c r="CM44" i="1" s="1"/>
  <c r="CM67" i="1" s="1"/>
  <c r="R44" i="6"/>
  <c r="CL44" i="1" s="1"/>
  <c r="CL67" i="1" s="1"/>
  <c r="Q44" i="6"/>
  <c r="JI43" i="6"/>
  <c r="JH43" i="6"/>
  <c r="JG43" i="6"/>
  <c r="JF43" i="6"/>
  <c r="JE43" i="6"/>
  <c r="JD43" i="6"/>
  <c r="JB43" i="6"/>
  <c r="JA43" i="6"/>
  <c r="IZ43" i="6"/>
  <c r="IY43" i="6"/>
  <c r="IX43" i="6"/>
  <c r="IW43" i="6"/>
  <c r="IV43" i="6"/>
  <c r="IU43" i="6"/>
  <c r="IT43" i="6"/>
  <c r="IS43" i="6"/>
  <c r="IR43" i="6"/>
  <c r="IQ43" i="6"/>
  <c r="IP43" i="6"/>
  <c r="IO43" i="6"/>
  <c r="IN43" i="6"/>
  <c r="IB43" i="6"/>
  <c r="IA43" i="6"/>
  <c r="HZ43" i="6"/>
  <c r="HY43" i="6"/>
  <c r="HX43" i="6"/>
  <c r="HW43" i="6"/>
  <c r="HV43" i="6"/>
  <c r="HU43" i="6"/>
  <c r="HT43" i="6"/>
  <c r="HS43" i="6"/>
  <c r="HR43" i="6"/>
  <c r="HQ43" i="6"/>
  <c r="HP43" i="6"/>
  <c r="HO43" i="6"/>
  <c r="HN43" i="6"/>
  <c r="HM43" i="6"/>
  <c r="HL43" i="6"/>
  <c r="HK43" i="6"/>
  <c r="HJ43" i="6"/>
  <c r="HI43" i="6"/>
  <c r="HH43" i="6"/>
  <c r="HG43" i="6"/>
  <c r="HF43" i="6"/>
  <c r="HE43" i="6"/>
  <c r="HD43" i="6"/>
  <c r="HC43" i="6"/>
  <c r="HB43" i="6"/>
  <c r="HA43" i="6"/>
  <c r="GZ43" i="6"/>
  <c r="GY43" i="6"/>
  <c r="GX43" i="6"/>
  <c r="GW43" i="6"/>
  <c r="GV43" i="6"/>
  <c r="GU43" i="6"/>
  <c r="GT43" i="6"/>
  <c r="GS43" i="6"/>
  <c r="GR43" i="6"/>
  <c r="GQ43" i="6"/>
  <c r="GP43" i="6"/>
  <c r="GO43" i="6"/>
  <c r="GN43" i="6"/>
  <c r="GM43" i="6"/>
  <c r="GL43" i="6"/>
  <c r="GK43" i="6"/>
  <c r="GJ43" i="6"/>
  <c r="GI43" i="6"/>
  <c r="GH43" i="6"/>
  <c r="GG43" i="6"/>
  <c r="GF43" i="6"/>
  <c r="GE43" i="6"/>
  <c r="GD43" i="6"/>
  <c r="GC43" i="6"/>
  <c r="GB43" i="6"/>
  <c r="GA43" i="6"/>
  <c r="FZ43" i="6"/>
  <c r="FY43" i="6"/>
  <c r="FX43" i="6"/>
  <c r="FW43" i="6"/>
  <c r="FV43" i="6"/>
  <c r="FU43" i="6"/>
  <c r="FT43" i="6"/>
  <c r="FR43" i="6"/>
  <c r="FP43" i="6"/>
  <c r="FO43" i="6"/>
  <c r="FN43" i="6"/>
  <c r="FM43" i="6"/>
  <c r="FL43" i="6"/>
  <c r="FK43" i="6"/>
  <c r="FJ43" i="6"/>
  <c r="FI43" i="6"/>
  <c r="FH43" i="6"/>
  <c r="FG43" i="6"/>
  <c r="FF43" i="6"/>
  <c r="FE43" i="6"/>
  <c r="FD43" i="6"/>
  <c r="FC43" i="6"/>
  <c r="FB43" i="6"/>
  <c r="FA43" i="6"/>
  <c r="EZ43" i="6"/>
  <c r="EY43" i="6"/>
  <c r="EP43" i="6"/>
  <c r="EO43" i="6"/>
  <c r="EN43" i="6"/>
  <c r="EM43" i="6"/>
  <c r="EL43" i="6"/>
  <c r="EK43" i="6"/>
  <c r="EJ43" i="6"/>
  <c r="EI43" i="6"/>
  <c r="EH43" i="6"/>
  <c r="EG43" i="6"/>
  <c r="EF43" i="6"/>
  <c r="EE43" i="6"/>
  <c r="ED43" i="6"/>
  <c r="EC43" i="6"/>
  <c r="EB43" i="6"/>
  <c r="EA43" i="6"/>
  <c r="DZ43" i="6"/>
  <c r="DY43" i="6"/>
  <c r="DX43" i="6"/>
  <c r="DW43" i="6"/>
  <c r="CX43" i="6"/>
  <c r="CW43" i="6"/>
  <c r="CV43" i="6"/>
  <c r="CU43" i="6"/>
  <c r="CT43" i="6"/>
  <c r="CS43" i="6"/>
  <c r="CR43" i="6"/>
  <c r="CQ43" i="6"/>
  <c r="CP43" i="6"/>
  <c r="CO43" i="6"/>
  <c r="CN43" i="6"/>
  <c r="CM43" i="6"/>
  <c r="CL43" i="6"/>
  <c r="CK43" i="6"/>
  <c r="CJ43" i="6"/>
  <c r="CI43" i="6"/>
  <c r="CH43" i="6"/>
  <c r="CG43" i="6"/>
  <c r="CF43" i="6"/>
  <c r="CE43" i="6"/>
  <c r="CD43" i="6"/>
  <c r="CC43" i="6"/>
  <c r="CB43" i="6"/>
  <c r="CA43" i="6"/>
  <c r="BZ43" i="6"/>
  <c r="BY43" i="6"/>
  <c r="BX43" i="6"/>
  <c r="BW43" i="6"/>
  <c r="BV43" i="6"/>
  <c r="BU43" i="6"/>
  <c r="BT43" i="6"/>
  <c r="BS43" i="6"/>
  <c r="BR43" i="6"/>
  <c r="BQ43" i="6"/>
  <c r="BP43" i="6"/>
  <c r="BO43" i="6"/>
  <c r="BN43" i="6"/>
  <c r="BM43" i="6"/>
  <c r="BL43" i="6"/>
  <c r="BK43" i="6"/>
  <c r="BJ43" i="6"/>
  <c r="BI43" i="6"/>
  <c r="BH43" i="6"/>
  <c r="BG43" i="6"/>
  <c r="BF43" i="6"/>
  <c r="BE43" i="6"/>
  <c r="BD43" i="6"/>
  <c r="BC43" i="6"/>
  <c r="BB43" i="6"/>
  <c r="BA43" i="6"/>
  <c r="AZ43" i="6"/>
  <c r="AY43" i="6"/>
  <c r="AX43" i="6"/>
  <c r="AW43" i="6"/>
  <c r="AV43" i="6"/>
  <c r="AU43" i="6"/>
  <c r="AS43" i="6"/>
  <c r="AR43" i="6"/>
  <c r="AQ43" i="6"/>
  <c r="AP43" i="6"/>
  <c r="AO43" i="6"/>
  <c r="AN43" i="6"/>
  <c r="AM43" i="6"/>
  <c r="AL43" i="6"/>
  <c r="AK43" i="6"/>
  <c r="AJ43" i="6"/>
  <c r="AI43" i="6"/>
  <c r="AH43" i="6"/>
  <c r="AG43" i="6"/>
  <c r="AF43" i="6"/>
  <c r="AE43" i="6"/>
  <c r="AD43" i="6"/>
  <c r="AC43" i="6"/>
  <c r="AB43" i="6"/>
  <c r="AA43" i="6"/>
  <c r="Z43" i="6"/>
  <c r="Y43" i="6"/>
  <c r="X43" i="6"/>
  <c r="W43" i="6"/>
  <c r="V43" i="6"/>
  <c r="U43" i="6"/>
  <c r="T43" i="6"/>
  <c r="CM20" i="1" l="1"/>
  <c r="CM68" i="1" s="1"/>
  <c r="S68" i="6"/>
  <c r="CK44" i="1"/>
  <c r="CK67" i="1" s="1"/>
  <c r="Q67" i="6"/>
  <c r="CK20" i="1"/>
  <c r="Q68" i="6"/>
  <c r="CL20" i="1"/>
  <c r="R68" i="6"/>
  <c r="CK43" i="1"/>
  <c r="CK68" i="1"/>
  <c r="CL43" i="1"/>
  <c r="CL68" i="1"/>
  <c r="J40" i="6"/>
  <c r="L40" i="6"/>
  <c r="BQ51" i="1"/>
  <c r="BR51" i="1" s="1"/>
  <c r="J51" i="6"/>
  <c r="CB61" i="1"/>
  <c r="CC37" i="1"/>
  <c r="BZ37" i="1"/>
  <c r="CC66" i="1"/>
  <c r="CB39" i="1"/>
  <c r="CC39" i="1"/>
  <c r="CE61" i="1"/>
  <c r="CC61" i="1"/>
  <c r="CE66" i="1"/>
  <c r="CB66" i="1"/>
  <c r="BZ39" i="1"/>
  <c r="CE37" i="1"/>
  <c r="CB37" i="1"/>
  <c r="CA37" i="1"/>
  <c r="CA39" i="1"/>
  <c r="CE51" i="1"/>
  <c r="CA51" i="1"/>
  <c r="CA61" i="1"/>
  <c r="CD61" i="1"/>
  <c r="CA66" i="1"/>
  <c r="CD66" i="1"/>
  <c r="CC51" i="1"/>
  <c r="BZ51" i="1"/>
  <c r="BY58" i="1"/>
  <c r="CD58" i="1" s="1"/>
  <c r="CD40" i="1"/>
  <c r="CB51" i="1"/>
  <c r="BY54" i="1"/>
  <c r="CD54" i="1" s="1"/>
  <c r="CD39" i="1"/>
  <c r="CA40" i="1"/>
  <c r="BZ40" i="1"/>
  <c r="CC40" i="1"/>
  <c r="BY60" i="1"/>
  <c r="CD60" i="1" s="1"/>
  <c r="CB40" i="1"/>
  <c r="BQ40" i="1"/>
  <c r="BR40" i="1" s="1"/>
  <c r="R67" i="6"/>
  <c r="S67" i="6"/>
  <c r="Q43" i="6"/>
  <c r="S43" i="6"/>
  <c r="R43" i="6"/>
  <c r="CM43" i="1" l="1"/>
  <c r="CJ51" i="1"/>
  <c r="CJ66" i="1"/>
  <c r="CI40" i="1"/>
  <c r="CJ61" i="1"/>
  <c r="CI37" i="1"/>
  <c r="CJ37" i="1"/>
  <c r="CJ39" i="1"/>
  <c r="CJ40" i="1"/>
  <c r="L37" i="6"/>
  <c r="L66" i="6"/>
  <c r="CI61" i="1"/>
  <c r="CI39" i="1"/>
  <c r="CI51" i="1"/>
  <c r="CI66" i="1"/>
  <c r="L61" i="6"/>
  <c r="L58" i="6"/>
  <c r="L54" i="6"/>
  <c r="L60" i="6"/>
  <c r="J61" i="6"/>
  <c r="J58" i="6"/>
  <c r="J54" i="6"/>
  <c r="J60" i="6"/>
  <c r="BQ37" i="1"/>
  <c r="BR37" i="1" s="1"/>
  <c r="J37" i="6"/>
  <c r="J66" i="6"/>
  <c r="L39" i="6"/>
  <c r="CF37" i="1"/>
  <c r="CF66" i="1"/>
  <c r="CF39" i="1"/>
  <c r="CF51" i="1"/>
  <c r="CF40" i="1"/>
  <c r="BQ61" i="1"/>
  <c r="BR61" i="1" s="1"/>
  <c r="CF61" i="1"/>
  <c r="BQ66" i="1"/>
  <c r="BR66" i="1" s="1"/>
  <c r="CB54" i="1"/>
  <c r="CA54" i="1"/>
  <c r="CE54" i="1"/>
  <c r="CC54" i="1"/>
  <c r="BZ54" i="1"/>
  <c r="CA60" i="1"/>
  <c r="BZ60" i="1"/>
  <c r="CB60" i="1"/>
  <c r="CE60" i="1"/>
  <c r="CC60" i="1"/>
  <c r="CA58" i="1"/>
  <c r="CE58" i="1"/>
  <c r="CB58" i="1"/>
  <c r="BZ58" i="1"/>
  <c r="CC58" i="1"/>
  <c r="BQ54" i="1"/>
  <c r="BR54" i="1" s="1"/>
  <c r="BQ60" i="1"/>
  <c r="BR60" i="1" s="1"/>
  <c r="BQ58" i="1"/>
  <c r="BR58" i="1" s="1"/>
  <c r="G20" i="3"/>
  <c r="H20" i="3" s="1"/>
  <c r="P90" i="1"/>
  <c r="Q90" i="1" s="1"/>
  <c r="G18" i="3"/>
  <c r="O91" i="1"/>
  <c r="P88" i="1"/>
  <c r="CI58" i="1" l="1"/>
  <c r="CJ54" i="1"/>
  <c r="CJ58" i="1"/>
  <c r="CI60" i="1"/>
  <c r="CJ60" i="1"/>
  <c r="CI54" i="1"/>
  <c r="J39" i="6"/>
  <c r="BQ39" i="1"/>
  <c r="BR39" i="1" s="1"/>
  <c r="CF58" i="1"/>
  <c r="CF60" i="1"/>
  <c r="CF54" i="1"/>
  <c r="BP67" i="1" l="1"/>
  <c r="BO67" i="1"/>
  <c r="BN67" i="1"/>
  <c r="BM67" i="1"/>
  <c r="BL67" i="1"/>
  <c r="BK67" i="1"/>
  <c r="BJ67" i="1"/>
  <c r="BI67" i="1"/>
  <c r="BH67" i="1"/>
  <c r="BG67" i="1"/>
  <c r="BF67" i="1"/>
  <c r="BD67" i="1"/>
  <c r="BC67" i="1"/>
  <c r="BB67" i="1"/>
  <c r="BA67" i="1"/>
  <c r="AZ67" i="1"/>
  <c r="AY67" i="1"/>
  <c r="AU67" i="1"/>
  <c r="AT67" i="1"/>
  <c r="AS67" i="1"/>
  <c r="AR67" i="1"/>
  <c r="AQ67" i="1"/>
  <c r="AP67" i="1"/>
  <c r="AO67" i="1"/>
  <c r="AN67" i="1"/>
  <c r="AM67" i="1"/>
  <c r="AL67" i="1"/>
  <c r="AK67" i="1"/>
  <c r="AJ67" i="1"/>
  <c r="AI67" i="1"/>
  <c r="AG67" i="1"/>
  <c r="AF67" i="1"/>
  <c r="AE67" i="1"/>
  <c r="AD67" i="1"/>
  <c r="AC67" i="1"/>
  <c r="AB67" i="1"/>
  <c r="X67" i="1"/>
  <c r="W67" i="1"/>
  <c r="V67" i="1"/>
  <c r="P67" i="6" s="1"/>
  <c r="J67" i="1"/>
  <c r="P43" i="6"/>
  <c r="N78" i="1"/>
  <c r="M78" i="1"/>
  <c r="K57" i="6"/>
  <c r="K59" i="6"/>
  <c r="O59" i="6" l="1"/>
  <c r="O57" i="6"/>
  <c r="O62" i="6"/>
  <c r="J68" i="1"/>
  <c r="BW59" i="1"/>
  <c r="BW57" i="1"/>
  <c r="M67" i="6"/>
  <c r="M43" i="6"/>
  <c r="P68" i="6"/>
  <c r="H18" i="3"/>
  <c r="F16" i="3"/>
  <c r="BY57" i="1" l="1"/>
  <c r="CD57" i="1" s="1"/>
  <c r="BY59" i="1"/>
  <c r="M68" i="6"/>
  <c r="O86" i="1"/>
  <c r="CA59" i="1" l="1"/>
  <c r="CB59" i="1"/>
  <c r="CC59" i="1"/>
  <c r="CE59" i="1"/>
  <c r="BZ59" i="1"/>
  <c r="CD59" i="1"/>
  <c r="CE57" i="1"/>
  <c r="CC57" i="1"/>
  <c r="CA57" i="1"/>
  <c r="CB57" i="1"/>
  <c r="BZ57" i="1"/>
  <c r="AX20" i="1"/>
  <c r="AA20" i="1"/>
  <c r="P20" i="1" l="1"/>
  <c r="AA68" i="1"/>
  <c r="CI57" i="1"/>
  <c r="CI59" i="1"/>
  <c r="CJ57" i="1"/>
  <c r="CJ59" i="1"/>
  <c r="CF57" i="1"/>
  <c r="CF59" i="1"/>
  <c r="AW20" i="1"/>
  <c r="Z20" i="1"/>
  <c r="O20" i="1" l="1"/>
  <c r="Z68" i="1"/>
  <c r="Q88" i="1"/>
  <c r="O93" i="1"/>
  <c r="S20" i="1" l="1"/>
  <c r="R20" i="1"/>
  <c r="T20" i="1"/>
  <c r="K64" i="6"/>
  <c r="K63" i="6"/>
  <c r="K62" i="6"/>
  <c r="K56" i="6"/>
  <c r="K55" i="6"/>
  <c r="K52" i="6"/>
  <c r="K50" i="6"/>
  <c r="K49" i="6"/>
  <c r="K48" i="6"/>
  <c r="K47" i="6"/>
  <c r="K46" i="6"/>
  <c r="K45" i="6"/>
  <c r="K38" i="6"/>
  <c r="K36" i="6"/>
  <c r="K35" i="6"/>
  <c r="K34" i="6"/>
  <c r="K33" i="6"/>
  <c r="K32" i="6"/>
  <c r="K31" i="6"/>
  <c r="K30" i="6"/>
  <c r="K28" i="6"/>
  <c r="K27" i="6"/>
  <c r="K26" i="6"/>
  <c r="K25" i="6"/>
  <c r="K24" i="6"/>
  <c r="K23" i="6"/>
  <c r="K22" i="6"/>
  <c r="K21" i="6"/>
  <c r="BD135" i="1"/>
  <c r="BD134" i="1"/>
  <c r="BD133" i="1"/>
  <c r="AX44" i="1"/>
  <c r="N28" i="6"/>
  <c r="P44" i="1" l="1"/>
  <c r="AX68" i="1"/>
  <c r="G37" i="3"/>
  <c r="H37" i="3" s="1"/>
  <c r="G6" i="3"/>
  <c r="H14" i="3"/>
  <c r="AA43" i="1"/>
  <c r="AX43" i="1"/>
  <c r="O50" i="6"/>
  <c r="O47" i="6"/>
  <c r="Q84" i="1"/>
  <c r="O56" i="6"/>
  <c r="O46" i="6"/>
  <c r="O48" i="6"/>
  <c r="O49" i="6"/>
  <c r="O36" i="6"/>
  <c r="O30" i="6"/>
  <c r="O64" i="6"/>
  <c r="G5" i="3"/>
  <c r="O45" i="6"/>
  <c r="O35" i="6"/>
  <c r="P77" i="1"/>
  <c r="O34" i="6"/>
  <c r="P76" i="1"/>
  <c r="O38" i="6"/>
  <c r="Q85" i="1"/>
  <c r="O63" i="6"/>
  <c r="O52" i="6"/>
  <c r="O55" i="6"/>
  <c r="BW50" i="1"/>
  <c r="BW35" i="1"/>
  <c r="BY35" i="1" s="1"/>
  <c r="CD35" i="1" s="1"/>
  <c r="BW63" i="1"/>
  <c r="BW36" i="1"/>
  <c r="BW64" i="1"/>
  <c r="BW52" i="1"/>
  <c r="BW55" i="1"/>
  <c r="BW33" i="1"/>
  <c r="BW23" i="1"/>
  <c r="K44" i="6"/>
  <c r="BW44" i="1"/>
  <c r="BW24" i="1"/>
  <c r="BW45" i="1"/>
  <c r="BW62" i="1"/>
  <c r="BW21" i="1"/>
  <c r="BW38" i="1"/>
  <c r="BW30" i="1"/>
  <c r="BW31" i="1"/>
  <c r="BW32" i="1"/>
  <c r="BW56" i="1"/>
  <c r="BW34" i="1"/>
  <c r="K20" i="6"/>
  <c r="BW20" i="1"/>
  <c r="BW46" i="1"/>
  <c r="BW26" i="1"/>
  <c r="BW27" i="1"/>
  <c r="BW48" i="1"/>
  <c r="BW22" i="1"/>
  <c r="BW25" i="1"/>
  <c r="BW47" i="1"/>
  <c r="BW28" i="1"/>
  <c r="BW49" i="1"/>
  <c r="Q86" i="1"/>
  <c r="O44" i="6"/>
  <c r="G19" i="3"/>
  <c r="H16" i="3"/>
  <c r="H22" i="3"/>
  <c r="P92" i="1"/>
  <c r="Q92" i="1" s="1"/>
  <c r="AA67" i="1"/>
  <c r="AX67" i="1"/>
  <c r="H15" i="3"/>
  <c r="N50" i="6"/>
  <c r="N21" i="6"/>
  <c r="N33" i="6"/>
  <c r="N34" i="6"/>
  <c r="N22" i="6"/>
  <c r="N64" i="6"/>
  <c r="N31" i="6"/>
  <c r="N30" i="6"/>
  <c r="N63" i="6"/>
  <c r="N47" i="6"/>
  <c r="N48" i="6"/>
  <c r="N45" i="6"/>
  <c r="N38" i="6"/>
  <c r="N56" i="6"/>
  <c r="N55" i="6"/>
  <c r="N36" i="6"/>
  <c r="N24" i="6"/>
  <c r="N52" i="6"/>
  <c r="N35" i="6"/>
  <c r="N23" i="6"/>
  <c r="N49" i="6"/>
  <c r="N32" i="6"/>
  <c r="N62" i="6"/>
  <c r="N46" i="6"/>
  <c r="N44" i="6"/>
  <c r="N27" i="6"/>
  <c r="P67" i="1" l="1"/>
  <c r="P68" i="1"/>
  <c r="N20" i="6"/>
  <c r="P43" i="1"/>
  <c r="N43" i="6" s="1"/>
  <c r="BW68" i="1"/>
  <c r="BW43" i="1"/>
  <c r="BZ35" i="1"/>
  <c r="CB35" i="1"/>
  <c r="CC35" i="1"/>
  <c r="CA35" i="1"/>
  <c r="CE35" i="1"/>
  <c r="BW67" i="1"/>
  <c r="BY27" i="1"/>
  <c r="CD27" i="1" s="1"/>
  <c r="BY44" i="1"/>
  <c r="BY52" i="1"/>
  <c r="BY34" i="1"/>
  <c r="CD34" i="1" s="1"/>
  <c r="BY26" i="1"/>
  <c r="BY23" i="1"/>
  <c r="CD23" i="1" s="1"/>
  <c r="O67" i="6"/>
  <c r="BY56" i="1"/>
  <c r="CD56" i="1" s="1"/>
  <c r="BY45" i="1"/>
  <c r="CD45" i="1" s="1"/>
  <c r="BY38" i="1"/>
  <c r="CD38" i="1" s="1"/>
  <c r="BY64" i="1"/>
  <c r="CD64" i="1" s="1"/>
  <c r="BY62" i="1"/>
  <c r="CD62" i="1" s="1"/>
  <c r="BY32" i="1"/>
  <c r="CD32" i="1" s="1"/>
  <c r="BY24" i="1"/>
  <c r="CD24" i="1" s="1"/>
  <c r="BY36" i="1"/>
  <c r="CD36" i="1" s="1"/>
  <c r="K43" i="6"/>
  <c r="BY21" i="1"/>
  <c r="CD21" i="1" s="1"/>
  <c r="BY31" i="1"/>
  <c r="CD31" i="1" s="1"/>
  <c r="BY25" i="1"/>
  <c r="CD25" i="1" s="1"/>
  <c r="BY30" i="1"/>
  <c r="CD30" i="1" s="1"/>
  <c r="BY63" i="1"/>
  <c r="CD63" i="1" s="1"/>
  <c r="BY49" i="1"/>
  <c r="CD49" i="1" s="1"/>
  <c r="BY22" i="1"/>
  <c r="BY33" i="1"/>
  <c r="CD33" i="1" s="1"/>
  <c r="BY28" i="1"/>
  <c r="CD28" i="1" s="1"/>
  <c r="BY46" i="1"/>
  <c r="CD46" i="1" s="1"/>
  <c r="BY48" i="1"/>
  <c r="BY55" i="1"/>
  <c r="CD55" i="1" s="1"/>
  <c r="BY50" i="1"/>
  <c r="CD50" i="1" s="1"/>
  <c r="K67" i="6"/>
  <c r="BY47" i="1"/>
  <c r="CD47" i="1" s="1"/>
  <c r="BY20" i="1"/>
  <c r="BY68" i="1" l="1"/>
  <c r="BY43" i="1"/>
  <c r="CJ35" i="1"/>
  <c r="CI35" i="1"/>
  <c r="CF35" i="1"/>
  <c r="CD44" i="1"/>
  <c r="BY67" i="1"/>
  <c r="CB46" i="1"/>
  <c r="CE46" i="1"/>
  <c r="CC46" i="1"/>
  <c r="CA46" i="1"/>
  <c r="BZ46" i="1"/>
  <c r="CA23" i="1"/>
  <c r="BZ23" i="1"/>
  <c r="CE23" i="1"/>
  <c r="CB23" i="1"/>
  <c r="CC23" i="1"/>
  <c r="BZ32" i="1"/>
  <c r="CC32" i="1"/>
  <c r="CE32" i="1"/>
  <c r="CA32" i="1"/>
  <c r="CB32" i="1"/>
  <c r="BZ55" i="1"/>
  <c r="CB55" i="1"/>
  <c r="CA55" i="1"/>
  <c r="CC55" i="1"/>
  <c r="CE55" i="1"/>
  <c r="CA48" i="1"/>
  <c r="CE48" i="1"/>
  <c r="BZ48" i="1"/>
  <c r="CB48" i="1"/>
  <c r="CC48" i="1"/>
  <c r="CA26" i="1"/>
  <c r="CC26" i="1"/>
  <c r="CB26" i="1"/>
  <c r="BZ26" i="1"/>
  <c r="CE26" i="1"/>
  <c r="CB33" i="1"/>
  <c r="CC33" i="1"/>
  <c r="CE33" i="1"/>
  <c r="CA33" i="1"/>
  <c r="BZ33" i="1"/>
  <c r="CC52" i="1"/>
  <c r="CE52" i="1"/>
  <c r="BZ52" i="1"/>
  <c r="CB52" i="1"/>
  <c r="CA52" i="1"/>
  <c r="CB30" i="1"/>
  <c r="CC30" i="1"/>
  <c r="BZ30" i="1"/>
  <c r="CE30" i="1"/>
  <c r="CA30" i="1"/>
  <c r="CB62" i="1"/>
  <c r="CC62" i="1"/>
  <c r="BZ62" i="1"/>
  <c r="CE62" i="1"/>
  <c r="CA62" i="1"/>
  <c r="BZ25" i="1"/>
  <c r="CC25" i="1"/>
  <c r="CA25" i="1"/>
  <c r="CE25" i="1"/>
  <c r="CB25" i="1"/>
  <c r="CA31" i="1"/>
  <c r="BZ31" i="1"/>
  <c r="CB31" i="1"/>
  <c r="CC31" i="1"/>
  <c r="CE31" i="1"/>
  <c r="CB38" i="1"/>
  <c r="BZ38" i="1"/>
  <c r="CA38" i="1"/>
  <c r="CC38" i="1"/>
  <c r="CE38" i="1"/>
  <c r="CA21" i="1"/>
  <c r="BZ21" i="1"/>
  <c r="CC21" i="1"/>
  <c r="CE21" i="1"/>
  <c r="CB21" i="1"/>
  <c r="CE45" i="1"/>
  <c r="BZ45" i="1"/>
  <c r="CC45" i="1"/>
  <c r="CB45" i="1"/>
  <c r="CA45" i="1"/>
  <c r="CB47" i="1"/>
  <c r="CC47" i="1"/>
  <c r="BZ47" i="1"/>
  <c r="CA47" i="1"/>
  <c r="CE47" i="1"/>
  <c r="CC56" i="1"/>
  <c r="CB56" i="1"/>
  <c r="CA56" i="1"/>
  <c r="BZ56" i="1"/>
  <c r="CE56" i="1"/>
  <c r="CB36" i="1"/>
  <c r="CA36" i="1"/>
  <c r="CJ36" i="1" s="1"/>
  <c r="CC36" i="1"/>
  <c r="CE36" i="1"/>
  <c r="BZ36" i="1"/>
  <c r="CD48" i="1"/>
  <c r="K68" i="6"/>
  <c r="CE64" i="1"/>
  <c r="CB64" i="1"/>
  <c r="CA64" i="1"/>
  <c r="CC64" i="1"/>
  <c r="BZ64" i="1"/>
  <c r="CD26" i="1"/>
  <c r="CA28" i="1"/>
  <c r="CB28" i="1"/>
  <c r="BZ28" i="1"/>
  <c r="CC28" i="1"/>
  <c r="CE28" i="1"/>
  <c r="CB34" i="1"/>
  <c r="BZ34" i="1"/>
  <c r="CA34" i="1"/>
  <c r="CC34" i="1"/>
  <c r="CE34" i="1"/>
  <c r="CD52" i="1"/>
  <c r="BZ44" i="1"/>
  <c r="CC44" i="1"/>
  <c r="CA44" i="1"/>
  <c r="CE44" i="1"/>
  <c r="CB44" i="1"/>
  <c r="CB49" i="1"/>
  <c r="CC49" i="1"/>
  <c r="CE49" i="1"/>
  <c r="BZ49" i="1"/>
  <c r="CA49" i="1"/>
  <c r="CJ49" i="1" s="1"/>
  <c r="CE50" i="1"/>
  <c r="BZ50" i="1"/>
  <c r="CB50" i="1"/>
  <c r="CC50" i="1"/>
  <c r="CA50" i="1"/>
  <c r="CC63" i="1"/>
  <c r="CE63" i="1"/>
  <c r="CB63" i="1"/>
  <c r="CA63" i="1"/>
  <c r="BZ63" i="1"/>
  <c r="BZ24" i="1"/>
  <c r="CA24" i="1"/>
  <c r="CC24" i="1"/>
  <c r="CB24" i="1"/>
  <c r="CE24" i="1"/>
  <c r="BZ27" i="1"/>
  <c r="CE27" i="1"/>
  <c r="CC27" i="1"/>
  <c r="CA27" i="1"/>
  <c r="CB27" i="1"/>
  <c r="AW44" i="1"/>
  <c r="O44" i="1" s="1"/>
  <c r="N59" i="6"/>
  <c r="R44" i="1" l="1"/>
  <c r="S44" i="1"/>
  <c r="T44" i="1"/>
  <c r="O67" i="1"/>
  <c r="O68" i="1"/>
  <c r="CE67" i="1"/>
  <c r="CJ46" i="1"/>
  <c r="CJ52" i="1"/>
  <c r="CJ47" i="1"/>
  <c r="CJ55" i="1"/>
  <c r="CI48" i="1"/>
  <c r="CI50" i="1"/>
  <c r="CI31" i="1"/>
  <c r="CJ34" i="1"/>
  <c r="CI36" i="1"/>
  <c r="CJ26" i="1"/>
  <c r="CI33" i="1"/>
  <c r="CJ62" i="1"/>
  <c r="CJ64" i="1"/>
  <c r="CJ38" i="1"/>
  <c r="CI63" i="1"/>
  <c r="CJ56" i="1"/>
  <c r="CJ33" i="1"/>
  <c r="CI64" i="1"/>
  <c r="CJ63" i="1"/>
  <c r="CJ27" i="1"/>
  <c r="CI45" i="1"/>
  <c r="CJ31" i="1"/>
  <c r="CI27" i="1"/>
  <c r="CI23" i="1"/>
  <c r="CJ25" i="1"/>
  <c r="CJ48" i="1"/>
  <c r="CI46" i="1"/>
  <c r="CJ24" i="1"/>
  <c r="CJ44" i="1"/>
  <c r="CI44" i="1"/>
  <c r="CI47" i="1"/>
  <c r="CI38" i="1"/>
  <c r="CJ32" i="1"/>
  <c r="CI34" i="1"/>
  <c r="CI28" i="1"/>
  <c r="CI25" i="1"/>
  <c r="CI55" i="1"/>
  <c r="CJ30" i="1"/>
  <c r="CI26" i="1"/>
  <c r="CI49" i="1"/>
  <c r="CI52" i="1"/>
  <c r="CI21" i="1"/>
  <c r="CJ50" i="1"/>
  <c r="CJ23" i="1"/>
  <c r="CI56" i="1"/>
  <c r="CJ28" i="1"/>
  <c r="CI24" i="1"/>
  <c r="CJ21" i="1"/>
  <c r="CI62" i="1"/>
  <c r="CJ45" i="1"/>
  <c r="CI30" i="1"/>
  <c r="CI32" i="1"/>
  <c r="CC67" i="1"/>
  <c r="CD67" i="1"/>
  <c r="CF47" i="1"/>
  <c r="BZ67" i="1"/>
  <c r="CB67" i="1"/>
  <c r="CA67" i="1"/>
  <c r="CF34" i="1"/>
  <c r="CF32" i="1"/>
  <c r="CF50" i="1"/>
  <c r="CF49" i="1"/>
  <c r="CF48" i="1"/>
  <c r="CF23" i="1"/>
  <c r="CF21" i="1"/>
  <c r="CF30" i="1"/>
  <c r="CF46" i="1"/>
  <c r="CF31" i="1"/>
  <c r="CF45" i="1"/>
  <c r="CF63" i="1"/>
  <c r="CF52" i="1"/>
  <c r="CF64" i="1"/>
  <c r="CF44" i="1"/>
  <c r="CF33" i="1"/>
  <c r="CF26" i="1"/>
  <c r="CF36" i="1"/>
  <c r="CF25" i="1"/>
  <c r="CF38" i="1"/>
  <c r="CF55" i="1"/>
  <c r="CF27" i="1"/>
  <c r="CF28" i="1"/>
  <c r="CF24" i="1"/>
  <c r="CF56" i="1"/>
  <c r="CF62" i="1"/>
  <c r="Y67" i="1"/>
  <c r="Z67" i="1"/>
  <c r="AV44" i="1"/>
  <c r="R67" i="1" l="1"/>
  <c r="R68" i="1"/>
  <c r="AV67" i="1"/>
  <c r="M44" i="1"/>
  <c r="T67" i="1"/>
  <c r="T68" i="1"/>
  <c r="S67" i="1"/>
  <c r="S68" i="1"/>
  <c r="L46" i="6"/>
  <c r="L47" i="6"/>
  <c r="L56" i="6"/>
  <c r="L50" i="6"/>
  <c r="L52" i="6"/>
  <c r="L36" i="6"/>
  <c r="L45" i="6"/>
  <c r="L38" i="6"/>
  <c r="J35" i="6"/>
  <c r="J48" i="6"/>
  <c r="J46" i="6"/>
  <c r="J49" i="6"/>
  <c r="J64" i="6"/>
  <c r="J47" i="6"/>
  <c r="J50" i="6"/>
  <c r="J52" i="6"/>
  <c r="J56" i="6"/>
  <c r="J55" i="6"/>
  <c r="L55" i="6"/>
  <c r="L49" i="6"/>
  <c r="L34" i="6"/>
  <c r="L48" i="6"/>
  <c r="L64" i="6"/>
  <c r="L35" i="6"/>
  <c r="CI67" i="1"/>
  <c r="CF67" i="1"/>
  <c r="CJ67" i="1"/>
  <c r="L44" i="6"/>
  <c r="BQ47" i="1"/>
  <c r="BR47" i="1" s="1"/>
  <c r="BQ48" i="1"/>
  <c r="BR48" i="1" s="1"/>
  <c r="BQ55" i="1"/>
  <c r="BR55" i="1" s="1"/>
  <c r="BQ49" i="1"/>
  <c r="BR49" i="1" s="1"/>
  <c r="BQ35" i="1"/>
  <c r="BR35" i="1" s="1"/>
  <c r="BQ64" i="1"/>
  <c r="BR64" i="1" s="1"/>
  <c r="BQ46" i="1"/>
  <c r="BR46" i="1" s="1"/>
  <c r="BQ50" i="1"/>
  <c r="BR50" i="1" s="1"/>
  <c r="BQ52" i="1"/>
  <c r="BR52" i="1" s="1"/>
  <c r="BQ56" i="1"/>
  <c r="BR56" i="1" s="1"/>
  <c r="U44" i="1" l="1"/>
  <c r="M67" i="1"/>
  <c r="N57" i="6"/>
  <c r="L59" i="6"/>
  <c r="J59" i="6"/>
  <c r="BQ36" i="1"/>
  <c r="BR36" i="1" s="1"/>
  <c r="J38" i="6"/>
  <c r="J45" i="6"/>
  <c r="J34" i="6"/>
  <c r="BQ38" i="1"/>
  <c r="BR38" i="1" s="1"/>
  <c r="BQ34" i="1"/>
  <c r="BR34" i="1" s="1"/>
  <c r="J36" i="6"/>
  <c r="BQ44" i="1"/>
  <c r="BR44" i="1" s="1"/>
  <c r="J44" i="6"/>
  <c r="BQ59" i="1"/>
  <c r="BR59" i="1" s="1"/>
  <c r="BQ45" i="1"/>
  <c r="BR45" i="1" s="1"/>
  <c r="U67" i="1" l="1"/>
  <c r="L57" i="6"/>
  <c r="P89" i="1"/>
  <c r="AW68" i="1" l="1"/>
  <c r="AW43" i="1"/>
  <c r="G4" i="3"/>
  <c r="O22" i="6"/>
  <c r="P75" i="1"/>
  <c r="CA22" i="1"/>
  <c r="CB22" i="1"/>
  <c r="CC22" i="1"/>
  <c r="CE22" i="1"/>
  <c r="BZ22" i="1"/>
  <c r="CD22" i="1"/>
  <c r="AW67" i="1"/>
  <c r="Q89" i="1"/>
  <c r="H19" i="3"/>
  <c r="CI22" i="1" l="1"/>
  <c r="CJ22" i="1"/>
  <c r="J57" i="6"/>
  <c r="CF22" i="1"/>
  <c r="N68" i="6"/>
  <c r="N67" i="6"/>
  <c r="BQ57" i="1"/>
  <c r="BR57" i="1" s="1"/>
  <c r="Z43" i="1" l="1"/>
  <c r="G25" i="3"/>
  <c r="P95" i="1"/>
  <c r="Q95" i="1" s="1"/>
  <c r="Q43" i="1"/>
  <c r="Q97" i="1"/>
  <c r="CA20" i="1"/>
  <c r="P74" i="1"/>
  <c r="P78" i="1" s="1"/>
  <c r="G3" i="3"/>
  <c r="G7" i="3" s="1"/>
  <c r="BZ20" i="1"/>
  <c r="O76" i="1"/>
  <c r="F5" i="3"/>
  <c r="CC20" i="1"/>
  <c r="CB20" i="1"/>
  <c r="CE20" i="1"/>
  <c r="CD20" i="1"/>
  <c r="H12" i="3"/>
  <c r="O20" i="6"/>
  <c r="L30" i="6"/>
  <c r="L32" i="6"/>
  <c r="J27" i="6"/>
  <c r="L27" i="6"/>
  <c r="L28" i="6"/>
  <c r="L26" i="6"/>
  <c r="L33" i="6"/>
  <c r="L25" i="6"/>
  <c r="L24" i="6"/>
  <c r="G36" i="3" l="1"/>
  <c r="H36" i="3" s="1"/>
  <c r="F6" i="3"/>
  <c r="H6" i="3" s="1"/>
  <c r="CE43" i="1"/>
  <c r="CE68" i="1"/>
  <c r="CB43" i="1"/>
  <c r="CB68" i="1"/>
  <c r="CD68" i="1"/>
  <c r="CD43" i="1"/>
  <c r="H32" i="3"/>
  <c r="O43" i="1"/>
  <c r="L21" i="6"/>
  <c r="CC43" i="1"/>
  <c r="CC68" i="1"/>
  <c r="BZ68" i="1"/>
  <c r="BZ43" i="1"/>
  <c r="CA43" i="1"/>
  <c r="CA68" i="1"/>
  <c r="F4" i="3"/>
  <c r="H4" i="3" s="1"/>
  <c r="CI20" i="1"/>
  <c r="L23" i="6"/>
  <c r="O74" i="1"/>
  <c r="F3" i="3"/>
  <c r="J62" i="6"/>
  <c r="J63" i="6"/>
  <c r="O77" i="1"/>
  <c r="Q77" i="1" s="1"/>
  <c r="O75" i="1"/>
  <c r="Q75" i="1" s="1"/>
  <c r="L63" i="6"/>
  <c r="H33" i="3"/>
  <c r="E34" i="3"/>
  <c r="F34" i="3"/>
  <c r="F28" i="3"/>
  <c r="E28" i="3"/>
  <c r="L22" i="6"/>
  <c r="H27" i="3"/>
  <c r="J33" i="6"/>
  <c r="L62" i="6"/>
  <c r="L31" i="6"/>
  <c r="Q103" i="1"/>
  <c r="CF20" i="1"/>
  <c r="CJ20" i="1"/>
  <c r="CJ43" i="1" s="1"/>
  <c r="H5" i="3"/>
  <c r="O43" i="6"/>
  <c r="Q83" i="1"/>
  <c r="Q82" i="1"/>
  <c r="L67" i="6"/>
  <c r="J67" i="6"/>
  <c r="H13" i="3"/>
  <c r="Q76" i="1"/>
  <c r="BQ27" i="1"/>
  <c r="BR27" i="1" s="1"/>
  <c r="BQ62" i="1"/>
  <c r="BR62" i="1" s="1"/>
  <c r="BQ63" i="1"/>
  <c r="BR63" i="1" s="1"/>
  <c r="BQ33" i="1"/>
  <c r="BR33" i="1" s="1"/>
  <c r="AV20" i="1"/>
  <c r="AV68" i="1" s="1"/>
  <c r="Y20" i="1"/>
  <c r="M20" i="1" l="1"/>
  <c r="Y68" i="1"/>
  <c r="H30" i="3"/>
  <c r="BQ22" i="1"/>
  <c r="BR22" i="1" s="1"/>
  <c r="T43" i="1"/>
  <c r="S43" i="1"/>
  <c r="R43" i="1"/>
  <c r="CJ68" i="1"/>
  <c r="Q100" i="1"/>
  <c r="AV43" i="1"/>
  <c r="CF68" i="1"/>
  <c r="CF43" i="1"/>
  <c r="CI43" i="1"/>
  <c r="CI68" i="1"/>
  <c r="Y43" i="1"/>
  <c r="J25" i="6"/>
  <c r="BQ32" i="1"/>
  <c r="BR32" i="1" s="1"/>
  <c r="J22" i="6"/>
  <c r="J26" i="6"/>
  <c r="J23" i="6"/>
  <c r="J24" i="6"/>
  <c r="BQ26" i="1"/>
  <c r="BR26" i="1" s="1"/>
  <c r="BQ25" i="1"/>
  <c r="BR25" i="1" s="1"/>
  <c r="BQ28" i="1"/>
  <c r="BR28" i="1" s="1"/>
  <c r="BQ24" i="1"/>
  <c r="BR24" i="1" s="1"/>
  <c r="J31" i="6"/>
  <c r="J32" i="6"/>
  <c r="J28" i="6"/>
  <c r="BQ23" i="1"/>
  <c r="BR23" i="1" s="1"/>
  <c r="J21" i="6"/>
  <c r="BQ31" i="1"/>
  <c r="BR31" i="1" s="1"/>
  <c r="J30" i="6"/>
  <c r="BQ21" i="1"/>
  <c r="BR21" i="1" s="1"/>
  <c r="BQ30" i="1"/>
  <c r="BR30" i="1" s="1"/>
  <c r="Q96" i="1"/>
  <c r="O68" i="6"/>
  <c r="H26" i="3"/>
  <c r="F7" i="3"/>
  <c r="L43" i="6"/>
  <c r="L20" i="6"/>
  <c r="Q74" i="1"/>
  <c r="U20" i="1" l="1"/>
  <c r="U68" i="1" s="1"/>
  <c r="M68" i="1"/>
  <c r="J68" i="6" s="1"/>
  <c r="M43" i="1"/>
  <c r="J43" i="6" s="1"/>
  <c r="P105" i="1"/>
  <c r="Q102" i="1"/>
  <c r="L68" i="6"/>
  <c r="J20" i="6"/>
  <c r="Q93" i="1"/>
  <c r="H7" i="3"/>
  <c r="H3" i="3"/>
  <c r="O78" i="1"/>
  <c r="Q78" i="1" s="1"/>
  <c r="H25" i="3"/>
  <c r="BQ20" i="1"/>
  <c r="BR20" i="1" l="1"/>
  <c r="BR68" i="1" s="1"/>
  <c r="BQ68" i="1"/>
  <c r="H31" i="3"/>
  <c r="Q101" i="1"/>
  <c r="U43" i="1"/>
  <c r="G21" i="3"/>
  <c r="H21" i="3" s="1"/>
  <c r="P91" i="1"/>
  <c r="Q91" i="1" s="1"/>
  <c r="G35" i="3"/>
  <c r="H35" i="3" s="1"/>
  <c r="H34" i="3"/>
  <c r="G29" i="3"/>
  <c r="H29" i="3" s="1"/>
  <c r="H28" i="3"/>
  <c r="Q105" i="1"/>
  <c r="Q104" i="1"/>
  <c r="P99" i="1"/>
  <c r="Q99" i="1" s="1"/>
  <c r="Q98" i="1"/>
  <c r="H23" i="3"/>
  <c r="Q94" i="1" l="1"/>
  <c r="H2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UMW</author>
  </authors>
  <commentList>
    <comment ref="L15" authorId="0" shapeId="0" xr:uid="{B3FC9353-BF6C-4541-9027-C29A62CFDEB6}">
      <text>
        <r>
          <rPr>
            <b/>
            <sz val="9"/>
            <color rgb="FF000000"/>
            <rFont val="Tahoma"/>
            <family val="2"/>
            <charset val="238"/>
          </rPr>
          <t xml:space="preserve">UMW:
</t>
        </r>
        <r>
          <rPr>
            <b/>
            <sz val="9"/>
            <color rgb="FF000000"/>
            <rFont val="Tahoma"/>
            <family val="2"/>
            <charset val="238"/>
          </rPr>
          <t xml:space="preserve">Zajęcia kształtujące umiejętności praktyczne, przewidziane w programie studiów o profilu praktycznym, są prowadzone:
</t>
        </r>
        <r>
          <rPr>
            <b/>
            <sz val="9"/>
            <color rgb="FF000000"/>
            <rFont val="Tahoma"/>
            <family val="2"/>
            <charset val="238"/>
          </rPr>
          <t xml:space="preserve">1) w warunkach właściwych dla danego zakresu działalności zawodowej;
</t>
        </r>
        <r>
          <rPr>
            <b/>
            <sz val="9"/>
            <color rgb="FF000000"/>
            <rFont val="Tahoma"/>
            <family val="2"/>
            <charset val="238"/>
          </rPr>
          <t xml:space="preserve">2) w sposób umożliwiający wykonywanie czynności praktycznych przez studentów.
</t>
        </r>
        <r>
          <rPr>
            <sz val="9"/>
            <color rgb="FF000000"/>
            <rFont val="Tahoma"/>
            <family val="2"/>
            <charset val="238"/>
          </rPr>
          <t xml:space="preserve">
</t>
        </r>
      </text>
    </comment>
  </commentList>
</comments>
</file>

<file path=xl/sharedStrings.xml><?xml version="1.0" encoding="utf-8"?>
<sst xmlns="http://schemas.openxmlformats.org/spreadsheetml/2006/main" count="2191" uniqueCount="1131">
  <si>
    <t>Lp.</t>
  </si>
  <si>
    <t>Przedmiot (nazwa)</t>
  </si>
  <si>
    <t>semestr zimowy - I</t>
  </si>
  <si>
    <t>semestr letni - II</t>
  </si>
  <si>
    <t>SUMA PUNKTÓW ECTS ZA PRZEDMIOT</t>
  </si>
  <si>
    <t>wykład (WY)</t>
  </si>
  <si>
    <t>seminarium (SE)</t>
  </si>
  <si>
    <t>ćwiczenia audytoryjne (CA)</t>
  </si>
  <si>
    <t>ćwiczenia kierunkowe - niekliniczne (CN)</t>
  </si>
  <si>
    <t>ćwiczenia laboratoryjne (CL)</t>
  </si>
  <si>
    <t>ćwiczenia kliniczne (CK)</t>
  </si>
  <si>
    <t>zajęcia praktyczne przy pacjencie (PP)</t>
  </si>
  <si>
    <t>ćwiczenia specjalistyczne - magisterskie (CM)</t>
  </si>
  <si>
    <t>lektoraty (LE)</t>
  </si>
  <si>
    <t>e-learning (EL)</t>
  </si>
  <si>
    <t>praktyka zawodowa (PZ)</t>
  </si>
  <si>
    <t>liczba godzin z nauczycielem</t>
  </si>
  <si>
    <t>ogólna liczba godzin dydaktycznych</t>
  </si>
  <si>
    <t>forma zakończenia semestru</t>
  </si>
  <si>
    <t>punkty ECTS w semestrze</t>
  </si>
  <si>
    <t>ćwiczenia audytoryjne CA)</t>
  </si>
  <si>
    <t>RAZEM</t>
  </si>
  <si>
    <t>Wydział</t>
  </si>
  <si>
    <t>Kierunek</t>
  </si>
  <si>
    <t>Forma studiów</t>
  </si>
  <si>
    <t>Cykl kształcenia</t>
  </si>
  <si>
    <t>łącznie dla przedmiotu</t>
  </si>
  <si>
    <t>całkowity nakład pracy studenta</t>
  </si>
  <si>
    <t>UWAGI</t>
  </si>
  <si>
    <t>wartość</t>
  </si>
  <si>
    <t>Rok studiów</t>
  </si>
  <si>
    <t>Rok akademicki</t>
  </si>
  <si>
    <t>RPS- obowiązkowe</t>
  </si>
  <si>
    <t>POW- ograniczonego wyboru</t>
  </si>
  <si>
    <t>PSW- swobodnego wyboru</t>
  </si>
  <si>
    <t xml:space="preserve">zal zaliczenie </t>
  </si>
  <si>
    <t>zal/o zaliczenie na ocenę</t>
  </si>
  <si>
    <t xml:space="preserve"> egz egzamin</t>
  </si>
  <si>
    <t>kod grupy*</t>
  </si>
  <si>
    <t>*kod grupy wpisujemy w przypadku kierunków regulowanych- należy wpisać symbol grupy zajęć, do jakiej należy dany przedmiot, tzw. ”kod grupy”</t>
  </si>
  <si>
    <t>OBJAŚNIENIA</t>
  </si>
  <si>
    <t>W Centrum Symulacji Medycznej</t>
  </si>
  <si>
    <t>W Pracowni dydaktycznej</t>
  </si>
  <si>
    <t>A</t>
  </si>
  <si>
    <t>Poziom kształcenia</t>
  </si>
  <si>
    <t>B</t>
  </si>
  <si>
    <t>C</t>
  </si>
  <si>
    <t>D</t>
  </si>
  <si>
    <t>Profil kształcenia</t>
  </si>
  <si>
    <t>Liczba semestrów</t>
  </si>
  <si>
    <t>Łączna liczba godzin</t>
  </si>
  <si>
    <t>Łączna liczba ECTS</t>
  </si>
  <si>
    <t>Cykl kształcenia (nabór)</t>
  </si>
  <si>
    <t>Ścieżka**</t>
  </si>
  <si>
    <r>
      <t xml:space="preserve">Rodzaj zajęć***
</t>
    </r>
    <r>
      <rPr>
        <b/>
        <sz val="9"/>
        <color theme="1"/>
        <rFont val="Calibri"/>
        <family val="2"/>
        <charset val="238"/>
        <scheme val="minor"/>
      </rPr>
      <t>(RPS, POW, PSW)</t>
    </r>
  </si>
  <si>
    <t>***Rodzaj zajęć:</t>
  </si>
  <si>
    <t>*****Forma zakończenia semestru</t>
  </si>
  <si>
    <t>**Ścieżka- dla kierunków na których realizowane są ścieżki</t>
  </si>
  <si>
    <t>zajęcia wychowania fizycznego (WF)</t>
  </si>
  <si>
    <t>samokształcenie kierowane (SK)</t>
  </si>
  <si>
    <t>praktyczny</t>
  </si>
  <si>
    <t>egz</t>
  </si>
  <si>
    <t>zal</t>
  </si>
  <si>
    <t>Język angielski</t>
  </si>
  <si>
    <t xml:space="preserve"> Nauki społeczne i humanistyczne</t>
  </si>
  <si>
    <t xml:space="preserve"> Praktyki zawodowe</t>
  </si>
  <si>
    <t>Razem</t>
  </si>
  <si>
    <t>Symbol grupy efektów</t>
  </si>
  <si>
    <t>Nazwa grupy efektów</t>
  </si>
  <si>
    <t>liczba ECTS wg standardu</t>
  </si>
  <si>
    <t>Seminarium dyplomowe</t>
  </si>
  <si>
    <t>LICZBA GODZIN W PRZELICZENIU NA 1 ECTS</t>
  </si>
  <si>
    <t>liczba godz. wg standardu</t>
  </si>
  <si>
    <t>liczba godz. wg programu</t>
  </si>
  <si>
    <t>liczba ECTS wg programu</t>
  </si>
  <si>
    <t>RPS</t>
  </si>
  <si>
    <t>POW</t>
  </si>
  <si>
    <t>CSM WW</t>
  </si>
  <si>
    <t>CSM NW</t>
  </si>
  <si>
    <t>CSP NW</t>
  </si>
  <si>
    <t>łącznie</t>
  </si>
  <si>
    <t>w tym on-line</t>
  </si>
  <si>
    <t>Łącznie</t>
  </si>
  <si>
    <t>samodzielna praca studenta</t>
  </si>
  <si>
    <t>SAMODZIELNA PRACA STUDENTA</t>
  </si>
  <si>
    <t>SUMA GODZIN PRZEDMIOTU</t>
  </si>
  <si>
    <t>GODZINY Z NAUCZYCIELEM</t>
  </si>
  <si>
    <t>NAKŁAD PRACY STUDENTA (godz. dyd. + samodzielna praca)</t>
  </si>
  <si>
    <t>GODZINY DYDAKTYCZNE</t>
  </si>
  <si>
    <t>nakład pracy studenta (godz. dyd. + samodzielna praca)</t>
  </si>
  <si>
    <t>12+35</t>
  </si>
  <si>
    <t>Wskażnik</t>
  </si>
  <si>
    <t>wg standardu</t>
  </si>
  <si>
    <t>wskaźnik wg standardu</t>
  </si>
  <si>
    <t>za zajecia praktyczne (PP)</t>
  </si>
  <si>
    <t>suma godz./ECTS dyd. W grupiach zgodnie ze standardem</t>
  </si>
  <si>
    <t>uwagi</t>
  </si>
  <si>
    <t>LP</t>
  </si>
  <si>
    <t>%</t>
  </si>
  <si>
    <t>realizacja wskaźnika</t>
  </si>
  <si>
    <t>uwagi do realizacji</t>
  </si>
  <si>
    <t>Symbol grupy zajęć</t>
  </si>
  <si>
    <t>Nazwa grupy zajęć</t>
  </si>
  <si>
    <t>za zajęcia z wykorzystaniem met i technik na odl.</t>
  </si>
  <si>
    <t>za zajęcia z bezpośrednim udziałem prowadzących</t>
  </si>
  <si>
    <t>13+36</t>
  </si>
  <si>
    <t>14+37</t>
  </si>
  <si>
    <t>1/5</t>
  </si>
  <si>
    <t>PSW</t>
  </si>
  <si>
    <t>II stopień</t>
  </si>
  <si>
    <t xml:space="preserve">Farmakologia uzupełniająca * </t>
  </si>
  <si>
    <t>Dydaktyka medyczna</t>
  </si>
  <si>
    <t>Zajęcia fakultatywne</t>
  </si>
  <si>
    <r>
      <t>Przygotowanie pracy dyplomowej**</t>
    </r>
    <r>
      <rPr>
        <sz val="12"/>
        <rFont val="Calibri"/>
        <family val="2"/>
        <charset val="238"/>
        <scheme val="minor"/>
      </rPr>
      <t xml:space="preserve"> praca własna studenta</t>
    </r>
  </si>
  <si>
    <t>Komentarze</t>
  </si>
  <si>
    <t>****Pula godzin (ze standardu,
do dyspozycji uczelni (Autorska oferta uczelni))</t>
  </si>
  <si>
    <t>ze standardu</t>
  </si>
  <si>
    <t>do dyspozycji uczelni (Autorska oferta uczelni)</t>
  </si>
  <si>
    <t>******Ćwiczenia w warunkach symulowanych (CS) są realizowane odpowiednio:</t>
  </si>
  <si>
    <t xml:space="preserve">****Pula godzin </t>
  </si>
  <si>
    <t>Minimalna liczba godzin zajęć z języka angielskiego</t>
  </si>
  <si>
    <t>Minimalna liczba ECTS za zajęcia z języka angielskiego</t>
  </si>
  <si>
    <t>Minimalna liczba ECTS za zajęcia do wyboru z puli godzin do dyspozycji uczelni- tok A</t>
  </si>
  <si>
    <t>Wartość wymaga weryfikacji</t>
  </si>
  <si>
    <t>Minimalna liczba ECTS za zajęcia do wyboru z puli godzin do dyspozycji uczelni- tok B</t>
  </si>
  <si>
    <t>Liczba godzin do dyspozycji uczelni- tok A</t>
  </si>
  <si>
    <t>Liczba godzin do dyspozycji uczelni- tok B</t>
  </si>
  <si>
    <t>Liczba ECTS do dyspozycji uczelni- tok A</t>
  </si>
  <si>
    <t>Liczba ECTS do dyspozycji uczelni- tok B</t>
  </si>
  <si>
    <t>Minimalna liczba ECTS za przygotowanie pracy dyplomowej i przygotowanie do egzaminu dyplomowego</t>
  </si>
  <si>
    <t>Liczba ECTS w ramach zajęć prowadzonych z bezpośrednim udziałem nauczycieli akademickich lub innych osób prowadzących zajęcia</t>
  </si>
  <si>
    <t>1. Brak pracy własnej studenta co powoduje nieprawidłowe wskaźniki ECTS;</t>
  </si>
  <si>
    <t>Położnictwo</t>
  </si>
  <si>
    <t>Terapia bólu ostrego i przewlekłego</t>
  </si>
  <si>
    <t>Diagnostyka ultrasonograficzna w położnictwie i ginekologii</t>
  </si>
  <si>
    <r>
      <rPr>
        <sz val="12"/>
        <color rgb="FFA23636"/>
        <rFont val="Calibri"/>
        <family val="2"/>
        <charset val="238"/>
        <scheme val="minor"/>
      </rPr>
      <t>Farmakologia uzupełniająca *</t>
    </r>
    <r>
      <rPr>
        <sz val="12"/>
        <rFont val="Calibri"/>
        <family val="2"/>
        <charset val="238"/>
        <scheme val="minor"/>
      </rPr>
      <t xml:space="preserve"> przedmiot tylko dla studentów (absolwentów) rozpoczynających kształcenie na I stopniu ppołożnictwa przed rokiem 2016/2017</t>
    </r>
  </si>
  <si>
    <t>Informacja naukowa</t>
  </si>
  <si>
    <t>Statystyka medyczna</t>
  </si>
  <si>
    <t>Seksuologia i edukacja seksualna</t>
  </si>
  <si>
    <t>Farmakologia i ordynowanie produktów leczniczych</t>
  </si>
  <si>
    <t>Intensywny nadzór neonatologiczny</t>
  </si>
  <si>
    <t>2. czy do minimalnej liczby ECTS za przygotowanie pracy dyplomowej i przygotowanie do egzaminu dyplomowego wlicza się tylko o"Egazmin magisterski" na 4 semestrze czy także z Seminarium dyplomowe (4 semestry). Konieczne jest uzupełnienie liczby godzin pracy własnej studenta w każdym z semestrów tak aby współczynnik liczby godzin do ECTS mieślił się w przedziale 25-30;</t>
  </si>
  <si>
    <t>5. Program studiów przewiduje, że 120 ECTS (czyli 100%)  zostanie zrealizowanych z bezpośrednim udziałem nauczycieli akademickich lub innych osób prowadzących zajęcia, czyli nie powinno być zajęć on-line, mimo że przewiduje je standard i decyzja Dziekan dot. organizacji zajęć.</t>
  </si>
  <si>
    <t>tak</t>
  </si>
  <si>
    <t>nie</t>
  </si>
  <si>
    <t>Czy przedmiot kształtuje kompetencje komunikacyjne</t>
  </si>
  <si>
    <t>Czy przedmiot humanistyczny lub społeczny</t>
  </si>
  <si>
    <t>forma zakończenia przedmiotu *****</t>
  </si>
  <si>
    <t>forma zakończenia semestru ******</t>
  </si>
  <si>
    <t>33+56</t>
  </si>
  <si>
    <t>15+38</t>
  </si>
  <si>
    <t>(26+49)*5/3</t>
  </si>
  <si>
    <t>(17+29+40+52)*5/3</t>
  </si>
  <si>
    <t>37+56</t>
  </si>
  <si>
    <t>38+55</t>
  </si>
  <si>
    <t>(suma 39-54)-40</t>
  </si>
  <si>
    <t>14+33</t>
  </si>
  <si>
    <t>15+32</t>
  </si>
  <si>
    <t>(suma 16-31)-17</t>
  </si>
  <si>
    <t>57</t>
  </si>
  <si>
    <t>58</t>
  </si>
  <si>
    <t>ćwiczenia w warunkach symulowanych (CS)*******</t>
  </si>
  <si>
    <t>sumy dla 1 roku</t>
  </si>
  <si>
    <t>Zaawansowana praktyka zawodowa położnej</t>
  </si>
  <si>
    <t>Badania naukowe i rozwój praktyki zawodowej położnej</t>
  </si>
  <si>
    <t>sumy dla 2 roku</t>
  </si>
  <si>
    <r>
      <t xml:space="preserve">3. </t>
    </r>
    <r>
      <rPr>
        <b/>
        <sz val="11"/>
        <color theme="0" tint="-0.499984740745262"/>
        <rFont val="Calibri"/>
        <family val="2"/>
        <charset val="238"/>
        <scheme val="minor"/>
      </rPr>
      <t>Farmakologia uzupełniająca *</t>
    </r>
    <r>
      <rPr>
        <sz val="11"/>
        <color theme="0" tint="-0.499984740745262"/>
        <rFont val="Calibri"/>
        <family val="2"/>
        <charset val="238"/>
        <scheme val="minor"/>
      </rPr>
      <t xml:space="preserve"> przedmiot tylko dla studentów (absolwentów) rozpoczynających kształcenie na I stopniu pielęgniarstwa przed rokiem 2016/2017; została doliczona do  liczby godzin w grupie B to jedna z przyczyn przekroczenia godzin w tej grupie oraz w sumie godzin;</t>
    </r>
  </si>
  <si>
    <t>Minimalna liczba godzin zajęć z diagnostyki ultrasonograficznej 
w formie ćwiczeń w pracowni ultrasonograficznej, CSM lub w warunkach naturalnych;</t>
  </si>
  <si>
    <t>Maksymalna liczba ECTS w grupach A-C realizowanych on-line wyłącznie w ramach zajęć umożliwiających osiągnięcie efektów uczenia się w kategorii wiedzy</t>
  </si>
  <si>
    <t>W pozycji zostały uwzględnione przedmioty: Egzamin magisterki oraz Seminarium dyplomowe</t>
  </si>
  <si>
    <t>Liczba ECTS, którą student musi uzyskać w ramach zajęć z dziedziny nauk humanistycznych lub nauk społecznych</t>
  </si>
  <si>
    <t>Rodzaj zajęć***
(RPS, POW, PSW)</t>
  </si>
  <si>
    <t>Suma efektów w poszczególnych kategoriach</t>
  </si>
  <si>
    <t>ECTS</t>
  </si>
  <si>
    <t>forma zakończenia przedmiotu</t>
  </si>
  <si>
    <t>W TYM TEORIA (WY+SE)</t>
  </si>
  <si>
    <t>Wiedza</t>
  </si>
  <si>
    <t>Umiejetności</t>
  </si>
  <si>
    <t>Kompetencje społeczne</t>
  </si>
  <si>
    <t>Wiedza - moduł A</t>
  </si>
  <si>
    <t>Wiedza - moduł B</t>
  </si>
  <si>
    <t>Wiedza - moduł C</t>
  </si>
  <si>
    <t>Umiejętności - moduł A</t>
  </si>
  <si>
    <t>Umiejętności - moduł B</t>
  </si>
  <si>
    <t>Umiejętności - moduł C</t>
  </si>
  <si>
    <t>Proporcje poszczególnych kategorii efektów dla przedmiotu</t>
  </si>
  <si>
    <t>A.W01</t>
  </si>
  <si>
    <t>A.W02</t>
  </si>
  <si>
    <t>A.W03</t>
  </si>
  <si>
    <t>A.W04</t>
  </si>
  <si>
    <t>A.W05</t>
  </si>
  <si>
    <t>A.W06</t>
  </si>
  <si>
    <t>A.W07</t>
  </si>
  <si>
    <t>A.W08</t>
  </si>
  <si>
    <t>A.W09</t>
  </si>
  <si>
    <t>A.W10</t>
  </si>
  <si>
    <t>A.W11</t>
  </si>
  <si>
    <t>A.W12</t>
  </si>
  <si>
    <t>A.W13</t>
  </si>
  <si>
    <t>A.W14</t>
  </si>
  <si>
    <t>A.W15</t>
  </si>
  <si>
    <t>A.W16</t>
  </si>
  <si>
    <t>A.W17</t>
  </si>
  <si>
    <t>A.W18</t>
  </si>
  <si>
    <t>A.W19</t>
  </si>
  <si>
    <t>A.W20</t>
  </si>
  <si>
    <t>A.W21</t>
  </si>
  <si>
    <t>A.W22</t>
  </si>
  <si>
    <t>A.W23</t>
  </si>
  <si>
    <t>A.W24</t>
  </si>
  <si>
    <t>A.W25</t>
  </si>
  <si>
    <t>A.W26</t>
  </si>
  <si>
    <t>B.W01</t>
  </si>
  <si>
    <t>B.W02</t>
  </si>
  <si>
    <t>B.W03</t>
  </si>
  <si>
    <t>B.W04</t>
  </si>
  <si>
    <t>B.W05</t>
  </si>
  <si>
    <t>B.W06</t>
  </si>
  <si>
    <t>B.W07</t>
  </si>
  <si>
    <t>B.W08</t>
  </si>
  <si>
    <t>B.W09</t>
  </si>
  <si>
    <t>B.W10</t>
  </si>
  <si>
    <t>B.W11</t>
  </si>
  <si>
    <t>B.W12</t>
  </si>
  <si>
    <t>B.W13</t>
  </si>
  <si>
    <t>B.W14</t>
  </si>
  <si>
    <t>B.W15</t>
  </si>
  <si>
    <t>B.W16</t>
  </si>
  <si>
    <t>B.W17</t>
  </si>
  <si>
    <t>B.W18</t>
  </si>
  <si>
    <t>B.W19</t>
  </si>
  <si>
    <t>B.W20</t>
  </si>
  <si>
    <t>B.W21</t>
  </si>
  <si>
    <t>B.W22</t>
  </si>
  <si>
    <t>B.W23</t>
  </si>
  <si>
    <t>B.W24</t>
  </si>
  <si>
    <t>B.W25</t>
  </si>
  <si>
    <t>B.W26</t>
  </si>
  <si>
    <t>B.W27</t>
  </si>
  <si>
    <t>B.W28</t>
  </si>
  <si>
    <t>B.W29</t>
  </si>
  <si>
    <t>B.W30</t>
  </si>
  <si>
    <t>B.W31</t>
  </si>
  <si>
    <t>B.W32</t>
  </si>
  <si>
    <t>B.W33</t>
  </si>
  <si>
    <t>B.W34</t>
  </si>
  <si>
    <t>B.W35</t>
  </si>
  <si>
    <t>B.W36</t>
  </si>
  <si>
    <t>B.W37</t>
  </si>
  <si>
    <t>B.W38</t>
  </si>
  <si>
    <t>B.W39</t>
  </si>
  <si>
    <t>B.W40</t>
  </si>
  <si>
    <t>B.W41</t>
  </si>
  <si>
    <t>B.W42</t>
  </si>
  <si>
    <t>B.W43</t>
  </si>
  <si>
    <t>B.W44</t>
  </si>
  <si>
    <t>B.W45</t>
  </si>
  <si>
    <t>B.W46</t>
  </si>
  <si>
    <t>B.W47</t>
  </si>
  <si>
    <t>B.W48</t>
  </si>
  <si>
    <t>B.W49</t>
  </si>
  <si>
    <t>B.W50</t>
  </si>
  <si>
    <t>B.W51</t>
  </si>
  <si>
    <t>B.W52</t>
  </si>
  <si>
    <t>B.W53</t>
  </si>
  <si>
    <t>B.W54</t>
  </si>
  <si>
    <t>B.W55</t>
  </si>
  <si>
    <t>B.W56</t>
  </si>
  <si>
    <t>B.W57</t>
  </si>
  <si>
    <t>C.W01</t>
  </si>
  <si>
    <t>C.W02</t>
  </si>
  <si>
    <t>C.W03</t>
  </si>
  <si>
    <t>C.W04</t>
  </si>
  <si>
    <t>C.W05</t>
  </si>
  <si>
    <t>C.W06</t>
  </si>
  <si>
    <t>C.W07</t>
  </si>
  <si>
    <t>C.W08</t>
  </si>
  <si>
    <t>C.W09</t>
  </si>
  <si>
    <t>C.W10</t>
  </si>
  <si>
    <t>C.W11</t>
  </si>
  <si>
    <t>C.W12</t>
  </si>
  <si>
    <t>C.W13</t>
  </si>
  <si>
    <t>C.W14</t>
  </si>
  <si>
    <t>C.W15</t>
  </si>
  <si>
    <t>C.W16</t>
  </si>
  <si>
    <t>C.W17</t>
  </si>
  <si>
    <t>C.W18</t>
  </si>
  <si>
    <t>C.W19</t>
  </si>
  <si>
    <t>C.W20</t>
  </si>
  <si>
    <t>C.W21</t>
  </si>
  <si>
    <t>A.U01</t>
  </si>
  <si>
    <t>A.U02</t>
  </si>
  <si>
    <t>A.U03</t>
  </si>
  <si>
    <t>A.U04</t>
  </si>
  <si>
    <t>A.U05</t>
  </si>
  <si>
    <t>A.U06</t>
  </si>
  <si>
    <t>A.U07</t>
  </si>
  <si>
    <t>A.U08</t>
  </si>
  <si>
    <t>A.U09</t>
  </si>
  <si>
    <t>A.U10</t>
  </si>
  <si>
    <t>A.U11</t>
  </si>
  <si>
    <t>A.U12</t>
  </si>
  <si>
    <t>A.U13</t>
  </si>
  <si>
    <t>A.U14</t>
  </si>
  <si>
    <t>A.U15</t>
  </si>
  <si>
    <t>A.U16</t>
  </si>
  <si>
    <t>A.U17</t>
  </si>
  <si>
    <t>A.U18</t>
  </si>
  <si>
    <t>A.U19</t>
  </si>
  <si>
    <t>B.U01</t>
  </si>
  <si>
    <t>B.U02</t>
  </si>
  <si>
    <t>B.U03</t>
  </si>
  <si>
    <t>B.U04</t>
  </si>
  <si>
    <t>B.U05</t>
  </si>
  <si>
    <t>B.U06</t>
  </si>
  <si>
    <t>B.U07</t>
  </si>
  <si>
    <t>B.U08</t>
  </si>
  <si>
    <t>B.U09</t>
  </si>
  <si>
    <t>B.U10</t>
  </si>
  <si>
    <t>B.U11</t>
  </si>
  <si>
    <t>B.U12</t>
  </si>
  <si>
    <t>B.U13</t>
  </si>
  <si>
    <t>B.U14</t>
  </si>
  <si>
    <t>B.U15</t>
  </si>
  <si>
    <t>B.U16</t>
  </si>
  <si>
    <t>B.U17</t>
  </si>
  <si>
    <t>B.U18</t>
  </si>
  <si>
    <t>B.U19</t>
  </si>
  <si>
    <t>B.U20</t>
  </si>
  <si>
    <t>B.U21</t>
  </si>
  <si>
    <t>B.U22</t>
  </si>
  <si>
    <t>B.U23</t>
  </si>
  <si>
    <t>B.U24</t>
  </si>
  <si>
    <t>B.U25</t>
  </si>
  <si>
    <t>B.U26</t>
  </si>
  <si>
    <t>B.U27</t>
  </si>
  <si>
    <t>B.U28</t>
  </si>
  <si>
    <t>B.U29</t>
  </si>
  <si>
    <t>B.U30</t>
  </si>
  <si>
    <t>B.U31</t>
  </si>
  <si>
    <t>B.U32</t>
  </si>
  <si>
    <t>B.U33</t>
  </si>
  <si>
    <t>B.U34</t>
  </si>
  <si>
    <t>B.U35</t>
  </si>
  <si>
    <t>B.U36</t>
  </si>
  <si>
    <t>B.U37</t>
  </si>
  <si>
    <t>B.U38</t>
  </si>
  <si>
    <t>B.U39</t>
  </si>
  <si>
    <t>B.U40</t>
  </si>
  <si>
    <t>B.U41</t>
  </si>
  <si>
    <t>B.U42</t>
  </si>
  <si>
    <t>B.U43</t>
  </si>
  <si>
    <t>B.U44</t>
  </si>
  <si>
    <t>B.U45</t>
  </si>
  <si>
    <t>B.U46</t>
  </si>
  <si>
    <t>B.U47</t>
  </si>
  <si>
    <t>B.U48</t>
  </si>
  <si>
    <t>B.U49</t>
  </si>
  <si>
    <t>B.U50</t>
  </si>
  <si>
    <t>B.U51</t>
  </si>
  <si>
    <t>B.U52</t>
  </si>
  <si>
    <t>B.U53</t>
  </si>
  <si>
    <t>B.U54</t>
  </si>
  <si>
    <t>B.U55</t>
  </si>
  <si>
    <t>B.U56</t>
  </si>
  <si>
    <t>B.U57</t>
  </si>
  <si>
    <t>B.U58</t>
  </si>
  <si>
    <t>B.U59</t>
  </si>
  <si>
    <t>B.U60</t>
  </si>
  <si>
    <t>B.U61</t>
  </si>
  <si>
    <t>C.U01</t>
  </si>
  <si>
    <t>C.U02</t>
  </si>
  <si>
    <t>C.U03</t>
  </si>
  <si>
    <t>C.U04</t>
  </si>
  <si>
    <t>C.U05</t>
  </si>
  <si>
    <t>C.U06</t>
  </si>
  <si>
    <t>C.U07</t>
  </si>
  <si>
    <t>C.U08</t>
  </si>
  <si>
    <t>C.U09</t>
  </si>
  <si>
    <t>C.U10</t>
  </si>
  <si>
    <t>C.U11</t>
  </si>
  <si>
    <t>C.U12</t>
  </si>
  <si>
    <t>C.U13</t>
  </si>
  <si>
    <t>C.U14</t>
  </si>
  <si>
    <t>C.U15</t>
  </si>
  <si>
    <t>C.U16</t>
  </si>
  <si>
    <t>K.1</t>
  </si>
  <si>
    <t>K.2</t>
  </si>
  <si>
    <t>K.3</t>
  </si>
  <si>
    <t>K.4</t>
  </si>
  <si>
    <t>K.5</t>
  </si>
  <si>
    <t>K.6</t>
  </si>
  <si>
    <t>K.7</t>
  </si>
  <si>
    <t>A.U20</t>
  </si>
  <si>
    <t>B.W58</t>
  </si>
  <si>
    <t>B.W59</t>
  </si>
  <si>
    <t>B.W60</t>
  </si>
  <si>
    <t>B.W61</t>
  </si>
  <si>
    <t>B.W62</t>
  </si>
  <si>
    <t>B.W63</t>
  </si>
  <si>
    <t>B.W64</t>
  </si>
  <si>
    <t>B.W65</t>
  </si>
  <si>
    <t>C.W22</t>
  </si>
  <si>
    <t>C.U17</t>
  </si>
  <si>
    <t>Tabela 1</t>
  </si>
  <si>
    <t>Tabela 2</t>
  </si>
  <si>
    <t>Edukacja w praktyce zawodowej położnej - edukacja terapeutyczna w chorobach onkologiczno-ginekologicznych</t>
  </si>
  <si>
    <t>Opieka specjalistyczna nad kobietą z cukrzycą w okresie okołoporodowym</t>
  </si>
  <si>
    <t>Edukacja w praktyce zawodwej położnej - edukacja w cukrzycy</t>
  </si>
  <si>
    <t>Opieka interprofesjonalna w okresie okołoporodowym</t>
  </si>
  <si>
    <t>Leczenie ran w praktyce zawodowej położnej</t>
  </si>
  <si>
    <t>Badania naukowe w praktyce zawodowej położnej</t>
  </si>
  <si>
    <t>Diagnostyka ultrasonograficzna w położnictwie i ginekologii - praktyka zawodowa</t>
  </si>
  <si>
    <t>Zarządzanie w praktyce zawodowej położnej</t>
  </si>
  <si>
    <t>Edukacja  w praktyce zawodowej położnej - edukacja i wsparcie kobiety w okresie laktacji</t>
  </si>
  <si>
    <t>Edukacja w praktyce zawodowej położnej - edukacja uroginekologiczna</t>
  </si>
  <si>
    <t>Koordynowana opieka zdrowotna</t>
  </si>
  <si>
    <t xml:space="preserve">Nowoczesna komunikacja i edukacja z wykorzystaniem nowoczesnych narzędzi social media </t>
  </si>
  <si>
    <t xml:space="preserve">Opieka paliatywna w perinatologii </t>
  </si>
  <si>
    <t>Skteczna komunikacja w warunkach podwyższonego stresu</t>
  </si>
  <si>
    <t>2026/2027</t>
  </si>
  <si>
    <t>Stany naglące w neonatologii</t>
  </si>
  <si>
    <t>Opieka hospicyjna w medycynie perinatalnej</t>
  </si>
  <si>
    <t>Przygotowanie pracy dyplomowej**</t>
  </si>
  <si>
    <t>W pozycji zostały uwzględnione przedmioty: Egzamin magisterki oraz Seminarium dyplomowe, Przygotowanie do egzaminu dyplomowego, Przygotowanie pracy dyplomowej</t>
  </si>
  <si>
    <t>Minimalna liczba godzin zajęć w cyklu kształcenia- tok A</t>
  </si>
  <si>
    <t>Minimalna liczba punktów ECTS konieczna do ukończenia studiów- tok A</t>
  </si>
  <si>
    <t>suma godzin z całości minus godziny z toku B</t>
  </si>
  <si>
    <t>suma ECTS z całośći minus godziny z toku B</t>
  </si>
  <si>
    <t>A_W27_UMW</t>
  </si>
  <si>
    <t>B_W66_FU</t>
  </si>
  <si>
    <t>B_W67_FU</t>
  </si>
  <si>
    <t>B_W68_FU</t>
  </si>
  <si>
    <t>B_W69_FU</t>
  </si>
  <si>
    <t>B_W70_FU</t>
  </si>
  <si>
    <t>A.U21_UMW</t>
  </si>
  <si>
    <t>B.U62_FU</t>
  </si>
  <si>
    <t>B.U63_FU</t>
  </si>
  <si>
    <t>B.U64_FU</t>
  </si>
  <si>
    <t>B.U65_FU</t>
  </si>
  <si>
    <t>B.U67_UMW</t>
  </si>
  <si>
    <t>B.U68_UMW</t>
  </si>
  <si>
    <t>B.U69_UMW</t>
  </si>
  <si>
    <t>B.U70_UMW</t>
  </si>
  <si>
    <t>B.U71_UMW</t>
  </si>
  <si>
    <t>B_W74_UMW</t>
  </si>
  <si>
    <t>B_W75_UMW</t>
  </si>
  <si>
    <t>B_W76_UMW</t>
  </si>
  <si>
    <t>B_W77_UMW</t>
  </si>
  <si>
    <t>Nakład pracy- liczba godzin</t>
  </si>
  <si>
    <t>Nakład pracy- punktów ECTS</t>
  </si>
  <si>
    <t>Wskaźiki- liczba godzin</t>
  </si>
  <si>
    <t>Wskaźiki- punktów ECTS</t>
  </si>
  <si>
    <t>Kształcenie bezpośrednie stacjonarne</t>
  </si>
  <si>
    <t>Kształcenie bezpośrednie z wykorzystaniem metod i technik kształcenia na odległość (synchroniczne)</t>
  </si>
  <si>
    <t>Kształcenie asynchroniczne z wykorzystaniem metod i technik kształcenia na odległość</t>
  </si>
  <si>
    <t>Samokształcenie kierowane (dotyczy tylko kierunków pielęgniarstwo i położnictwo)</t>
  </si>
  <si>
    <t>Indywidualna praca własna studenta</t>
  </si>
  <si>
    <t>Praktyka zawodowa</t>
  </si>
  <si>
    <t>Łączny nakład pracy studenta</t>
  </si>
  <si>
    <t>Łącznie kształcenie bezpośrednie</t>
  </si>
  <si>
    <t>Łącznie kształcenie z użyciem metod i technik kształcenia na odległość</t>
  </si>
  <si>
    <t>Czy zajęcia kształtują umiejętności praktyczne</t>
  </si>
  <si>
    <t>Liczba godzin całkowitego nakładu pracy studenta w cyklu kształcenia (jeśli 1 ECTS to 25-30h pracy studenta)- toka A</t>
  </si>
  <si>
    <t>Średnia liczba godzin pracy studenta przypadająca na 1 ECTS- tok A</t>
  </si>
  <si>
    <t>Minimalna liczba godzin zajęć w cyklu kształcenia- tok B</t>
  </si>
  <si>
    <t>Minimalna liczba punktów ECTS konieczna do ukończenia studiów- tok B</t>
  </si>
  <si>
    <t>Liczba godzin całkowitego nakładu pracy studenta w cyklu kształcenia (jeśli 1 ECTS to 25-30h pracy studenta)- toka B</t>
  </si>
  <si>
    <t>Średnia liczba godzin pracy studenta przypadająca na 1 ECTS- tok B</t>
  </si>
  <si>
    <t>Przygotowanie do egzaminu dyplomowego</t>
  </si>
  <si>
    <t>w kolumnie "L" należy oznaczyć czy przedmiot kształtuje umiejętności praktyczne</t>
  </si>
  <si>
    <t>wg rozp w spr. Studiów 5 ECTS, ale grupa B w standardzie wymaga 15 ECTS, w kol. "K" należy oznaczyc właściwe przedmioty</t>
  </si>
  <si>
    <t>suma godzin z całości minus godziny z toku B (zliczone z nieobowiązkową farmakologia uzupełniającą)</t>
  </si>
  <si>
    <t>znaczenie i skutki prawne zdarzeń medycznych</t>
  </si>
  <si>
    <t>problematykę zdarzeń niepożądanych i błędów medycznych w aspekcie bezpieczeństwa pacjentki</t>
  </si>
  <si>
    <t>istotę błędów medycznych w interwencjach w praktyce zawodowej położnej</t>
  </si>
  <si>
    <t>problematykę ubezpieczeń w zakresie odpowiedzialności cywilnej</t>
  </si>
  <si>
    <t>przepisy prawa dotyczące przetwarzania danych osobowych szczególnych kategorii w systemie ochrony zdrowia</t>
  </si>
  <si>
    <t>zakresy uprawnień zawodowych do udzielania świadczeń zdrowotnych przez położną w odniesieniu do poziomów kwalifikacji zawodowych położnej</t>
  </si>
  <si>
    <t>metody zarządzania w systemie ochrony zdrowia</t>
  </si>
  <si>
    <t>zasady funkcjonowania organizacji i budowania jej struktur</t>
  </si>
  <si>
    <t>metody oceny zapotrzebowania na opiekę położniczą w podstawowej opiece zdrowotnej oraz w opiece ambulatoryjnej, szpitalnej i domowej</t>
  </si>
  <si>
    <t>A.W10.</t>
  </si>
  <si>
    <t>pojęcie kultury organizacyjnej i czynniki ją determinujące</t>
  </si>
  <si>
    <t>A.W11.</t>
  </si>
  <si>
    <t>mechanizmy podejmowania decyzji w zarządzaniu</t>
  </si>
  <si>
    <t>A.W12.</t>
  </si>
  <si>
    <t>style zarządzania i znaczenie przywództwa w rozwoju praktyki zawodowej położnej</t>
  </si>
  <si>
    <t>A.W13.</t>
  </si>
  <si>
    <t>zasady realizacji i finansowania świadczeń zdrowotnych udzielanych przez położne w systemie ubezpieczenia zdrowotnego</t>
  </si>
  <si>
    <t>A.W14.</t>
  </si>
  <si>
    <t>specyfikę funkcji kierowniczych, w tym istotę delegowania zadań;</t>
  </si>
  <si>
    <t>A.W15.</t>
  </si>
  <si>
    <t>metody diagnozy organizacyjnej, koncepcję i teorię zarządzania zmianą oraz zasady zarządzania strategicznego</t>
  </si>
  <si>
    <t>A.W16.</t>
  </si>
  <si>
    <t>problematykę zarządzania zasobami ludzkimi</t>
  </si>
  <si>
    <t>A.W17.</t>
  </si>
  <si>
    <t>uwarunkowania rozwoju zawodowego położnych</t>
  </si>
  <si>
    <t>A.W18.</t>
  </si>
  <si>
    <t>naukowe podstawy ergonomii w środowisku pracy</t>
  </si>
  <si>
    <t>A.W19.</t>
  </si>
  <si>
    <t>istotę procesu zmian i zasady zarządzania zmianą</t>
  </si>
  <si>
    <t>A.W20.</t>
  </si>
  <si>
    <t>modele i strategie zarządzania jakością w opiece zdrowotnej</t>
  </si>
  <si>
    <t>A.W21.</t>
  </si>
  <si>
    <t>podstawowe pojęcia z zakresu dydaktyki medycznej</t>
  </si>
  <si>
    <t>A.W22.</t>
  </si>
  <si>
    <t>metody prowadzenia działalności edukacyjnej wśród pacjentek</t>
  </si>
  <si>
    <t>A.W23.</t>
  </si>
  <si>
    <t>metody nauczania i środki dydaktyczne stosowane w kształceniu na studiach przygotowującym do wykonywania zawodu położnej i kształceniu podyplomowym położnych</t>
  </si>
  <si>
    <t>A.W24.</t>
  </si>
  <si>
    <t>teorie i modele opieki w odniesieniu do wielokulturowości podopiecznych w opiece położniczo-neonatologicznej i ginekologicznej, w tym teorię Madeleine Leininger</t>
  </si>
  <si>
    <t>A.W25.</t>
  </si>
  <si>
    <t>kulturowe, religijne i społeczne uwarunkowania organizacji terapii i zapewnienia opieki położnej, z uwzględnieniem zachowań zdrowotnych oraz komunikacji międzykulturowej w aspekcie zdrowia prokreacyjnego, macierzyństwa i ojcostwa</t>
  </si>
  <si>
    <t>A.W26.</t>
  </si>
  <si>
    <t>kulturowe, religijne i społeczne uwarunkowania opieki nad kobietą w różnych okresach życia i różnym stanie zdrowia oraz jej rodziną</t>
  </si>
  <si>
    <t>uwarunkowania stresu w aspekcie blokady komunikacyjnej w interakcji między współpracownikami oraz pacjentką i jej rodziną w sytuacji trudnej</t>
  </si>
  <si>
    <t>mechanizmy działania produktów leczniczych oraz ich przemiany w organizmie człowieka zależne od wieku i problemów zdrowotnych</t>
  </si>
  <si>
    <t>regulacje prawne związane z refundacją leków, środków spożywczych specjalnego przeznaczenia żywieniowego i wyrobów medycznych</t>
  </si>
  <si>
    <t>zjawisko polifarmakoterapii i polipragmazji oraz skutki i objawy uboczne działania leków zawierających określone substancje czynne</t>
  </si>
  <si>
    <t>rodzaje bólu (ostry, przewlekły), mechanizm i drogi przewodzenia oraz czynniki wpływające na jego odczuwanie</t>
  </si>
  <si>
    <t>metody i narzędzia diagnostyki oraz monitorowania odczuwania bólu przez pacjentkę</t>
  </si>
  <si>
    <t>zasady i metody farmakologicznego i niefarmakologicznego postępowania przeciwbólowego zgodnie z rekomendacjami i zaleceniami Polskiego Towarzystwa Badania Bólu oraz odrębności terapii przeciwbólowej w zależności od wieku (noworodek, niemowlę, kobieta w okresie senium) oraz stanu pacjenta (kobieta w terminalnej fazie choroby nowotworowej lub w okresie ciąży i karmienia piersią)</t>
  </si>
  <si>
    <t>źródła bólu i metody jego łagodzenia u noworodka i niemowlęcia</t>
  </si>
  <si>
    <t>B.W10.</t>
  </si>
  <si>
    <t>możliwości obrazowania przy różnych drogach dostępu z zastosowaniem nowoczesnej aparatury do diagnostyki ultrasonograficznej</t>
  </si>
  <si>
    <t>B.W11.</t>
  </si>
  <si>
    <t>zasady wykonywania badania USG narządów jamy brzusznej i miednicy mniejszej, narządu rodnego kobiety, w tym kobiety ciężarnej, rodzącej i w okresie połogu oraz prowadzenia dokumentacji w diagnostyce ultrasonograficznej</t>
  </si>
  <si>
    <t>B.W12.</t>
  </si>
  <si>
    <t>B.W13.</t>
  </si>
  <si>
    <t>zastosowanie badania USG w diagnostyce niepłodności</t>
  </si>
  <si>
    <t>B.W14.</t>
  </si>
  <si>
    <t>rozróżnianie obrazów badania USG w przypadku ciąży ektopowej o różnej lokalizacji</t>
  </si>
  <si>
    <t>B.W15.</t>
  </si>
  <si>
    <t>zasady opisu i interpretacji diagnostyki ultrasonograficznej ciąży pojedynczej i wielopłodowej, w tym sposoby dokonywania pomiarów w położnictwie w poszczególnych trymestrach ciąży</t>
  </si>
  <si>
    <t>B.W16.</t>
  </si>
  <si>
    <t>standardy wykonywania, oceny i dokumentowania badania serca płodu za pomocą różnych technik ultrasonograficznych</t>
  </si>
  <si>
    <t>B.W17.</t>
  </si>
  <si>
    <t>wskazania do wykonywania badania USG w trakcie porodu (zahamowanie postępu porodu w przebiegu I i II okresu porodu);</t>
  </si>
  <si>
    <t>B.W18.</t>
  </si>
  <si>
    <t>B.W19.</t>
  </si>
  <si>
    <t>zasady oceny blizny po cięciu cesarskim</t>
  </si>
  <si>
    <t>B.W20.</t>
  </si>
  <si>
    <t>sytuacje położnicze stwierdzone podczas badania USG wymagające skierowania kobiety ciężarnej na badanie konsultacyjne lub do hospitalizacji;</t>
  </si>
  <si>
    <t>B.W21.</t>
  </si>
  <si>
    <t>regulacje prawne dotyczące udzielania specjalistycznych świadczeń zdrowotnych w zakresie diagnostyki ultrasonograficznej w położnictwie i ginekologii</t>
  </si>
  <si>
    <t>B.W22.</t>
  </si>
  <si>
    <t>etiopatogenezę, rozpoznanie histopatologiczne, objawy kliniczne, podział na stopnie kliniczne według Międzynarodowej Federacji Ginekologów i Położników (The International Federation of Gynecology and Obstetrics, IFGO) oraz stopnie zaawansowania nowotworu według klasyfikacji stopnia zaawansowania nowotworu TNM (Tumour – guz (pierwotny), Node – węzeł (chłonny), Metastases – przerzuty (odległe)) w przypadku nowotworów narządu rodnego i piersi</t>
  </si>
  <si>
    <t>B.W23.</t>
  </si>
  <si>
    <t>zasady leczenia pacjentki z objawami niepożądanymi wynikającymi z choroby nowotworowej lub podjętej terapii, i opieki nad taką pacjentką</t>
  </si>
  <si>
    <t>B.W24.</t>
  </si>
  <si>
    <t>objawy i metody rozpoznawania powikłań po radioterapii, chemioterapii, hormonoterapii i immunoterapii, sposoby zapobiegania takim powikłaniom oraz sposoby terapii spersonalizowanej i pielęgnacji</t>
  </si>
  <si>
    <t>B.W25.</t>
  </si>
  <si>
    <t>specyfikę opieki nad pacjentką w terminalnej fazie choroby nowotworowej;</t>
  </si>
  <si>
    <t>B.W26.</t>
  </si>
  <si>
    <t>aktualne standardy postępowania w opiece okołoporodowej nad pacjentką z chorobą nowotworową</t>
  </si>
  <si>
    <t>B.W27.</t>
  </si>
  <si>
    <t>istotę psychoterapii jako metody wspomagającej w farmakologicznym leczeniu bólu nowotworowego</t>
  </si>
  <si>
    <t>B.W28.</t>
  </si>
  <si>
    <t>klasyfikacje poszczególnych grup leków przeciwnowotworowych stosowanych w onkologii oraz rodzaje leczenia systemowego</t>
  </si>
  <si>
    <t>B.W29.</t>
  </si>
  <si>
    <t>zasady podawania roztworów leków przeciwnowotworowych oraz zasady postępowania w przypadku wynaczynienia leku cytostatycznego</t>
  </si>
  <si>
    <t>B.W30.</t>
  </si>
  <si>
    <t>toksyczne oddziaływania leków cytostatycznych na personel medyczny oraz sposoby ochrony przed ich szkodliwym działaniem;</t>
  </si>
  <si>
    <t>B.W31.</t>
  </si>
  <si>
    <t>objawy uboczne leczenia systemowego oraz powikłania tego leczenia ze względu na czas ich występowania</t>
  </si>
  <si>
    <t>B.W32.</t>
  </si>
  <si>
    <t>B.W33.</t>
  </si>
  <si>
    <t>zasady przygotowania kobiety z cukrzycą do zajścia w ciążę, metody edukacji w zakresie samokontroli i monitorowania glikemii, glikozurii i acetonurii, zasady postępowania w przypadku hipoglikemii i hiperglikemii oraz pojawienia się stanów zagrożenia życia występujących w cukrzycy</t>
  </si>
  <si>
    <t>B.W34.</t>
  </si>
  <si>
    <t>standardy postępowania w opiece okołoporodowej nad kobietą z chorobami metaboliczną i endokrynologiczną</t>
  </si>
  <si>
    <t>B.W35.</t>
  </si>
  <si>
    <t>metody planowania ciąży dla kobiet z cukrzycą przedciążową i przeciwwskazania do zajścia w ciążę wynikające z przewlekłych powikłań choroby, zasady kwalifikacji ciężarnej do sposobu ukończenia ciąży i sposób postępowania z kobietą z cukrzycą – rodzącą i w okresie połogu</t>
  </si>
  <si>
    <t>B.W36.</t>
  </si>
  <si>
    <t>zakres specjalistycznych świadczeń zdrowotnych w ramach opieki nad kobietą ciężarną z cukrzycą</t>
  </si>
  <si>
    <t>B.W37.</t>
  </si>
  <si>
    <t>charakterystykę rany przewlekłej, odleżynowej i owrzodzeń w przebiegu choroby nowotworowej, z uwzględnieniem czynników ryzyka, patomechanizmu zaburzenia gojenia ran, klasyfikacji i klinicznych metod oceny ran niegojących się</t>
  </si>
  <si>
    <t>B.W38.</t>
  </si>
  <si>
    <t>postępowanie diagnostyczno-terapeutyczne zachowawcze i zabiegowe, z uwzględnieniem metod wspomagających proces gojenia i pielęgnacji ran niegojących się, zanieczyszczonych, zakażonych i przewlekłych, w tym odleżyn i owrzodzeń nowotworowych;</t>
  </si>
  <si>
    <t>B.W39.</t>
  </si>
  <si>
    <t>B.W40.</t>
  </si>
  <si>
    <t>B.W41.</t>
  </si>
  <si>
    <t>zasady edukacji pacjentki z raną przewlekłą, odleżynową, przetoką jelitową i moczową oraz jej rodziny lub opiekuna</t>
  </si>
  <si>
    <t>B.W42.</t>
  </si>
  <si>
    <t>psychologiczne aspekty niepełnosprawności i ich znaczenie dla funkcjonowania kobiety niepełnosprawnej w okresie okołoporodowym oraz dla funkcjonowania jej rodziny</t>
  </si>
  <si>
    <t>B.W43.</t>
  </si>
  <si>
    <t>psychologiczne aspekty komplikacji ciążowo-położniczych i problemy psychoseksualne kobiet po porodzie</t>
  </si>
  <si>
    <t>B.W44.</t>
  </si>
  <si>
    <t>zalecenia dietetyczne dla kobiet z patologicznym przebiegiem ciąży oraz z różnymi nawykami żywieniowymi i zaburzeniami odżywiania;</t>
  </si>
  <si>
    <t>B.W45.</t>
  </si>
  <si>
    <t>zasady diagnostyki, profilaktyki i leczenia chorób uwarunkowanych genetycznie oraz organizację opieki w tym zakresie</t>
  </si>
  <si>
    <t>B.W46.</t>
  </si>
  <si>
    <t>B.W47.</t>
  </si>
  <si>
    <t>zasady opieki nad kobietą w okresie okołoporodowym i noworodkiem uzależnionymi od środków odurzających i psychotropowych;</t>
  </si>
  <si>
    <t>B.W48.</t>
  </si>
  <si>
    <t>międzynarodowe procedury mające na celu minimalizowanie ryzyka transmisji wertykalnej wirusa HIV od matki do płodu</t>
  </si>
  <si>
    <t>B.W49.</t>
  </si>
  <si>
    <t>B.W50.</t>
  </si>
  <si>
    <t>przebieg specjalistycznej porady laktacyjnej realizowanej przez edukatora do spraw laktacji</t>
  </si>
  <si>
    <t>B.W51.</t>
  </si>
  <si>
    <t>czynniki sprzyjające laktacji i zaburzające laktację oraz zasady postępowania w przypadku sytuacji trudnych w laktacji (po operacji chirurgicznej piersi, po operacji bariatrycznej), relaktacji i laktacji indukowanej;</t>
  </si>
  <si>
    <t>B.W52.</t>
  </si>
  <si>
    <t>wpływ leków, używek i chorób zakaźnych na laktację oraz możliwość karmienia piersią</t>
  </si>
  <si>
    <t>B.W53.</t>
  </si>
  <si>
    <t>zasady koordynacji działań związanych z prowadzeniem edukacji terapeutycznej w celu uzyskania przez kobietę z cukrzycą normoglikemii przy zminimalizowaniu ryzyka hipoglikemii oraz polepszenia jakości życia</t>
  </si>
  <si>
    <t>B.W54.</t>
  </si>
  <si>
    <t>właściwy dobór metod, form i środków dydaktycznych w prowadzeniu edukacji terapeutycznej kobiety z cukrzycą i jej rodziny;</t>
  </si>
  <si>
    <t>B.W55.</t>
  </si>
  <si>
    <t>B.W56.</t>
  </si>
  <si>
    <t>czynniki ryzyka zaburzeń uroginekologicznych związane z ciążą i porodem, ogólnym stanem zdrowia, wiekiem oraz stylem życia;</t>
  </si>
  <si>
    <t>B.W57.</t>
  </si>
  <si>
    <t>B.W58.</t>
  </si>
  <si>
    <t>B.W59.</t>
  </si>
  <si>
    <t>zasady kompleksowej opieki nad pacjentką z chorobą nowotworową narządu rodnego i piersi w różnym stopniu zaawansowania oraz prowadzenia edukacji terapeutycznej;</t>
  </si>
  <si>
    <t>B.W60.</t>
  </si>
  <si>
    <t>zasady edukacji pacjentki, jej rodziny lub opiekuna w zakresie podawania i świadomego dozowania leków przeciwbólowych oraz monitorowania bólu nowotworowego</t>
  </si>
  <si>
    <t>B.W61.</t>
  </si>
  <si>
    <t>modele opieki koordynowanej funkcjonujące w Rzeczypospolitej Polskiej i wybranych państwach Unii Europejskiej, w szczególności opieki koordynowanej nad kobietą ciężarną</t>
  </si>
  <si>
    <t>B.W62.</t>
  </si>
  <si>
    <t>zadania koordynatora świadczeń zdrowotnych w wybranych rodzajach świadczeń</t>
  </si>
  <si>
    <t>B.W63.</t>
  </si>
  <si>
    <t>B.W64.</t>
  </si>
  <si>
    <t>zasady funkcjonowania zespołów interprofesjonalnych w opiece zdrowotnej w oparciu o wybrane obszary specjalistycznych świadczeń zdrowotnych, w tym w opiece koordynowanej nad kobietą ciężarną;</t>
  </si>
  <si>
    <t>B.W65.</t>
  </si>
  <si>
    <t>metody, techniki i narzędzia badawcze stosowane w jakościowych i ilościowych badaniach naukowych;</t>
  </si>
  <si>
    <t>zasady opracowania modelu badawczego, w tym cel, problemy badawcze i zmienne, wskaźniki do zmiennych, metody, techniki i narzędzia badawcze oraz dobór grupy do badań;</t>
  </si>
  <si>
    <t>zasady analizy i prezentacji wyników badań naukowych oraz ich upowszechniania;</t>
  </si>
  <si>
    <t>narzędzia informatyczne, testy statystyczne i zasady opracowania wyników badań naukowych;</t>
  </si>
  <si>
    <t>źródła naukowej informacji medycznej;</t>
  </si>
  <si>
    <t>C.W10.</t>
  </si>
  <si>
    <t>sposoby wyszukiwania informacji naukowej w bazach danych;</t>
  </si>
  <si>
    <t>C.W11.</t>
  </si>
  <si>
    <t>C.W12.</t>
  </si>
  <si>
    <t>C.W13.</t>
  </si>
  <si>
    <t>zasady i etapy przygotowania rekomendacji, wytycznych i zaleceń w zakresie praktyki zawodowej położnej opartej na dowodach naukowych;</t>
  </si>
  <si>
    <t>C.W14.</t>
  </si>
  <si>
    <t>systemy kształcenia na studiach przygotowującego do wykonywania zawodu położnej i kształcenia podyplomowego położnych w wybranych państwach członkowskich Unii Europejskiej;</t>
  </si>
  <si>
    <t>C.W15.</t>
  </si>
  <si>
    <t>strukturę i zasoby położnictwa w Europie i na świecie oraz prognozy ich rozwoju;</t>
  </si>
  <si>
    <t>C.W16.</t>
  </si>
  <si>
    <t>procedurę uznawania kwalifikacji zawodowych położnych w Rzeczypospolitej Polskiej i innych państwach europejskich;</t>
  </si>
  <si>
    <t>C.W17.</t>
  </si>
  <si>
    <t>systemy opieki położniczej i współczesne kierunki rozwoju autonomii zawodu;</t>
  </si>
  <si>
    <t>C.W18.</t>
  </si>
  <si>
    <t>główne zagrożenia środowiska pracy położnych w Europie i na świecie;</t>
  </si>
  <si>
    <t>C.W19.</t>
  </si>
  <si>
    <t>inicjatywy i strategie międzynarodowe dotyczące ochrony i promocji zdrowia kobiet;</t>
  </si>
  <si>
    <t>C.W20.</t>
  </si>
  <si>
    <t>C.W21.</t>
  </si>
  <si>
    <t>C.W22.</t>
  </si>
  <si>
    <t>rolę i priorytety polityki zdrowotnej Światowej Organizacji Zdrowia (World Health Organization, WHO) oraz Unii Europejskiej</t>
  </si>
  <si>
    <t>oceniać zdarzenia w praktyce zawodowej położnej w kontekście zgodności z przepisami prawa oraz możliwości i sposobów dochodzenia roszczeń, a także wskazywać możliwości rozwiązania danego problemu</t>
  </si>
  <si>
    <t>kwalifikować daną sytuację zawodową w odniesieniu do prawa cywilnego, karnego i prawa pracy oraz w zakresie odpowiedzialności zawodowej</t>
  </si>
  <si>
    <t>analizować przyczyny błędów medycznych i wdrażać działania zapobiegawcze w ramach uprawnień zawodowych położnej</t>
  </si>
  <si>
    <t>stosować metody analizy strategicznej niezbędne do funkcjonowania podmiotów wykonujących działalność leczniczą</t>
  </si>
  <si>
    <t>organizować i nadzorować pracę zespołów pielęgniarek, położnych lub personelu pomocniczego</t>
  </si>
  <si>
    <t>stosować różne metody podejmowania decyzji zawodowych i zarządczych;</t>
  </si>
  <si>
    <t>planować zasoby ludzkie, wykorzystując różne metody, organizować rekrutację pracowników i planować proces adaptacji zawodowej;</t>
  </si>
  <si>
    <t>opracowywać harmonogramy pracy personelu w oparciu o ocenę zapotrzebowania na opiekę pielęgniarską lub położniczą;</t>
  </si>
  <si>
    <t>opracować plan własnego rozwoju zawodowego i motywować do rozwoju zawodowego innych członków podległego zespołu</t>
  </si>
  <si>
    <t>A.U10.</t>
  </si>
  <si>
    <t>opracowywać standardy organizacyjne i przygotowywać opisy stanowisk pracy dla położnych oraz innych podległych pracowników</t>
  </si>
  <si>
    <t>A.U11.</t>
  </si>
  <si>
    <t>A.U12.</t>
  </si>
  <si>
    <t>organizować proces dydaktyczny z wykorzystaniem nowoczesnych technologii stosowanych w kształceniu na studiach przygotowującym do wykonywania zawodu położnej i kształceniu podyplomowym położnych</t>
  </si>
  <si>
    <t>A.U13.</t>
  </si>
  <si>
    <t>dobierać odpowiednie środki i metody nauczania w działalności dydaktycznej;</t>
  </si>
  <si>
    <t>A.U14.</t>
  </si>
  <si>
    <t>dokonywać weryfikacji prawidłowości organizacji procesu kształcenia zawodowego</t>
  </si>
  <si>
    <t>A.U15.</t>
  </si>
  <si>
    <t>wykorzystywać w pracy zróżnicowane metody i techniki komunikacji interpersonalnej z kobietą w każdym okresie jej życia, jej rodziną lub opiekunem, uwzględniając uwarunkowania kulturowe, etniczne, religijne i społeczne</t>
  </si>
  <si>
    <t>A.U16.</t>
  </si>
  <si>
    <t>A.U17.</t>
  </si>
  <si>
    <t>uwzględniać uwarunkowania kulturowe, religijne i społeczne w odniesieniu do potrzeb kobiety w różnych okresach życia i różnym stanie zdrowia oraz do potrzeb jej rodziny</t>
  </si>
  <si>
    <t>A.U18.</t>
  </si>
  <si>
    <t>analizować relację położna – pacjentka i wskazywać bariery w komunikacji międzykulturowej</t>
  </si>
  <si>
    <t>A.U19.</t>
  </si>
  <si>
    <t>identyfikować problemy pacjentki i jej rodziny (niepowodzenia prokreacyjne, transplantacja, transfuzja, styl życia) wynikające z uwarunkowań kulturowych, religijnych i społecznych w różnych okresach życia i różnym stanie zdrowia;</t>
  </si>
  <si>
    <t>A.U20.</t>
  </si>
  <si>
    <t>porozumiewać się w języku angielskim na poziomie B2+ Europejskiego Systemu Opisu Kształcenia Językowego</t>
  </si>
  <si>
    <t>wykorzystywać umiejętność skutecznej komunikacji jako ważnej kompetencji w zawodzie położnej w pracy z pacjentem oraz w zespole interdyscyplinarnym</t>
  </si>
  <si>
    <t>dobierać i przygotowywać zapisy form recepturowych leków zawierających określone substancje czynne, na podstawie ukierunkowanej oceny stanu pacjentki</t>
  </si>
  <si>
    <t>interpretować charakterystyki farmaceutyczne produktów leczniczych;</t>
  </si>
  <si>
    <t>dobierać i ordynować leki zawierające określone substancje czynne, z wyłączeniem leków zawierających substancje bardzo silnie działające, środki odurzające i substancje psychotropowe, w tym wystawiać na nie recepty</t>
  </si>
  <si>
    <t>dobierać i ordynować środki spożywcze specjalnego przeznaczenia żywieniowego, w tym wystawiać na nie recepty oraz ordynować określone wyroby medyczne, w tym wystawiać na nie zlecenia albo recepty</t>
  </si>
  <si>
    <t>rozpoznawać zjawisko i skutki polifarmakoterapii i polipragmazji oraz edukować pacjentkę, jej rodzinę lub opiekuna i innych pracowników opieki zdrowotnej w zakresie stosowanej farmakoterapii</t>
  </si>
  <si>
    <t>oceniać ból ostry i przewlekły przy zastosowaniu skali jego natężenia dobranej do danej grupy pacjentów (kobieta, noworodek, niemowlę) oraz skuteczność zastosowanej terapii</t>
  </si>
  <si>
    <t>określić poziom sprawności poznawczej pacjenta (kobieta, noworodek, niemowlę) oraz ocenić poziom natężenia bólu i objawy związane z odczuwaniem bólu według określonej skali u pacjentów bez zaburzeń poznawczych i z zaburzeniami poznawczymi</t>
  </si>
  <si>
    <t>uwzględnić w ocenie bólu ostrego i przewlekłego oraz prowadzonej terapii przeciwbólowej metody niefarmakologiczne dostosowane do szczególnych grup pacjentów (kobieta, noworodek, niemowlę)</t>
  </si>
  <si>
    <t>samodzielnie dobierać i stosować metody leczenia farmakologicznego bólu ostrego i przewlekłego oraz metody niefarmakologicznego leczenia bólu w zależności od stanu klinicznego i wieku pacjenta (kobieta, noworodek, niemowlę)</t>
  </si>
  <si>
    <t>B.U10.</t>
  </si>
  <si>
    <t>monitorować skuteczność leczenia przeciwbólowego oraz modyfikować dawkę leku przeciwbólowego w zakresie zlecenia lekarskiego;</t>
  </si>
  <si>
    <t>B.U11.</t>
  </si>
  <si>
    <t>prowadzić edukację pacjentki, jej rodziny lub opiekuna w zakresie metod oceny i leczenia bólu z wykorzystaniem niefarmakologicznych metod leczenia bólu w warunkach domowych</t>
  </si>
  <si>
    <t>B.U12.</t>
  </si>
  <si>
    <t>oceniać nasilenie bólu u noworodka oraz stosować zasady postępowania przeciwbólowego i sedacyjnego na oddziale intensywnej terapii noworodka</t>
  </si>
  <si>
    <t>B.U13.</t>
  </si>
  <si>
    <t>wykonywać badanie USG narządów jamy brzusznej i miednicy mniejszej, z wykorzystaniem właściwej techniki badania USG i odpowiedniej głowicy ultrasonograficznej</t>
  </si>
  <si>
    <t>B.U14.</t>
  </si>
  <si>
    <t>dokonać wstępnej oceny badania USG narządu jamy brzusznej i opisać jego wynik</t>
  </si>
  <si>
    <t>B.U15.</t>
  </si>
  <si>
    <t>rozróżniać anatomię ultrasonograficzną narządu rodnego w różnych okresach życia kobiety i wstępnie interpretować podstawowe wyniki badań USG</t>
  </si>
  <si>
    <t>B.U16.</t>
  </si>
  <si>
    <t>przeprowadzić badanie USG według Rekomendacji Sekcji Ultrasonograficznej Polskiego Towarzystwa Ginekologów i Położników (PTGiP) w zakresie przesiewowej diagnostyki ultrasonograficznej w ginekologii u kobiet w wieku rozwojowym (badanie przez powłoki brzuszne lub przezodbytnicze), rozrodczym, okołomenopauzalnym i pomenopauzalnym</t>
  </si>
  <si>
    <t>B.U17.</t>
  </si>
  <si>
    <t>rozpoznać i rozróżniać obrazy badania USG w przypadku ciąży ektopowej o różnej lokalizacji</t>
  </si>
  <si>
    <t>B.U18.</t>
  </si>
  <si>
    <t>rozpoznać w badaniu USG wczesną ciążę i jej umiejscowienie oraz ocenić prawidłowość rozwoju pęcherzyka ciążowego i wiek ciążowy, a także masę, dojrzałość i położenie płodu</t>
  </si>
  <si>
    <t>B.U19.</t>
  </si>
  <si>
    <t>wykonać badanie USG ciąży niskiego ryzyka w poszczególnych trymestrach ciąży, ocenić prawidłowość jej rozwoju, wielkość płodu, wykluczyć duże wady anatomiczne płodu, ocenić stan płodu i popłodu (łożyska i płynu owodniowego) oraz opisać wynik tego badania</t>
  </si>
  <si>
    <t>B.U20.</t>
  </si>
  <si>
    <t>dokonać wstępnej oceny płodu i struktur w otoczeniu płodu oraz pogłębionej oceny serca, układu krążenia i innych struktur płodu za pomocą różnych technik ultrasonograficznych</t>
  </si>
  <si>
    <t>B.U21.</t>
  </si>
  <si>
    <t>ocenić stopień zaawansowania główki w kanale rodnym na podstawie badania USG</t>
  </si>
  <si>
    <t>B.U22.</t>
  </si>
  <si>
    <t>wykonać badanie USG w połogu w ramach diagnostyki krwawień po porodzie i zapalenia błony śluzowej macicy, oceny blizny po cięciu cesarskim i powikłań pooperacyjnych oraz ocenić i zinterpretować objętość moczu zalegającego w pęcherzu moczowym po mikcji</t>
  </si>
  <si>
    <t>B.U23.</t>
  </si>
  <si>
    <t>interpretować podstawowe wyniki badań USG z wykorzystaniem techniki przezpochwowej, przezodbytniczej i przezbrzusznej w położnictwie i ginekologii;</t>
  </si>
  <si>
    <t>B.U24.</t>
  </si>
  <si>
    <t>określać w jakich stanach klinicznych, przy jakich podejrzeniach i przy uzyskaniu jakich obrazów powinno być wykonane konsultacyjne badanie USG</t>
  </si>
  <si>
    <t>B.U25.</t>
  </si>
  <si>
    <t>uczestniczyć w diagnostyce chorób nowotworowych narządu rodnego i w przygotowaniu kobiety do badania oraz interpretować wyniki badań diagnostycznych stosowanych w ginekologii, ginekologii onkologicznej lub onkologii ginekologicznej</t>
  </si>
  <si>
    <t>B.U26.</t>
  </si>
  <si>
    <t>sprawować opiekę nad pacjentką poddaną leczeniu różnymi metodami, w tym metodą brachyterapii lub teleterapii oraz chemioterapii i radioterapii, a także udzielić informacji na temat zasad zachowania się pacjentki podczas leczenia tymi metodami oraz po zakończonej terapii</t>
  </si>
  <si>
    <t>B.U27.</t>
  </si>
  <si>
    <t>planować i realizować działania mające na celu zapobieganie powikłaniom wynikającym z prowadzonej terapii oraz z terminalnej fazy choroby i sprawować opiekę w sytuacji wystąpienia powikłań</t>
  </si>
  <si>
    <t>B.U28.</t>
  </si>
  <si>
    <t>oceniać stan zdrowia pacjentki z chorobą nowotworową w okresie okołoporodowym oraz zaplanować i realizować opiekę;</t>
  </si>
  <si>
    <t>B.U29.</t>
  </si>
  <si>
    <t>rozpoznać sytuację psychologiczną pacjentki i jej reakcję na chorobę nowotworową, proces terapii i jego następstwa oraz podejmować działania psychoterapeutyczne</t>
  </si>
  <si>
    <t>B.U30.</t>
  </si>
  <si>
    <t>przygotować pacjentkę do leczenia systemowego nowotworu oraz planować i realizować opiekę w trakcie leczenia systemowego</t>
  </si>
  <si>
    <t>B.U31.</t>
  </si>
  <si>
    <t>zapobiegać wynaczynieniu leków cytostatycznych, ocenić reakcje miejscowe po wynaczynieniu i podjąć interwencję</t>
  </si>
  <si>
    <t>B.U32.</t>
  </si>
  <si>
    <t>B.U33.</t>
  </si>
  <si>
    <t>edukować pacjentkę, jej rodzinę lub opiekuna w zakresie stosowania odpowiedniej diety w trakcie leczenia systemowego i po takim leczeniu, uwzględniając zasady żywienia doustnego, dojelitowego i pozajelitowego;</t>
  </si>
  <si>
    <t>B.U34.</t>
  </si>
  <si>
    <t>ocenić stan zdrowia pacjentki z chorobami metaboliczną i endokrynologiczną w okresie okołoporodowym oraz zapewnić jej opiekę</t>
  </si>
  <si>
    <t>B.U35.</t>
  </si>
  <si>
    <t>rozpoznawać zagrożenia dla kobiety z cukrzycą i jej dziecka wynikające z ciąży nieplanowanej i planowanej</t>
  </si>
  <si>
    <t>B.U36.</t>
  </si>
  <si>
    <t>opracować indywidualny plan opieki nad kobietą z cukrzycą oraz założenia dietetyczne dla kobiety ciężarnej z zaburzeniami węglowodanowymi w zależności od wskaźnika masy ciała (Body Mass Index, BMI) i trymestru ciąży</t>
  </si>
  <si>
    <t>B.U37.</t>
  </si>
  <si>
    <t>rozpoznać czynniki ryzyka zaburzające proces gojenia ran, klasyfikować i klinicznie ocenić rany niegojące się oraz je monitorować, a także rozpoznać powikłania rany</t>
  </si>
  <si>
    <t>B.U38.</t>
  </si>
  <si>
    <t>podejmować działania pielęgnacyjne i terapeutyczne ran niegojących się, zanieczyszczonych, zakażonych, przewlekłych, w tym odleżyn i owrzodzeń nowotworowych oraz przetok jelitowej i moczowej</t>
  </si>
  <si>
    <t>B.U39.</t>
  </si>
  <si>
    <t>samodzielnie dobrać do rodzaju i stanu rany metody leczenia rany oraz nowoczesne opatrunki</t>
  </si>
  <si>
    <t>B.U40.</t>
  </si>
  <si>
    <t>dobrać sprzęt i środki do zaopatrzenia przetoki jelitowej i moczowej oraz doradzać pacjentce, jej rodzinie lub opiekunowi w zakresie refundacji i doboru sprzętu i możliwości wsparcia społecznego w zakresie uprawnień zawodowych położnej</t>
  </si>
  <si>
    <t>B.U41.</t>
  </si>
  <si>
    <t>doradzać członkom zespołu interprofesjonalnego w zakresie profilaktyki ran i ich nowoczesnego leczenia</t>
  </si>
  <si>
    <t>B.U42.</t>
  </si>
  <si>
    <t>wskazać pacjentce, jej rodzinie lub opiekunowi możliwości diagnostyki i leczenia specjalistycznego ran</t>
  </si>
  <si>
    <t>B.U43.</t>
  </si>
  <si>
    <t>edukować pacjentkę, jej rodzinę lub opiekuna w zakresie postępowania zapobiegającego wystąpieniu rany przewlekłej i powikłań rany oraz opieki nad pacjentką z raną</t>
  </si>
  <si>
    <t>B.U44.</t>
  </si>
  <si>
    <t>organizować i podejmować współpracę z członkami zespołu interprofesjonalnego w zakresie opieki nad kobietą w okresie okołoporodowym z chorobą przewlekłą i o niepomyślnym rokowaniu oraz kobietą niepełnosprawną, jej rodziną lub opiekunem</t>
  </si>
  <si>
    <t>B.U45.</t>
  </si>
  <si>
    <t>rozpoznawać objawy współuzależnienia i wdrażać adekwatne postępowanie oraz sprawować opiekę w środowisku domowym nad kobietą w okresie prekoncepcyjnym i okołoporodowym oraz nad noworodkiem uzależnionymi od alkoholu, środków odurzających i psychotropowych</t>
  </si>
  <si>
    <t>B.U46.</t>
  </si>
  <si>
    <t>rozpoznawać objawy zaburzeń odżywiania w okresie ciąży, w tym pregoreksji, niedoborów mineralno-witaminowych wynikających z restrykcyjnych diet oraz planować działania przeciwdziałające ich możliwym niekorzystnym skutkom dla kobiety ciężarnej i płodu</t>
  </si>
  <si>
    <t>B.U47.</t>
  </si>
  <si>
    <t>wskazywać różne formy wsparcia dla kobiety w sytuacjach trudnych w okresie ciąży i połogu, z uwzględnieniem prenatalnej opieki hospicyjnej, oraz po kolejnych niepowodzeniach prokreacyjnych</t>
  </si>
  <si>
    <t>B.U48.</t>
  </si>
  <si>
    <t>B.U49.</t>
  </si>
  <si>
    <t>udzielać porad laktacyjnych</t>
  </si>
  <si>
    <t>B.U50.</t>
  </si>
  <si>
    <t>zaplanować i wdrożyć działania edukacyjne w przypadku wystąpienia problemów laktacyjnych i sytuacji trudnych w laktacji (w tym po operacji chirurgicznej piersi i bariatrycznej) oraz w przypadku relaktacji i laktacji indukowanej</t>
  </si>
  <si>
    <t>B.U51.</t>
  </si>
  <si>
    <t>dokonać ewaluacji skuteczności prowadzonych działań edukacyjnych w zakresie laktacji</t>
  </si>
  <si>
    <t>B.U52.</t>
  </si>
  <si>
    <t>prowadzić poradnictwo w zakresie opieki prekoncepcyjnej, okołoporodowej i w okresie połogu nad kobietą z cukrzycą i jej dzieckiem</t>
  </si>
  <si>
    <t>B.U53.</t>
  </si>
  <si>
    <t>dokonać ewaluacji skuteczności programu edukacji kobiety z cukrzycą;</t>
  </si>
  <si>
    <t>B.U54.</t>
  </si>
  <si>
    <t>identyfikować czynniki ryzyka zaburzeń uroginekologicznych i opracować plany edukacji pacjentki i opieki nad pacjentką w celu zniwelowania skutków działania tych czynników ryzyka oraz wzmocnienia mięśni dna miednicy</t>
  </si>
  <si>
    <t>B.U55.</t>
  </si>
  <si>
    <t>interpretować wyniki badań diagnostycznych z zakresu uroginekologii oraz zaproponować postępowanie fizykoterapeutyczne</t>
  </si>
  <si>
    <t>B.U56.</t>
  </si>
  <si>
    <t>opracować program edukacji pacjentki w zakresie profilaktyki nietrzymania moczu (w okresie ciąży, po porodzie, w okresie klimakterium, po operacjach ginekologicznych)</t>
  </si>
  <si>
    <t>B.U57.</t>
  </si>
  <si>
    <t>prowadzić edukację terapeutyczną pacjentki, jej rodziny lub opiekuna w zakresie objawów ubocznych leczenia onkologicznego, zapobiegania powikłaniom wynikającym z choroby lub procesu leczenia oraz w zakresie rehabilitacji wczesnej i późnej po leczeniu onkologicznym narządu rodnego i piersi, a także po operacjach rekonstrukcyjnych</t>
  </si>
  <si>
    <t>B.U58.</t>
  </si>
  <si>
    <t>podejmować działania w zakresie profilaktyki chorób ginekologicznych narządu rodnego w okresie klimakterium i senium</t>
  </si>
  <si>
    <t>B.U59.</t>
  </si>
  <si>
    <t>planować i koordynować proces udzielania świadczeń zdrowotnych w zakresie uprawnień zawodowych położnej, z uwzględnieniem kryterium jakości i efektywności</t>
  </si>
  <si>
    <t>B.U60.</t>
  </si>
  <si>
    <t>B.U61.</t>
  </si>
  <si>
    <t>stwierdzać wskazania zdrowotne na podstawie oceny stanu zdrowia kobiety lub jej dziecka</t>
  </si>
  <si>
    <t>rozpoznać uwarunkowania rozwoju badań naukowych w położnictwie</t>
  </si>
  <si>
    <t>rozpoznać priorytety badań naukowych w położnictwie w ujęciu międzynarodowym, europejskim i krajowym</t>
  </si>
  <si>
    <t>scharakteryzować metody, techniki i narzędzia badawcze stosowane w badaniach naukowych w pielęgniarstwie i położnictwie</t>
  </si>
  <si>
    <t>opracować model badawczy, w tym sformułować cel badań, problemy badawcze, zmienne, wskaźniki do zmiennych, metody, techniki i narzędzia badawcze oraz dobrać grupę do badań</t>
  </si>
  <si>
    <t>przeprowadzić badanie naukowe, zaprezentować i zinterpretować jego wyniki oraz odnieść je do aktualnego stanu wiedzy</t>
  </si>
  <si>
    <t>przygotowywać bazy danych do obliczeń statystycznych</t>
  </si>
  <si>
    <t>stosować testy parametryczne i nieparametryczne dla zmiennych zależnych i niezależnych</t>
  </si>
  <si>
    <t>korzystać ze specjalistycznej literatury naukowej krajowej i zagranicznej, naukowych baz danych oraz informacji i danych przekazywanych przez międzynarodowe organizacje i stowarzyszenia ginekologiczne, położnicze i neonatologiczne</t>
  </si>
  <si>
    <t>wskazać różnice między praktyką opartą na dowodach naukowych a praktyką opartą na faktach</t>
  </si>
  <si>
    <t>C.U10.</t>
  </si>
  <si>
    <t>wskazać etapy praktyki opartej na dowodach naukowych</t>
  </si>
  <si>
    <t>C.U11.</t>
  </si>
  <si>
    <t>scharakteryzować poziomy i stopnie dowodów naukowych</t>
  </si>
  <si>
    <t>C.U12.</t>
  </si>
  <si>
    <t>wykorzystywać wyniki badań naukowych w zakresie opieki położniczej, ginekologicznej i neonatologicznej niezbędne do podjęcia właściwej decyzji w praktyce zawodowej położnej</t>
  </si>
  <si>
    <t>C.U13.</t>
  </si>
  <si>
    <t>przygotowywać rekomendacje w zakresie praktyki zawodowej położnej w oparciu o dowody naukowe;</t>
  </si>
  <si>
    <t>C.U14.</t>
  </si>
  <si>
    <t>analizować dokumenty Światowej Organizacji Zdrowia (WHO) i Międzynarodowego Stowarzyszenia Położnych (ICM) w zakresie aktualnego stanu położnictwa i uwarunkowań rozwoju zawodu położnej</t>
  </si>
  <si>
    <t>C.U15.</t>
  </si>
  <si>
    <t>rozróżniać systemy kształcenia i uprawnienia zawodowe położnych w Rzeczypospolitej Polskiej i za granicą</t>
  </si>
  <si>
    <t>C.U16.</t>
  </si>
  <si>
    <t>rozróżniać modele opieki położniczej w kontekście rozwoju zawodu położnej i zachodzących zmian w zakresie opieki nad kobietą w różnych okresach życia i jej dzieckiem</t>
  </si>
  <si>
    <t>C.U17.</t>
  </si>
  <si>
    <t>analizować inicjatywy i strategie międzynarodowe dotyczące ochrony i promocji zdrowia kobiet w celu organizowania opieki nad kobietą w różnych okresach życia i różnym stanie zdrowia</t>
  </si>
  <si>
    <t>dokonywania krytycznej oceny działań własnych i działań współpracowników przy zachowaniu szacunku dla różnic światopoglądowych i kulturowych</t>
  </si>
  <si>
    <t>formułowania opinii dotyczących różnych aspektów działalności zawodowej i zasięgania porad ekspertów w przypadku trudności z samodzielnym rozwiązaniem problemów</t>
  </si>
  <si>
    <t>okazywania dbałości o prestiż zawodu położnej i solidarność zawodową</t>
  </si>
  <si>
    <t>okazywania troski o bezpieczeństwo własne, otoczenia i współpracowników</t>
  </si>
  <si>
    <t>rozwiązywania złożonych problemów etycznych związanych z wykonywaniem zawodu położnej i wskazywania priorytetów w realizacji określonych zadań</t>
  </si>
  <si>
    <t>ponoszenia odpowiedzialności za realizowane świadczenia zdrowotne</t>
  </si>
  <si>
    <t>wykazywania profesjonalnego podejścia do strategii marketingowych przemysłu farmaceutycznego i reklamy jego produktów</t>
  </si>
  <si>
    <t>PRK</t>
  </si>
  <si>
    <t>Prawo w praktyce zawodowej położnej</t>
  </si>
  <si>
    <t>Opieka specjalistyczna w onkologii ginekologicznej i leczeniu systemowym nowotworów</t>
  </si>
  <si>
    <t>Praktyka zawodowa położnej oparta na dowodach naukowych</t>
  </si>
  <si>
    <t>Opieka specjalistyczna nad pacjentką i jej rodziną w ujęciu interdyscyplinarnym oraz edukacja w praktyce zawodowej położnej – praktyka zawodowa</t>
  </si>
  <si>
    <t>Wielokulturowość w praktyce zawodowej położnej</t>
  </si>
  <si>
    <t>Stany nagłe w położnictwie i ginekologii</t>
  </si>
  <si>
    <t>Postępowanie w stanach zagrożenia życia w ujęciu interprofesjonalnym</t>
  </si>
  <si>
    <t>Ordynowanie leków i wystawianie recept - praktyka zawodowa</t>
  </si>
  <si>
    <t>P7S_WG</t>
  </si>
  <si>
    <t>P7S_WK</t>
  </si>
  <si>
    <t>P7S_UW</t>
  </si>
  <si>
    <t>P7S_UK</t>
  </si>
  <si>
    <t>P7S_UO</t>
  </si>
  <si>
    <t>P7S_KK</t>
  </si>
  <si>
    <t>P7S_KO</t>
  </si>
  <si>
    <t>P7S_KR</t>
  </si>
  <si>
    <t>zasady ordynowania leków zawierających określone substancje czynne (z wyłączeniem leków zawierających substancje bardzo silnie działające, środki odurzające i substancje psychotropowe) oraz środków spożywczych specjalnego przeznaczenia żywieniowego, w tym wystawiania na nie recept, a także zasady ordynowania określonych wyrobów medycznych, w tym wystawiania na nie recept albo zleceń;</t>
  </si>
  <si>
    <t>działanie i skuteczność leków przeciwbólowych z różnych grup (opioidowe i nieopioidowe leki przeciwbólowe, niesteroidowe leki przeciwzapalne (NLPZ), drabina analgetyczna i koanalgetyki) oraz ich działania niepożądane;</t>
  </si>
  <si>
    <t>techniki wykonywania zabiegów przy użyciu ultrasonografu i zasady asystowania przy takich zabiegach;</t>
  </si>
  <si>
    <t>wskazania do wykonania badania USG we wczesnym połogu (diagnostyka krwawień po porodzie, diagnostyka zapalenia błony śluzowej macicy, ocena blizny po cięciu cesarskim, powikłania pooperacyjne) oraz zasady obrazowania macicy po zakończonym połogu;</t>
  </si>
  <si>
    <t>zakres opieki nad kobietą z cukrzycą w okresie prekoncepcyjnym i okołoporodowym (ciężarną, rodzącą i w okresie połogu) i nad jej dzieckiem;</t>
  </si>
  <si>
    <t>rodzaje lawaseptyków, antyseptyków i opatrunków stosowanych w leczeniu i pielęgnacji ran oraz zasady ich doboru i refundacji;</t>
  </si>
  <si>
    <t>zasady przygotowania pacjenta z przetoką jelitową i moczową do samoopieki oraz jego rodziny lub opiekuna do opieki nad takim pacjentem, zasady doboru sprzętu stomijnego i jego refundacji oraz zasady stałej i kompleksowej opieki nad pacjentem (kobietą, noworodkiem, niemowlęciem) z przetoką jelitową i moczową</t>
  </si>
  <si>
    <t>zasady opieki nad kobietą w okresie okołoporodowym z chorobą autoimmunologiczną i po przeszczepie narządów</t>
  </si>
  <si>
    <t>rekomendacje, programy organizacji promujących karmienie piersią, normy etyczne odnoszące się do udzielanych świadczeń zdrowotnych w zakresie karmienia piersią oraz regulacje prawne</t>
  </si>
  <si>
    <t>psychologiczne czynniki wpływające na przestrzeganie zaleceń przez kobietę z cukrzycą;</t>
  </si>
  <si>
    <t>metody oceny siły mięśni dna miednicy i badania diagnostyczne stosowane w uroginekologii oraz zasady treningu i profilaktyki dysfunkcji mięśni dna miednicy w wysiłkowym nietrzymaniu moczu, zespole pęcherza nadreaktywnego i obniżeniu pęcherza nadreaktywnego, a także dysfunkcji występujących po operacjach w obrębie podbrzusza, po ciąży i porodzie;</t>
  </si>
  <si>
    <t>metody profilaktyki schorzeń uroginekologicznych oraz postępowanie terapeutyczne w zaburzeniach uroginekologicznych;</t>
  </si>
  <si>
    <t>zasady koordynowania programów zdrowotnych oraz organizację procesu udzielania świadczeń zdrowotnych w różnych obszarach systemu ochrony zdrowia z uwzględnieniem aktualnych zmian systemowych;</t>
  </si>
  <si>
    <t>zasady orzekania o czasowej niezdolności do pracy i wystawiania zaświadczeń o czasowej niezdolności do pracy.</t>
  </si>
  <si>
    <t>uwarunkowania rozwoju badań naukowych w położnictwie;</t>
  </si>
  <si>
    <t>priorytety badań naukowych w położnictwie;</t>
  </si>
  <si>
    <t>dobre praktyki w badaniach naukowych;</t>
  </si>
  <si>
    <t>zasady przygotowywania baz danych do analiz statystycznych;</t>
  </si>
  <si>
    <t>zasady praktyki opartej na dowodach naukowych w położnictwie (Evidence Based Midwifery Practice);</t>
  </si>
  <si>
    <t>założenia i zasady opracowywania standardów postępowania położnej z uwzględnieniem praktyki opartej na dowodach naukowych w medycynie i położnictwie;</t>
  </si>
  <si>
    <t>zasady dostępu obywateli państw członkowskich Unii Europejskiej do świadczeń zdrowotnych w świetle prawa Unii Europejskiej;</t>
  </si>
  <si>
    <t>role i zadania krajowych i międzynarodowych organizacji położniczych: Polskiego Towarzystwa Położnych, Międzynarodowego Stowarzyszenia Położnych (International Confederation of Midwives, ICM), Europejskiego Stowarzyszenia Położnych (European Midwives Associattion, EMA);</t>
  </si>
  <si>
    <t>nadzorować jakość opieki położniczej w podmiocie wykonującym działalność leczniczą, w tym przygotować ten podmiot do zewnętrznej oceny jakości;</t>
  </si>
  <si>
    <t>analizować kulturowe, religijne i społeczne aspekty opieki nad kobietą, jej rodziną lub opiekunem w okresie prokreacji i okołoporodowym oraz opieki neonatologicznej</t>
  </si>
  <si>
    <t>przygotować pacjentkę do życia z chorobą nowotworową i ograniczeniami wynikającymi z leczenia systemowego</t>
  </si>
  <si>
    <t>wdrażać aktualne międzynarodowe procedury mające na celu zminimalizowanie ryzyka transmisji wertykalnej wirusa HIV od matki do płodu;</t>
  </si>
  <si>
    <t>koordynować realizację świadczeń zdrowotnych dla kobiet w okresie okołoporodowym w zakresie opieki położniczej</t>
  </si>
  <si>
    <t>B.W09.</t>
  </si>
  <si>
    <t>Numer efektu uczenia się</t>
  </si>
  <si>
    <t>Efekty uczenia się
po ukończeniu studiów absolwent:</t>
  </si>
  <si>
    <t>Ogólny</t>
  </si>
  <si>
    <t>Szczegółowy</t>
  </si>
  <si>
    <t>W.1.</t>
  </si>
  <si>
    <t>W.2.</t>
  </si>
  <si>
    <t>W.3.</t>
  </si>
  <si>
    <t>W.4.</t>
  </si>
  <si>
    <t>W.5.</t>
  </si>
  <si>
    <t>W.6.</t>
  </si>
  <si>
    <t>W.7.</t>
  </si>
  <si>
    <t>W.8.</t>
  </si>
  <si>
    <t>W.9.</t>
  </si>
  <si>
    <t>W.10.</t>
  </si>
  <si>
    <t>U.1.</t>
  </si>
  <si>
    <t>U.2.</t>
  </si>
  <si>
    <t>U.3.</t>
  </si>
  <si>
    <t>U.4.</t>
  </si>
  <si>
    <t>U.5.</t>
  </si>
  <si>
    <t>U.6.</t>
  </si>
  <si>
    <t>U.7.</t>
  </si>
  <si>
    <t>U.8.</t>
  </si>
  <si>
    <t>U.9.</t>
  </si>
  <si>
    <t>U.10.</t>
  </si>
  <si>
    <t>U.11.</t>
  </si>
  <si>
    <t>U.12.</t>
  </si>
  <si>
    <t>U.13.</t>
  </si>
  <si>
    <t>U.14.</t>
  </si>
  <si>
    <t>U.15.</t>
  </si>
  <si>
    <t>U.16.</t>
  </si>
  <si>
    <t>U.17.</t>
  </si>
  <si>
    <t>U.18.</t>
  </si>
  <si>
    <t>U.19.</t>
  </si>
  <si>
    <t>U.20.</t>
  </si>
  <si>
    <t>U.21.</t>
  </si>
  <si>
    <t>W.11.</t>
  </si>
  <si>
    <t>W.12.</t>
  </si>
  <si>
    <t>W.13.</t>
  </si>
  <si>
    <t>W.14.</t>
  </si>
  <si>
    <t>W.15.</t>
  </si>
  <si>
    <t>W.16.</t>
  </si>
  <si>
    <t>W.17.</t>
  </si>
  <si>
    <t>W.18.</t>
  </si>
  <si>
    <t>W.19.</t>
  </si>
  <si>
    <t xml:space="preserve">regulacje prawne w zakresie wykonywania zawodu położnej i udzielania świadczeń zdrowotnych; </t>
  </si>
  <si>
    <t xml:space="preserve">założenia kształcenia na studiach przygotowującego do wykonywania zawodu położnej i kształcenia podyplomowego położnych; </t>
  </si>
  <si>
    <t xml:space="preserve">kierunki rozwoju praktyki zawodowej położnej w Europie i na świecie; </t>
  </si>
  <si>
    <t xml:space="preserve">problematykę zarządzania zespołami położniczymi i organizacji opieki zdrowotnej; </t>
  </si>
  <si>
    <t xml:space="preserve">uwarunkowania rozwoju jakości usług zdrowotnych i zarządzanie jakością; </t>
  </si>
  <si>
    <t xml:space="preserve">uwarunkowania kulturowe i religijne sprawowania opieki przez położną nad pacjentkami różnych narodowości i wyznań; </t>
  </si>
  <si>
    <t xml:space="preserve">rolę położnej w opiece koordynowanej; </t>
  </si>
  <si>
    <t xml:space="preserve">zasady orzekania o czasowej niezdolności do pracy i wystawiania zaświadczeń o czasowej niezdolności do pracy; </t>
  </si>
  <si>
    <t xml:space="preserve">standardy realizacji świadczeń w ramach zaawansowanej praktyki położniczej oraz świadczeń położniczych udzielanych samodzielnie; </t>
  </si>
  <si>
    <t xml:space="preserve">mechanizmy działania produktów leczniczych oraz zasady ich ordynowania; </t>
  </si>
  <si>
    <t xml:space="preserve">zasady leczenia ran, w tym odleżyn i owrzodzeń nowotworowych, oraz pielęgnacji przetok; </t>
  </si>
  <si>
    <t xml:space="preserve">metody i zasady terapii bólu ostrego i przewlekłego; </t>
  </si>
  <si>
    <t xml:space="preserve">zasady i uwarunkowania wykonywania badania ultrasonograficznego (USG) narządów jamy brzusznej i miednicy mniejszej oraz ciąży niskiego ryzyka, a także oceny i opisywania wyniku badania; </t>
  </si>
  <si>
    <t xml:space="preserve">zasady opieki nad kobietą z chorobą nowotworową narządu rodnego i piersi w różnych etapach choroby oraz zasady opieki nad pacjentką w leczeniu systemowym nowotworów; </t>
  </si>
  <si>
    <t xml:space="preserve">zasady opieki nad kobietą w okresie laktacji oraz uwarunkowania realizacji zadań edukatora do spraw laktacji; </t>
  </si>
  <si>
    <t xml:space="preserve">zasady opieki nad kobietą z cukrzycą w okresie prekoncepcyjnym i okołoporodowym oraz uwarunkowania realizacji zadań edukatora do spraw diabetologii; </t>
  </si>
  <si>
    <t xml:space="preserve">metody i zasady prowadzenia badań naukowych; </t>
  </si>
  <si>
    <t xml:space="preserve">wymagania dotyczące przygotowywania publikacji naukowych; </t>
  </si>
  <si>
    <t>proces planowania opieki nad pacjentką zgodnie z praktyką położniczą opartą na faktach.</t>
  </si>
  <si>
    <t xml:space="preserve">rozwiązywać problemy zawodowe powstające w ramach wykonywania zawodu położnej, w szczególności związane z podejmowaniem decyzji w sytuacjach trudnych, wynikających ze specyfiki zadań zawodowych i warunków ich realizacji; </t>
  </si>
  <si>
    <t xml:space="preserve">stosować odpowiednie przepisy prawa podczas wykonywania praktyki zawodowej położnej; </t>
  </si>
  <si>
    <t xml:space="preserve">opracowywać założenia polityki kadrowej odpowiednie do zapotrzebowania pacjentek na opiekę położniczą; </t>
  </si>
  <si>
    <t xml:space="preserve">stosować metody oraz techniki organizacji i zarządzania w analizowaniu i rozwiązywaniu problemów organizacyjnych oraz usprawnianiu praktyki zawodowej położnej; </t>
  </si>
  <si>
    <t xml:space="preserve">organizować i nadzorować pracę zespołów pielęgniarek, położnych lub personelu pomocniczego; </t>
  </si>
  <si>
    <t xml:space="preserve">dobierać i zlecać badania diagnostyczne w ramach uprawnień zawodowych położnej oraz interpretować ich wyniki; </t>
  </si>
  <si>
    <t xml:space="preserve">samodzielnie ordynować wybrane leki, środki spożywcze specjalnego przeznaczenia żywieniowego i wyroby medyczne, w tym wystawiać na nie recepty lub zlecenia; </t>
  </si>
  <si>
    <t xml:space="preserve">wykonać podstawowe badanie USG narządów jamy brzusznej i miednicy mniejszej oraz ciąży niskiego ryzyka, a także wstępnie ocenić i opisać wynik tego badania; </t>
  </si>
  <si>
    <t xml:space="preserve">określać standardy opieki położniczej nad kobietą w okresie prekoncepcyjnym, okołoporodowym, klimakterium i senium oraz nad kobietą zagrożoną chorobą i chorą ginekologicznie lub onkologicznie, a także wdrażać je do praktyki zawodowej położnej; </t>
  </si>
  <si>
    <t xml:space="preserve">samodzielnie udzielać porad zdrowotnych w zakresie uprawnień zawodowych położnej; </t>
  </si>
  <si>
    <t xml:space="preserve">udzielać porad w zakresie laktacji w okresie przygotowania do karmienia piersią i w czasie jego trwania oraz rozwiązywać problemy laktacyjne, a w przypadku relaktacji i laktacji indukowanej realizować zadania edukatora do spraw laktacji; </t>
  </si>
  <si>
    <t xml:space="preserve">samodzielnie udzielać specjalistycznych świadczeń zdrowotnych z zakresu opieki nad pacjentką z chorobą nowotworową narządu rodnego i piersi oraz objętą leczeniem systemowym nowotworów; </t>
  </si>
  <si>
    <t xml:space="preserve">realizować samodzielnie świadczenia specjalistyczne z zakresu terapii bólu ostrego i przewlekłego; </t>
  </si>
  <si>
    <t xml:space="preserve">sprawować opiekę prekoncepcyjną nad kobietą z cukrzycą, w tym udzielać porad w celu przygotowania jej do świadomego planowania rodziny i pełnienia funkcji prokreacyjnej, oraz samodzielnie udzielać specjalistycznych świadczeń zdrowotnych z zakresu opieki nad kobietą z cukrzycą w okresie okołoporodowym i z cukrzycą indukowaną ciążą, a także realizować zadania edukatora do spraw diabetologii; </t>
  </si>
  <si>
    <t xml:space="preserve">opracować program edukacji i prowadzić edukację terapeutyczną pacjentki z chorobą ginekologiczną, nowotworową i z cukrzycą oraz dokonywać ewaluacji programu; </t>
  </si>
  <si>
    <t xml:space="preserve">świadczyć samodzielnie opiekę specjalistyczną z zakresu leczenia ran (rany przewlekłej, odleżynowej i owrzodzenia nowotworowego); </t>
  </si>
  <si>
    <t xml:space="preserve">udzielać pacjentce informacji w zakresie dostępu do poszczególnych rodzajów świadczeń zdrowotnych i kierować ją do realizacji świadczeń w ramach posiadanych uprawnień zawodowych położnej; </t>
  </si>
  <si>
    <t xml:space="preserve">koordynować opiekę zdrowotną nad pacjentką w systemie ochrony zdrowia, w ramach posiadanych uprawnień zawodowych położnej oraz realizować kompleksowe świadczenia położnicze w podstawowej opiece zdrowotnej; </t>
  </si>
  <si>
    <t xml:space="preserve">prowadzić badania naukowe i upowszechniać ich wyniki; </t>
  </si>
  <si>
    <t xml:space="preserve">wykorzystywać wyniki badań naukowych i światowy dorobek w zakresie położnictwa w planowaniu opieki nad pacjentką i dla rozwoju praktyki zawodowej położnej; </t>
  </si>
  <si>
    <t>wykorzystywać nowoczesne metody nauczania i ewaluacji stosowane w kształceniu na studiach przygotowującym do wykonywania zawodu położnej i kształceniu podyplomowym położnych.</t>
  </si>
  <si>
    <t>Kominikacja w sytuacji trudnej w praktyce zawodowej położnej</t>
  </si>
  <si>
    <t>2027/2028</t>
  </si>
  <si>
    <t>Opieka specjalistyczna nad pacjentką i jej rodziną w ujęciu interdyscyplinarnym oraz edukacja w praktyce zawodowej położnej - praktyka zawodowa</t>
  </si>
  <si>
    <t>Minimalna liczba godzin zajęć z diagnostyki ultrasonograficznej w formie ćwiczeń w pracowni ultrasonograficznej, CSM lub w warunkach naturalnych;</t>
  </si>
  <si>
    <t>Liczba ECTS w ramach zajęć prowadzonych z bezpośrednim udziałem nauczycieli akademickich lub innych osób prowadzących zajęcia-tok A</t>
  </si>
  <si>
    <t>Liczba ECTS w ramach zajęć prowadzonych z bezpośrednim udziałem nauczycieli akademickich lub innych osób prowadzących zajęcia-tok B</t>
  </si>
  <si>
    <t>Na te liczbę ma wpływ samodzielna praca studenta, im mniej tym lepiej, czyli lepiej jeśli liczba godzin na 1 ECTS wynosi 25 lub niewiele powyżej; formuła uwzględnia konsultacje w ramach puli ECTS dedykowanej "Przygotowaniu pracy dyplomowej"</t>
  </si>
  <si>
    <t>formuła uwzględnia konsultacje w ramach puli ECTS dedykowanej Przygotowaniu pracy dyplomowej</t>
  </si>
  <si>
    <t>Wydział Pielęgniarstwa i Położnictwa</t>
  </si>
  <si>
    <t>2026-2028</t>
  </si>
  <si>
    <t>stacjonarne</t>
  </si>
  <si>
    <t>1306 (1300 + 4 BHP I P.P.+ 2 P.B.)</t>
  </si>
  <si>
    <t>Szczegółowy Program Studiów dla cyklu kształcenia rozpoczynającego się w roku akademickim: 2026/2027</t>
  </si>
  <si>
    <t xml:space="preserve">uchwała nr…. </t>
  </si>
  <si>
    <t>Senatu Uniwersytetu Medycznego we Wrocławiu</t>
  </si>
  <si>
    <t>z dnia 18 lutego 2026 r.</t>
  </si>
  <si>
    <t>Zarządzanie w praktyce zawodowej położnej - praktyka zawodowa</t>
  </si>
  <si>
    <t>Szkolenie BHP i P.P</t>
  </si>
  <si>
    <t>Przysposobienie biblioteczne</t>
  </si>
  <si>
    <t>B_W71_FU</t>
  </si>
  <si>
    <t>B_W72_FU</t>
  </si>
  <si>
    <t>B_W73_FU</t>
  </si>
  <si>
    <t>B.U66_FU</t>
  </si>
  <si>
    <t>B_W78_UMW</t>
  </si>
  <si>
    <t>B_W79_UMW</t>
  </si>
  <si>
    <t>B_W80_UMW</t>
  </si>
  <si>
    <t>B.U72_UMW</t>
  </si>
  <si>
    <t>Praktyka zawodowa położnej w pespektywie międzynarodowej</t>
  </si>
  <si>
    <t>Liczba ECTS zajęć kształtujacych umiejętności praktyczne (CA+CN+CS+CL+CK+PP+PZ) w wymiarze większym niż-tok A</t>
  </si>
  <si>
    <t>Liczba ECTS zajęć kształtujacych umiejętności praktyczne (CA+CN+CS+CL+CK+PP+PZ) w wymiarze większym niż- tok B</t>
  </si>
  <si>
    <t>Liczba ECTS zajęć kształtujacych umiejętności praktyczne (CA+CN+CS+CL+CK+PP+PZ) w wymiarze większym niż</t>
  </si>
  <si>
    <t>S.W01</t>
  </si>
  <si>
    <t>podstawowe zagrożenia dla zdrowia i życia, które mogą wystąpić w środowisku nauki i pracy, w tym zagrożeń pożarowych, chemicznych, fizycznych i biologicznych,</t>
  </si>
  <si>
    <t>S.W02</t>
  </si>
  <si>
    <t>zasady zapobiegania tym zagrożeniom oraz procedur postępowania w sytuacjach niebezpiecznych,</t>
  </si>
  <si>
    <t>S.W03</t>
  </si>
  <si>
    <t>podstawowe zasady udzielania pierwszej pomocy przedmedycznej w nagłych wypadkach.</t>
  </si>
  <si>
    <t>P.W01</t>
  </si>
  <si>
    <t>zasoby i usługi biblioteczne, w tym bazy danych, katalogi oraz narzędzia wyszukiwania informacji naukowej na poziomie zaawansowanym.</t>
  </si>
  <si>
    <t>P.W02</t>
  </si>
  <si>
    <t>zasady etycznego korzystania z informacji, w tym prawa autorskiego i zasady cytowania źródeł.</t>
  </si>
  <si>
    <t>P.W03</t>
  </si>
  <si>
    <t>metody wyszukiwania, selekcji i oceny wiarygodności źródeł informacji naukowej.</t>
  </si>
  <si>
    <t>KOD_GPS</t>
  </si>
  <si>
    <t>ECTS_dyspozycja</t>
  </si>
  <si>
    <t>GODZINY_jezyki</t>
  </si>
  <si>
    <t>ECTS_jezyki</t>
  </si>
  <si>
    <t>ECTS_online</t>
  </si>
  <si>
    <t>ECTS_profil_praktyczny</t>
  </si>
  <si>
    <t>ECTS_bezposredni</t>
  </si>
  <si>
    <t>ECTS_humanistyczne</t>
  </si>
  <si>
    <t>GODZINY_praktyki</t>
  </si>
  <si>
    <t>Liczba godzin Praktyk zawodowych</t>
  </si>
  <si>
    <t>ECTS_praktyki</t>
  </si>
  <si>
    <t>Liczba ECTS za Praktyki zawodowe</t>
  </si>
  <si>
    <t>GODZINY_ogolem</t>
  </si>
  <si>
    <t>jeżeli L="tak"(19:26;31;42:49;54)*5/3</t>
  </si>
  <si>
    <t>(suma(16;18:28;30:31)+suma(39;41:51;53:54))*5/1</t>
  </si>
  <si>
    <t>K.1.</t>
  </si>
  <si>
    <t>K.2.</t>
  </si>
  <si>
    <t>K.3.</t>
  </si>
  <si>
    <t>K.4.</t>
  </si>
  <si>
    <t>K.5.</t>
  </si>
  <si>
    <t>K.6.</t>
  </si>
  <si>
    <t>K.7.</t>
  </si>
  <si>
    <t>za zajęcia kształtujące umiejętności praktyczne jeżeli</t>
  </si>
  <si>
    <t>Kształcenie ogólne</t>
  </si>
  <si>
    <t>C.W1.</t>
  </si>
  <si>
    <t>C.W2.</t>
  </si>
  <si>
    <t>C.W3.</t>
  </si>
  <si>
    <t>C.W4.</t>
  </si>
  <si>
    <t>C.W5.</t>
  </si>
  <si>
    <t>C.W6.</t>
  </si>
  <si>
    <t>C.W7.</t>
  </si>
  <si>
    <t>C.W8.</t>
  </si>
  <si>
    <t>C.W9.</t>
  </si>
  <si>
    <t>Tok A</t>
  </si>
  <si>
    <t>Tok B</t>
  </si>
  <si>
    <t>A.W1.</t>
  </si>
  <si>
    <t>A.W2.</t>
  </si>
  <si>
    <t>A.W3.</t>
  </si>
  <si>
    <t>A.W4.</t>
  </si>
  <si>
    <t>A.W5.</t>
  </si>
  <si>
    <t>A.W6.</t>
  </si>
  <si>
    <t>A.W7.</t>
  </si>
  <si>
    <t>A.W8.</t>
  </si>
  <si>
    <t>A.W9.</t>
  </si>
  <si>
    <t>B.W1.</t>
  </si>
  <si>
    <t>B.W2.</t>
  </si>
  <si>
    <t>B.W3.</t>
  </si>
  <si>
    <t>B.W4.</t>
  </si>
  <si>
    <t>B.W5.</t>
  </si>
  <si>
    <t>B.W6.</t>
  </si>
  <si>
    <t>B.W7.</t>
  </si>
  <si>
    <t>B.W8.</t>
  </si>
  <si>
    <t>B_W66_FU.</t>
  </si>
  <si>
    <t xml:space="preserve">poszczególne grupy środków leczniczych, główne mechanizmy ich działania, powodowane przez nie przemiany w organizmie człowieka i działania uboczne; </t>
  </si>
  <si>
    <t>P6S_WG</t>
  </si>
  <si>
    <t>B_W67_FU.</t>
  </si>
  <si>
    <t>poszczególne grupy leków, substancje czynne zawarte w lekach, zastosowanie leków oraz postacie i drogi ich podawania;</t>
  </si>
  <si>
    <t>B_W68_FU.</t>
  </si>
  <si>
    <t xml:space="preserve">wpływ procesów chorobowych na metabolizm i eliminację leków; </t>
  </si>
  <si>
    <t>B_W69_FU.</t>
  </si>
  <si>
    <t xml:space="preserve">działania niepożądane leków, w tym wynikające z ich interakcji i procedurę zgłaszania działań niepożądanych leków; </t>
  </si>
  <si>
    <t>B_W70_FU.</t>
  </si>
  <si>
    <t>podstawowe zasady farmakoterapii;</t>
  </si>
  <si>
    <t>B_W71_FU.</t>
  </si>
  <si>
    <t>zasady farmakoterapii i fitoterapii w położnictwie, neonatologii i ginekologii oraz wpływ leków na płód i noworodka karmionego piersią, w tym teratogenne i embriotoksyczne działanie leków;</t>
  </si>
  <si>
    <t>B_W78_UMW.</t>
  </si>
  <si>
    <t>zasady diagnozowania oraz postępowania w przypadku rozpoznania, chorób rzadkich i  wady letalnej u płodu;</t>
  </si>
  <si>
    <t>B_W79_UMW.</t>
  </si>
  <si>
    <t>zasady holistycznej opieki wielospecjalistycznej w przypadku wady letalnej i chorób rzadkich  u płodu i noworodka, koncepcje hospicjum prenatalnego;</t>
  </si>
  <si>
    <t>B_W80_UMW.</t>
  </si>
  <si>
    <t>zasady postępowania w sytuacjach szczególnych i stanach nagłych w położnictwie i ginekologii w warunkach przed i szpitalnych z uwzględnieniem współpracy nieprofesjonalnej;</t>
  </si>
  <si>
    <t>B_W72_FU.</t>
  </si>
  <si>
    <t xml:space="preserve">zasady wystawiania recept w ramach realizacji zleceń lekarskich; </t>
  </si>
  <si>
    <t>B_W73_FU.</t>
  </si>
  <si>
    <t>zasady leczenia krwią, jej składnikami i środkami krwiozastępczymi;</t>
  </si>
  <si>
    <t>B_W74_UMW.</t>
  </si>
  <si>
    <t>seksualność człowieka w poszczególnych fazach życia w oparciu o uwarunkowania bio-psycho-społeczne;</t>
  </si>
  <si>
    <t>B_W75_UMW.</t>
  </si>
  <si>
    <t>specyfika edukacji seksualnej z uwzględnieniem fazy życia człowieka;</t>
  </si>
  <si>
    <t>B_W76_UMW.</t>
  </si>
  <si>
    <t>standardy i zasady opieki specjalistycznej nad noworodkiem przedwcześnie urodzonym i urodzonym o czasie w stanach zagrożenia zdrowia i życia;</t>
  </si>
  <si>
    <t>B_W77_UMW.</t>
  </si>
  <si>
    <t>standardy postępowania w przypadku wad wrodzonych u noworodków wymagających pilnej  interwencji specjalistycznej ;</t>
  </si>
  <si>
    <t>P6S_WK</t>
  </si>
  <si>
    <t>A.U1.</t>
  </si>
  <si>
    <t>A.U2.</t>
  </si>
  <si>
    <t>A.U0.</t>
  </si>
  <si>
    <t>A.U4.</t>
  </si>
  <si>
    <t>A.U5.</t>
  </si>
  <si>
    <t>A.U6.</t>
  </si>
  <si>
    <t>A.U7.</t>
  </si>
  <si>
    <t>A.U8.</t>
  </si>
  <si>
    <t>A.U9.</t>
  </si>
  <si>
    <t>A_U21_UMW</t>
  </si>
  <si>
    <t>B.U1.</t>
  </si>
  <si>
    <t>B.U2.</t>
  </si>
  <si>
    <t>B.U3.</t>
  </si>
  <si>
    <t>B.U4.</t>
  </si>
  <si>
    <t>B.U5.</t>
  </si>
  <si>
    <t>B.U6.</t>
  </si>
  <si>
    <t>B.U7.</t>
  </si>
  <si>
    <t>B.U8.</t>
  </si>
  <si>
    <t>B.U9.</t>
  </si>
  <si>
    <t>B_U62_FU.</t>
  </si>
  <si>
    <t>szacować niebezpieczeństwo toksykologiczne w określonych grupach wiekowych oraz w różnych stanach klinicznych, ze szczególnym uwzględnieniem okresu ciąży i karmienia piersią;</t>
  </si>
  <si>
    <t>P6S_UW</t>
  </si>
  <si>
    <t>B_U63_FU.</t>
  </si>
  <si>
    <t>posługiwać się informatorami farmaceutycznymi i bazami danych o produktach leczniczych;</t>
  </si>
  <si>
    <t>B_U64_FU.</t>
  </si>
  <si>
    <t>wystawiać recepty na leki, w tym recepturowe, środki spożywcze specjalnego przeznaczenia żywieniowego oraz wyroby medyczne w ramach kontynuacji leczenia w ramach realizacji zleceń lekarskich;</t>
  </si>
  <si>
    <t>B_U65_FU.</t>
  </si>
  <si>
    <t xml:space="preserve">przygotowywać zapisy form recepturowych substancji leczniczych i środków spożywczych specjalnego przeznaczenia żywieniowego zleconych przez lekarza; </t>
  </si>
  <si>
    <t>B_U66_FU.</t>
  </si>
  <si>
    <t>obliczać dawki leków zgodnie z charakterystyką produktu leczniczego;</t>
  </si>
  <si>
    <t>B_U67_UMW.</t>
  </si>
  <si>
    <t>planować edukację seksualną w odniesieniu do faz życia człowieka;</t>
  </si>
  <si>
    <t>B_U68_UMW.</t>
  </si>
  <si>
    <t>realizować standardy i sposoby opieki nad noworodkiem przedwcześnie urodzonym i urodzonym o czasie w stanach zagrożenia zdrowia i życia;</t>
  </si>
  <si>
    <t>B_U69_UMW.</t>
  </si>
  <si>
    <t>planować i interpretować odpowiednie działania w zakresie kompleksowej opieki i monitorowania podstawowych parametrów życiowych u noworodka przedwcześnie urodzonego i urodzonym o czasie w stanach zagrożenia zdrowia i życia oraz uczestniczyć w diagnostyce i terapii tych noworodków;</t>
  </si>
  <si>
    <t>B_U70_UMW.</t>
  </si>
  <si>
    <t>planować i podejmować działania w przypadku porodu i śmierci dziecka z wadą letalną w oddziale neonatologicznym;</t>
  </si>
  <si>
    <t>B_U71_UMW.</t>
  </si>
  <si>
    <t>charakteryzować rolę hospicjum dla dzieci w opiece nad dziećmi z wadami rozwojowymi i ich rodzinami, obejmować opieka kobietę i noworodka w hospicjum prenatalnym;</t>
  </si>
  <si>
    <t>B_U72_UMW.</t>
  </si>
  <si>
    <t>C.U1.</t>
  </si>
  <si>
    <t>C.U2.</t>
  </si>
  <si>
    <t>C.U3.</t>
  </si>
  <si>
    <t>C.U4.</t>
  </si>
  <si>
    <t>C.U5.</t>
  </si>
  <si>
    <t>C.U6.</t>
  </si>
  <si>
    <t>C.U7.</t>
  </si>
  <si>
    <t>C.U8.</t>
  </si>
  <si>
    <t>C.U9.</t>
  </si>
  <si>
    <r>
      <t xml:space="preserve">Oznaczenie kategorii efektu
</t>
    </r>
    <r>
      <rPr>
        <i/>
        <sz val="11"/>
        <rFont val="Calibri"/>
        <family val="2"/>
        <charset val="238"/>
        <scheme val="minor"/>
      </rPr>
      <t>(Ogólny/Szczegółowy)</t>
    </r>
  </si>
  <si>
    <t>Planować i realizować celowane działania w zakresie udzielania pomocy przed i szpitalnej w sytuacji szczególnej oraz stanach zagrożenia życia w położnictwie i ginekologii z uwzględnieniem współpracy nieprofesjonalnej;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</si>
</sst>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3"/>
      <color theme="1"/>
      <name val="Calibri"/>
      <family val="2"/>
      <charset val="238"/>
      <scheme val="minor"/>
    </font>
    <font>
      <b/>
      <sz val="10"/>
      <color theme="1"/>
      <name val="Calibri"/>
      <family val="2"/>
      <charset val="238"/>
      <scheme val="minor"/>
    </font>
    <font>
      <b/>
      <sz val="9"/>
      <color theme="1"/>
      <name val="Calibri"/>
      <family val="2"/>
      <charset val="238"/>
      <scheme val="minor"/>
    </font>
    <font>
      <b/>
      <sz val="11"/>
      <color theme="0"/>
      <name val="Calibri"/>
      <family val="2"/>
      <charset val="238"/>
      <scheme val="minor"/>
    </font>
    <font>
      <sz val="11"/>
      <name val="Calibri"/>
      <family val="2"/>
      <charset val="238"/>
      <scheme val="minor"/>
    </font>
    <font>
      <sz val="8"/>
      <name val="Calibri"/>
      <family val="2"/>
      <charset val="238"/>
      <scheme val="minor"/>
    </font>
    <font>
      <b/>
      <sz val="11"/>
      <color rgb="FFFFFF00"/>
      <name val="Calibri"/>
      <family val="2"/>
      <charset val="238"/>
      <scheme val="minor"/>
    </font>
    <font>
      <b/>
      <sz val="11"/>
      <name val="Calibri"/>
      <family val="2"/>
      <charset val="238"/>
      <scheme val="minor"/>
    </font>
    <font>
      <b/>
      <sz val="10"/>
      <color theme="0"/>
      <name val="Calibri"/>
      <family val="2"/>
      <charset val="238"/>
      <scheme val="minor"/>
    </font>
    <font>
      <sz val="11"/>
      <color theme="0" tint="-0.34998626667073579"/>
      <name val="Calibri"/>
      <family val="2"/>
      <charset val="238"/>
      <scheme val="minor"/>
    </font>
    <font>
      <b/>
      <sz val="11"/>
      <color theme="0" tint="-0.34998626667073579"/>
      <name val="Calibri"/>
      <family val="2"/>
      <charset val="238"/>
      <scheme val="minor"/>
    </font>
    <font>
      <sz val="10"/>
      <name val="Arial"/>
      <family val="2"/>
      <charset val="238"/>
    </font>
    <font>
      <b/>
      <sz val="11"/>
      <color theme="2" tint="-0.499984740745262"/>
      <name val="Calibri"/>
      <family val="2"/>
      <charset val="238"/>
      <scheme val="minor"/>
    </font>
    <font>
      <sz val="11"/>
      <color rgb="FFA23636"/>
      <name val="Calibri"/>
      <family val="2"/>
      <charset val="238"/>
      <scheme val="minor"/>
    </font>
    <font>
      <sz val="12"/>
      <name val="Calibri"/>
      <family val="2"/>
      <charset val="238"/>
      <scheme val="minor"/>
    </font>
    <font>
      <sz val="12"/>
      <color rgb="FFA23636"/>
      <name val="Calibri"/>
      <family val="2"/>
      <charset val="238"/>
      <scheme val="minor"/>
    </font>
    <font>
      <b/>
      <sz val="11"/>
      <color theme="4" tint="-0.249977111117893"/>
      <name val="Calibri"/>
      <family val="2"/>
      <charset val="238"/>
      <scheme val="minor"/>
    </font>
    <font>
      <sz val="11"/>
      <color theme="4" tint="-0.249977111117893"/>
      <name val="Calibri"/>
      <family val="2"/>
      <charset val="238"/>
      <scheme val="minor"/>
    </font>
    <font>
      <b/>
      <sz val="11"/>
      <color rgb="FF00B050"/>
      <name val="Calibri"/>
      <family val="2"/>
      <charset val="238"/>
      <scheme val="minor"/>
    </font>
    <font>
      <b/>
      <sz val="12"/>
      <name val="Calibri"/>
      <family val="2"/>
      <charset val="238"/>
      <scheme val="minor"/>
    </font>
    <font>
      <b/>
      <sz val="10"/>
      <name val="Calibri"/>
      <family val="2"/>
      <charset val="238"/>
      <scheme val="minor"/>
    </font>
    <font>
      <b/>
      <sz val="12"/>
      <color theme="1"/>
      <name val="Calibri"/>
      <family val="2"/>
      <charset val="238"/>
      <scheme val="minor"/>
    </font>
    <font>
      <b/>
      <sz val="11"/>
      <color theme="0" tint="-0.499984740745262"/>
      <name val="Calibri"/>
      <family val="2"/>
      <charset val="238"/>
      <scheme val="minor"/>
    </font>
    <font>
      <sz val="11"/>
      <color theme="0" tint="-0.499984740745262"/>
      <name val="Calibri"/>
      <family val="2"/>
      <charset val="238"/>
      <scheme val="minor"/>
    </font>
    <font>
      <b/>
      <sz val="10"/>
      <color rgb="FFFFFF00"/>
      <name val="Calibri"/>
      <family val="2"/>
      <charset val="238"/>
      <scheme val="minor"/>
    </font>
    <font>
      <b/>
      <sz val="12"/>
      <color rgb="FFFFFF00"/>
      <name val="Calibri"/>
      <family val="2"/>
      <charset val="238"/>
      <scheme val="minor"/>
    </font>
    <font>
      <sz val="12"/>
      <color theme="1"/>
      <name val="Calibri"/>
      <family val="2"/>
      <charset val="238"/>
      <scheme val="minor"/>
    </font>
    <font>
      <sz val="12"/>
      <color rgb="FFFF0000"/>
      <name val="Calibri"/>
      <family val="2"/>
      <charset val="238"/>
      <scheme val="minor"/>
    </font>
    <font>
      <sz val="12"/>
      <color rgb="FFFFFF00"/>
      <name val="Calibri"/>
      <family val="2"/>
      <charset val="238"/>
      <scheme val="minor"/>
    </font>
    <font>
      <b/>
      <sz val="11"/>
      <color rgb="FFFF0000"/>
      <name val="Calibri"/>
      <family val="2"/>
      <charset val="238"/>
      <scheme val="minor"/>
    </font>
    <font>
      <b/>
      <sz val="12"/>
      <color rgb="FFFF0000"/>
      <name val="Calibri"/>
      <family val="2"/>
      <charset val="238"/>
      <scheme val="minor"/>
    </font>
    <font>
      <b/>
      <sz val="11"/>
      <color theme="7" tint="0.79998168889431442"/>
      <name val="Calibri"/>
      <family val="2"/>
      <charset val="238"/>
      <scheme val="minor"/>
    </font>
    <font>
      <b/>
      <sz val="11"/>
      <color rgb="FF305496"/>
      <name val="Calibri"/>
      <family val="2"/>
      <charset val="238"/>
      <scheme val="minor"/>
    </font>
    <font>
      <sz val="11"/>
      <color rgb="FFC00000"/>
      <name val="Calibri"/>
      <family val="2"/>
      <charset val="238"/>
      <scheme val="minor"/>
    </font>
    <font>
      <sz val="11"/>
      <color rgb="FF305496"/>
      <name val="Calibri"/>
      <family val="2"/>
      <charset val="238"/>
      <scheme val="minor"/>
    </font>
    <font>
      <sz val="11"/>
      <color rgb="FF00B050"/>
      <name val="Calibri"/>
      <family val="2"/>
      <charset val="238"/>
      <scheme val="minor"/>
    </font>
    <font>
      <b/>
      <sz val="9"/>
      <color rgb="FF000000"/>
      <name val="Tahoma"/>
      <family val="2"/>
      <charset val="238"/>
    </font>
    <font>
      <sz val="9"/>
      <color rgb="FF000000"/>
      <name val="Tahoma"/>
      <family val="2"/>
      <charset val="238"/>
    </font>
    <font>
      <b/>
      <sz val="11"/>
      <color rgb="FFFFFF00"/>
      <name val="Calibri"/>
      <family val="2"/>
      <charset val="238"/>
    </font>
    <font>
      <b/>
      <sz val="12"/>
      <name val="Calibri"/>
      <family val="2"/>
      <charset val="238"/>
    </font>
    <font>
      <b/>
      <sz val="12"/>
      <color rgb="FFFFFF00"/>
      <name val="Calibri"/>
      <family val="2"/>
      <charset val="238"/>
    </font>
    <font>
      <sz val="12"/>
      <color theme="1"/>
      <name val="Calibri"/>
      <family val="2"/>
      <charset val="238"/>
    </font>
    <font>
      <sz val="12"/>
      <color rgb="FFFFFF00"/>
      <name val="Calibri"/>
      <family val="2"/>
      <charset val="238"/>
    </font>
    <font>
      <sz val="11"/>
      <color rgb="FFFFFF00"/>
      <name val="Calibri"/>
      <family val="2"/>
      <charset val="238"/>
      <scheme val="minor"/>
    </font>
    <font>
      <sz val="10"/>
      <color theme="1"/>
      <name val="Calibri"/>
      <family val="2"/>
      <charset val="238"/>
      <scheme val="minor"/>
    </font>
    <font>
      <b/>
      <sz val="12"/>
      <color theme="7" tint="0.79998168889431442"/>
      <name val="Calibri"/>
      <family val="2"/>
      <charset val="238"/>
      <scheme val="minor"/>
    </font>
    <font>
      <i/>
      <sz val="11"/>
      <name val="Calibri"/>
      <family val="2"/>
      <charset val="238"/>
      <scheme val="minor"/>
    </font>
  </fonts>
  <fills count="4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A23636"/>
        <bgColor indexed="64"/>
      </patternFill>
    </fill>
    <fill>
      <patternFill patternType="solid">
        <fgColor theme="2"/>
        <bgColor indexed="64"/>
      </patternFill>
    </fill>
    <fill>
      <patternFill patternType="solid">
        <fgColor theme="4" tint="0.79998168889431442"/>
        <bgColor indexed="64"/>
      </patternFill>
    </fill>
    <fill>
      <patternFill patternType="solid">
        <fgColor rgb="FFEFEEDD"/>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rgb="FFABE5EB"/>
        <bgColor indexed="64"/>
      </patternFill>
    </fill>
    <fill>
      <patternFill patternType="solid">
        <fgColor rgb="FFFFC000"/>
        <bgColor indexed="64"/>
      </patternFill>
    </fill>
    <fill>
      <patternFill patternType="solid">
        <fgColor rgb="FF005DA2"/>
        <bgColor indexed="64"/>
      </patternFill>
    </fill>
    <fill>
      <patternFill patternType="solid">
        <fgColor rgb="FF00B050"/>
        <bgColor indexed="64"/>
      </patternFill>
    </fill>
    <fill>
      <patternFill patternType="solid">
        <fgColor rgb="FF0070C0"/>
        <bgColor indexed="64"/>
      </patternFill>
    </fill>
    <fill>
      <patternFill patternType="solid">
        <fgColor rgb="FFE2AC00"/>
        <bgColor indexed="64"/>
      </patternFill>
    </fill>
    <fill>
      <patternFill patternType="solid">
        <fgColor rgb="FF00DA63"/>
        <bgColor indexed="64"/>
      </patternFill>
    </fill>
    <fill>
      <patternFill patternType="solid">
        <fgColor rgb="FF008FFA"/>
        <bgColor indexed="64"/>
      </patternFill>
    </fill>
    <fill>
      <patternFill patternType="solid">
        <fgColor rgb="FFF79709"/>
        <bgColor indexed="64"/>
      </patternFill>
    </fill>
    <fill>
      <patternFill patternType="solid">
        <fgColor theme="5" tint="0.39997558519241921"/>
        <bgColor indexed="64"/>
      </patternFill>
    </fill>
    <fill>
      <patternFill patternType="solid">
        <fgColor rgb="FF7030A0"/>
        <bgColor indexed="64"/>
      </patternFill>
    </fill>
    <fill>
      <patternFill patternType="solid">
        <fgColor rgb="FF9966FF"/>
        <bgColor indexed="64"/>
      </patternFill>
    </fill>
    <fill>
      <patternFill patternType="solid">
        <fgColor rgb="FFCC99FF"/>
        <bgColor indexed="64"/>
      </patternFill>
    </fill>
    <fill>
      <patternFill patternType="solid">
        <fgColor rgb="FFE9ABDC"/>
        <bgColor indexed="64"/>
      </patternFill>
    </fill>
    <fill>
      <patternFill patternType="solid">
        <fgColor rgb="FFCCCCFF"/>
        <bgColor indexed="64"/>
      </patternFill>
    </fill>
    <fill>
      <patternFill patternType="solid">
        <fgColor rgb="FF92D050"/>
        <bgColor indexed="64"/>
      </patternFill>
    </fill>
    <fill>
      <patternFill patternType="solid">
        <fgColor theme="5"/>
        <bgColor indexed="64"/>
      </patternFill>
    </fill>
    <fill>
      <patternFill patternType="solid">
        <fgColor rgb="FF00B0F0"/>
        <bgColor indexed="64"/>
      </patternFill>
    </fill>
    <fill>
      <patternFill patternType="solid">
        <fgColor rgb="FF006EBF"/>
        <bgColor rgb="FF0070C0"/>
      </patternFill>
    </fill>
    <fill>
      <patternFill patternType="solid">
        <fgColor rgb="FF00B047"/>
        <bgColor rgb="FF00B050"/>
      </patternFill>
    </fill>
    <fill>
      <patternFill patternType="mediumGray">
        <fgColor rgb="FF006EBF"/>
        <bgColor rgb="FF0070C0"/>
      </patternFill>
    </fill>
    <fill>
      <patternFill patternType="solid">
        <fgColor rgb="FFE2AC00"/>
        <bgColor rgb="FFEAB200"/>
      </patternFill>
    </fill>
  </fills>
  <borders count="72">
    <border>
      <left/>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bottom/>
      <diagonal/>
    </border>
    <border>
      <left/>
      <right style="thin">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s>
  <cellStyleXfs count="3">
    <xf numFmtId="0" fontId="0" fillId="0" borderId="0"/>
    <xf numFmtId="0" fontId="1" fillId="0" borderId="0" applyNumberFormat="0" applyFill="0" applyBorder="0" applyAlignment="0" applyProtection="0"/>
    <xf numFmtId="0" fontId="14" fillId="0" borderId="0"/>
  </cellStyleXfs>
  <cellXfs count="867">
    <xf numFmtId="0" fontId="0" fillId="0" borderId="0" xfId="0"/>
    <xf numFmtId="0" fontId="0" fillId="0" borderId="0" xfId="0" applyAlignment="1">
      <alignment wrapText="1"/>
    </xf>
    <xf numFmtId="0" fontId="0" fillId="0" borderId="0" xfId="0" quotePrefix="1"/>
    <xf numFmtId="0" fontId="0" fillId="0" borderId="7" xfId="0" quotePrefix="1" applyBorder="1"/>
    <xf numFmtId="0" fontId="0" fillId="0" borderId="7" xfId="0" applyBorder="1"/>
    <xf numFmtId="0" fontId="4" fillId="4" borderId="7"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2" fillId="0" borderId="0" xfId="0" applyFont="1" applyAlignment="1">
      <alignment horizontal="center" vertical="center"/>
    </xf>
    <xf numFmtId="0" fontId="2" fillId="4" borderId="7" xfId="0" applyFont="1" applyFill="1" applyBorder="1" applyAlignment="1">
      <alignment horizontal="center" vertical="center"/>
    </xf>
    <xf numFmtId="0" fontId="9" fillId="16" borderId="7" xfId="0" applyFont="1" applyFill="1" applyBorder="1" applyAlignment="1">
      <alignment vertical="center" wrapText="1"/>
    </xf>
    <xf numFmtId="0" fontId="12" fillId="0" borderId="7" xfId="0" quotePrefix="1" applyFont="1" applyBorder="1"/>
    <xf numFmtId="1" fontId="12" fillId="0" borderId="7" xfId="0" quotePrefix="1" applyNumberFormat="1" applyFont="1" applyBorder="1"/>
    <xf numFmtId="0" fontId="13" fillId="4" borderId="7" xfId="0" applyFont="1" applyFill="1" applyBorder="1"/>
    <xf numFmtId="1" fontId="13" fillId="4" borderId="7" xfId="0" quotePrefix="1" applyNumberFormat="1" applyFont="1" applyFill="1" applyBorder="1"/>
    <xf numFmtId="0" fontId="7" fillId="7" borderId="7" xfId="0" applyFont="1" applyFill="1" applyBorder="1"/>
    <xf numFmtId="0" fontId="10" fillId="4" borderId="7" xfId="0" applyFont="1" applyFill="1" applyBorder="1"/>
    <xf numFmtId="0" fontId="7" fillId="7" borderId="9" xfId="0" applyFont="1" applyFill="1" applyBorder="1" applyAlignment="1">
      <alignment wrapText="1"/>
    </xf>
    <xf numFmtId="0" fontId="10" fillId="4" borderId="9" xfId="0" applyFont="1" applyFill="1" applyBorder="1" applyAlignment="1">
      <alignment wrapText="1"/>
    </xf>
    <xf numFmtId="0" fontId="7" fillId="21" borderId="7" xfId="0" applyFont="1" applyFill="1" applyBorder="1" applyAlignment="1">
      <alignment horizontal="center" vertical="center" wrapText="1"/>
    </xf>
    <xf numFmtId="0" fontId="10" fillId="21" borderId="7" xfId="0" applyFont="1" applyFill="1" applyBorder="1" applyAlignment="1">
      <alignment wrapText="1"/>
    </xf>
    <xf numFmtId="0" fontId="10" fillId="21" borderId="7" xfId="0" applyFont="1" applyFill="1" applyBorder="1" applyAlignment="1">
      <alignment vertical="center" wrapText="1"/>
    </xf>
    <xf numFmtId="9" fontId="10" fillId="21" borderId="7" xfId="0" applyNumberFormat="1" applyFont="1" applyFill="1" applyBorder="1" applyAlignment="1">
      <alignment vertical="center" wrapText="1"/>
    </xf>
    <xf numFmtId="0" fontId="7" fillId="21" borderId="7" xfId="0" applyFont="1" applyFill="1" applyBorder="1" applyAlignment="1">
      <alignment horizontal="center" vertical="center"/>
    </xf>
    <xf numFmtId="0" fontId="19" fillId="21" borderId="7" xfId="0" applyFont="1" applyFill="1" applyBorder="1" applyAlignment="1">
      <alignment horizontal="left" vertical="center" wrapText="1"/>
    </xf>
    <xf numFmtId="0" fontId="21" fillId="21" borderId="7" xfId="0" applyFont="1" applyFill="1" applyBorder="1" applyAlignment="1">
      <alignment horizontal="left" vertical="center" wrapText="1"/>
    </xf>
    <xf numFmtId="0" fontId="7" fillId="0" borderId="0" xfId="0" applyFont="1"/>
    <xf numFmtId="9" fontId="10" fillId="21" borderId="7" xfId="0" applyNumberFormat="1" applyFont="1" applyFill="1" applyBorder="1" applyAlignment="1">
      <alignment wrapText="1"/>
    </xf>
    <xf numFmtId="0" fontId="10" fillId="21" borderId="7" xfId="0" quotePrefix="1" applyFont="1" applyFill="1" applyBorder="1"/>
    <xf numFmtId="1" fontId="15" fillId="3" borderId="7" xfId="0" quotePrefix="1" applyNumberFormat="1" applyFont="1" applyFill="1" applyBorder="1"/>
    <xf numFmtId="1" fontId="10" fillId="3" borderId="7" xfId="0" quotePrefix="1" applyNumberFormat="1" applyFont="1" applyFill="1" applyBorder="1"/>
    <xf numFmtId="0" fontId="10" fillId="21" borderId="7" xfId="0" applyFont="1" applyFill="1" applyBorder="1"/>
    <xf numFmtId="0" fontId="12" fillId="0" borderId="0" xfId="0" applyFont="1"/>
    <xf numFmtId="0" fontId="7" fillId="0" borderId="0" xfId="0" quotePrefix="1" applyFont="1" applyAlignment="1">
      <alignment wrapText="1"/>
    </xf>
    <xf numFmtId="0" fontId="25" fillId="0" borderId="0" xfId="0" applyFont="1" applyAlignment="1">
      <alignment horizontal="center" vertical="center"/>
    </xf>
    <xf numFmtId="0" fontId="26" fillId="0" borderId="0" xfId="0" applyFont="1"/>
    <xf numFmtId="0" fontId="26" fillId="0" borderId="0" xfId="0" applyFont="1" applyAlignment="1">
      <alignment horizontal="left" vertical="top" wrapText="1"/>
    </xf>
    <xf numFmtId="0" fontId="26" fillId="0" borderId="0" xfId="0" applyFont="1" applyAlignment="1">
      <alignment wrapText="1"/>
    </xf>
    <xf numFmtId="0" fontId="26" fillId="0" borderId="0" xfId="0" applyFont="1" applyAlignment="1">
      <alignment vertical="top" wrapText="1"/>
    </xf>
    <xf numFmtId="1" fontId="10" fillId="6" borderId="7" xfId="0" quotePrefix="1" applyNumberFormat="1" applyFont="1" applyFill="1" applyBorder="1" applyAlignment="1">
      <alignment vertical="center"/>
    </xf>
    <xf numFmtId="0" fontId="10" fillId="21" borderId="7" xfId="0" applyFont="1" applyFill="1" applyBorder="1" applyAlignment="1">
      <alignment horizontal="center" vertical="center" wrapText="1"/>
    </xf>
    <xf numFmtId="0" fontId="10" fillId="21" borderId="7" xfId="0" applyFont="1" applyFill="1" applyBorder="1" applyAlignment="1">
      <alignment horizontal="center" vertical="center"/>
    </xf>
    <xf numFmtId="0" fontId="10" fillId="0" borderId="0" xfId="0" applyFont="1"/>
    <xf numFmtId="0" fontId="10" fillId="0" borderId="0" xfId="0" applyFont="1" applyAlignment="1">
      <alignment wrapText="1"/>
    </xf>
    <xf numFmtId="0" fontId="7" fillId="6" borderId="7" xfId="0" applyFont="1" applyFill="1" applyBorder="1" applyAlignment="1">
      <alignment horizontal="center" vertical="center"/>
    </xf>
    <xf numFmtId="0" fontId="10" fillId="6" borderId="7" xfId="0" applyFont="1" applyFill="1" applyBorder="1" applyAlignment="1">
      <alignment horizontal="center" vertical="center"/>
    </xf>
    <xf numFmtId="0" fontId="35" fillId="21" borderId="9" xfId="0" applyFont="1" applyFill="1" applyBorder="1" applyAlignment="1">
      <alignment horizontal="center" vertical="center"/>
    </xf>
    <xf numFmtId="0" fontId="35" fillId="21" borderId="7" xfId="0" applyFont="1" applyFill="1" applyBorder="1" applyAlignment="1">
      <alignment horizontal="center" vertical="center"/>
    </xf>
    <xf numFmtId="0" fontId="21" fillId="21" borderId="7" xfId="0" applyFont="1" applyFill="1" applyBorder="1" applyAlignment="1">
      <alignment horizontal="center" vertical="center"/>
    </xf>
    <xf numFmtId="0" fontId="21" fillId="21" borderId="9" xfId="0" applyFont="1" applyFill="1" applyBorder="1" applyAlignment="1">
      <alignment horizontal="center" vertical="center"/>
    </xf>
    <xf numFmtId="0" fontId="19" fillId="21" borderId="7" xfId="0" applyFont="1" applyFill="1" applyBorder="1" applyAlignment="1">
      <alignment wrapText="1"/>
    </xf>
    <xf numFmtId="1" fontId="2" fillId="7" borderId="7" xfId="0" quotePrefix="1" applyNumberFormat="1" applyFont="1" applyFill="1" applyBorder="1" applyAlignment="1">
      <alignment wrapText="1"/>
    </xf>
    <xf numFmtId="0" fontId="21" fillId="21" borderId="7" xfId="0" applyFont="1" applyFill="1" applyBorder="1" applyAlignment="1">
      <alignment wrapText="1"/>
    </xf>
    <xf numFmtId="0" fontId="35" fillId="21" borderId="9" xfId="0" applyFont="1" applyFill="1" applyBorder="1" applyAlignment="1">
      <alignment wrapText="1"/>
    </xf>
    <xf numFmtId="0" fontId="35" fillId="21" borderId="7" xfId="0" applyFont="1" applyFill="1" applyBorder="1" applyAlignment="1">
      <alignment wrapText="1"/>
    </xf>
    <xf numFmtId="0" fontId="21" fillId="21" borderId="9" xfId="0" applyFont="1" applyFill="1" applyBorder="1" applyAlignment="1">
      <alignment wrapText="1"/>
    </xf>
    <xf numFmtId="0" fontId="36" fillId="0" borderId="0" xfId="0" applyFont="1" applyAlignment="1">
      <alignment horizontal="left"/>
    </xf>
    <xf numFmtId="2" fontId="36" fillId="0" borderId="0" xfId="0" applyNumberFormat="1" applyFont="1"/>
    <xf numFmtId="0" fontId="36" fillId="0" borderId="0" xfId="0" applyFont="1"/>
    <xf numFmtId="1" fontId="2" fillId="21" borderId="7" xfId="0" quotePrefix="1" applyNumberFormat="1" applyFont="1" applyFill="1" applyBorder="1"/>
    <xf numFmtId="0" fontId="2" fillId="21" borderId="7" xfId="0" quotePrefix="1" applyFont="1" applyFill="1" applyBorder="1"/>
    <xf numFmtId="2" fontId="2" fillId="21" borderId="7" xfId="0" quotePrefix="1" applyNumberFormat="1" applyFont="1" applyFill="1" applyBorder="1"/>
    <xf numFmtId="0" fontId="35" fillId="2" borderId="7" xfId="0" applyFont="1" applyFill="1" applyBorder="1" applyAlignment="1">
      <alignment horizontal="center" vertical="center"/>
    </xf>
    <xf numFmtId="0" fontId="21" fillId="2" borderId="7" xfId="0" applyFont="1" applyFill="1" applyBorder="1" applyAlignment="1">
      <alignment horizontal="center" vertical="center"/>
    </xf>
    <xf numFmtId="0" fontId="7" fillId="7" borderId="9" xfId="0" applyFont="1" applyFill="1" applyBorder="1"/>
    <xf numFmtId="0" fontId="46" fillId="16" borderId="7" xfId="0" applyFont="1" applyFill="1" applyBorder="1" applyAlignment="1">
      <alignment horizontal="left"/>
    </xf>
    <xf numFmtId="0" fontId="0" fillId="0" borderId="0" xfId="0" applyFont="1"/>
    <xf numFmtId="0" fontId="47" fillId="4" borderId="9" xfId="0" applyFont="1" applyFill="1" applyBorder="1" applyAlignment="1">
      <alignment horizontal="center" vertical="center" wrapText="1"/>
    </xf>
    <xf numFmtId="0" fontId="7" fillId="4" borderId="9" xfId="0" applyFont="1" applyFill="1" applyBorder="1"/>
    <xf numFmtId="0" fontId="7" fillId="16" borderId="7" xfId="0" applyFont="1" applyFill="1" applyBorder="1" applyAlignment="1">
      <alignment horizontal="left"/>
    </xf>
    <xf numFmtId="0" fontId="7" fillId="21" borderId="9" xfId="0" applyFont="1" applyFill="1" applyBorder="1" applyAlignment="1">
      <alignment horizontal="center" vertical="center"/>
    </xf>
    <xf numFmtId="0" fontId="10" fillId="21" borderId="9" xfId="0" applyFont="1" applyFill="1" applyBorder="1" applyAlignment="1">
      <alignment wrapText="1"/>
    </xf>
    <xf numFmtId="0" fontId="7" fillId="2" borderId="7" xfId="0" applyFont="1" applyFill="1" applyBorder="1" applyAlignment="1">
      <alignment horizontal="center" vertical="center"/>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0" fillId="0" borderId="7" xfId="0" applyBorder="1" applyAlignment="1" applyProtection="1">
      <alignment vertical="center" wrapText="1"/>
      <protection locked="0"/>
    </xf>
    <xf numFmtId="0" fontId="0" fillId="0" borderId="0" xfId="0" applyAlignment="1" applyProtection="1">
      <alignment vertical="center" wrapText="1"/>
      <protection locked="0"/>
    </xf>
    <xf numFmtId="0" fontId="7" fillId="0" borderId="7" xfId="0" applyFont="1" applyBorder="1" applyAlignment="1" applyProtection="1">
      <alignment vertical="center" wrapText="1"/>
      <protection locked="0"/>
    </xf>
    <xf numFmtId="0" fontId="0" fillId="0" borderId="0" xfId="0" applyProtection="1">
      <protection locked="0"/>
    </xf>
    <xf numFmtId="0" fontId="0" fillId="0" borderId="0" xfId="0" applyAlignment="1" applyProtection="1">
      <alignment wrapText="1"/>
      <protection locked="0"/>
    </xf>
    <xf numFmtId="2" fontId="0" fillId="0" borderId="0" xfId="0" applyNumberFormat="1" applyProtection="1">
      <protection locked="0"/>
    </xf>
    <xf numFmtId="0" fontId="7" fillId="0" borderId="4" xfId="0" applyFont="1" applyBorder="1" applyAlignment="1" applyProtection="1">
      <alignment vertical="center"/>
      <protection locked="0"/>
    </xf>
    <xf numFmtId="0" fontId="7" fillId="0" borderId="40" xfId="0" applyFont="1" applyBorder="1" applyAlignment="1" applyProtection="1">
      <alignment horizontal="center" vertical="center"/>
      <protection locked="0"/>
    </xf>
    <xf numFmtId="0" fontId="7" fillId="0" borderId="40" xfId="0" applyFont="1" applyBorder="1" applyAlignment="1" applyProtection="1">
      <alignment vertical="center"/>
      <protection locked="0"/>
    </xf>
    <xf numFmtId="0" fontId="7" fillId="0" borderId="41" xfId="0" applyFont="1" applyBorder="1" applyAlignment="1" applyProtection="1">
      <alignment vertical="center"/>
      <protection locked="0"/>
    </xf>
    <xf numFmtId="0" fontId="7" fillId="0" borderId="41" xfId="0" applyFont="1" applyBorder="1" applyAlignment="1" applyProtection="1">
      <alignment vertical="center" wrapText="1"/>
      <protection locked="0"/>
    </xf>
    <xf numFmtId="0" fontId="0" fillId="0" borderId="28" xfId="0" applyBorder="1" applyAlignment="1" applyProtection="1">
      <alignment vertical="center" wrapText="1"/>
      <protection locked="0"/>
    </xf>
    <xf numFmtId="0" fontId="0" fillId="0" borderId="18"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19" xfId="0" applyBorder="1" applyAlignment="1" applyProtection="1">
      <alignment vertical="center"/>
      <protection locked="0"/>
    </xf>
    <xf numFmtId="0" fontId="0" fillId="0" borderId="27" xfId="0" applyBorder="1" applyAlignment="1" applyProtection="1">
      <alignment vertical="center"/>
      <protection locked="0"/>
    </xf>
    <xf numFmtId="0" fontId="0" fillId="0" borderId="37" xfId="0" applyBorder="1" applyAlignment="1" applyProtection="1">
      <alignment vertical="center"/>
      <protection locked="0"/>
    </xf>
    <xf numFmtId="0" fontId="0" fillId="0" borderId="28" xfId="0" applyBorder="1" applyAlignment="1" applyProtection="1">
      <alignment vertical="center"/>
      <protection locked="0"/>
    </xf>
    <xf numFmtId="0" fontId="0" fillId="17" borderId="36" xfId="0" applyFill="1" applyBorder="1" applyAlignment="1" applyProtection="1">
      <alignment vertical="center"/>
      <protection locked="0"/>
    </xf>
    <xf numFmtId="0" fontId="0" fillId="11" borderId="28" xfId="0" applyFill="1" applyBorder="1" applyAlignment="1" applyProtection="1">
      <alignment vertical="center"/>
      <protection locked="0"/>
    </xf>
    <xf numFmtId="0" fontId="0" fillId="13" borderId="29" xfId="0" applyFill="1" applyBorder="1" applyAlignment="1" applyProtection="1">
      <alignment vertical="center"/>
      <protection locked="0"/>
    </xf>
    <xf numFmtId="0" fontId="0" fillId="0" borderId="36" xfId="0" applyBorder="1" applyAlignment="1" applyProtection="1">
      <alignment vertical="center"/>
      <protection locked="0"/>
    </xf>
    <xf numFmtId="0" fontId="7" fillId="0" borderId="7" xfId="0" applyFont="1" applyBorder="1" applyAlignment="1" applyProtection="1">
      <alignment vertical="center"/>
      <protection locked="0"/>
    </xf>
    <xf numFmtId="0" fontId="7" fillId="0" borderId="7" xfId="0" applyFont="1" applyBorder="1" applyAlignment="1" applyProtection="1">
      <alignment horizontal="center" vertical="center"/>
      <protection locked="0"/>
    </xf>
    <xf numFmtId="0" fontId="0" fillId="0" borderId="32" xfId="0" applyBorder="1" applyAlignment="1" applyProtection="1">
      <alignment vertical="center" wrapText="1"/>
      <protection locked="0"/>
    </xf>
    <xf numFmtId="0" fontId="0" fillId="0" borderId="21" xfId="0" applyBorder="1" applyAlignment="1" applyProtection="1">
      <alignment vertical="center"/>
      <protection locked="0"/>
    </xf>
    <xf numFmtId="0" fontId="0" fillId="0" borderId="2" xfId="0" applyBorder="1" applyAlignment="1" applyProtection="1">
      <alignment vertical="center"/>
      <protection locked="0"/>
    </xf>
    <xf numFmtId="0" fontId="0" fillId="0" borderId="9" xfId="0" applyBorder="1" applyAlignment="1" applyProtection="1">
      <alignment vertical="center"/>
      <protection locked="0"/>
    </xf>
    <xf numFmtId="0" fontId="0" fillId="0" borderId="7" xfId="0" applyBorder="1" applyAlignment="1" applyProtection="1">
      <alignment vertical="center"/>
      <protection locked="0"/>
    </xf>
    <xf numFmtId="0" fontId="0" fillId="17" borderId="10" xfId="0" applyFill="1" applyBorder="1" applyAlignment="1" applyProtection="1">
      <alignment vertical="center"/>
      <protection locked="0"/>
    </xf>
    <xf numFmtId="0" fontId="0" fillId="11" borderId="7" xfId="0" applyFill="1" applyBorder="1" applyAlignment="1" applyProtection="1">
      <alignment vertical="center"/>
      <protection locked="0"/>
    </xf>
    <xf numFmtId="0" fontId="0" fillId="13" borderId="8" xfId="0" applyFill="1" applyBorder="1" applyAlignment="1" applyProtection="1">
      <alignment vertical="center"/>
      <protection locked="0"/>
    </xf>
    <xf numFmtId="0" fontId="0" fillId="0" borderId="23" xfId="0" applyBorder="1" applyAlignment="1" applyProtection="1">
      <alignment vertical="center"/>
      <protection locked="0"/>
    </xf>
    <xf numFmtId="0" fontId="0" fillId="0" borderId="33" xfId="0" applyBorder="1" applyAlignment="1" applyProtection="1">
      <alignment vertical="center" wrapText="1"/>
      <protection locked="0"/>
    </xf>
    <xf numFmtId="1" fontId="7" fillId="0" borderId="4" xfId="2" applyNumberFormat="1" applyFont="1" applyBorder="1" applyAlignment="1" applyProtection="1">
      <alignment horizontal="center" vertical="center"/>
      <protection locked="0"/>
    </xf>
    <xf numFmtId="0" fontId="1" fillId="17" borderId="10" xfId="0" applyFont="1" applyFill="1" applyBorder="1" applyAlignment="1" applyProtection="1">
      <alignment vertical="center"/>
      <protection locked="0"/>
    </xf>
    <xf numFmtId="0" fontId="0" fillId="20" borderId="7" xfId="0" applyFill="1" applyBorder="1" applyAlignment="1" applyProtection="1">
      <alignment vertical="center"/>
      <protection locked="0"/>
    </xf>
    <xf numFmtId="0" fontId="7" fillId="0" borderId="4" xfId="0" applyFont="1" applyBorder="1" applyAlignment="1" applyProtection="1">
      <alignment horizontal="center" vertical="center"/>
      <protection locked="0"/>
    </xf>
    <xf numFmtId="1" fontId="7" fillId="0" borderId="7" xfId="2" applyNumberFormat="1" applyFont="1" applyBorder="1" applyAlignment="1" applyProtection="1">
      <alignment horizontal="center" vertical="center"/>
      <protection locked="0"/>
    </xf>
    <xf numFmtId="0" fontId="0" fillId="7" borderId="0" xfId="0" applyFill="1" applyAlignment="1" applyProtection="1">
      <alignment vertical="center"/>
      <protection locked="0"/>
    </xf>
    <xf numFmtId="0" fontId="7" fillId="0" borderId="7" xfId="0" applyFont="1" applyBorder="1" applyAlignment="1" applyProtection="1">
      <alignment wrapText="1"/>
      <protection locked="0"/>
    </xf>
    <xf numFmtId="0" fontId="0" fillId="0" borderId="10" xfId="0" applyBorder="1" applyAlignment="1" applyProtection="1">
      <alignment vertical="center" wrapText="1"/>
      <protection locked="0"/>
    </xf>
    <xf numFmtId="0" fontId="7" fillId="20" borderId="4" xfId="0" applyFont="1" applyFill="1" applyBorder="1" applyAlignment="1" applyProtection="1">
      <alignment horizontal="center" vertical="center"/>
      <protection locked="0"/>
    </xf>
    <xf numFmtId="0" fontId="7" fillId="0" borderId="7" xfId="0" applyFont="1" applyBorder="1" applyAlignment="1" applyProtection="1">
      <alignment horizontal="left" vertical="center" wrapText="1"/>
      <protection locked="0"/>
    </xf>
    <xf numFmtId="0" fontId="7" fillId="0" borderId="9" xfId="0" applyFont="1" applyBorder="1" applyAlignment="1" applyProtection="1">
      <alignment vertical="center" wrapText="1"/>
      <protection locked="0"/>
    </xf>
    <xf numFmtId="0" fontId="0" fillId="0" borderId="9" xfId="0" applyBorder="1" applyAlignment="1" applyProtection="1">
      <alignment vertical="center" wrapText="1"/>
      <protection locked="0"/>
    </xf>
    <xf numFmtId="2" fontId="0" fillId="0" borderId="32" xfId="0" applyNumberFormat="1" applyBorder="1" applyAlignment="1" applyProtection="1">
      <alignment vertical="center" wrapText="1"/>
      <protection locked="0"/>
    </xf>
    <xf numFmtId="0" fontId="0" fillId="0" borderId="10" xfId="0" applyBorder="1" applyAlignment="1" applyProtection="1">
      <alignment vertical="center"/>
      <protection locked="0"/>
    </xf>
    <xf numFmtId="0" fontId="7" fillId="0" borderId="7" xfId="0" applyFont="1" applyBorder="1" applyAlignment="1" applyProtection="1">
      <alignment horizontal="left" vertical="top" wrapText="1"/>
      <protection locked="0"/>
    </xf>
    <xf numFmtId="0" fontId="0" fillId="0" borderId="6" xfId="0" applyBorder="1" applyAlignment="1" applyProtection="1">
      <alignment vertical="center"/>
      <protection locked="0"/>
    </xf>
    <xf numFmtId="0" fontId="0" fillId="0" borderId="24" xfId="0" applyBorder="1" applyAlignment="1" applyProtection="1">
      <alignment vertical="center"/>
      <protection locked="0"/>
    </xf>
    <xf numFmtId="0" fontId="0" fillId="0" borderId="13" xfId="0" applyBorder="1" applyAlignment="1" applyProtection="1">
      <alignment vertical="center"/>
      <protection locked="0"/>
    </xf>
    <xf numFmtId="0" fontId="0" fillId="17" borderId="22" xfId="0" applyFill="1" applyBorder="1" applyAlignment="1" applyProtection="1">
      <alignment vertical="center"/>
      <protection locked="0"/>
    </xf>
    <xf numFmtId="0" fontId="0" fillId="11" borderId="13" xfId="0" applyFill="1" applyBorder="1" applyAlignment="1" applyProtection="1">
      <alignment vertical="center"/>
      <protection locked="0"/>
    </xf>
    <xf numFmtId="0" fontId="0" fillId="13" borderId="14" xfId="0" applyFill="1" applyBorder="1" applyAlignment="1" applyProtection="1">
      <alignment vertical="center"/>
      <protection locked="0"/>
    </xf>
    <xf numFmtId="0" fontId="7" fillId="20" borderId="7" xfId="0" applyFont="1" applyFill="1" applyBorder="1" applyAlignment="1" applyProtection="1">
      <alignment horizontal="center" vertical="center"/>
      <protection locked="0"/>
    </xf>
    <xf numFmtId="0" fontId="1" fillId="0" borderId="7" xfId="0" applyFont="1" applyBorder="1" applyAlignment="1" applyProtection="1">
      <alignment horizontal="left" vertical="center" wrapText="1"/>
      <protection locked="0"/>
    </xf>
    <xf numFmtId="0" fontId="0" fillId="13" borderId="9" xfId="0" applyFill="1" applyBorder="1" applyAlignment="1" applyProtection="1">
      <alignment vertical="center"/>
      <protection locked="0"/>
    </xf>
    <xf numFmtId="0" fontId="7" fillId="0" borderId="12" xfId="0" applyFont="1" applyBorder="1" applyAlignment="1" applyProtection="1">
      <alignment vertical="center"/>
      <protection locked="0"/>
    </xf>
    <xf numFmtId="0" fontId="7" fillId="20" borderId="12" xfId="0" applyFont="1" applyFill="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2" xfId="0" applyFont="1" applyBorder="1" applyAlignment="1" applyProtection="1">
      <alignment vertical="center" wrapText="1"/>
      <protection locked="0"/>
    </xf>
    <xf numFmtId="0" fontId="1" fillId="0" borderId="12" xfId="0" applyFont="1" applyBorder="1" applyAlignment="1" applyProtection="1">
      <alignment horizontal="left" vertical="center" wrapText="1"/>
      <protection locked="0"/>
    </xf>
    <xf numFmtId="0" fontId="0" fillId="0" borderId="26" xfId="0" applyBorder="1" applyAlignment="1" applyProtection="1">
      <alignment vertical="center" wrapText="1"/>
      <protection locked="0"/>
    </xf>
    <xf numFmtId="0" fontId="0" fillId="0" borderId="68"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69" xfId="0" applyBorder="1" applyAlignment="1" applyProtection="1">
      <alignment vertical="center"/>
      <protection locked="0"/>
    </xf>
    <xf numFmtId="0" fontId="0" fillId="0" borderId="11" xfId="0" applyBorder="1" applyAlignment="1" applyProtection="1">
      <alignment vertical="center"/>
      <protection locked="0"/>
    </xf>
    <xf numFmtId="0" fontId="0" fillId="0" borderId="16" xfId="0" applyBorder="1" applyAlignment="1" applyProtection="1">
      <alignment vertical="center"/>
      <protection locked="0"/>
    </xf>
    <xf numFmtId="0" fontId="0" fillId="0" borderId="12" xfId="0" applyBorder="1" applyAlignment="1" applyProtection="1">
      <alignment vertical="center"/>
      <protection locked="0"/>
    </xf>
    <xf numFmtId="0" fontId="0" fillId="17" borderId="26" xfId="0" applyFill="1" applyBorder="1" applyAlignment="1" applyProtection="1">
      <alignment vertical="center"/>
      <protection locked="0"/>
    </xf>
    <xf numFmtId="0" fontId="0" fillId="11" borderId="12" xfId="0" applyFill="1" applyBorder="1" applyAlignment="1" applyProtection="1">
      <alignment vertical="center"/>
      <protection locked="0"/>
    </xf>
    <xf numFmtId="0" fontId="0" fillId="13" borderId="65" xfId="0" applyFill="1" applyBorder="1" applyAlignment="1" applyProtection="1">
      <alignment vertical="center"/>
      <protection locked="0"/>
    </xf>
    <xf numFmtId="0" fontId="0" fillId="0" borderId="26" xfId="0" applyBorder="1" applyAlignment="1" applyProtection="1">
      <alignment vertical="center"/>
      <protection locked="0"/>
    </xf>
    <xf numFmtId="0" fontId="0" fillId="0" borderId="44" xfId="0" applyBorder="1" applyAlignment="1" applyProtection="1">
      <alignment vertical="center"/>
      <protection locked="0"/>
    </xf>
    <xf numFmtId="0" fontId="0" fillId="11" borderId="44" xfId="0" applyFill="1" applyBorder="1" applyAlignment="1" applyProtection="1">
      <alignment vertical="center"/>
      <protection locked="0"/>
    </xf>
    <xf numFmtId="0" fontId="0" fillId="13" borderId="46" xfId="0" applyFill="1" applyBorder="1" applyAlignment="1" applyProtection="1">
      <alignment vertical="center"/>
      <protection locked="0"/>
    </xf>
    <xf numFmtId="0" fontId="10" fillId="23" borderId="43" xfId="0" applyFont="1" applyFill="1" applyBorder="1" applyAlignment="1" applyProtection="1">
      <alignment vertical="center"/>
      <protection locked="0"/>
    </xf>
    <xf numFmtId="0" fontId="10" fillId="23" borderId="44" xfId="0" applyFont="1" applyFill="1" applyBorder="1" applyAlignment="1" applyProtection="1">
      <alignment horizontal="center" vertical="center"/>
      <protection locked="0"/>
    </xf>
    <xf numFmtId="0" fontId="10" fillId="23" borderId="44" xfId="0" applyFont="1" applyFill="1" applyBorder="1" applyAlignment="1" applyProtection="1">
      <alignment vertical="center"/>
      <protection locked="0"/>
    </xf>
    <xf numFmtId="2" fontId="2" fillId="0" borderId="49" xfId="0" applyNumberFormat="1" applyFont="1" applyBorder="1" applyAlignment="1" applyProtection="1">
      <alignment vertical="center"/>
      <protection locked="0"/>
    </xf>
    <xf numFmtId="0" fontId="2" fillId="0" borderId="0" xfId="0" applyFont="1" applyAlignment="1" applyProtection="1">
      <alignment vertical="center"/>
      <protection locked="0"/>
    </xf>
    <xf numFmtId="0" fontId="7" fillId="0" borderId="27" xfId="0" applyFont="1" applyBorder="1" applyAlignment="1" applyProtection="1">
      <alignment vertical="center"/>
      <protection locked="0"/>
    </xf>
    <xf numFmtId="0" fontId="7" fillId="0" borderId="28" xfId="0" applyFont="1" applyBorder="1" applyAlignment="1" applyProtection="1">
      <alignment horizontal="center" vertical="center"/>
      <protection locked="0"/>
    </xf>
    <xf numFmtId="0" fontId="7" fillId="0" borderId="28" xfId="0" applyFont="1" applyBorder="1" applyAlignment="1" applyProtection="1">
      <alignment vertical="center"/>
      <protection locked="0"/>
    </xf>
    <xf numFmtId="0" fontId="7" fillId="0" borderId="37" xfId="0" applyFont="1"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34" xfId="0" applyBorder="1" applyAlignment="1" applyProtection="1">
      <alignment vertical="center"/>
      <protection locked="0"/>
    </xf>
    <xf numFmtId="0" fontId="0" fillId="0" borderId="4" xfId="0" applyBorder="1" applyAlignment="1" applyProtection="1">
      <alignment vertical="center"/>
      <protection locked="0"/>
    </xf>
    <xf numFmtId="0" fontId="0" fillId="17" borderId="23" xfId="0" applyFill="1" applyBorder="1" applyAlignment="1" applyProtection="1">
      <alignment vertical="center"/>
      <protection locked="0"/>
    </xf>
    <xf numFmtId="0" fontId="0" fillId="11" borderId="4" xfId="0" applyFill="1" applyBorder="1" applyAlignment="1" applyProtection="1">
      <alignment vertical="center"/>
      <protection locked="0"/>
    </xf>
    <xf numFmtId="0" fontId="0" fillId="13" borderId="5" xfId="0" applyFill="1" applyBorder="1" applyAlignment="1" applyProtection="1">
      <alignment vertical="center"/>
      <protection locked="0"/>
    </xf>
    <xf numFmtId="0" fontId="0" fillId="0" borderId="3" xfId="0" applyBorder="1" applyAlignment="1" applyProtection="1">
      <alignment vertical="center"/>
      <protection locked="0"/>
    </xf>
    <xf numFmtId="0" fontId="7" fillId="0" borderId="15" xfId="0" applyFont="1" applyBorder="1" applyAlignment="1" applyProtection="1">
      <alignment vertical="center"/>
      <protection locked="0"/>
    </xf>
    <xf numFmtId="0" fontId="7" fillId="0" borderId="1" xfId="0" applyFont="1" applyBorder="1" applyAlignment="1" applyProtection="1">
      <alignment horizontal="center" vertical="center"/>
      <protection locked="0"/>
    </xf>
    <xf numFmtId="0" fontId="7" fillId="0" borderId="13" xfId="0" applyFont="1" applyBorder="1" applyAlignment="1" applyProtection="1">
      <alignment vertical="center"/>
      <protection locked="0"/>
    </xf>
    <xf numFmtId="0" fontId="7" fillId="0" borderId="13" xfId="0" applyFont="1" applyBorder="1" applyAlignment="1" applyProtection="1">
      <alignment horizontal="center" vertical="center"/>
      <protection locked="0"/>
    </xf>
    <xf numFmtId="0" fontId="7" fillId="0" borderId="24" xfId="0" applyFont="1" applyBorder="1" applyAlignment="1" applyProtection="1">
      <alignment vertical="center" wrapText="1"/>
      <protection locked="0"/>
    </xf>
    <xf numFmtId="0" fontId="7" fillId="2" borderId="7" xfId="0" applyFont="1" applyFill="1" applyBorder="1" applyAlignment="1" applyProtection="1">
      <alignment vertical="center"/>
      <protection locked="0"/>
    </xf>
    <xf numFmtId="0" fontId="7" fillId="0" borderId="13" xfId="2" applyFont="1" applyBorder="1" applyAlignment="1" applyProtection="1">
      <alignment horizontal="right" vertical="center"/>
      <protection locked="0"/>
    </xf>
    <xf numFmtId="0" fontId="7" fillId="0" borderId="1" xfId="0" applyFont="1" applyBorder="1" applyAlignment="1" applyProtection="1">
      <alignment vertical="center"/>
      <protection locked="0"/>
    </xf>
    <xf numFmtId="0" fontId="7" fillId="0" borderId="1" xfId="0" applyFont="1" applyBorder="1" applyAlignment="1" applyProtection="1">
      <alignment vertical="center" wrapText="1"/>
      <protection locked="0"/>
    </xf>
    <xf numFmtId="0" fontId="7" fillId="6" borderId="4" xfId="0" applyFont="1" applyFill="1" applyBorder="1" applyAlignment="1" applyProtection="1">
      <alignment horizontal="center" vertical="center"/>
      <protection locked="0"/>
    </xf>
    <xf numFmtId="0" fontId="7" fillId="0" borderId="4" xfId="0" applyFont="1" applyBorder="1" applyAlignment="1" applyProtection="1">
      <alignment vertical="center" wrapText="1"/>
      <protection locked="0"/>
    </xf>
    <xf numFmtId="0" fontId="7" fillId="0" borderId="2" xfId="0" applyFont="1" applyBorder="1" applyAlignment="1" applyProtection="1">
      <alignment vertical="center"/>
      <protection locked="0"/>
    </xf>
    <xf numFmtId="0" fontId="1" fillId="6" borderId="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2" fontId="0" fillId="0" borderId="3" xfId="0" applyNumberFormat="1" applyBorder="1" applyAlignment="1" applyProtection="1">
      <alignment vertical="center" wrapText="1"/>
      <protection locked="0"/>
    </xf>
    <xf numFmtId="0" fontId="7" fillId="0" borderId="6" xfId="0" applyFont="1" applyBorder="1" applyAlignment="1" applyProtection="1">
      <alignment vertical="center"/>
      <protection locked="0"/>
    </xf>
    <xf numFmtId="0" fontId="1" fillId="6" borderId="44" xfId="0" applyFont="1" applyFill="1"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7" fillId="0" borderId="46" xfId="0" applyFont="1" applyBorder="1" applyAlignment="1" applyProtection="1">
      <alignment vertical="center" wrapText="1"/>
      <protection locked="0"/>
    </xf>
    <xf numFmtId="0" fontId="0" fillId="0" borderId="44" xfId="0" applyBorder="1" applyAlignment="1" applyProtection="1">
      <alignment vertical="center" wrapText="1"/>
      <protection locked="0"/>
    </xf>
    <xf numFmtId="0" fontId="0" fillId="0" borderId="46" xfId="0" applyBorder="1" applyAlignment="1" applyProtection="1">
      <alignment vertical="center" wrapText="1"/>
      <protection locked="0"/>
    </xf>
    <xf numFmtId="2" fontId="0" fillId="0" borderId="65" xfId="0" applyNumberFormat="1" applyBorder="1" applyAlignment="1" applyProtection="1">
      <alignment vertical="center" wrapText="1"/>
      <protection locked="0"/>
    </xf>
    <xf numFmtId="0" fontId="2" fillId="18" borderId="43" xfId="0" applyFont="1" applyFill="1" applyBorder="1" applyAlignment="1" applyProtection="1">
      <alignment vertical="center"/>
      <protection locked="0"/>
    </xf>
    <xf numFmtId="0" fontId="2" fillId="18" borderId="44" xfId="0" applyFont="1" applyFill="1" applyBorder="1" applyAlignment="1" applyProtection="1">
      <alignment horizontal="center" vertical="center"/>
      <protection locked="0"/>
    </xf>
    <xf numFmtId="0" fontId="2" fillId="18" borderId="44" xfId="0" applyFont="1" applyFill="1" applyBorder="1" applyAlignment="1" applyProtection="1">
      <alignment vertical="center"/>
      <protection locked="0"/>
    </xf>
    <xf numFmtId="0" fontId="2" fillId="18" borderId="30" xfId="0" applyFont="1" applyFill="1" applyBorder="1" applyAlignment="1" applyProtection="1">
      <alignment vertical="center"/>
      <protection locked="0"/>
    </xf>
    <xf numFmtId="0" fontId="24" fillId="18" borderId="44" xfId="0" applyFont="1" applyFill="1" applyBorder="1" applyAlignment="1" applyProtection="1">
      <alignment vertical="center" wrapText="1"/>
      <protection locked="0"/>
    </xf>
    <xf numFmtId="2" fontId="2" fillId="0" borderId="58" xfId="0" applyNumberFormat="1" applyFont="1" applyBorder="1" applyAlignment="1" applyProtection="1">
      <alignment vertical="center"/>
      <protection locked="0"/>
    </xf>
    <xf numFmtId="0" fontId="2" fillId="18" borderId="61" xfId="0" applyFont="1" applyFill="1" applyBorder="1" applyAlignment="1" applyProtection="1">
      <alignment vertical="center" wrapText="1"/>
      <protection locked="0"/>
    </xf>
    <xf numFmtId="0" fontId="2" fillId="2" borderId="58" xfId="0" applyFont="1" applyFill="1" applyBorder="1" applyProtection="1">
      <protection locked="0"/>
    </xf>
    <xf numFmtId="0" fontId="2" fillId="2" borderId="57" xfId="0" applyFont="1" applyFill="1" applyBorder="1" applyAlignment="1" applyProtection="1">
      <alignment horizontal="center"/>
      <protection locked="0"/>
    </xf>
    <xf numFmtId="0" fontId="2" fillId="2" borderId="57" xfId="0" applyFont="1" applyFill="1" applyBorder="1" applyProtection="1">
      <protection locked="0"/>
    </xf>
    <xf numFmtId="0" fontId="2" fillId="2" borderId="59" xfId="0" applyFont="1" applyFill="1" applyBorder="1" applyProtection="1">
      <protection locked="0"/>
    </xf>
    <xf numFmtId="0" fontId="2" fillId="2" borderId="59" xfId="0" applyFont="1" applyFill="1" applyBorder="1" applyAlignment="1" applyProtection="1">
      <alignment wrapText="1"/>
      <protection locked="0"/>
    </xf>
    <xf numFmtId="0" fontId="2" fillId="0" borderId="0" xfId="0" applyFont="1" applyProtection="1">
      <protection locked="0"/>
    </xf>
    <xf numFmtId="2" fontId="0" fillId="0" borderId="0" xfId="0" applyNumberFormat="1" applyAlignment="1" applyProtection="1">
      <alignment wrapText="1"/>
      <protection locked="0"/>
    </xf>
    <xf numFmtId="0" fontId="4" fillId="0" borderId="0" xfId="0" applyFont="1" applyAlignment="1" applyProtection="1">
      <alignment wrapText="1"/>
      <protection locked="0"/>
    </xf>
    <xf numFmtId="0" fontId="4" fillId="0" borderId="0" xfId="0" applyFont="1" applyAlignment="1" applyProtection="1">
      <alignment vertical="center" wrapText="1"/>
      <protection locked="0"/>
    </xf>
    <xf numFmtId="0" fontId="0" fillId="0" borderId="0" xfId="0" quotePrefix="1" applyProtection="1">
      <protection locked="0"/>
    </xf>
    <xf numFmtId="0" fontId="0" fillId="0" borderId="0" xfId="0" applyProtection="1"/>
    <xf numFmtId="0" fontId="0" fillId="0" borderId="0" xfId="0" applyAlignment="1" applyProtection="1">
      <alignment horizontal="center" vertical="center"/>
    </xf>
    <xf numFmtId="0" fontId="0" fillId="0" borderId="0" xfId="0" applyAlignment="1" applyProtection="1">
      <alignment wrapText="1"/>
    </xf>
    <xf numFmtId="2" fontId="0" fillId="0" borderId="0" xfId="0" applyNumberFormat="1" applyAlignment="1" applyProtection="1">
      <alignment wrapText="1"/>
    </xf>
    <xf numFmtId="0" fontId="0" fillId="0" borderId="0" xfId="0" applyAlignment="1" applyProtection="1">
      <alignment vertical="center" wrapText="1"/>
    </xf>
    <xf numFmtId="2" fontId="0" fillId="0" borderId="0" xfId="0" applyNumberFormat="1" applyProtection="1"/>
    <xf numFmtId="0" fontId="0" fillId="0" borderId="0" xfId="0" applyAlignment="1" applyProtection="1">
      <alignment vertical="center"/>
    </xf>
    <xf numFmtId="0" fontId="0" fillId="0" borderId="7" xfId="0" applyBorder="1" applyAlignment="1" applyProtection="1">
      <alignment vertical="center" wrapText="1"/>
    </xf>
    <xf numFmtId="2" fontId="0" fillId="0" borderId="0" xfId="0" applyNumberFormat="1" applyAlignment="1" applyProtection="1">
      <alignment vertical="center" wrapText="1"/>
    </xf>
    <xf numFmtId="2" fontId="0" fillId="0" borderId="0" xfId="0" applyNumberFormat="1" applyAlignment="1" applyProtection="1">
      <alignment vertical="center"/>
    </xf>
    <xf numFmtId="0" fontId="3" fillId="0" borderId="0" xfId="0" applyFont="1" applyAlignment="1" applyProtection="1">
      <alignment vertical="center"/>
    </xf>
    <xf numFmtId="0" fontId="7" fillId="0" borderId="7" xfId="0" applyFont="1" applyBorder="1" applyAlignment="1" applyProtection="1">
      <alignment vertical="center" wrapText="1"/>
    </xf>
    <xf numFmtId="0" fontId="7" fillId="0" borderId="0" xfId="0" applyFont="1" applyAlignment="1" applyProtection="1">
      <alignment vertical="center" wrapText="1"/>
    </xf>
    <xf numFmtId="2" fontId="7" fillId="0" borderId="0" xfId="0" applyNumberFormat="1" applyFont="1" applyAlignment="1" applyProtection="1">
      <alignment vertical="center" wrapText="1"/>
    </xf>
    <xf numFmtId="0" fontId="0" fillId="0" borderId="7" xfId="0" applyBorder="1" applyAlignment="1" applyProtection="1">
      <alignment horizontal="left" vertical="center" wrapText="1"/>
    </xf>
    <xf numFmtId="0" fontId="0" fillId="0" borderId="0" xfId="0" applyAlignment="1" applyProtection="1">
      <alignment horizontal="left" vertical="center" wrapText="1"/>
    </xf>
    <xf numFmtId="0" fontId="0" fillId="0" borderId="30" xfId="0" applyBorder="1" applyAlignment="1" applyProtection="1">
      <alignment wrapText="1"/>
    </xf>
    <xf numFmtId="0" fontId="0" fillId="0" borderId="0" xfId="0" applyAlignment="1" applyProtection="1">
      <alignment horizontal="left" wrapText="1"/>
    </xf>
    <xf numFmtId="2" fontId="0" fillId="0" borderId="0" xfId="0" applyNumberFormat="1" applyAlignment="1" applyProtection="1">
      <alignment horizontal="left"/>
    </xf>
    <xf numFmtId="2" fontId="0" fillId="0" borderId="0" xfId="0" applyNumberFormat="1" applyAlignment="1" applyProtection="1">
      <alignment horizontal="left" wrapText="1"/>
    </xf>
    <xf numFmtId="0" fontId="2" fillId="3" borderId="61" xfId="0" applyFont="1" applyFill="1" applyBorder="1" applyAlignment="1" applyProtection="1">
      <alignment horizontal="center" vertical="center" wrapText="1"/>
    </xf>
    <xf numFmtId="0" fontId="2" fillId="14" borderId="7" xfId="0" applyFont="1" applyFill="1" applyBorder="1" applyAlignment="1" applyProtection="1">
      <alignment horizontal="left" textRotation="90" wrapText="1"/>
    </xf>
    <xf numFmtId="0" fontId="0" fillId="13" borderId="7" xfId="0" applyFill="1" applyBorder="1" applyAlignment="1" applyProtection="1">
      <alignment textRotation="90" wrapText="1"/>
    </xf>
    <xf numFmtId="0" fontId="2" fillId="15" borderId="7" xfId="0" applyFont="1" applyFill="1" applyBorder="1" applyAlignment="1" applyProtection="1">
      <alignment textRotation="90" wrapText="1"/>
    </xf>
    <xf numFmtId="0" fontId="2" fillId="22" borderId="7" xfId="0" applyFont="1" applyFill="1" applyBorder="1" applyAlignment="1" applyProtection="1">
      <alignment horizontal="center" textRotation="90" wrapText="1"/>
    </xf>
    <xf numFmtId="0" fontId="2" fillId="18" borderId="4" xfId="0" applyFont="1" applyFill="1" applyBorder="1" applyAlignment="1" applyProtection="1">
      <alignment textRotation="90" wrapText="1"/>
    </xf>
    <xf numFmtId="2" fontId="2" fillId="5" borderId="4" xfId="0" applyNumberFormat="1" applyFont="1" applyFill="1" applyBorder="1" applyAlignment="1" applyProtection="1">
      <alignment textRotation="90" wrapText="1"/>
    </xf>
    <xf numFmtId="2" fontId="4" fillId="38" borderId="4" xfId="0" applyNumberFormat="1" applyFont="1" applyFill="1" applyBorder="1" applyAlignment="1" applyProtection="1">
      <alignment textRotation="90" wrapText="1"/>
    </xf>
    <xf numFmtId="0" fontId="4" fillId="17" borderId="4" xfId="0" applyFont="1" applyFill="1" applyBorder="1" applyAlignment="1" applyProtection="1">
      <alignment textRotation="90" wrapText="1"/>
    </xf>
    <xf numFmtId="0" fontId="4" fillId="12" borderId="32" xfId="0" applyFont="1" applyFill="1" applyBorder="1" applyAlignment="1" applyProtection="1">
      <alignment horizontal="center" textRotation="90" wrapText="1"/>
    </xf>
    <xf numFmtId="0" fontId="2" fillId="10" borderId="4" xfId="0" applyFont="1" applyFill="1" applyBorder="1" applyAlignment="1" applyProtection="1">
      <alignment textRotation="90" wrapText="1"/>
    </xf>
    <xf numFmtId="0" fontId="2" fillId="17" borderId="23" xfId="0" applyFont="1" applyFill="1" applyBorder="1" applyAlignment="1" applyProtection="1">
      <alignment horizontal="center" textRotation="90" wrapText="1"/>
    </xf>
    <xf numFmtId="0" fontId="2" fillId="10" borderId="7" xfId="0" applyFont="1" applyFill="1" applyBorder="1" applyAlignment="1" applyProtection="1">
      <alignment horizontal="center" textRotation="90" wrapText="1"/>
    </xf>
    <xf numFmtId="0" fontId="2" fillId="10" borderId="23" xfId="0" applyFont="1" applyFill="1" applyBorder="1" applyAlignment="1" applyProtection="1">
      <alignment textRotation="90" wrapText="1"/>
    </xf>
    <xf numFmtId="2" fontId="6" fillId="9" borderId="23" xfId="0" applyNumberFormat="1" applyFont="1" applyFill="1" applyBorder="1" applyAlignment="1" applyProtection="1">
      <alignment vertical="center" wrapText="1"/>
    </xf>
    <xf numFmtId="0" fontId="6" fillId="9" borderId="5" xfId="0" applyFont="1" applyFill="1" applyBorder="1" applyAlignment="1" applyProtection="1">
      <alignment horizontal="center" vertical="center" wrapText="1"/>
    </xf>
    <xf numFmtId="0" fontId="2" fillId="3" borderId="47" xfId="0" applyFont="1" applyFill="1" applyBorder="1" applyAlignment="1" applyProtection="1">
      <alignment horizontal="center" vertical="top" wrapText="1"/>
    </xf>
    <xf numFmtId="0" fontId="4" fillId="14" borderId="4" xfId="0" applyFont="1" applyFill="1" applyBorder="1" applyAlignment="1" applyProtection="1">
      <alignment horizontal="center" vertical="center" wrapText="1"/>
    </xf>
    <xf numFmtId="0" fontId="0" fillId="13" borderId="4" xfId="0" applyFill="1" applyBorder="1" applyAlignment="1" applyProtection="1">
      <alignment horizontal="center" vertical="center"/>
    </xf>
    <xf numFmtId="0" fontId="4" fillId="15" borderId="23" xfId="0" applyFont="1" applyFill="1" applyBorder="1" applyAlignment="1" applyProtection="1">
      <alignment horizontal="center" vertical="center" wrapText="1"/>
    </xf>
    <xf numFmtId="0" fontId="4" fillId="22" borderId="23" xfId="0" applyFont="1" applyFill="1" applyBorder="1" applyAlignment="1" applyProtection="1">
      <alignment horizontal="center" wrapText="1"/>
    </xf>
    <xf numFmtId="0" fontId="4" fillId="18" borderId="7" xfId="0" applyFont="1" applyFill="1" applyBorder="1" applyAlignment="1" applyProtection="1">
      <alignment horizontal="center" vertical="center" wrapText="1"/>
    </xf>
    <xf numFmtId="0" fontId="4" fillId="5" borderId="7" xfId="0" applyFont="1" applyFill="1" applyBorder="1" applyAlignment="1" applyProtection="1">
      <alignment horizontal="center" vertical="center" wrapText="1"/>
    </xf>
    <xf numFmtId="0" fontId="4" fillId="17" borderId="7" xfId="0" applyFont="1" applyFill="1" applyBorder="1" applyAlignment="1" applyProtection="1">
      <alignment horizontal="center" vertical="center" wrapText="1"/>
    </xf>
    <xf numFmtId="0" fontId="4" fillId="12" borderId="33" xfId="0" applyFont="1" applyFill="1" applyBorder="1" applyAlignment="1" applyProtection="1">
      <alignment horizontal="center" vertical="center" wrapText="1"/>
    </xf>
    <xf numFmtId="0" fontId="10" fillId="10" borderId="24" xfId="0" applyFont="1" applyFill="1" applyBorder="1" applyAlignment="1" applyProtection="1">
      <alignment horizontal="center" vertical="center" wrapText="1"/>
    </xf>
    <xf numFmtId="0" fontId="10" fillId="14" borderId="4" xfId="0" applyFont="1" applyFill="1" applyBorder="1" applyAlignment="1" applyProtection="1">
      <alignment horizontal="center" vertical="center" wrapText="1"/>
    </xf>
    <xf numFmtId="0" fontId="10" fillId="15" borderId="4" xfId="0" applyFont="1" applyFill="1" applyBorder="1" applyAlignment="1" applyProtection="1">
      <alignment horizontal="center" vertical="center" wrapText="1"/>
    </xf>
    <xf numFmtId="0" fontId="10" fillId="22" borderId="3" xfId="0" applyFont="1" applyFill="1" applyBorder="1" applyAlignment="1" applyProtection="1">
      <alignment horizontal="center" vertical="center" wrapText="1"/>
    </xf>
    <xf numFmtId="0" fontId="2" fillId="17" borderId="22" xfId="0" applyFont="1" applyFill="1" applyBorder="1" applyAlignment="1" applyProtection="1">
      <alignment horizontal="center" vertical="center" wrapText="1"/>
    </xf>
    <xf numFmtId="0" fontId="2" fillId="10" borderId="13" xfId="0" applyFont="1" applyFill="1" applyBorder="1" applyAlignment="1" applyProtection="1">
      <alignment horizontal="center" vertical="center" wrapText="1"/>
    </xf>
    <xf numFmtId="0" fontId="2" fillId="14" borderId="4" xfId="0" applyFont="1" applyFill="1" applyBorder="1" applyAlignment="1" applyProtection="1">
      <alignment horizontal="center" vertical="center" wrapText="1"/>
    </xf>
    <xf numFmtId="0" fontId="2" fillId="15" borderId="4" xfId="0" applyFont="1" applyFill="1" applyBorder="1" applyAlignment="1" applyProtection="1">
      <alignment horizontal="center" vertical="center" wrapText="1"/>
    </xf>
    <xf numFmtId="0" fontId="2" fillId="22" borderId="3" xfId="0" applyFont="1" applyFill="1" applyBorder="1" applyAlignment="1" applyProtection="1">
      <alignment horizontal="center" vertical="center" wrapText="1"/>
    </xf>
    <xf numFmtId="0" fontId="2" fillId="10" borderId="22" xfId="0" applyFont="1" applyFill="1" applyBorder="1" applyAlignment="1" applyProtection="1">
      <alignment horizontal="center" vertical="center"/>
    </xf>
    <xf numFmtId="49" fontId="6" fillId="9" borderId="23" xfId="0" applyNumberFormat="1" applyFont="1" applyFill="1" applyBorder="1" applyAlignment="1" applyProtection="1">
      <alignment horizontal="center" vertical="center" wrapText="1"/>
    </xf>
    <xf numFmtId="0" fontId="2" fillId="3" borderId="46" xfId="0" applyFont="1" applyFill="1" applyBorder="1" applyAlignment="1" applyProtection="1">
      <alignment horizontal="center" vertical="top" wrapText="1"/>
    </xf>
    <xf numFmtId="0" fontId="4" fillId="14" borderId="12" xfId="0" applyFont="1" applyFill="1" applyBorder="1" applyAlignment="1" applyProtection="1">
      <alignment horizontal="center" vertical="center" wrapText="1"/>
    </xf>
    <xf numFmtId="0" fontId="4" fillId="13" borderId="12" xfId="0" applyFont="1" applyFill="1" applyBorder="1" applyAlignment="1" applyProtection="1">
      <alignment horizontal="center" vertical="center"/>
    </xf>
    <xf numFmtId="0" fontId="4" fillId="15" borderId="26" xfId="0" applyFont="1" applyFill="1" applyBorder="1" applyAlignment="1" applyProtection="1">
      <alignment horizontal="center" vertical="center" wrapText="1"/>
    </xf>
    <xf numFmtId="0" fontId="23" fillId="22" borderId="51" xfId="0" applyFont="1" applyFill="1" applyBorder="1" applyAlignment="1" applyProtection="1">
      <alignment horizontal="center" vertical="center" wrapText="1"/>
    </xf>
    <xf numFmtId="0" fontId="4" fillId="18" borderId="44" xfId="0" applyFont="1" applyFill="1" applyBorder="1" applyAlignment="1" applyProtection="1">
      <alignment horizontal="center" vertical="center" wrapText="1"/>
    </xf>
    <xf numFmtId="2" fontId="4" fillId="5" borderId="45" xfId="0" applyNumberFormat="1" applyFont="1" applyFill="1" applyBorder="1" applyAlignment="1" applyProtection="1">
      <alignment horizontal="center" vertical="center" wrapText="1"/>
    </xf>
    <xf numFmtId="2" fontId="23" fillId="5" borderId="51" xfId="0" applyNumberFormat="1" applyFont="1" applyFill="1" applyBorder="1" applyAlignment="1" applyProtection="1">
      <alignment horizontal="center" vertical="center" wrapText="1"/>
    </xf>
    <xf numFmtId="0" fontId="4" fillId="17" borderId="45" xfId="0" applyFont="1" applyFill="1" applyBorder="1" applyAlignment="1" applyProtection="1">
      <alignment horizontal="center" vertical="center" wrapText="1"/>
    </xf>
    <xf numFmtId="2" fontId="23" fillId="12" borderId="51" xfId="0" applyNumberFormat="1" applyFont="1" applyFill="1" applyBorder="1" applyAlignment="1" applyProtection="1">
      <alignment horizontal="center" vertical="center" wrapText="1"/>
    </xf>
    <xf numFmtId="0" fontId="23" fillId="10" borderId="46" xfId="0" applyFont="1" applyFill="1" applyBorder="1" applyAlignment="1" applyProtection="1">
      <alignment horizontal="center" vertical="center" wrapText="1"/>
    </xf>
    <xf numFmtId="0" fontId="23" fillId="14" borderId="44" xfId="0" applyFont="1" applyFill="1" applyBorder="1" applyAlignment="1" applyProtection="1">
      <alignment horizontal="center" vertical="center" wrapText="1"/>
    </xf>
    <xf numFmtId="0" fontId="23" fillId="15" borderId="44" xfId="0" applyFont="1" applyFill="1" applyBorder="1" applyAlignment="1" applyProtection="1">
      <alignment horizontal="center" vertical="center" wrapText="1"/>
    </xf>
    <xf numFmtId="0" fontId="23" fillId="22" borderId="46" xfId="0" applyFont="1" applyFill="1" applyBorder="1" applyAlignment="1" applyProtection="1">
      <alignment horizontal="center" vertical="center" wrapText="1"/>
    </xf>
    <xf numFmtId="0" fontId="4" fillId="10" borderId="44" xfId="0" applyFont="1" applyFill="1" applyBorder="1" applyAlignment="1" applyProtection="1">
      <alignment horizontal="center" vertical="center" wrapText="1"/>
    </xf>
    <xf numFmtId="0" fontId="4" fillId="14" borderId="44" xfId="0" applyFont="1" applyFill="1" applyBorder="1" applyAlignment="1" applyProtection="1">
      <alignment horizontal="center" vertical="center" wrapText="1"/>
    </xf>
    <xf numFmtId="0" fontId="4" fillId="15" borderId="44" xfId="0" applyFont="1" applyFill="1" applyBorder="1" applyAlignment="1" applyProtection="1">
      <alignment horizontal="center" vertical="center" wrapText="1"/>
    </xf>
    <xf numFmtId="0" fontId="4" fillId="22" borderId="46" xfId="0" applyFont="1" applyFill="1" applyBorder="1" applyAlignment="1" applyProtection="1">
      <alignment horizontal="center" vertical="center" wrapText="1"/>
    </xf>
    <xf numFmtId="0" fontId="4" fillId="10" borderId="45" xfId="0" applyFont="1" applyFill="1" applyBorder="1" applyAlignment="1" applyProtection="1">
      <alignment horizontal="center" vertical="center"/>
    </xf>
    <xf numFmtId="49" fontId="11" fillId="9" borderId="45" xfId="0" applyNumberFormat="1" applyFont="1" applyFill="1" applyBorder="1" applyAlignment="1" applyProtection="1">
      <alignment horizontal="center" vertical="center" wrapText="1"/>
    </xf>
    <xf numFmtId="0" fontId="0" fillId="14" borderId="4" xfId="0" applyFill="1" applyBorder="1" applyAlignment="1" applyProtection="1">
      <alignment vertical="center"/>
    </xf>
    <xf numFmtId="0" fontId="0" fillId="13" borderId="4" xfId="0" applyFill="1" applyBorder="1" applyAlignment="1" applyProtection="1">
      <alignment vertical="center"/>
    </xf>
    <xf numFmtId="0" fontId="0" fillId="15" borderId="4" xfId="0" applyFill="1" applyBorder="1" applyAlignment="1" applyProtection="1">
      <alignment vertical="center"/>
    </xf>
    <xf numFmtId="0" fontId="0" fillId="22" borderId="36" xfId="0" applyFill="1" applyBorder="1" applyAlignment="1" applyProtection="1">
      <alignment vertical="center"/>
    </xf>
    <xf numFmtId="0" fontId="1" fillId="18" borderId="28" xfId="1" applyFill="1" applyBorder="1" applyAlignment="1" applyProtection="1">
      <alignment vertical="center"/>
    </xf>
    <xf numFmtId="2" fontId="0" fillId="5" borderId="28" xfId="0" applyNumberFormat="1" applyFill="1" applyBorder="1" applyAlignment="1" applyProtection="1">
      <alignment vertical="center"/>
    </xf>
    <xf numFmtId="2" fontId="0" fillId="17" borderId="28" xfId="0" applyNumberFormat="1" applyFill="1" applyBorder="1" applyAlignment="1" applyProtection="1">
      <alignment vertical="center" wrapText="1"/>
    </xf>
    <xf numFmtId="2" fontId="0" fillId="12" borderId="28" xfId="0" applyNumberFormat="1" applyFill="1" applyBorder="1" applyAlignment="1" applyProtection="1">
      <alignment vertical="center" wrapText="1"/>
    </xf>
    <xf numFmtId="0" fontId="0" fillId="14" borderId="7" xfId="0" applyFill="1" applyBorder="1" applyAlignment="1" applyProtection="1">
      <alignment vertical="center"/>
    </xf>
    <xf numFmtId="0" fontId="0" fillId="13" borderId="7" xfId="0" applyFill="1" applyBorder="1" applyAlignment="1" applyProtection="1">
      <alignment vertical="center"/>
    </xf>
    <xf numFmtId="0" fontId="0" fillId="15" borderId="7" xfId="0" applyFill="1" applyBorder="1" applyAlignment="1" applyProtection="1">
      <alignment vertical="center"/>
    </xf>
    <xf numFmtId="0" fontId="0" fillId="22" borderId="10" xfId="0" applyFill="1" applyBorder="1" applyAlignment="1" applyProtection="1">
      <alignment vertical="center"/>
    </xf>
    <xf numFmtId="0" fontId="1" fillId="18" borderId="7" xfId="1" applyFill="1" applyBorder="1" applyAlignment="1" applyProtection="1">
      <alignment vertical="center"/>
    </xf>
    <xf numFmtId="2" fontId="0" fillId="5" borderId="4" xfId="0" applyNumberFormat="1" applyFill="1" applyBorder="1" applyAlignment="1" applyProtection="1">
      <alignment vertical="center"/>
    </xf>
    <xf numFmtId="2" fontId="0" fillId="17" borderId="7" xfId="0" applyNumberFormat="1" applyFill="1" applyBorder="1" applyAlignment="1" applyProtection="1">
      <alignment vertical="center" wrapText="1"/>
    </xf>
    <xf numFmtId="2" fontId="0" fillId="12" borderId="4" xfId="0" applyNumberFormat="1" applyFill="1" applyBorder="1" applyAlignment="1" applyProtection="1">
      <alignment vertical="center" wrapText="1"/>
    </xf>
    <xf numFmtId="2" fontId="0" fillId="12" borderId="7" xfId="0" applyNumberFormat="1" applyFill="1" applyBorder="1" applyAlignment="1" applyProtection="1">
      <alignment vertical="center" wrapText="1"/>
    </xf>
    <xf numFmtId="0" fontId="32" fillId="18" borderId="7" xfId="1" applyFont="1" applyFill="1" applyBorder="1" applyAlignment="1" applyProtection="1">
      <alignment vertical="center"/>
    </xf>
    <xf numFmtId="2" fontId="0" fillId="5" borderId="7" xfId="0" applyNumberFormat="1" applyFill="1" applyBorder="1" applyAlignment="1" applyProtection="1">
      <alignment vertical="center"/>
    </xf>
    <xf numFmtId="0" fontId="0" fillId="14" borderId="12" xfId="0" applyFill="1" applyBorder="1" applyAlignment="1" applyProtection="1">
      <alignment vertical="center"/>
    </xf>
    <xf numFmtId="0" fontId="0" fillId="13" borderId="12" xfId="0" applyFill="1" applyBorder="1" applyAlignment="1" applyProtection="1">
      <alignment vertical="center"/>
    </xf>
    <xf numFmtId="0" fontId="0" fillId="15" borderId="12" xfId="0" applyFill="1" applyBorder="1" applyAlignment="1" applyProtection="1">
      <alignment vertical="center"/>
    </xf>
    <xf numFmtId="0" fontId="0" fillId="22" borderId="26" xfId="0" applyFill="1" applyBorder="1" applyAlignment="1" applyProtection="1">
      <alignment vertical="center"/>
    </xf>
    <xf numFmtId="0" fontId="1" fillId="18" borderId="12" xfId="1" applyFill="1" applyBorder="1" applyAlignment="1" applyProtection="1">
      <alignment vertical="center"/>
    </xf>
    <xf numFmtId="2" fontId="0" fillId="5" borderId="12" xfId="0" applyNumberFormat="1" applyFill="1" applyBorder="1" applyAlignment="1" applyProtection="1">
      <alignment vertical="center"/>
    </xf>
    <xf numFmtId="2" fontId="0" fillId="17" borderId="12" xfId="0" applyNumberFormat="1" applyFill="1" applyBorder="1" applyAlignment="1" applyProtection="1">
      <alignment vertical="center" wrapText="1"/>
    </xf>
    <xf numFmtId="2" fontId="0" fillId="12" borderId="12" xfId="0" applyNumberFormat="1" applyFill="1" applyBorder="1" applyAlignment="1" applyProtection="1">
      <alignment vertical="center" wrapText="1"/>
    </xf>
    <xf numFmtId="0" fontId="0" fillId="14" borderId="37" xfId="0" applyFill="1" applyBorder="1" applyAlignment="1" applyProtection="1">
      <alignment vertical="center"/>
    </xf>
    <xf numFmtId="0" fontId="0" fillId="15" borderId="28" xfId="0" applyFill="1" applyBorder="1" applyAlignment="1" applyProtection="1">
      <alignment vertical="center"/>
    </xf>
    <xf numFmtId="0" fontId="0" fillId="22" borderId="37" xfId="0" applyFill="1" applyBorder="1" applyAlignment="1" applyProtection="1">
      <alignment vertical="center"/>
    </xf>
    <xf numFmtId="0" fontId="0" fillId="14" borderId="9" xfId="0" applyFill="1" applyBorder="1" applyAlignment="1" applyProtection="1">
      <alignment vertical="center"/>
    </xf>
    <xf numFmtId="0" fontId="0" fillId="22" borderId="9" xfId="0" applyFill="1" applyBorder="1" applyAlignment="1" applyProtection="1">
      <alignment vertical="center"/>
    </xf>
    <xf numFmtId="0" fontId="0" fillId="22" borderId="8" xfId="0" applyFill="1" applyBorder="1" applyAlignment="1" applyProtection="1">
      <alignment vertical="center"/>
    </xf>
    <xf numFmtId="0" fontId="0" fillId="22" borderId="7" xfId="0" applyFill="1" applyBorder="1" applyAlignment="1" applyProtection="1">
      <alignment vertical="center"/>
    </xf>
    <xf numFmtId="0" fontId="0" fillId="14" borderId="16" xfId="0" applyFill="1" applyBorder="1" applyAlignment="1" applyProtection="1">
      <alignment vertical="center"/>
    </xf>
    <xf numFmtId="0" fontId="0" fillId="22" borderId="16" xfId="0" applyFill="1" applyBorder="1" applyAlignment="1" applyProtection="1">
      <alignment vertical="center"/>
    </xf>
    <xf numFmtId="0" fontId="0" fillId="14" borderId="28" xfId="0" applyFill="1" applyBorder="1" applyAlignment="1" applyProtection="1">
      <alignment vertical="center"/>
    </xf>
    <xf numFmtId="0" fontId="0" fillId="14" borderId="13" xfId="0" applyFill="1" applyBorder="1" applyAlignment="1" applyProtection="1">
      <alignment vertical="center"/>
    </xf>
    <xf numFmtId="0" fontId="0" fillId="15" borderId="13" xfId="0" applyFill="1" applyBorder="1" applyAlignment="1" applyProtection="1">
      <alignment vertical="center"/>
    </xf>
    <xf numFmtId="0" fontId="0" fillId="22" borderId="24" xfId="0" applyFill="1" applyBorder="1" applyAlignment="1" applyProtection="1">
      <alignment vertical="center"/>
    </xf>
    <xf numFmtId="0" fontId="29" fillId="0" borderId="39" xfId="0" applyFont="1" applyBorder="1" applyAlignment="1" applyProtection="1">
      <alignment vertical="center" wrapText="1"/>
    </xf>
    <xf numFmtId="0" fontId="29" fillId="0" borderId="53" xfId="0" applyFont="1" applyBorder="1" applyAlignment="1" applyProtection="1">
      <alignment vertical="center" wrapText="1"/>
    </xf>
    <xf numFmtId="0" fontId="29" fillId="25" borderId="52" xfId="0" applyFont="1" applyFill="1" applyBorder="1" applyAlignment="1" applyProtection="1">
      <alignment vertical="center" wrapText="1"/>
    </xf>
    <xf numFmtId="164" fontId="29" fillId="36" borderId="39" xfId="0" applyNumberFormat="1" applyFont="1" applyFill="1" applyBorder="1" applyAlignment="1" applyProtection="1">
      <alignment vertical="center" wrapText="1"/>
    </xf>
    <xf numFmtId="164" fontId="29" fillId="36" borderId="53" xfId="0" applyNumberFormat="1" applyFont="1" applyFill="1" applyBorder="1" applyAlignment="1" applyProtection="1">
      <alignment vertical="center" wrapText="1"/>
    </xf>
    <xf numFmtId="164" fontId="29" fillId="25" borderId="38" xfId="0" applyNumberFormat="1" applyFont="1" applyFill="1" applyBorder="1" applyAlignment="1" applyProtection="1">
      <alignment vertical="center" wrapText="1"/>
    </xf>
    <xf numFmtId="0" fontId="29" fillId="0" borderId="38" xfId="0" applyFont="1" applyBorder="1" applyAlignment="1" applyProtection="1">
      <alignment vertical="center" wrapText="1"/>
    </xf>
    <xf numFmtId="164" fontId="29" fillId="0" borderId="39" xfId="0" applyNumberFormat="1" applyFont="1" applyBorder="1" applyAlignment="1" applyProtection="1">
      <alignment vertical="center" wrapText="1"/>
    </xf>
    <xf numFmtId="164" fontId="29" fillId="0" borderId="38" xfId="0" applyNumberFormat="1" applyFont="1" applyBorder="1" applyAlignment="1" applyProtection="1">
      <alignment vertical="center" wrapText="1"/>
    </xf>
    <xf numFmtId="1" fontId="44" fillId="41" borderId="2" xfId="0" applyNumberFormat="1" applyFont="1" applyFill="1" applyBorder="1" applyAlignment="1" applyProtection="1">
      <alignment vertical="center" wrapText="1"/>
    </xf>
    <xf numFmtId="1" fontId="45" fillId="42" borderId="4" xfId="0" applyNumberFormat="1" applyFont="1" applyFill="1" applyBorder="1" applyAlignment="1" applyProtection="1">
      <alignment vertical="center" wrapText="1"/>
    </xf>
    <xf numFmtId="1" fontId="44" fillId="43" borderId="5" xfId="0" applyNumberFormat="1" applyFont="1" applyFill="1" applyBorder="1" applyAlignment="1" applyProtection="1">
      <alignment vertical="center" wrapText="1"/>
    </xf>
    <xf numFmtId="0" fontId="29" fillId="0" borderId="6" xfId="0" applyFont="1" applyBorder="1" applyAlignment="1" applyProtection="1">
      <alignment vertical="center" wrapText="1"/>
    </xf>
    <xf numFmtId="0" fontId="29" fillId="0" borderId="7" xfId="0" applyFont="1" applyBorder="1" applyAlignment="1" applyProtection="1">
      <alignment vertical="center" wrapText="1"/>
    </xf>
    <xf numFmtId="0" fontId="29" fillId="25" borderId="9" xfId="0" applyFont="1" applyFill="1" applyBorder="1" applyAlignment="1" applyProtection="1">
      <alignment vertical="center" wrapText="1"/>
    </xf>
    <xf numFmtId="164" fontId="29" fillId="36" borderId="6" xfId="0" applyNumberFormat="1" applyFont="1" applyFill="1" applyBorder="1" applyAlignment="1" applyProtection="1">
      <alignment vertical="center" wrapText="1"/>
    </xf>
    <xf numFmtId="164" fontId="29" fillId="36" borderId="7" xfId="0" applyNumberFormat="1" applyFont="1" applyFill="1" applyBorder="1" applyAlignment="1" applyProtection="1">
      <alignment vertical="center" wrapText="1"/>
    </xf>
    <xf numFmtId="164" fontId="29" fillId="25" borderId="8" xfId="0" applyNumberFormat="1" applyFont="1" applyFill="1" applyBorder="1" applyAlignment="1" applyProtection="1">
      <alignment vertical="center" wrapText="1"/>
    </xf>
    <xf numFmtId="0" fontId="29" fillId="0" borderId="8" xfId="0" applyFont="1" applyBorder="1" applyAlignment="1" applyProtection="1">
      <alignment vertical="center" wrapText="1"/>
    </xf>
    <xf numFmtId="164" fontId="29" fillId="0" borderId="6" xfId="0" applyNumberFormat="1" applyFont="1" applyBorder="1" applyAlignment="1" applyProtection="1">
      <alignment vertical="center" wrapText="1"/>
    </xf>
    <xf numFmtId="164" fontId="29" fillId="0" borderId="8" xfId="0" applyNumberFormat="1" applyFont="1" applyBorder="1" applyAlignment="1" applyProtection="1">
      <alignment vertical="center" wrapText="1"/>
    </xf>
    <xf numFmtId="1" fontId="44" fillId="41" borderId="6" xfId="0" applyNumberFormat="1" applyFont="1" applyFill="1" applyBorder="1" applyAlignment="1" applyProtection="1">
      <alignment vertical="center" wrapText="1"/>
    </xf>
    <xf numFmtId="1" fontId="45" fillId="42" borderId="7" xfId="0" applyNumberFormat="1" applyFont="1" applyFill="1" applyBorder="1" applyAlignment="1" applyProtection="1">
      <alignment vertical="center" wrapText="1"/>
    </xf>
    <xf numFmtId="1" fontId="44" fillId="43" borderId="8" xfId="0" applyNumberFormat="1" applyFont="1" applyFill="1" applyBorder="1" applyAlignment="1" applyProtection="1">
      <alignment vertical="center" wrapText="1"/>
    </xf>
    <xf numFmtId="0" fontId="29" fillId="0" borderId="10" xfId="0" applyFont="1" applyBorder="1" applyAlignment="1" applyProtection="1">
      <alignment vertical="center" wrapText="1"/>
    </xf>
    <xf numFmtId="0" fontId="29" fillId="0" borderId="45" xfId="0" applyFont="1" applyBorder="1" applyAlignment="1" applyProtection="1">
      <alignment vertical="center" wrapText="1"/>
    </xf>
    <xf numFmtId="0" fontId="29" fillId="0" borderId="44" xfId="0" applyFont="1" applyBorder="1" applyAlignment="1" applyProtection="1">
      <alignment vertical="center" wrapText="1"/>
    </xf>
    <xf numFmtId="164" fontId="29" fillId="36" borderId="43" xfId="0" applyNumberFormat="1" applyFont="1" applyFill="1" applyBorder="1" applyAlignment="1" applyProtection="1">
      <alignment vertical="center" wrapText="1"/>
    </xf>
    <xf numFmtId="164" fontId="29" fillId="36" borderId="44" xfId="0" applyNumberFormat="1" applyFont="1" applyFill="1" applyBorder="1" applyAlignment="1" applyProtection="1">
      <alignment vertical="center" wrapText="1"/>
    </xf>
    <xf numFmtId="164" fontId="29" fillId="25" borderId="35" xfId="0" applyNumberFormat="1" applyFont="1" applyFill="1" applyBorder="1" applyAlignment="1" applyProtection="1">
      <alignment vertical="center" wrapText="1"/>
    </xf>
    <xf numFmtId="0" fontId="29" fillId="0" borderId="43" xfId="0" applyFont="1" applyBorder="1" applyAlignment="1" applyProtection="1">
      <alignment vertical="center" wrapText="1"/>
    </xf>
    <xf numFmtId="0" fontId="29" fillId="0" borderId="35" xfId="0" applyFont="1" applyBorder="1" applyAlignment="1" applyProtection="1">
      <alignment vertical="center" wrapText="1"/>
    </xf>
    <xf numFmtId="164" fontId="29" fillId="0" borderId="43" xfId="0" applyNumberFormat="1" applyFont="1" applyBorder="1" applyAlignment="1" applyProtection="1">
      <alignment vertical="center" wrapText="1"/>
    </xf>
    <xf numFmtId="164" fontId="29" fillId="0" borderId="35" xfId="0" applyNumberFormat="1" applyFont="1" applyBorder="1" applyAlignment="1" applyProtection="1">
      <alignment vertical="center" wrapText="1"/>
    </xf>
    <xf numFmtId="0" fontId="2" fillId="23" borderId="44" xfId="0" applyFont="1" applyFill="1" applyBorder="1" applyAlignment="1" applyProtection="1">
      <alignment vertical="center"/>
    </xf>
    <xf numFmtId="164" fontId="2" fillId="23" borderId="44" xfId="0" applyNumberFormat="1" applyFont="1" applyFill="1" applyBorder="1" applyAlignment="1" applyProtection="1">
      <alignment vertical="center"/>
    </xf>
    <xf numFmtId="0" fontId="29" fillId="0" borderId="27" xfId="0" applyFont="1" applyBorder="1" applyAlignment="1" applyProtection="1">
      <alignment vertical="center" wrapText="1"/>
    </xf>
    <xf numFmtId="0" fontId="29" fillId="0" borderId="28" xfId="0" applyFont="1" applyBorder="1" applyAlignment="1" applyProtection="1">
      <alignment vertical="center" wrapText="1"/>
    </xf>
    <xf numFmtId="0" fontId="29" fillId="25" borderId="37" xfId="0" applyFont="1" applyFill="1" applyBorder="1" applyAlignment="1" applyProtection="1">
      <alignment vertical="center" wrapText="1"/>
    </xf>
    <xf numFmtId="164" fontId="29" fillId="36" borderId="27" xfId="0" applyNumberFormat="1" applyFont="1" applyFill="1" applyBorder="1" applyAlignment="1" applyProtection="1">
      <alignment vertical="center" wrapText="1"/>
    </xf>
    <xf numFmtId="164" fontId="29" fillId="36" borderId="28" xfId="0" applyNumberFormat="1" applyFont="1" applyFill="1" applyBorder="1" applyAlignment="1" applyProtection="1">
      <alignment vertical="center" wrapText="1"/>
    </xf>
    <xf numFmtId="164" fontId="29" fillId="25" borderId="29" xfId="0" applyNumberFormat="1" applyFont="1" applyFill="1" applyBorder="1" applyAlignment="1" applyProtection="1">
      <alignment vertical="center" wrapText="1"/>
    </xf>
    <xf numFmtId="0" fontId="29" fillId="0" borderId="36" xfId="0" applyFont="1" applyBorder="1" applyAlignment="1" applyProtection="1">
      <alignment vertical="center" wrapText="1"/>
    </xf>
    <xf numFmtId="0" fontId="29" fillId="0" borderId="37" xfId="0" applyFont="1" applyBorder="1" applyAlignment="1" applyProtection="1">
      <alignment vertical="center" wrapText="1"/>
    </xf>
    <xf numFmtId="164" fontId="29" fillId="0" borderId="27" xfId="0" applyNumberFormat="1" applyFont="1" applyBorder="1" applyAlignment="1" applyProtection="1">
      <alignment vertical="center" wrapText="1"/>
    </xf>
    <xf numFmtId="164" fontId="29" fillId="0" borderId="29" xfId="0" applyNumberFormat="1" applyFont="1" applyBorder="1" applyAlignment="1" applyProtection="1">
      <alignment vertical="center" wrapText="1"/>
    </xf>
    <xf numFmtId="0" fontId="29" fillId="0" borderId="9" xfId="0" applyFont="1" applyBorder="1" applyAlignment="1" applyProtection="1">
      <alignment vertical="center" wrapText="1"/>
    </xf>
    <xf numFmtId="0" fontId="2" fillId="18" borderId="58" xfId="0" applyFont="1" applyFill="1" applyBorder="1" applyAlignment="1" applyProtection="1">
      <alignment vertical="center"/>
    </xf>
    <xf numFmtId="0" fontId="2" fillId="18" borderId="57" xfId="0" applyFont="1" applyFill="1" applyBorder="1" applyAlignment="1" applyProtection="1">
      <alignment vertical="center"/>
    </xf>
    <xf numFmtId="0" fontId="2" fillId="18" borderId="66" xfId="0" applyFont="1" applyFill="1" applyBorder="1" applyAlignment="1" applyProtection="1">
      <alignment vertical="center"/>
    </xf>
    <xf numFmtId="164" fontId="2" fillId="18" borderId="64" xfId="0" applyNumberFormat="1" applyFont="1" applyFill="1" applyBorder="1" applyAlignment="1" applyProtection="1">
      <alignment vertical="center"/>
    </xf>
    <xf numFmtId="164" fontId="2" fillId="18" borderId="57" xfId="0" applyNumberFormat="1" applyFont="1" applyFill="1" applyBorder="1" applyAlignment="1" applyProtection="1">
      <alignment vertical="center"/>
    </xf>
    <xf numFmtId="0" fontId="2" fillId="18" borderId="59" xfId="0" applyFont="1" applyFill="1" applyBorder="1" applyAlignment="1" applyProtection="1">
      <alignment vertical="center"/>
    </xf>
    <xf numFmtId="164" fontId="2" fillId="18" borderId="66" xfId="0" applyNumberFormat="1" applyFont="1" applyFill="1" applyBorder="1" applyAlignment="1" applyProtection="1">
      <alignment vertical="center"/>
    </xf>
    <xf numFmtId="2" fontId="0" fillId="0" borderId="23" xfId="0" applyNumberFormat="1" applyBorder="1" applyAlignment="1" applyProtection="1">
      <alignment vertical="center"/>
    </xf>
    <xf numFmtId="2" fontId="0" fillId="0" borderId="6" xfId="0" applyNumberFormat="1" applyBorder="1" applyAlignment="1" applyProtection="1">
      <alignment vertical="center"/>
    </xf>
    <xf numFmtId="0" fontId="2" fillId="23" borderId="46" xfId="0" applyFont="1" applyFill="1" applyBorder="1" applyAlignment="1" applyProtection="1">
      <alignment vertical="center" wrapText="1"/>
    </xf>
    <xf numFmtId="2" fontId="2" fillId="23" borderId="44" xfId="0" applyNumberFormat="1" applyFont="1" applyFill="1" applyBorder="1" applyAlignment="1" applyProtection="1">
      <alignment vertical="center"/>
    </xf>
    <xf numFmtId="0" fontId="0" fillId="0" borderId="20" xfId="0" applyBorder="1" applyAlignment="1" applyProtection="1">
      <alignment vertical="center" wrapText="1"/>
    </xf>
    <xf numFmtId="0" fontId="0" fillId="0" borderId="8" xfId="0" applyBorder="1" applyAlignment="1" applyProtection="1">
      <alignment vertical="center" wrapText="1"/>
    </xf>
    <xf numFmtId="0" fontId="2" fillId="23" borderId="67" xfId="0" applyFont="1" applyFill="1" applyBorder="1" applyAlignment="1" applyProtection="1">
      <alignment vertical="center" wrapText="1"/>
    </xf>
    <xf numFmtId="0" fontId="0" fillId="13" borderId="28" xfId="0" applyFill="1" applyBorder="1" applyAlignment="1" applyProtection="1">
      <alignment vertical="center"/>
    </xf>
    <xf numFmtId="0" fontId="0" fillId="15" borderId="36" xfId="0" applyFill="1" applyBorder="1" applyAlignment="1" applyProtection="1">
      <alignment vertical="center"/>
    </xf>
    <xf numFmtId="0" fontId="0" fillId="15" borderId="10" xfId="0" applyFill="1" applyBorder="1" applyAlignment="1" applyProtection="1">
      <alignment vertical="center"/>
    </xf>
    <xf numFmtId="0" fontId="0" fillId="15" borderId="23" xfId="0" applyFill="1" applyBorder="1" applyAlignment="1" applyProtection="1">
      <alignment vertical="center"/>
    </xf>
    <xf numFmtId="0" fontId="0" fillId="22" borderId="23" xfId="0" applyFill="1" applyBorder="1" applyAlignment="1" applyProtection="1">
      <alignment vertical="center"/>
    </xf>
    <xf numFmtId="0" fontId="1" fillId="18" borderId="4" xfId="1" applyFill="1" applyBorder="1" applyAlignment="1" applyProtection="1">
      <alignment vertical="center"/>
    </xf>
    <xf numFmtId="2" fontId="0" fillId="17" borderId="4" xfId="0" applyNumberFormat="1" applyFill="1" applyBorder="1" applyAlignment="1" applyProtection="1">
      <alignment vertical="center" wrapText="1"/>
    </xf>
    <xf numFmtId="2" fontId="0" fillId="12" borderId="3" xfId="0" applyNumberFormat="1" applyFill="1" applyBorder="1" applyAlignment="1" applyProtection="1">
      <alignment vertical="center" wrapText="1"/>
    </xf>
    <xf numFmtId="0" fontId="0" fillId="14" borderId="44" xfId="0" applyFill="1" applyBorder="1" applyAlignment="1" applyProtection="1">
      <alignment vertical="center"/>
    </xf>
    <xf numFmtId="0" fontId="0" fillId="13" borderId="44" xfId="0" applyFill="1" applyBorder="1" applyAlignment="1" applyProtection="1">
      <alignment vertical="center"/>
    </xf>
    <xf numFmtId="2" fontId="0" fillId="12" borderId="16" xfId="0" applyNumberFormat="1" applyFill="1" applyBorder="1" applyAlignment="1" applyProtection="1">
      <alignment vertical="center" wrapText="1"/>
    </xf>
    <xf numFmtId="0" fontId="0" fillId="14" borderId="3" xfId="0" applyFill="1" applyBorder="1" applyAlignment="1" applyProtection="1">
      <alignment vertical="center"/>
    </xf>
    <xf numFmtId="0" fontId="0" fillId="22" borderId="3" xfId="0" applyFill="1" applyBorder="1" applyAlignment="1" applyProtection="1">
      <alignment vertical="center"/>
    </xf>
    <xf numFmtId="0" fontId="0" fillId="0" borderId="3" xfId="0" applyBorder="1" applyAlignment="1" applyProtection="1">
      <alignment vertical="center" wrapText="1"/>
    </xf>
    <xf numFmtId="0" fontId="0" fillId="0" borderId="9" xfId="0" applyBorder="1" applyAlignment="1" applyProtection="1">
      <alignment vertical="center" wrapText="1"/>
    </xf>
    <xf numFmtId="0" fontId="0" fillId="0" borderId="24" xfId="0" applyBorder="1" applyAlignment="1" applyProtection="1">
      <alignment vertical="center" wrapText="1"/>
    </xf>
    <xf numFmtId="2" fontId="0" fillId="0" borderId="43" xfId="0" applyNumberFormat="1" applyBorder="1" applyAlignment="1" applyProtection="1">
      <alignment vertical="center"/>
    </xf>
    <xf numFmtId="0" fontId="2" fillId="18" borderId="46" xfId="0" applyFont="1" applyFill="1" applyBorder="1" applyAlignment="1" applyProtection="1">
      <alignment vertical="center" wrapText="1"/>
    </xf>
    <xf numFmtId="0" fontId="2" fillId="18" borderId="44" xfId="0" applyFont="1" applyFill="1" applyBorder="1" applyAlignment="1" applyProtection="1">
      <alignment vertical="center"/>
    </xf>
    <xf numFmtId="2" fontId="2" fillId="18" borderId="44" xfId="0" applyNumberFormat="1" applyFont="1" applyFill="1" applyBorder="1" applyAlignment="1" applyProtection="1">
      <alignment vertical="center"/>
    </xf>
    <xf numFmtId="0" fontId="2" fillId="2" borderId="57" xfId="0" applyFont="1" applyFill="1" applyBorder="1" applyProtection="1"/>
    <xf numFmtId="2" fontId="2" fillId="2" borderId="57" xfId="0" applyNumberFormat="1" applyFont="1" applyFill="1" applyBorder="1" applyProtection="1"/>
    <xf numFmtId="0" fontId="12" fillId="0" borderId="7" xfId="0" quotePrefix="1" applyFont="1" applyBorder="1" applyProtection="1"/>
    <xf numFmtId="0" fontId="12" fillId="0" borderId="7" xfId="0" applyFont="1" applyBorder="1" applyProtection="1"/>
    <xf numFmtId="0" fontId="0" fillId="0" borderId="7" xfId="0" applyBorder="1" applyProtection="1"/>
    <xf numFmtId="1" fontId="12" fillId="0" borderId="7" xfId="0" quotePrefix="1" applyNumberFormat="1" applyFont="1" applyBorder="1" applyProtection="1"/>
    <xf numFmtId="0" fontId="10" fillId="4" borderId="7" xfId="0" applyFont="1" applyFill="1" applyBorder="1" applyProtection="1"/>
    <xf numFmtId="0" fontId="13" fillId="4" borderId="7" xfId="0" applyFont="1" applyFill="1" applyBorder="1" applyProtection="1"/>
    <xf numFmtId="1" fontId="13" fillId="4" borderId="7" xfId="0" quotePrefix="1" applyNumberFormat="1" applyFont="1" applyFill="1" applyBorder="1" applyProtection="1"/>
    <xf numFmtId="0" fontId="10" fillId="21" borderId="7" xfId="0" applyFont="1" applyFill="1" applyBorder="1" applyAlignment="1" applyProtection="1">
      <alignment vertical="center" wrapText="1"/>
    </xf>
    <xf numFmtId="0" fontId="0" fillId="0" borderId="7" xfId="0" quotePrefix="1" applyBorder="1" applyProtection="1"/>
    <xf numFmtId="1" fontId="10" fillId="6" borderId="7" xfId="0" quotePrefix="1" applyNumberFormat="1" applyFont="1" applyFill="1" applyBorder="1" applyAlignment="1" applyProtection="1">
      <alignment horizontal="right" vertical="center"/>
    </xf>
    <xf numFmtId="1" fontId="10" fillId="3" borderId="7" xfId="0" quotePrefix="1" applyNumberFormat="1" applyFont="1" applyFill="1" applyBorder="1" applyAlignment="1" applyProtection="1">
      <alignment horizontal="right"/>
    </xf>
    <xf numFmtId="1" fontId="15" fillId="21" borderId="7" xfId="0" quotePrefix="1" applyNumberFormat="1" applyFont="1" applyFill="1" applyBorder="1" applyAlignment="1" applyProtection="1">
      <alignment horizontal="right"/>
    </xf>
    <xf numFmtId="1" fontId="7" fillId="3" borderId="7" xfId="0" quotePrefix="1" applyNumberFormat="1" applyFont="1" applyFill="1" applyBorder="1" applyAlignment="1" applyProtection="1">
      <alignment horizontal="right"/>
    </xf>
    <xf numFmtId="1" fontId="0" fillId="7" borderId="7" xfId="0" quotePrefix="1" applyNumberFormat="1" applyFill="1" applyBorder="1" applyAlignment="1" applyProtection="1">
      <alignment horizontal="right" wrapText="1"/>
    </xf>
    <xf numFmtId="1" fontId="0" fillId="0" borderId="7" xfId="0" quotePrefix="1" applyNumberFormat="1" applyBorder="1" applyAlignment="1" applyProtection="1">
      <alignment horizontal="right"/>
    </xf>
    <xf numFmtId="1" fontId="7" fillId="21" borderId="7" xfId="0" quotePrefix="1" applyNumberFormat="1" applyFont="1" applyFill="1" applyBorder="1" applyProtection="1"/>
    <xf numFmtId="0" fontId="0" fillId="21" borderId="7" xfId="0" quotePrefix="1" applyFill="1" applyBorder="1" applyProtection="1"/>
    <xf numFmtId="2" fontId="0" fillId="21" borderId="7" xfId="0" applyNumberFormat="1" applyFill="1" applyBorder="1" applyProtection="1"/>
    <xf numFmtId="1" fontId="0" fillId="21" borderId="7" xfId="0" applyNumberFormat="1" applyFill="1" applyBorder="1" applyProtection="1"/>
    <xf numFmtId="0" fontId="10" fillId="21" borderId="7" xfId="0" applyFont="1" applyFill="1" applyBorder="1" applyAlignment="1" applyProtection="1">
      <alignment wrapText="1"/>
    </xf>
    <xf numFmtId="0" fontId="7" fillId="21" borderId="7" xfId="0" applyFont="1" applyFill="1" applyBorder="1" applyAlignment="1" applyProtection="1">
      <alignment wrapText="1"/>
    </xf>
    <xf numFmtId="0" fontId="0" fillId="21" borderId="7" xfId="0" applyFill="1" applyBorder="1" applyAlignment="1" applyProtection="1">
      <alignment horizontal="right" wrapText="1"/>
    </xf>
    <xf numFmtId="0" fontId="7" fillId="21" borderId="7" xfId="0" applyFont="1" applyFill="1" applyBorder="1" applyProtection="1"/>
    <xf numFmtId="0" fontId="17" fillId="20" borderId="0" xfId="0" applyFont="1" applyFill="1" applyAlignment="1" applyProtection="1">
      <alignment horizontal="left" vertical="center"/>
    </xf>
    <xf numFmtId="0" fontId="18" fillId="0" borderId="0" xfId="0" applyFont="1" applyProtection="1"/>
    <xf numFmtId="0" fontId="16" fillId="0" borderId="0" xfId="0" applyFont="1" applyProtection="1"/>
    <xf numFmtId="0" fontId="4" fillId="4" borderId="7" xfId="0" applyFont="1" applyFill="1" applyBorder="1" applyAlignment="1" applyProtection="1">
      <alignment wrapText="1"/>
    </xf>
    <xf numFmtId="0" fontId="4" fillId="4" borderId="10" xfId="0" applyFont="1" applyFill="1" applyBorder="1" applyAlignment="1" applyProtection="1">
      <alignment horizontal="center" wrapText="1"/>
    </xf>
    <xf numFmtId="0" fontId="4" fillId="0" borderId="0" xfId="0" applyFont="1" applyAlignment="1" applyProtection="1">
      <alignment wrapText="1"/>
    </xf>
    <xf numFmtId="0" fontId="4" fillId="0" borderId="0" xfId="0" applyFont="1" applyAlignment="1" applyProtection="1">
      <alignment vertical="center" wrapText="1"/>
    </xf>
    <xf numFmtId="0" fontId="0" fillId="7" borderId="7" xfId="0" applyFill="1" applyBorder="1" applyProtection="1"/>
    <xf numFmtId="0" fontId="0" fillId="7" borderId="10" xfId="0" applyFill="1" applyBorder="1" applyAlignment="1" applyProtection="1">
      <alignment horizontal="left" wrapText="1"/>
    </xf>
    <xf numFmtId="0" fontId="7" fillId="7" borderId="7" xfId="0" applyFont="1" applyFill="1" applyBorder="1" applyProtection="1"/>
    <xf numFmtId="0" fontId="0" fillId="7" borderId="10" xfId="0" applyFill="1" applyBorder="1" applyAlignment="1" applyProtection="1">
      <alignment wrapText="1"/>
    </xf>
    <xf numFmtId="0" fontId="2" fillId="0" borderId="0" xfId="0" applyFont="1" applyProtection="1"/>
    <xf numFmtId="0" fontId="2" fillId="4" borderId="7" xfId="0" applyFont="1" applyFill="1" applyBorder="1" applyProtection="1"/>
    <xf numFmtId="0" fontId="2" fillId="4" borderId="10" xfId="0" applyFont="1" applyFill="1" applyBorder="1" applyAlignment="1" applyProtection="1">
      <alignment wrapText="1"/>
    </xf>
    <xf numFmtId="2" fontId="2" fillId="0" borderId="0" xfId="0" applyNumberFormat="1" applyFont="1" applyProtection="1"/>
    <xf numFmtId="0" fontId="9" fillId="16" borderId="22" xfId="0" applyFont="1" applyFill="1" applyBorder="1" applyAlignment="1" applyProtection="1">
      <alignment horizontal="center" vertical="center" wrapText="1"/>
    </xf>
    <xf numFmtId="0" fontId="9" fillId="16" borderId="23" xfId="0" applyFont="1" applyFill="1" applyBorder="1" applyAlignment="1" applyProtection="1">
      <alignment horizontal="center" vertical="center" wrapText="1"/>
    </xf>
    <xf numFmtId="0" fontId="9" fillId="16" borderId="10" xfId="0" applyFont="1" applyFill="1" applyBorder="1" applyAlignment="1" applyProtection="1">
      <alignment vertical="center" wrapText="1"/>
    </xf>
    <xf numFmtId="0" fontId="9" fillId="16" borderId="7" xfId="0" applyFont="1" applyFill="1" applyBorder="1" applyAlignment="1" applyProtection="1">
      <alignment vertical="center" wrapText="1"/>
    </xf>
    <xf numFmtId="0" fontId="7" fillId="21" borderId="7" xfId="0" applyFont="1" applyFill="1" applyBorder="1" applyAlignment="1" applyProtection="1">
      <alignment horizontal="center" vertical="center" wrapText="1"/>
    </xf>
    <xf numFmtId="0" fontId="19" fillId="21" borderId="10" xfId="0" applyFont="1" applyFill="1" applyBorder="1" applyAlignment="1" applyProtection="1">
      <alignment horizontal="left" vertical="center" wrapText="1"/>
    </xf>
    <xf numFmtId="2" fontId="20" fillId="0" borderId="0" xfId="0" quotePrefix="1" applyNumberFormat="1" applyFont="1" applyAlignment="1" applyProtection="1">
      <alignment vertical="center"/>
    </xf>
    <xf numFmtId="0" fontId="21" fillId="21" borderId="10" xfId="0" applyFont="1" applyFill="1" applyBorder="1" applyAlignment="1" applyProtection="1">
      <alignment horizontal="left" vertical="center" wrapText="1"/>
    </xf>
    <xf numFmtId="9" fontId="10" fillId="21" borderId="7" xfId="0" applyNumberFormat="1" applyFont="1" applyFill="1" applyBorder="1" applyAlignment="1" applyProtection="1">
      <alignment vertical="center" wrapText="1"/>
    </xf>
    <xf numFmtId="2" fontId="0" fillId="0" borderId="0" xfId="0" quotePrefix="1" applyNumberFormat="1" applyAlignment="1" applyProtection="1">
      <alignment vertical="center"/>
    </xf>
    <xf numFmtId="0" fontId="1" fillId="0" borderId="0" xfId="0" applyFont="1" applyAlignment="1" applyProtection="1">
      <alignment vertical="center"/>
    </xf>
    <xf numFmtId="0" fontId="7" fillId="21" borderId="7" xfId="0" applyFont="1" applyFill="1" applyBorder="1" applyAlignment="1" applyProtection="1">
      <alignment horizontal="center" vertical="center"/>
    </xf>
    <xf numFmtId="0" fontId="10" fillId="21" borderId="10" xfId="0" applyFont="1" applyFill="1" applyBorder="1" applyAlignment="1" applyProtection="1">
      <alignment horizontal="left" wrapText="1"/>
    </xf>
    <xf numFmtId="0" fontId="7" fillId="6" borderId="7" xfId="0" applyFont="1" applyFill="1" applyBorder="1" applyAlignment="1" applyProtection="1">
      <alignment horizontal="center" vertical="center"/>
    </xf>
    <xf numFmtId="9" fontId="10" fillId="21" borderId="7" xfId="0" applyNumberFormat="1" applyFont="1" applyFill="1" applyBorder="1" applyAlignment="1" applyProtection="1">
      <alignment wrapText="1"/>
    </xf>
    <xf numFmtId="0" fontId="36" fillId="0" borderId="0" xfId="0" applyFont="1" applyAlignment="1" applyProtection="1">
      <alignment horizontal="left"/>
    </xf>
    <xf numFmtId="0" fontId="37" fillId="21" borderId="7" xfId="0" applyFont="1" applyFill="1" applyBorder="1" applyAlignment="1" applyProtection="1">
      <alignment horizontal="center" vertical="center"/>
    </xf>
    <xf numFmtId="9" fontId="7" fillId="21" borderId="7" xfId="0" applyNumberFormat="1" applyFont="1" applyFill="1" applyBorder="1" applyAlignment="1" applyProtection="1">
      <alignment wrapText="1"/>
    </xf>
    <xf numFmtId="0" fontId="36" fillId="0" borderId="0" xfId="0" applyFont="1" applyProtection="1"/>
    <xf numFmtId="0" fontId="0" fillId="21" borderId="9" xfId="0" applyFill="1" applyBorder="1" applyAlignment="1" applyProtection="1">
      <alignment horizontal="center" vertical="center"/>
    </xf>
    <xf numFmtId="0" fontId="2" fillId="21" borderId="10" xfId="0" applyFont="1" applyFill="1" applyBorder="1" applyAlignment="1" applyProtection="1">
      <alignment horizontal="left" vertical="center" wrapText="1"/>
    </xf>
    <xf numFmtId="0" fontId="0" fillId="21" borderId="7" xfId="0" applyFill="1" applyBorder="1" applyAlignment="1" applyProtection="1">
      <alignment horizontal="center" wrapText="1"/>
    </xf>
    <xf numFmtId="0" fontId="0" fillId="21" borderId="7" xfId="0" applyFill="1" applyBorder="1" applyAlignment="1" applyProtection="1">
      <alignment horizontal="right"/>
    </xf>
    <xf numFmtId="2" fontId="36" fillId="0" borderId="0" xfId="0" applyNumberFormat="1" applyFont="1" applyProtection="1"/>
    <xf numFmtId="0" fontId="20" fillId="21" borderId="7" xfId="0" applyFont="1" applyFill="1" applyBorder="1" applyAlignment="1" applyProtection="1">
      <alignment horizontal="center" vertical="center"/>
    </xf>
    <xf numFmtId="0" fontId="35" fillId="21" borderId="9" xfId="0" applyFont="1" applyFill="1" applyBorder="1" applyAlignment="1" applyProtection="1">
      <alignment horizontal="center" vertical="center"/>
    </xf>
    <xf numFmtId="0" fontId="35" fillId="21" borderId="7" xfId="0" applyFont="1" applyFill="1" applyBorder="1" applyAlignment="1" applyProtection="1">
      <alignment horizontal="center" vertical="center"/>
    </xf>
    <xf numFmtId="0" fontId="0" fillId="21" borderId="7" xfId="0" applyFill="1" applyBorder="1" applyProtection="1"/>
    <xf numFmtId="0" fontId="38" fillId="21" borderId="7" xfId="0" applyFont="1" applyFill="1" applyBorder="1" applyAlignment="1" applyProtection="1">
      <alignment horizontal="center" vertical="center"/>
    </xf>
    <xf numFmtId="0" fontId="21" fillId="21" borderId="7" xfId="0" applyFont="1" applyFill="1" applyBorder="1" applyAlignment="1" applyProtection="1">
      <alignment horizontal="center" vertical="center"/>
    </xf>
    <xf numFmtId="0" fontId="1" fillId="0" borderId="0" xfId="0" applyFont="1" applyProtection="1"/>
    <xf numFmtId="0" fontId="21" fillId="21" borderId="9" xfId="0" applyFont="1" applyFill="1" applyBorder="1" applyAlignment="1" applyProtection="1">
      <alignment horizontal="center" vertical="center"/>
    </xf>
    <xf numFmtId="0" fontId="7" fillId="0" borderId="0" xfId="0" applyFont="1" applyProtection="1"/>
    <xf numFmtId="0" fontId="22" fillId="0" borderId="0" xfId="0" applyFont="1" applyAlignment="1" applyProtection="1">
      <alignment wrapText="1"/>
    </xf>
    <xf numFmtId="9" fontId="7" fillId="0" borderId="0" xfId="0" applyNumberFormat="1" applyFont="1" applyAlignment="1" applyProtection="1">
      <alignment wrapText="1"/>
    </xf>
    <xf numFmtId="0" fontId="7" fillId="0" borderId="0" xfId="0" applyFont="1" applyAlignment="1" applyProtection="1">
      <alignment wrapText="1"/>
    </xf>
    <xf numFmtId="1" fontId="7" fillId="0" borderId="0" xfId="0" quotePrefix="1" applyNumberFormat="1" applyFont="1" applyProtection="1"/>
    <xf numFmtId="0" fontId="0" fillId="0" borderId="0" xfId="0" quotePrefix="1" applyProtection="1"/>
    <xf numFmtId="0" fontId="2" fillId="0" borderId="27"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7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4" fillId="23" borderId="60" xfId="0" applyFont="1" applyFill="1" applyBorder="1" applyAlignment="1" applyProtection="1">
      <alignment vertical="center"/>
      <protection locked="0"/>
    </xf>
    <xf numFmtId="0" fontId="2" fillId="0" borderId="5" xfId="0" applyFont="1" applyBorder="1" applyAlignment="1" applyProtection="1">
      <alignment horizontal="center" vertical="center"/>
      <protection locked="0"/>
    </xf>
    <xf numFmtId="0" fontId="0" fillId="0" borderId="0" xfId="0" applyAlignment="1" applyProtection="1">
      <alignment horizontal="left"/>
    </xf>
    <xf numFmtId="0" fontId="7" fillId="7" borderId="63" xfId="0" applyFont="1" applyFill="1" applyBorder="1" applyProtection="1"/>
    <xf numFmtId="0" fontId="7" fillId="7" borderId="0" xfId="0" applyFont="1" applyFill="1" applyProtection="1"/>
    <xf numFmtId="0" fontId="7" fillId="7" borderId="20" xfId="0" applyFont="1" applyFill="1" applyBorder="1" applyProtection="1"/>
    <xf numFmtId="0" fontId="7" fillId="7" borderId="55" xfId="0" applyFont="1" applyFill="1" applyBorder="1" applyProtection="1"/>
    <xf numFmtId="0" fontId="7" fillId="7" borderId="30" xfId="0" applyFont="1" applyFill="1" applyBorder="1" applyProtection="1"/>
    <xf numFmtId="0" fontId="7" fillId="7" borderId="25" xfId="0" applyFont="1" applyFill="1" applyBorder="1" applyProtection="1"/>
    <xf numFmtId="0" fontId="29" fillId="0" borderId="7" xfId="0" applyFont="1" applyBorder="1" applyAlignment="1" applyProtection="1">
      <alignment vertical="center"/>
    </xf>
    <xf numFmtId="0" fontId="29" fillId="14" borderId="4" xfId="0" quotePrefix="1" applyFont="1" applyFill="1" applyBorder="1" applyAlignment="1" applyProtection="1">
      <alignment vertical="center"/>
    </xf>
    <xf numFmtId="0" fontId="29" fillId="13" borderId="4" xfId="0" quotePrefix="1" applyFont="1" applyFill="1" applyBorder="1" applyAlignment="1" applyProtection="1">
      <alignment vertical="center"/>
    </xf>
    <xf numFmtId="0" fontId="29" fillId="15" borderId="4" xfId="0" quotePrefix="1" applyFont="1" applyFill="1" applyBorder="1" applyAlignment="1" applyProtection="1">
      <alignment vertical="center"/>
    </xf>
    <xf numFmtId="0" fontId="29" fillId="8" borderId="4" xfId="0" quotePrefix="1" applyFont="1" applyFill="1" applyBorder="1" applyAlignment="1" applyProtection="1">
      <alignment vertical="center"/>
    </xf>
    <xf numFmtId="0" fontId="29" fillId="22" borderId="4" xfId="0" quotePrefix="1" applyFont="1" applyFill="1" applyBorder="1" applyAlignment="1" applyProtection="1">
      <alignment vertical="center"/>
    </xf>
    <xf numFmtId="0" fontId="30" fillId="18" borderId="4" xfId="1" quotePrefix="1" applyFont="1" applyFill="1" applyBorder="1" applyAlignment="1" applyProtection="1">
      <alignment vertical="center"/>
    </xf>
    <xf numFmtId="2" fontId="29" fillId="2" borderId="4" xfId="0" quotePrefix="1" applyNumberFormat="1" applyFont="1" applyFill="1" applyBorder="1" applyAlignment="1" applyProtection="1">
      <alignment vertical="center"/>
    </xf>
    <xf numFmtId="0" fontId="17" fillId="25" borderId="23" xfId="0" applyFont="1" applyFill="1" applyBorder="1" applyAlignment="1" applyProtection="1">
      <alignment vertical="center" wrapText="1"/>
    </xf>
    <xf numFmtId="0" fontId="31" fillId="26" borderId="4" xfId="0" applyFont="1" applyFill="1" applyBorder="1" applyAlignment="1" applyProtection="1">
      <alignment vertical="center" wrapText="1"/>
    </xf>
    <xf numFmtId="0" fontId="17" fillId="27" borderId="3" xfId="0" applyFont="1" applyFill="1" applyBorder="1" applyAlignment="1" applyProtection="1">
      <alignment vertical="center" wrapText="1"/>
    </xf>
    <xf numFmtId="0" fontId="24" fillId="23" borderId="57" xfId="0" quotePrefix="1" applyFont="1" applyFill="1" applyBorder="1" applyAlignment="1" applyProtection="1">
      <alignment horizontal="center" vertical="center"/>
    </xf>
    <xf numFmtId="0" fontId="24" fillId="23" borderId="57" xfId="0" quotePrefix="1" applyFont="1" applyFill="1" applyBorder="1" applyAlignment="1" applyProtection="1">
      <alignment vertical="center"/>
    </xf>
    <xf numFmtId="0" fontId="24" fillId="23" borderId="57" xfId="0" applyFont="1" applyFill="1" applyBorder="1" applyAlignment="1" applyProtection="1">
      <alignment vertical="center"/>
    </xf>
    <xf numFmtId="0" fontId="24" fillId="23" borderId="57" xfId="0" applyFont="1" applyFill="1" applyBorder="1" applyAlignment="1" applyProtection="1">
      <alignment vertical="center" wrapText="1"/>
    </xf>
    <xf numFmtId="0" fontId="2" fillId="23" borderId="57" xfId="0" applyFont="1" applyFill="1" applyBorder="1" applyAlignment="1" applyProtection="1">
      <alignment vertical="center" wrapText="1"/>
    </xf>
    <xf numFmtId="0" fontId="24" fillId="23" borderId="44" xfId="0" applyFont="1" applyFill="1" applyBorder="1" applyAlignment="1" applyProtection="1">
      <alignment vertical="center" wrapText="1"/>
    </xf>
    <xf numFmtId="0" fontId="24" fillId="23" borderId="43" xfId="0" applyFont="1" applyFill="1" applyBorder="1" applyAlignment="1" applyProtection="1">
      <alignment vertical="center" wrapText="1"/>
    </xf>
    <xf numFmtId="0" fontId="24" fillId="23" borderId="45" xfId="0" applyFont="1" applyFill="1" applyBorder="1" applyAlignment="1" applyProtection="1">
      <alignment vertical="center" wrapText="1"/>
    </xf>
    <xf numFmtId="0" fontId="24" fillId="23" borderId="64" xfId="0" applyFont="1" applyFill="1" applyBorder="1" applyAlignment="1" applyProtection="1">
      <alignment vertical="center" wrapText="1"/>
    </xf>
    <xf numFmtId="0" fontId="24" fillId="23" borderId="61" xfId="0" applyFont="1" applyFill="1" applyBorder="1" applyAlignment="1" applyProtection="1">
      <alignment vertical="center" wrapText="1"/>
    </xf>
    <xf numFmtId="0" fontId="24" fillId="23" borderId="60" xfId="0" applyFont="1" applyFill="1" applyBorder="1" applyAlignment="1" applyProtection="1">
      <alignment vertical="center" wrapText="1"/>
    </xf>
    <xf numFmtId="0" fontId="24" fillId="23" borderId="62" xfId="0" applyFont="1" applyFill="1" applyBorder="1" applyAlignment="1" applyProtection="1">
      <alignment vertical="center" wrapText="1"/>
    </xf>
    <xf numFmtId="0" fontId="24" fillId="23" borderId="58" xfId="0" applyFont="1" applyFill="1" applyBorder="1" applyAlignment="1" applyProtection="1">
      <alignment vertical="center" wrapText="1"/>
    </xf>
    <xf numFmtId="0" fontId="24" fillId="23" borderId="25" xfId="0" applyFont="1" applyFill="1" applyBorder="1" applyAlignment="1" applyProtection="1">
      <alignment vertical="center" wrapText="1"/>
    </xf>
    <xf numFmtId="0" fontId="29" fillId="0" borderId="4" xfId="0" applyFont="1" applyBorder="1" applyAlignment="1" applyProtection="1">
      <alignment vertical="center"/>
    </xf>
    <xf numFmtId="0" fontId="29" fillId="0" borderId="4" xfId="0" applyFont="1" applyBorder="1" applyAlignment="1" applyProtection="1">
      <alignment vertical="center" wrapText="1"/>
    </xf>
    <xf numFmtId="0" fontId="17" fillId="25" borderId="4" xfId="0" applyFont="1" applyFill="1" applyBorder="1" applyAlignment="1" applyProtection="1">
      <alignment vertical="center" wrapText="1"/>
    </xf>
    <xf numFmtId="0" fontId="29" fillId="20" borderId="4" xfId="0" applyFont="1" applyFill="1" applyBorder="1" applyAlignment="1" applyProtection="1">
      <alignment vertical="center" wrapText="1"/>
    </xf>
    <xf numFmtId="0" fontId="29" fillId="31" borderId="60" xfId="0" applyFont="1" applyFill="1" applyBorder="1" applyAlignment="1" applyProtection="1">
      <alignment vertical="center"/>
    </xf>
    <xf numFmtId="0" fontId="29" fillId="31" borderId="57" xfId="0" quotePrefix="1" applyFont="1" applyFill="1" applyBorder="1" applyAlignment="1" applyProtection="1">
      <alignment horizontal="center" vertical="center"/>
    </xf>
    <xf numFmtId="0" fontId="24" fillId="31" borderId="57" xfId="0" quotePrefix="1" applyFont="1" applyFill="1" applyBorder="1" applyAlignment="1" applyProtection="1">
      <alignment horizontal="center" vertical="center" wrapText="1"/>
    </xf>
    <xf numFmtId="0" fontId="29" fillId="31" borderId="57" xfId="0" quotePrefix="1" applyFont="1" applyFill="1" applyBorder="1" applyAlignment="1" applyProtection="1">
      <alignment vertical="center"/>
    </xf>
    <xf numFmtId="2" fontId="29" fillId="31" borderId="59" xfId="0" quotePrefix="1" applyNumberFormat="1" applyFont="1" applyFill="1" applyBorder="1" applyAlignment="1" applyProtection="1">
      <alignment vertical="center"/>
    </xf>
    <xf numFmtId="0" fontId="2" fillId="31" borderId="57" xfId="0" applyFont="1" applyFill="1" applyBorder="1" applyAlignment="1" applyProtection="1">
      <alignment horizontal="right" vertical="center"/>
    </xf>
    <xf numFmtId="0" fontId="2" fillId="31" borderId="59" xfId="0" applyFont="1" applyFill="1" applyBorder="1" applyAlignment="1" applyProtection="1">
      <alignment horizontal="right" vertical="center"/>
    </xf>
    <xf numFmtId="0" fontId="2" fillId="31" borderId="58" xfId="0" applyFont="1" applyFill="1" applyBorder="1" applyAlignment="1" applyProtection="1">
      <alignment horizontal="right" vertical="center"/>
    </xf>
    <xf numFmtId="0" fontId="2" fillId="31" borderId="66" xfId="0" applyFont="1" applyFill="1" applyBorder="1" applyAlignment="1" applyProtection="1">
      <alignment horizontal="right" vertical="center"/>
    </xf>
    <xf numFmtId="0" fontId="2" fillId="31" borderId="64" xfId="0" applyFont="1" applyFill="1" applyBorder="1" applyAlignment="1" applyProtection="1">
      <alignment horizontal="right" vertical="center"/>
    </xf>
    <xf numFmtId="0" fontId="2" fillId="30" borderId="43" xfId="0" applyFont="1" applyFill="1" applyBorder="1" applyAlignment="1" applyProtection="1">
      <alignment vertical="center"/>
    </xf>
    <xf numFmtId="0" fontId="2" fillId="30" borderId="44" xfId="0" applyFont="1" applyFill="1" applyBorder="1" applyAlignment="1" applyProtection="1">
      <alignment vertical="center"/>
    </xf>
    <xf numFmtId="0" fontId="2" fillId="30" borderId="46" xfId="0" applyFont="1" applyFill="1" applyBorder="1" applyAlignment="1" applyProtection="1">
      <alignment vertical="center" wrapText="1"/>
    </xf>
    <xf numFmtId="0" fontId="2" fillId="30" borderId="57" xfId="0" applyFont="1" applyFill="1" applyBorder="1" applyAlignment="1" applyProtection="1">
      <alignment vertical="center"/>
    </xf>
    <xf numFmtId="0" fontId="2" fillId="30" borderId="45" xfId="0" applyFont="1" applyFill="1" applyBorder="1" applyAlignment="1" applyProtection="1">
      <alignment vertical="center"/>
    </xf>
    <xf numFmtId="0" fontId="2" fillId="30" borderId="30" xfId="0" applyFont="1" applyFill="1" applyBorder="1" applyAlignment="1" applyProtection="1">
      <alignment vertical="center"/>
    </xf>
    <xf numFmtId="0" fontId="2" fillId="30" borderId="25" xfId="0" applyFont="1" applyFill="1" applyBorder="1" applyAlignment="1" applyProtection="1">
      <alignment vertical="center"/>
    </xf>
    <xf numFmtId="0" fontId="0" fillId="0" borderId="0" xfId="0" applyAlignment="1">
      <alignment horizontal="center"/>
    </xf>
    <xf numFmtId="0" fontId="7" fillId="37" borderId="7" xfId="0" applyFont="1" applyFill="1" applyBorder="1" applyAlignment="1">
      <alignment horizontal="center" vertical="center"/>
    </xf>
    <xf numFmtId="0" fontId="7" fillId="37" borderId="9"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7" xfId="0" applyFont="1" applyBorder="1" applyAlignment="1">
      <alignment horizontal="center" vertical="center"/>
    </xf>
    <xf numFmtId="0" fontId="7" fillId="37" borderId="7" xfId="0" applyFont="1" applyFill="1" applyBorder="1" applyAlignment="1">
      <alignment horizontal="center" vertical="center" wrapText="1"/>
    </xf>
    <xf numFmtId="0" fontId="7" fillId="39" borderId="7" xfId="0" applyFont="1" applyFill="1" applyBorder="1" applyAlignment="1">
      <alignment horizontal="center" vertical="center"/>
    </xf>
    <xf numFmtId="0" fontId="7" fillId="39" borderId="7" xfId="0" applyFont="1" applyFill="1" applyBorder="1" applyAlignment="1">
      <alignment horizontal="center" vertical="center" wrapText="1"/>
    </xf>
    <xf numFmtId="0" fontId="7" fillId="23" borderId="7" xfId="0" applyFont="1" applyFill="1" applyBorder="1" applyAlignment="1">
      <alignment horizontal="center" vertical="center"/>
    </xf>
    <xf numFmtId="0" fontId="41" fillId="40" borderId="17" xfId="0" applyFont="1" applyFill="1" applyBorder="1" applyAlignment="1" applyProtection="1">
      <alignment horizontal="center" vertical="center" wrapText="1"/>
    </xf>
    <xf numFmtId="0" fontId="41" fillId="40" borderId="70" xfId="0" applyFont="1" applyFill="1" applyBorder="1" applyAlignment="1" applyProtection="1">
      <alignment horizontal="center" vertical="center" wrapText="1"/>
    </xf>
    <xf numFmtId="0" fontId="42" fillId="41" borderId="15" xfId="0" applyFont="1" applyFill="1" applyBorder="1" applyAlignment="1" applyProtection="1">
      <alignment horizontal="center" vertical="center" textRotation="90" wrapText="1"/>
    </xf>
    <xf numFmtId="0" fontId="42" fillId="41" borderId="11" xfId="0" applyFont="1" applyFill="1" applyBorder="1" applyAlignment="1" applyProtection="1">
      <alignment horizontal="center" vertical="center" textRotation="90" wrapText="1"/>
    </xf>
    <xf numFmtId="0" fontId="43" fillId="42" borderId="13" xfId="0" applyFont="1" applyFill="1" applyBorder="1" applyAlignment="1" applyProtection="1">
      <alignment horizontal="center" vertical="center" textRotation="90" wrapText="1"/>
    </xf>
    <xf numFmtId="0" fontId="43" fillId="42" borderId="12" xfId="0" applyFont="1" applyFill="1" applyBorder="1" applyAlignment="1" applyProtection="1">
      <alignment horizontal="center" vertical="center" textRotation="90" wrapText="1"/>
    </xf>
    <xf numFmtId="0" fontId="42" fillId="43" borderId="14" xfId="0" applyFont="1" applyFill="1" applyBorder="1" applyAlignment="1" applyProtection="1">
      <alignment horizontal="center" vertical="center" textRotation="90" wrapText="1"/>
    </xf>
    <xf numFmtId="0" fontId="42" fillId="43" borderId="65" xfId="0" applyFont="1" applyFill="1" applyBorder="1" applyAlignment="1" applyProtection="1">
      <alignment horizontal="center" vertical="center" textRotation="90" wrapText="1"/>
    </xf>
    <xf numFmtId="0" fontId="6" fillId="32" borderId="60" xfId="0" applyFont="1" applyFill="1" applyBorder="1" applyAlignment="1" applyProtection="1">
      <alignment horizontal="center" vertical="center" wrapText="1"/>
    </xf>
    <xf numFmtId="0" fontId="6" fillId="32" borderId="61" xfId="0" applyFont="1" applyFill="1" applyBorder="1" applyAlignment="1" applyProtection="1">
      <alignment horizontal="center" vertical="center" wrapText="1"/>
    </xf>
    <xf numFmtId="0" fontId="6" fillId="32" borderId="62" xfId="0" applyFont="1" applyFill="1" applyBorder="1" applyAlignment="1" applyProtection="1">
      <alignment horizontal="center" vertical="center" wrapText="1"/>
    </xf>
    <xf numFmtId="0" fontId="6" fillId="33" borderId="60" xfId="0" applyFont="1" applyFill="1" applyBorder="1" applyAlignment="1" applyProtection="1">
      <alignment horizontal="center" vertical="center" wrapText="1"/>
    </xf>
    <xf numFmtId="0" fontId="6" fillId="33" borderId="61" xfId="0" applyFont="1" applyFill="1" applyBorder="1" applyAlignment="1" applyProtection="1">
      <alignment horizontal="center" vertical="center" wrapText="1"/>
    </xf>
    <xf numFmtId="0" fontId="6" fillId="33" borderId="62" xfId="0" applyFont="1" applyFill="1" applyBorder="1" applyAlignment="1" applyProtection="1">
      <alignment horizontal="center" vertical="center" wrapText="1"/>
    </xf>
    <xf numFmtId="0" fontId="10" fillId="34" borderId="60" xfId="0" applyFont="1" applyFill="1" applyBorder="1" applyAlignment="1" applyProtection="1">
      <alignment horizontal="center" vertical="center" wrapText="1"/>
    </xf>
    <xf numFmtId="0" fontId="10" fillId="34" borderId="61" xfId="0" applyFont="1" applyFill="1" applyBorder="1" applyAlignment="1" applyProtection="1">
      <alignment horizontal="center" vertical="center" wrapText="1"/>
    </xf>
    <xf numFmtId="0" fontId="10" fillId="35" borderId="60" xfId="0" applyFont="1" applyFill="1" applyBorder="1" applyAlignment="1" applyProtection="1">
      <alignment horizontal="center" vertical="center" wrapText="1"/>
    </xf>
    <xf numFmtId="0" fontId="10" fillId="35" borderId="62" xfId="0" applyFont="1" applyFill="1" applyBorder="1" applyAlignment="1" applyProtection="1">
      <alignment horizontal="center" vertical="center" wrapText="1"/>
    </xf>
    <xf numFmtId="0" fontId="6" fillId="32" borderId="47" xfId="0" applyFont="1" applyFill="1" applyBorder="1" applyAlignment="1" applyProtection="1">
      <alignment horizontal="center" vertical="center" wrapText="1"/>
    </xf>
    <xf numFmtId="0" fontId="6" fillId="32" borderId="46" xfId="0" applyFont="1" applyFill="1" applyBorder="1" applyAlignment="1" applyProtection="1">
      <alignment horizontal="center" vertical="center" wrapText="1"/>
    </xf>
    <xf numFmtId="0" fontId="6" fillId="32" borderId="1" xfId="0" applyFont="1" applyFill="1" applyBorder="1" applyAlignment="1" applyProtection="1">
      <alignment horizontal="center" vertical="center" wrapText="1"/>
    </xf>
    <xf numFmtId="0" fontId="6" fillId="32" borderId="44" xfId="0" applyFont="1" applyFill="1" applyBorder="1" applyAlignment="1" applyProtection="1">
      <alignment horizontal="center" vertical="center" wrapText="1"/>
    </xf>
    <xf numFmtId="0" fontId="34" fillId="32" borderId="47" xfId="0" applyFont="1" applyFill="1" applyBorder="1" applyAlignment="1" applyProtection="1">
      <alignment horizontal="center" vertical="center" wrapText="1"/>
    </xf>
    <xf numFmtId="0" fontId="6" fillId="33" borderId="42" xfId="0" applyFont="1" applyFill="1" applyBorder="1" applyAlignment="1" applyProtection="1">
      <alignment horizontal="center" vertical="center" wrapText="1"/>
    </xf>
    <xf numFmtId="0" fontId="6" fillId="33" borderId="43" xfId="0" applyFont="1" applyFill="1" applyBorder="1" applyAlignment="1" applyProtection="1">
      <alignment horizontal="center" vertical="center" wrapText="1"/>
    </xf>
    <xf numFmtId="0" fontId="6" fillId="33" borderId="1" xfId="0" applyFont="1" applyFill="1" applyBorder="1" applyAlignment="1" applyProtection="1">
      <alignment horizontal="center" vertical="center" wrapText="1"/>
    </xf>
    <xf numFmtId="0" fontId="6" fillId="33" borderId="44" xfId="0" applyFont="1" applyFill="1" applyBorder="1" applyAlignment="1" applyProtection="1">
      <alignment horizontal="center" vertical="center" wrapText="1"/>
    </xf>
    <xf numFmtId="0" fontId="34" fillId="33" borderId="50" xfId="0" applyFont="1" applyFill="1" applyBorder="1" applyAlignment="1" applyProtection="1">
      <alignment horizontal="center" vertical="center" wrapText="1"/>
    </xf>
    <xf numFmtId="0" fontId="34" fillId="33" borderId="35" xfId="0" applyFont="1" applyFill="1" applyBorder="1" applyAlignment="1" applyProtection="1">
      <alignment horizontal="center" vertical="center" wrapText="1"/>
    </xf>
    <xf numFmtId="0" fontId="10" fillId="34" borderId="51" xfId="0" applyFont="1" applyFill="1" applyBorder="1" applyAlignment="1" applyProtection="1">
      <alignment horizontal="center" vertical="center" wrapText="1"/>
    </xf>
    <xf numFmtId="0" fontId="10" fillId="34" borderId="45" xfId="0" applyFont="1" applyFill="1" applyBorder="1" applyAlignment="1" applyProtection="1">
      <alignment horizontal="center" vertical="center" wrapText="1"/>
    </xf>
    <xf numFmtId="0" fontId="10" fillId="34" borderId="47" xfId="0" applyFont="1" applyFill="1" applyBorder="1" applyAlignment="1" applyProtection="1">
      <alignment horizontal="center" vertical="center" wrapText="1"/>
    </xf>
    <xf numFmtId="0" fontId="10" fillId="34" borderId="46" xfId="0" applyFont="1" applyFill="1" applyBorder="1" applyAlignment="1" applyProtection="1">
      <alignment horizontal="center" vertical="center" wrapText="1"/>
    </xf>
    <xf numFmtId="0" fontId="10" fillId="35" borderId="63" xfId="0" applyFont="1" applyFill="1" applyBorder="1" applyAlignment="1" applyProtection="1">
      <alignment horizontal="center" vertical="center" wrapText="1"/>
    </xf>
    <xf numFmtId="0" fontId="10" fillId="35" borderId="55" xfId="0" applyFont="1" applyFill="1" applyBorder="1" applyAlignment="1" applyProtection="1">
      <alignment horizontal="center" vertical="center" wrapText="1"/>
    </xf>
    <xf numFmtId="0" fontId="10" fillId="35" borderId="50" xfId="0" applyFont="1" applyFill="1" applyBorder="1" applyAlignment="1" applyProtection="1">
      <alignment horizontal="center" vertical="center" wrapText="1"/>
    </xf>
    <xf numFmtId="0" fontId="10" fillId="35" borderId="35" xfId="0" applyFont="1" applyFill="1" applyBorder="1" applyAlignment="1" applyProtection="1">
      <alignment horizontal="center" vertical="center" wrapText="1"/>
    </xf>
    <xf numFmtId="0" fontId="0" fillId="0" borderId="9" xfId="0" applyBorder="1" applyAlignment="1" applyProtection="1">
      <alignment horizontal="left" vertical="center"/>
    </xf>
    <xf numFmtId="0" fontId="0" fillId="0" borderId="33" xfId="0" applyBorder="1" applyAlignment="1" applyProtection="1">
      <alignment horizontal="left" vertical="center"/>
    </xf>
    <xf numFmtId="0" fontId="0" fillId="0" borderId="10" xfId="0" applyBorder="1" applyAlignment="1" applyProtection="1">
      <alignment horizontal="left" vertical="center"/>
    </xf>
    <xf numFmtId="0" fontId="2" fillId="10" borderId="1" xfId="0" applyFont="1" applyFill="1" applyBorder="1" applyAlignment="1" applyProtection="1">
      <alignment horizontal="center" textRotation="90" wrapText="1"/>
    </xf>
    <xf numFmtId="0" fontId="2" fillId="10" borderId="4" xfId="0" applyFont="1" applyFill="1" applyBorder="1" applyAlignment="1" applyProtection="1">
      <alignment horizontal="center" textRotation="90" wrapText="1"/>
    </xf>
    <xf numFmtId="0" fontId="2" fillId="3" borderId="40" xfId="0" applyFont="1" applyFill="1" applyBorder="1" applyAlignment="1" applyProtection="1">
      <alignment horizontal="center" textRotation="90" wrapText="1"/>
    </xf>
    <xf numFmtId="0" fontId="2" fillId="3" borderId="1" xfId="0" applyFont="1" applyFill="1" applyBorder="1" applyAlignment="1" applyProtection="1">
      <alignment horizontal="center" textRotation="90" wrapText="1"/>
    </xf>
    <xf numFmtId="0" fontId="2" fillId="18" borderId="3" xfId="0" applyFont="1" applyFill="1" applyBorder="1" applyAlignment="1" applyProtection="1">
      <alignment horizontal="center" vertical="center" wrapText="1"/>
    </xf>
    <xf numFmtId="0" fontId="2" fillId="18" borderId="32" xfId="0" applyFont="1" applyFill="1" applyBorder="1" applyAlignment="1" applyProtection="1">
      <alignment horizontal="center" vertical="center" wrapText="1"/>
    </xf>
    <xf numFmtId="0" fontId="2" fillId="18" borderId="23" xfId="0" applyFont="1" applyFill="1" applyBorder="1" applyAlignment="1" applyProtection="1">
      <alignment horizontal="center" vertical="center" wrapText="1"/>
    </xf>
    <xf numFmtId="0" fontId="2" fillId="3" borderId="57" xfId="0" applyFont="1" applyFill="1" applyBorder="1" applyAlignment="1" applyProtection="1">
      <alignment horizontal="center" vertical="center" wrapText="1"/>
    </xf>
    <xf numFmtId="0" fontId="2" fillId="3" borderId="59" xfId="0" applyFont="1" applyFill="1" applyBorder="1" applyAlignment="1" applyProtection="1">
      <alignment horizontal="center" vertical="center" wrapText="1"/>
    </xf>
    <xf numFmtId="0" fontId="2" fillId="14" borderId="0" xfId="0" applyFont="1" applyFill="1" applyAlignment="1" applyProtection="1">
      <alignment horizontal="center" vertical="center" wrapText="1"/>
    </xf>
    <xf numFmtId="0" fontId="2" fillId="14" borderId="51" xfId="0" applyFont="1" applyFill="1" applyBorder="1" applyAlignment="1" applyProtection="1">
      <alignment horizontal="center" vertical="center" wrapText="1"/>
    </xf>
    <xf numFmtId="0" fontId="2" fillId="10" borderId="51" xfId="0" applyFont="1" applyFill="1" applyBorder="1" applyAlignment="1" applyProtection="1">
      <alignment horizontal="center" textRotation="90" wrapText="1"/>
    </xf>
    <xf numFmtId="0" fontId="2" fillId="3" borderId="40" xfId="0" applyFont="1" applyFill="1" applyBorder="1" applyAlignment="1" applyProtection="1">
      <alignment horizontal="center" vertical="center" textRotation="90" wrapText="1"/>
    </xf>
    <xf numFmtId="0" fontId="2" fillId="3" borderId="1" xfId="0" applyFont="1" applyFill="1" applyBorder="1" applyAlignment="1" applyProtection="1">
      <alignment horizontal="center" vertical="center" textRotation="90" wrapText="1"/>
    </xf>
    <xf numFmtId="0" fontId="2" fillId="3" borderId="44" xfId="0" applyFont="1" applyFill="1" applyBorder="1" applyAlignment="1" applyProtection="1">
      <alignment horizontal="center" vertical="center" textRotation="90" wrapText="1"/>
    </xf>
    <xf numFmtId="0" fontId="4" fillId="10" borderId="14" xfId="0" applyFont="1" applyFill="1" applyBorder="1" applyAlignment="1" applyProtection="1">
      <alignment horizontal="center" vertical="top" wrapText="1"/>
    </xf>
    <xf numFmtId="0" fontId="4" fillId="10" borderId="35" xfId="0" applyFont="1" applyFill="1" applyBorder="1" applyAlignment="1" applyProtection="1">
      <alignment horizontal="center" vertical="top" wrapText="1"/>
    </xf>
    <xf numFmtId="0" fontId="2" fillId="10" borderId="42" xfId="0" applyFont="1" applyFill="1" applyBorder="1" applyAlignment="1" applyProtection="1">
      <alignment horizontal="center" textRotation="90" wrapText="1"/>
    </xf>
    <xf numFmtId="0" fontId="2" fillId="10" borderId="2" xfId="0" applyFont="1" applyFill="1" applyBorder="1" applyAlignment="1" applyProtection="1">
      <alignment horizontal="center" textRotation="90" wrapText="1"/>
    </xf>
    <xf numFmtId="0" fontId="2" fillId="14" borderId="1" xfId="0" applyFont="1" applyFill="1" applyBorder="1" applyAlignment="1" applyProtection="1">
      <alignment horizontal="center" textRotation="90" wrapText="1"/>
    </xf>
    <xf numFmtId="0" fontId="2" fillId="14" borderId="4" xfId="0" applyFont="1" applyFill="1" applyBorder="1" applyAlignment="1" applyProtection="1">
      <alignment horizontal="center" textRotation="90" wrapText="1"/>
    </xf>
    <xf numFmtId="0" fontId="2" fillId="11" borderId="47" xfId="0" applyFont="1" applyFill="1" applyBorder="1" applyAlignment="1" applyProtection="1">
      <alignment horizontal="center" textRotation="90" wrapText="1"/>
    </xf>
    <xf numFmtId="0" fontId="2" fillId="11" borderId="3" xfId="0" applyFont="1" applyFill="1" applyBorder="1" applyAlignment="1" applyProtection="1">
      <alignment horizontal="center" textRotation="90" wrapText="1"/>
    </xf>
    <xf numFmtId="0" fontId="2" fillId="13" borderId="50" xfId="0" applyFont="1" applyFill="1" applyBorder="1" applyAlignment="1" applyProtection="1">
      <alignment horizontal="center" textRotation="90" wrapText="1"/>
    </xf>
    <xf numFmtId="0" fontId="2" fillId="13" borderId="5" xfId="0" applyFont="1" applyFill="1" applyBorder="1" applyAlignment="1" applyProtection="1">
      <alignment horizontal="center" textRotation="90" wrapText="1"/>
    </xf>
    <xf numFmtId="0" fontId="2" fillId="3" borderId="60" xfId="0" applyFont="1" applyFill="1" applyBorder="1" applyAlignment="1" applyProtection="1">
      <alignment horizontal="center" vertical="center" wrapText="1"/>
    </xf>
    <xf numFmtId="0" fontId="2" fillId="3" borderId="61" xfId="0" applyFont="1" applyFill="1" applyBorder="1" applyAlignment="1" applyProtection="1">
      <alignment horizontal="center" vertical="center" wrapText="1"/>
    </xf>
    <xf numFmtId="0" fontId="2" fillId="3" borderId="62" xfId="0" applyFont="1" applyFill="1" applyBorder="1" applyAlignment="1" applyProtection="1">
      <alignment horizontal="center" vertical="center" wrapText="1"/>
    </xf>
    <xf numFmtId="0" fontId="2" fillId="3" borderId="60" xfId="0" applyFont="1" applyFill="1" applyBorder="1" applyAlignment="1" applyProtection="1">
      <alignment horizontal="center" vertical="center"/>
    </xf>
    <xf numFmtId="0" fontId="2" fillId="3" borderId="61" xfId="0" applyFont="1" applyFill="1" applyBorder="1" applyAlignment="1" applyProtection="1">
      <alignment horizontal="center" vertical="center"/>
    </xf>
    <xf numFmtId="0" fontId="2" fillId="3" borderId="62" xfId="0" applyFont="1" applyFill="1" applyBorder="1" applyAlignment="1" applyProtection="1">
      <alignment horizontal="center" vertical="center"/>
    </xf>
    <xf numFmtId="0" fontId="2" fillId="10" borderId="47" xfId="0" applyFont="1" applyFill="1" applyBorder="1" applyAlignment="1" applyProtection="1">
      <alignment horizontal="center" textRotation="90" wrapText="1"/>
    </xf>
    <xf numFmtId="0" fontId="2" fillId="10" borderId="3" xfId="0" applyFont="1" applyFill="1" applyBorder="1" applyAlignment="1" applyProtection="1">
      <alignment horizontal="center" textRotation="90" wrapText="1"/>
    </xf>
    <xf numFmtId="0" fontId="2" fillId="15" borderId="1" xfId="0" applyFont="1" applyFill="1" applyBorder="1" applyAlignment="1" applyProtection="1">
      <alignment horizontal="center" textRotation="90" wrapText="1"/>
    </xf>
    <xf numFmtId="0" fontId="2" fillId="15" borderId="4" xfId="0" applyFont="1" applyFill="1" applyBorder="1" applyAlignment="1" applyProtection="1">
      <alignment horizontal="center" textRotation="90" wrapText="1"/>
    </xf>
    <xf numFmtId="0" fontId="2" fillId="22" borderId="47" xfId="0" applyFont="1" applyFill="1" applyBorder="1" applyAlignment="1" applyProtection="1">
      <alignment horizontal="center" textRotation="90" wrapText="1"/>
    </xf>
    <xf numFmtId="0" fontId="2" fillId="22" borderId="3" xfId="0" applyFont="1" applyFill="1" applyBorder="1" applyAlignment="1" applyProtection="1">
      <alignment horizontal="center" textRotation="90" wrapText="1"/>
    </xf>
    <xf numFmtId="0" fontId="2" fillId="10" borderId="32" xfId="0" applyFont="1" applyFill="1" applyBorder="1" applyAlignment="1" applyProtection="1">
      <alignment horizontal="center" wrapText="1"/>
    </xf>
    <xf numFmtId="0" fontId="2" fillId="10" borderId="23" xfId="0" applyFont="1" applyFill="1" applyBorder="1" applyAlignment="1" applyProtection="1">
      <alignment horizontal="center" wrapText="1"/>
    </xf>
    <xf numFmtId="0" fontId="2" fillId="13" borderId="20" xfId="0" applyFont="1" applyFill="1" applyBorder="1" applyAlignment="1" applyProtection="1">
      <alignment horizontal="center" textRotation="90" wrapText="1"/>
    </xf>
    <xf numFmtId="0" fontId="2" fillId="13" borderId="34" xfId="0" applyFont="1" applyFill="1" applyBorder="1" applyAlignment="1" applyProtection="1">
      <alignment horizontal="center" textRotation="90" wrapText="1"/>
    </xf>
    <xf numFmtId="0" fontId="2" fillId="10" borderId="47" xfId="0" applyFont="1" applyFill="1" applyBorder="1" applyAlignment="1" applyProtection="1">
      <alignment horizontal="center" wrapText="1"/>
    </xf>
    <xf numFmtId="0" fontId="2" fillId="10" borderId="0" xfId="0" applyFont="1" applyFill="1" applyAlignment="1" applyProtection="1">
      <alignment horizontal="center" wrapText="1"/>
    </xf>
    <xf numFmtId="0" fontId="2" fillId="10" borderId="51" xfId="0" applyFont="1" applyFill="1" applyBorder="1" applyAlignment="1" applyProtection="1">
      <alignment horizontal="center" wrapText="1"/>
    </xf>
    <xf numFmtId="0" fontId="2" fillId="10" borderId="3" xfId="0" applyFont="1" applyFill="1" applyBorder="1" applyAlignment="1" applyProtection="1">
      <alignment horizontal="center" wrapText="1"/>
    </xf>
    <xf numFmtId="0" fontId="2" fillId="22" borderId="1" xfId="0" applyFont="1" applyFill="1" applyBorder="1" applyAlignment="1" applyProtection="1">
      <alignment horizontal="center" textRotation="90" wrapText="1"/>
    </xf>
    <xf numFmtId="0" fontId="2" fillId="22" borderId="4" xfId="0" applyFont="1" applyFill="1" applyBorder="1" applyAlignment="1" applyProtection="1">
      <alignment horizontal="center" textRotation="90" wrapText="1"/>
    </xf>
    <xf numFmtId="0" fontId="2" fillId="3" borderId="39" xfId="0" applyFont="1" applyFill="1" applyBorder="1" applyAlignment="1" applyProtection="1">
      <alignment horizontal="center" vertical="center"/>
    </xf>
    <xf numFmtId="0" fontId="2" fillId="3" borderId="42" xfId="0" applyFont="1" applyFill="1" applyBorder="1" applyAlignment="1" applyProtection="1">
      <alignment horizontal="center" vertical="center"/>
    </xf>
    <xf numFmtId="0" fontId="2" fillId="3" borderId="47" xfId="0" applyFont="1" applyFill="1" applyBorder="1" applyAlignment="1" applyProtection="1">
      <alignment horizontal="center" vertical="top" wrapText="1"/>
    </xf>
    <xf numFmtId="0" fontId="2" fillId="3" borderId="46" xfId="0" applyFont="1" applyFill="1" applyBorder="1" applyAlignment="1" applyProtection="1">
      <alignment horizontal="center" vertical="top" wrapText="1"/>
    </xf>
    <xf numFmtId="0" fontId="2" fillId="3" borderId="1" xfId="0" applyFont="1" applyFill="1" applyBorder="1" applyAlignment="1" applyProtection="1">
      <alignment horizontal="center" vertical="top" wrapText="1"/>
    </xf>
    <xf numFmtId="0" fontId="2" fillId="3" borderId="44" xfId="0" applyFont="1" applyFill="1" applyBorder="1" applyAlignment="1" applyProtection="1">
      <alignment horizontal="center" vertical="top" wrapText="1"/>
    </xf>
    <xf numFmtId="0" fontId="2" fillId="3" borderId="42" xfId="0" applyFont="1" applyFill="1" applyBorder="1" applyAlignment="1" applyProtection="1">
      <alignment horizontal="center" vertical="top"/>
    </xf>
    <xf numFmtId="0" fontId="2" fillId="3" borderId="43" xfId="0" applyFont="1" applyFill="1" applyBorder="1" applyAlignment="1" applyProtection="1">
      <alignment horizontal="center" vertical="top"/>
    </xf>
    <xf numFmtId="0" fontId="2" fillId="3" borderId="41" xfId="0" applyFont="1" applyFill="1" applyBorder="1" applyAlignment="1" applyProtection="1">
      <alignment horizontal="center" vertical="center" textRotation="90" wrapText="1"/>
    </xf>
    <xf numFmtId="0" fontId="2" fillId="3" borderId="47" xfId="0" applyFont="1" applyFill="1" applyBorder="1" applyAlignment="1" applyProtection="1">
      <alignment horizontal="center" vertical="center" textRotation="90" wrapText="1"/>
    </xf>
    <xf numFmtId="0" fontId="2" fillId="13" borderId="14" xfId="0" applyFont="1" applyFill="1" applyBorder="1" applyAlignment="1" applyProtection="1">
      <alignment horizontal="center" vertical="top" wrapText="1"/>
    </xf>
    <xf numFmtId="0" fontId="2" fillId="13" borderId="35" xfId="0" applyFont="1" applyFill="1" applyBorder="1" applyAlignment="1" applyProtection="1">
      <alignment horizontal="center" vertical="top" wrapText="1"/>
    </xf>
    <xf numFmtId="0" fontId="2" fillId="11" borderId="13" xfId="0" applyFont="1" applyFill="1" applyBorder="1" applyAlignment="1" applyProtection="1">
      <alignment horizontal="center" vertical="top" wrapText="1"/>
    </xf>
    <xf numFmtId="0" fontId="2" fillId="11" borderId="44" xfId="0" applyFont="1" applyFill="1" applyBorder="1" applyAlignment="1" applyProtection="1">
      <alignment horizontal="center" vertical="top" wrapText="1"/>
    </xf>
    <xf numFmtId="0" fontId="10" fillId="10" borderId="15" xfId="0" applyFont="1" applyFill="1" applyBorder="1" applyAlignment="1" applyProtection="1">
      <alignment horizontal="center" vertical="top" wrapText="1"/>
    </xf>
    <xf numFmtId="0" fontId="10" fillId="10" borderId="43" xfId="0" applyFont="1" applyFill="1" applyBorder="1" applyAlignment="1" applyProtection="1">
      <alignment horizontal="center" vertical="top" wrapText="1"/>
    </xf>
    <xf numFmtId="0" fontId="2" fillId="10" borderId="13" xfId="0" applyFont="1" applyFill="1" applyBorder="1" applyAlignment="1" applyProtection="1">
      <alignment horizontal="center" vertical="top" wrapText="1"/>
    </xf>
    <xf numFmtId="0" fontId="2" fillId="10" borderId="44" xfId="0" applyFont="1" applyFill="1" applyBorder="1" applyAlignment="1" applyProtection="1">
      <alignment horizontal="center" vertical="top" wrapText="1"/>
    </xf>
    <xf numFmtId="0" fontId="2" fillId="10" borderId="22" xfId="0" applyFont="1" applyFill="1" applyBorder="1" applyAlignment="1" applyProtection="1">
      <alignment horizontal="center" vertical="top"/>
    </xf>
    <xf numFmtId="0" fontId="2" fillId="10" borderId="45" xfId="0" applyFont="1" applyFill="1" applyBorder="1" applyAlignment="1" applyProtection="1">
      <alignment horizontal="center" vertical="top"/>
    </xf>
    <xf numFmtId="0" fontId="2" fillId="10" borderId="13" xfId="0" applyFont="1" applyFill="1" applyBorder="1" applyAlignment="1" applyProtection="1">
      <alignment horizontal="center" vertical="top"/>
    </xf>
    <xf numFmtId="0" fontId="2" fillId="10" borderId="44" xfId="0" applyFont="1" applyFill="1" applyBorder="1" applyAlignment="1" applyProtection="1">
      <alignment horizontal="center" vertical="top"/>
    </xf>
    <xf numFmtId="0" fontId="2" fillId="10" borderId="24" xfId="0" applyFont="1" applyFill="1" applyBorder="1" applyAlignment="1" applyProtection="1">
      <alignment horizontal="center" vertical="top" wrapText="1"/>
    </xf>
    <xf numFmtId="0" fontId="2" fillId="10" borderId="46" xfId="0" applyFont="1" applyFill="1" applyBorder="1" applyAlignment="1" applyProtection="1">
      <alignment horizontal="center" vertical="top" wrapText="1"/>
    </xf>
    <xf numFmtId="0" fontId="4" fillId="4" borderId="9" xfId="0" applyFont="1" applyFill="1" applyBorder="1" applyAlignment="1" applyProtection="1">
      <alignment horizontal="center" wrapText="1"/>
    </xf>
    <xf numFmtId="0" fontId="4" fillId="4" borderId="33" xfId="0" applyFont="1" applyFill="1" applyBorder="1" applyAlignment="1" applyProtection="1">
      <alignment horizontal="center" wrapText="1"/>
    </xf>
    <xf numFmtId="0" fontId="4" fillId="4" borderId="10" xfId="0" applyFont="1" applyFill="1" applyBorder="1" applyAlignment="1" applyProtection="1">
      <alignment horizontal="center" wrapText="1"/>
    </xf>
    <xf numFmtId="0" fontId="0" fillId="7" borderId="9" xfId="0" applyFill="1" applyBorder="1" applyAlignment="1" applyProtection="1">
      <alignment horizontal="left" wrapText="1"/>
    </xf>
    <xf numFmtId="0" fontId="0" fillId="7" borderId="33" xfId="0" applyFill="1" applyBorder="1" applyAlignment="1" applyProtection="1">
      <alignment horizontal="left" wrapText="1"/>
    </xf>
    <xf numFmtId="0" fontId="0" fillId="7" borderId="10" xfId="0" applyFill="1" applyBorder="1" applyAlignment="1" applyProtection="1">
      <alignment horizontal="left" wrapText="1"/>
    </xf>
    <xf numFmtId="0" fontId="2" fillId="4" borderId="9" xfId="0" applyFont="1" applyFill="1" applyBorder="1" applyAlignment="1" applyProtection="1">
      <alignment wrapText="1"/>
    </xf>
    <xf numFmtId="0" fontId="2" fillId="4" borderId="33" xfId="0" applyFont="1" applyFill="1" applyBorder="1" applyAlignment="1" applyProtection="1">
      <alignment wrapText="1"/>
    </xf>
    <xf numFmtId="0" fontId="2" fillId="4" borderId="10" xfId="0" applyFont="1" applyFill="1" applyBorder="1" applyAlignment="1" applyProtection="1">
      <alignment wrapText="1"/>
    </xf>
    <xf numFmtId="0" fontId="0" fillId="7" borderId="9" xfId="0" applyFill="1" applyBorder="1" applyAlignment="1" applyProtection="1">
      <alignment wrapText="1"/>
    </xf>
    <xf numFmtId="0" fontId="0" fillId="7" borderId="33" xfId="0" applyFill="1" applyBorder="1" applyAlignment="1" applyProtection="1">
      <alignment wrapText="1"/>
    </xf>
    <xf numFmtId="0" fontId="0" fillId="7" borderId="10" xfId="0" applyFill="1" applyBorder="1" applyAlignment="1" applyProtection="1">
      <alignment wrapText="1"/>
    </xf>
    <xf numFmtId="0" fontId="6" fillId="9" borderId="48" xfId="0" applyFont="1" applyFill="1" applyBorder="1" applyAlignment="1" applyProtection="1">
      <alignment horizontal="center" vertical="center" wrapText="1"/>
    </xf>
    <xf numFmtId="0" fontId="6" fillId="9" borderId="38" xfId="0" applyFont="1" applyFill="1" applyBorder="1" applyAlignment="1" applyProtection="1">
      <alignment horizontal="center" vertical="center" wrapText="1"/>
    </xf>
    <xf numFmtId="0" fontId="6" fillId="9" borderId="49" xfId="0" applyFont="1" applyFill="1" applyBorder="1" applyAlignment="1" applyProtection="1">
      <alignment horizontal="center" vertical="center" wrapText="1"/>
    </xf>
    <xf numFmtId="0" fontId="6" fillId="9" borderId="34" xfId="0" applyFont="1" applyFill="1" applyBorder="1" applyAlignment="1" applyProtection="1">
      <alignment horizontal="center" vertical="center" wrapText="1"/>
    </xf>
    <xf numFmtId="0" fontId="9" fillId="16" borderId="7" xfId="0" applyFont="1" applyFill="1" applyBorder="1" applyAlignment="1" applyProtection="1">
      <alignment horizontal="center" vertical="center"/>
    </xf>
    <xf numFmtId="1" fontId="9" fillId="19" borderId="7" xfId="0" applyNumberFormat="1" applyFont="1" applyFill="1" applyBorder="1" applyAlignment="1" applyProtection="1">
      <alignment horizontal="center" vertical="center" wrapText="1"/>
    </xf>
    <xf numFmtId="0" fontId="10" fillId="0" borderId="7" xfId="0" applyFont="1" applyBorder="1" applyAlignment="1" applyProtection="1">
      <alignment horizontal="left" vertical="center" wrapText="1"/>
    </xf>
    <xf numFmtId="0" fontId="9" fillId="16" borderId="10" xfId="0" applyFont="1" applyFill="1" applyBorder="1" applyAlignment="1" applyProtection="1">
      <alignment horizontal="center" vertical="center" wrapText="1"/>
    </xf>
    <xf numFmtId="0" fontId="9" fillId="16" borderId="7" xfId="0" applyFont="1" applyFill="1" applyBorder="1" applyAlignment="1" applyProtection="1">
      <alignment horizontal="center" vertical="center" wrapText="1"/>
    </xf>
    <xf numFmtId="49" fontId="6" fillId="9" borderId="14" xfId="0" applyNumberFormat="1" applyFont="1" applyFill="1" applyBorder="1" applyAlignment="1" applyProtection="1">
      <alignment horizontal="center" vertical="center" wrapText="1"/>
    </xf>
    <xf numFmtId="49" fontId="6" fillId="9" borderId="35" xfId="0" applyNumberFormat="1" applyFont="1" applyFill="1" applyBorder="1" applyAlignment="1" applyProtection="1">
      <alignment horizontal="center" vertical="center" wrapText="1"/>
    </xf>
    <xf numFmtId="0" fontId="9" fillId="16" borderId="24" xfId="0" applyFont="1" applyFill="1" applyBorder="1" applyAlignment="1" applyProtection="1">
      <alignment horizontal="center" vertical="center" wrapText="1"/>
    </xf>
    <xf numFmtId="0" fontId="9" fillId="16" borderId="31" xfId="0" applyFont="1" applyFill="1" applyBorder="1" applyAlignment="1" applyProtection="1">
      <alignment horizontal="center" vertical="center" wrapText="1"/>
    </xf>
    <xf numFmtId="0" fontId="9" fillId="16" borderId="22" xfId="0" applyFont="1" applyFill="1" applyBorder="1" applyAlignment="1" applyProtection="1">
      <alignment horizontal="center" vertical="center" wrapText="1"/>
    </xf>
    <xf numFmtId="0" fontId="9" fillId="16" borderId="3" xfId="0" applyFont="1" applyFill="1" applyBorder="1" applyAlignment="1" applyProtection="1">
      <alignment horizontal="center" vertical="center" wrapText="1"/>
    </xf>
    <xf numFmtId="0" fontId="9" fillId="16" borderId="32" xfId="0" applyFont="1" applyFill="1" applyBorder="1" applyAlignment="1" applyProtection="1">
      <alignment horizontal="center" vertical="center" wrapText="1"/>
    </xf>
    <xf numFmtId="0" fontId="9" fillId="16" borderId="23" xfId="0" applyFont="1" applyFill="1" applyBorder="1" applyAlignment="1" applyProtection="1">
      <alignment horizontal="center" vertical="center" wrapText="1"/>
    </xf>
    <xf numFmtId="0" fontId="2" fillId="10" borderId="15" xfId="0" applyFont="1" applyFill="1" applyBorder="1" applyAlignment="1" applyProtection="1">
      <alignment horizontal="center" vertical="top" wrapText="1"/>
    </xf>
    <xf numFmtId="0" fontId="2" fillId="10" borderId="43" xfId="0" applyFont="1" applyFill="1" applyBorder="1" applyAlignment="1" applyProtection="1">
      <alignment horizontal="center" vertical="top" wrapText="1"/>
    </xf>
    <xf numFmtId="0" fontId="19" fillId="21" borderId="9" xfId="0" applyFont="1" applyFill="1" applyBorder="1" applyAlignment="1" applyProtection="1">
      <alignment horizontal="left" vertical="center" wrapText="1"/>
    </xf>
    <xf numFmtId="0" fontId="19" fillId="21" borderId="33" xfId="0" applyFont="1" applyFill="1" applyBorder="1" applyAlignment="1" applyProtection="1">
      <alignment horizontal="left" vertical="center" wrapText="1"/>
    </xf>
    <xf numFmtId="0" fontId="19" fillId="21" borderId="10" xfId="0" applyFont="1" applyFill="1" applyBorder="1" applyAlignment="1" applyProtection="1">
      <alignment horizontal="left" vertical="center" wrapText="1"/>
    </xf>
    <xf numFmtId="0" fontId="10" fillId="21" borderId="9" xfId="0" applyFont="1" applyFill="1" applyBorder="1" applyAlignment="1" applyProtection="1">
      <alignment horizontal="left" wrapText="1"/>
    </xf>
    <xf numFmtId="0" fontId="10" fillId="21" borderId="33" xfId="0" applyFont="1" applyFill="1" applyBorder="1" applyAlignment="1" applyProtection="1">
      <alignment horizontal="left" wrapText="1"/>
    </xf>
    <xf numFmtId="0" fontId="10" fillId="21" borderId="10" xfId="0" applyFont="1" applyFill="1" applyBorder="1" applyAlignment="1" applyProtection="1">
      <alignment horizontal="left" wrapText="1"/>
    </xf>
    <xf numFmtId="0" fontId="21" fillId="21" borderId="9" xfId="0" applyFont="1" applyFill="1" applyBorder="1" applyAlignment="1" applyProtection="1">
      <alignment horizontal="left" vertical="center" wrapText="1"/>
    </xf>
    <xf numFmtId="0" fontId="21" fillId="21" borderId="33" xfId="0" applyFont="1" applyFill="1" applyBorder="1" applyAlignment="1" applyProtection="1">
      <alignment horizontal="left" vertical="center" wrapText="1"/>
    </xf>
    <xf numFmtId="0" fontId="21" fillId="21" borderId="10" xfId="0" applyFont="1" applyFill="1" applyBorder="1" applyAlignment="1" applyProtection="1">
      <alignment horizontal="left" vertical="center" wrapText="1"/>
    </xf>
    <xf numFmtId="0" fontId="35" fillId="21" borderId="9" xfId="0" applyFont="1" applyFill="1" applyBorder="1" applyAlignment="1" applyProtection="1">
      <alignment horizontal="left" wrapText="1"/>
    </xf>
    <xf numFmtId="0" fontId="35" fillId="21" borderId="33" xfId="0" applyFont="1" applyFill="1" applyBorder="1" applyAlignment="1" applyProtection="1">
      <alignment horizontal="left" wrapText="1"/>
    </xf>
    <xf numFmtId="0" fontId="35" fillId="21" borderId="10" xfId="0" applyFont="1" applyFill="1" applyBorder="1" applyAlignment="1" applyProtection="1">
      <alignment horizontal="left" wrapText="1"/>
    </xf>
    <xf numFmtId="0" fontId="21" fillId="21" borderId="9" xfId="0" applyFont="1" applyFill="1" applyBorder="1" applyAlignment="1" applyProtection="1">
      <alignment horizontal="left" wrapText="1"/>
    </xf>
    <xf numFmtId="0" fontId="21" fillId="21" borderId="33" xfId="0" applyFont="1" applyFill="1" applyBorder="1" applyAlignment="1" applyProtection="1">
      <alignment horizontal="left" wrapText="1"/>
    </xf>
    <xf numFmtId="0" fontId="21" fillId="21" borderId="10" xfId="0" applyFont="1" applyFill="1" applyBorder="1" applyAlignment="1" applyProtection="1">
      <alignment horizontal="left" wrapText="1"/>
    </xf>
    <xf numFmtId="0" fontId="35" fillId="21" borderId="7" xfId="0" applyFont="1" applyFill="1" applyBorder="1" applyAlignment="1" applyProtection="1">
      <alignment horizontal="left" wrapText="1"/>
    </xf>
    <xf numFmtId="0" fontId="21" fillId="21" borderId="7" xfId="0" applyFont="1" applyFill="1" applyBorder="1" applyAlignment="1" applyProtection="1">
      <alignment horizontal="left" wrapText="1"/>
    </xf>
    <xf numFmtId="0" fontId="2" fillId="21" borderId="9" xfId="0" applyFont="1" applyFill="1" applyBorder="1" applyAlignment="1" applyProtection="1">
      <alignment horizontal="left" vertical="center" wrapText="1"/>
    </xf>
    <xf numFmtId="0" fontId="2" fillId="21" borderId="33" xfId="0" applyFont="1" applyFill="1" applyBorder="1" applyAlignment="1" applyProtection="1">
      <alignment horizontal="left" vertical="center" wrapText="1"/>
    </xf>
    <xf numFmtId="0" fontId="2" fillId="21" borderId="10" xfId="0" applyFont="1" applyFill="1" applyBorder="1" applyAlignment="1" applyProtection="1">
      <alignment horizontal="left" vertical="center" wrapText="1"/>
    </xf>
    <xf numFmtId="0" fontId="19" fillId="21" borderId="9" xfId="0" applyFont="1" applyFill="1" applyBorder="1" applyAlignment="1" applyProtection="1">
      <alignment horizontal="left" wrapText="1"/>
    </xf>
    <xf numFmtId="0" fontId="19" fillId="21" borderId="33" xfId="0" applyFont="1" applyFill="1" applyBorder="1" applyAlignment="1" applyProtection="1">
      <alignment horizontal="left" wrapText="1"/>
    </xf>
    <xf numFmtId="0" fontId="19" fillId="21" borderId="10" xfId="0" applyFont="1" applyFill="1" applyBorder="1" applyAlignment="1" applyProtection="1">
      <alignment horizontal="left" wrapText="1"/>
    </xf>
    <xf numFmtId="0" fontId="9" fillId="16" borderId="7" xfId="0" applyFont="1" applyFill="1" applyBorder="1" applyAlignment="1">
      <alignment horizontal="center" vertical="center"/>
    </xf>
    <xf numFmtId="0" fontId="9" fillId="16" borderId="7" xfId="0" applyFont="1" applyFill="1" applyBorder="1" applyAlignment="1">
      <alignment horizontal="center" vertical="center" wrapText="1"/>
    </xf>
    <xf numFmtId="0" fontId="9" fillId="19" borderId="7" xfId="0" applyFont="1" applyFill="1" applyBorder="1" applyAlignment="1">
      <alignment horizontal="center" vertical="center" wrapText="1"/>
    </xf>
    <xf numFmtId="0" fontId="10" fillId="0" borderId="7" xfId="0" applyFont="1" applyBorder="1" applyAlignment="1">
      <alignment horizontal="left" vertical="center" wrapText="1"/>
    </xf>
    <xf numFmtId="0" fontId="22" fillId="25" borderId="39" xfId="0" applyFont="1" applyFill="1" applyBorder="1" applyAlignment="1" applyProtection="1">
      <alignment horizontal="left" vertical="center" textRotation="90" wrapText="1"/>
    </xf>
    <xf numFmtId="0" fontId="22" fillId="25" borderId="42" xfId="0" applyFont="1" applyFill="1" applyBorder="1" applyAlignment="1" applyProtection="1">
      <alignment horizontal="left" vertical="center" textRotation="90" wrapText="1"/>
    </xf>
    <xf numFmtId="0" fontId="22" fillId="25" borderId="43" xfId="0" applyFont="1" applyFill="1" applyBorder="1" applyAlignment="1" applyProtection="1">
      <alignment horizontal="left" vertical="center" textRotation="90" wrapText="1"/>
    </xf>
    <xf numFmtId="0" fontId="28" fillId="26" borderId="40" xfId="0" applyFont="1" applyFill="1" applyBorder="1" applyAlignment="1" applyProtection="1">
      <alignment horizontal="left" vertical="center" textRotation="90" wrapText="1"/>
    </xf>
    <xf numFmtId="0" fontId="28" fillId="26" borderId="1" xfId="0" applyFont="1" applyFill="1" applyBorder="1" applyAlignment="1" applyProtection="1">
      <alignment horizontal="left" vertical="center" textRotation="90" wrapText="1"/>
    </xf>
    <xf numFmtId="0" fontId="28" fillId="26" borderId="44" xfId="0" applyFont="1" applyFill="1" applyBorder="1" applyAlignment="1" applyProtection="1">
      <alignment horizontal="left" vertical="center" textRotation="90" wrapText="1"/>
    </xf>
    <xf numFmtId="0" fontId="22" fillId="27" borderId="54" xfId="0" applyFont="1" applyFill="1" applyBorder="1" applyAlignment="1" applyProtection="1">
      <alignment horizontal="left" vertical="center" textRotation="90" wrapText="1"/>
    </xf>
    <xf numFmtId="0" fontId="22" fillId="27" borderId="50" xfId="0" applyFont="1" applyFill="1" applyBorder="1" applyAlignment="1" applyProtection="1">
      <alignment horizontal="left" vertical="center" textRotation="90" wrapText="1"/>
    </xf>
    <xf numFmtId="0" fontId="22" fillId="27" borderId="35" xfId="0" applyFont="1" applyFill="1" applyBorder="1" applyAlignment="1" applyProtection="1">
      <alignment horizontal="left" vertical="center" textRotation="90" wrapText="1"/>
    </xf>
    <xf numFmtId="0" fontId="24" fillId="3" borderId="40" xfId="0" applyFont="1" applyFill="1" applyBorder="1" applyAlignment="1" applyProtection="1">
      <alignment horizontal="center" vertical="center" textRotation="90" wrapText="1"/>
    </xf>
    <xf numFmtId="0" fontId="24" fillId="3" borderId="1" xfId="0" applyFont="1" applyFill="1" applyBorder="1" applyAlignment="1" applyProtection="1">
      <alignment horizontal="center" vertical="center" textRotation="90" wrapText="1"/>
    </xf>
    <xf numFmtId="0" fontId="24" fillId="3" borderId="44" xfId="0" applyFont="1" applyFill="1" applyBorder="1" applyAlignment="1" applyProtection="1">
      <alignment horizontal="center" vertical="center" textRotation="90" wrapText="1"/>
    </xf>
    <xf numFmtId="0" fontId="24" fillId="3" borderId="54" xfId="0" applyFont="1" applyFill="1" applyBorder="1" applyAlignment="1" applyProtection="1">
      <alignment horizontal="center" vertical="center" textRotation="90" wrapText="1"/>
    </xf>
    <xf numFmtId="0" fontId="24" fillId="3" borderId="50" xfId="0" applyFont="1" applyFill="1" applyBorder="1" applyAlignment="1" applyProtection="1">
      <alignment horizontal="center" vertical="center" textRotation="90" wrapText="1"/>
    </xf>
    <xf numFmtId="0" fontId="24" fillId="3" borderId="35" xfId="0" applyFont="1" applyFill="1" applyBorder="1" applyAlignment="1" applyProtection="1">
      <alignment horizontal="center" vertical="center" textRotation="90" wrapText="1"/>
    </xf>
    <xf numFmtId="0" fontId="24" fillId="3" borderId="17" xfId="0" applyFont="1" applyFill="1" applyBorder="1" applyAlignment="1" applyProtection="1">
      <alignment horizontal="left" vertical="center" wrapText="1"/>
    </xf>
    <xf numFmtId="0" fontId="24" fillId="3" borderId="18" xfId="0" applyFont="1" applyFill="1" applyBorder="1" applyAlignment="1" applyProtection="1">
      <alignment horizontal="left" vertical="center" wrapText="1"/>
    </xf>
    <xf numFmtId="0" fontId="24" fillId="3" borderId="19" xfId="0" applyFont="1" applyFill="1" applyBorder="1" applyAlignment="1" applyProtection="1">
      <alignment horizontal="left" vertical="center" wrapText="1"/>
    </xf>
    <xf numFmtId="0" fontId="27" fillId="24" borderId="27" xfId="0" applyFont="1" applyFill="1" applyBorder="1" applyAlignment="1" applyProtection="1">
      <alignment horizontal="left" vertical="center" wrapText="1"/>
    </xf>
    <xf numFmtId="0" fontId="27" fillId="24" borderId="28" xfId="0" applyFont="1" applyFill="1" applyBorder="1" applyAlignment="1" applyProtection="1">
      <alignment horizontal="left" vertical="center" wrapText="1"/>
    </xf>
    <xf numFmtId="0" fontId="27" fillId="24" borderId="29" xfId="0" applyFont="1" applyFill="1" applyBorder="1" applyAlignment="1" applyProtection="1">
      <alignment horizontal="left" vertical="center" wrapText="1"/>
    </xf>
    <xf numFmtId="0" fontId="27" fillId="24" borderId="15" xfId="0" applyFont="1" applyFill="1" applyBorder="1" applyAlignment="1" applyProtection="1">
      <alignment horizontal="left" vertical="center" wrapText="1"/>
    </xf>
    <xf numFmtId="0" fontId="27" fillId="24" borderId="13" xfId="0" applyFont="1" applyFill="1" applyBorder="1" applyAlignment="1" applyProtection="1">
      <alignment horizontal="left" vertical="center" wrapText="1"/>
    </xf>
    <xf numFmtId="0" fontId="27" fillId="24" borderId="14" xfId="0" applyFont="1" applyFill="1" applyBorder="1" applyAlignment="1" applyProtection="1">
      <alignment horizontal="left" vertical="center" wrapText="1"/>
    </xf>
    <xf numFmtId="0" fontId="24" fillId="14" borderId="56" xfId="0" applyFont="1" applyFill="1" applyBorder="1" applyAlignment="1" applyProtection="1">
      <alignment horizontal="left" vertical="center" wrapText="1"/>
    </xf>
    <xf numFmtId="0" fontId="24" fillId="14" borderId="33" xfId="0" applyFont="1" applyFill="1" applyBorder="1" applyAlignment="1" applyProtection="1">
      <alignment horizontal="left" vertical="center" wrapText="1"/>
    </xf>
    <xf numFmtId="0" fontId="24" fillId="14" borderId="10" xfId="0" applyFont="1" applyFill="1" applyBorder="1" applyAlignment="1" applyProtection="1">
      <alignment horizontal="left" vertical="center" wrapText="1"/>
    </xf>
    <xf numFmtId="0" fontId="24" fillId="18" borderId="13" xfId="0" applyFont="1" applyFill="1" applyBorder="1" applyAlignment="1" applyProtection="1">
      <alignment horizontal="left" vertical="center" textRotation="90" wrapText="1"/>
    </xf>
    <xf numFmtId="0" fontId="24" fillId="18" borderId="1" xfId="0" applyFont="1" applyFill="1" applyBorder="1" applyAlignment="1" applyProtection="1">
      <alignment horizontal="left" vertical="center" textRotation="90" wrapText="1"/>
    </xf>
    <xf numFmtId="0" fontId="24" fillId="18" borderId="44" xfId="0" applyFont="1" applyFill="1" applyBorder="1" applyAlignment="1" applyProtection="1">
      <alignment horizontal="left" vertical="center" textRotation="90" wrapText="1"/>
    </xf>
    <xf numFmtId="0" fontId="24" fillId="2" borderId="14" xfId="0" applyFont="1" applyFill="1" applyBorder="1" applyAlignment="1" applyProtection="1">
      <alignment horizontal="left" textRotation="90" wrapText="1"/>
    </xf>
    <xf numFmtId="0" fontId="24" fillId="2" borderId="50" xfId="0" applyFont="1" applyFill="1" applyBorder="1" applyAlignment="1" applyProtection="1">
      <alignment horizontal="left" textRotation="90" wrapText="1"/>
    </xf>
    <xf numFmtId="0" fontId="24" fillId="2" borderId="35" xfId="0" applyFont="1" applyFill="1" applyBorder="1" applyAlignment="1" applyProtection="1">
      <alignment horizontal="left" textRotation="90" wrapText="1"/>
    </xf>
    <xf numFmtId="0" fontId="2" fillId="14" borderId="15" xfId="0" applyFont="1" applyFill="1" applyBorder="1" applyAlignment="1" applyProtection="1">
      <alignment horizontal="left" textRotation="90" wrapText="1"/>
    </xf>
    <xf numFmtId="0" fontId="2" fillId="14" borderId="42" xfId="0" applyFont="1" applyFill="1" applyBorder="1" applyAlignment="1" applyProtection="1">
      <alignment horizontal="left" textRotation="90" wrapText="1"/>
    </xf>
    <xf numFmtId="0" fontId="2" fillId="14" borderId="43" xfId="0" applyFont="1" applyFill="1" applyBorder="1" applyAlignment="1" applyProtection="1">
      <alignment horizontal="left" textRotation="90" wrapText="1"/>
    </xf>
    <xf numFmtId="0" fontId="24" fillId="3" borderId="39" xfId="0" applyFont="1" applyFill="1" applyBorder="1" applyAlignment="1" applyProtection="1">
      <alignment horizontal="center" vertical="center"/>
    </xf>
    <xf numFmtId="0" fontId="24" fillId="3" borderId="42" xfId="0" applyFont="1" applyFill="1" applyBorder="1" applyAlignment="1" applyProtection="1">
      <alignment horizontal="center" vertical="center"/>
    </xf>
    <xf numFmtId="0" fontId="24" fillId="3" borderId="28" xfId="0" applyFont="1" applyFill="1" applyBorder="1" applyAlignment="1" applyProtection="1">
      <alignment horizontal="center" vertical="center" textRotation="90" wrapText="1"/>
    </xf>
    <xf numFmtId="0" fontId="24" fillId="3" borderId="7" xfId="0" applyFont="1" applyFill="1" applyBorder="1" applyAlignment="1" applyProtection="1">
      <alignment horizontal="center" vertical="center" textRotation="90" wrapText="1"/>
    </xf>
    <xf numFmtId="0" fontId="24" fillId="3" borderId="12" xfId="0" applyFont="1" applyFill="1" applyBorder="1" applyAlignment="1" applyProtection="1">
      <alignment horizontal="center" vertical="center" textRotation="90" wrapText="1"/>
    </xf>
    <xf numFmtId="0" fontId="2" fillId="15" borderId="13" xfId="0" applyFont="1" applyFill="1" applyBorder="1" applyAlignment="1" applyProtection="1">
      <alignment horizontal="left" textRotation="90" wrapText="1"/>
    </xf>
    <xf numFmtId="0" fontId="2" fillId="15" borderId="1" xfId="0" applyFont="1" applyFill="1" applyBorder="1" applyAlignment="1" applyProtection="1">
      <alignment horizontal="left" textRotation="90" wrapText="1"/>
    </xf>
    <xf numFmtId="0" fontId="2" fillId="15" borderId="44" xfId="0" applyFont="1" applyFill="1" applyBorder="1" applyAlignment="1" applyProtection="1">
      <alignment horizontal="left" textRotation="90" wrapText="1"/>
    </xf>
    <xf numFmtId="0" fontId="2" fillId="8" borderId="13" xfId="0" applyFont="1" applyFill="1" applyBorder="1" applyAlignment="1" applyProtection="1">
      <alignment horizontal="left" textRotation="90" wrapText="1"/>
    </xf>
    <xf numFmtId="0" fontId="2" fillId="8" borderId="1" xfId="0" applyFont="1" applyFill="1" applyBorder="1" applyAlignment="1" applyProtection="1">
      <alignment horizontal="left" textRotation="90" wrapText="1"/>
    </xf>
    <xf numFmtId="0" fontId="2" fillId="8" borderId="44" xfId="0" applyFont="1" applyFill="1" applyBorder="1" applyAlignment="1" applyProtection="1">
      <alignment horizontal="left" textRotation="90" wrapText="1"/>
    </xf>
    <xf numFmtId="0" fontId="2" fillId="22" borderId="13" xfId="0" applyFont="1" applyFill="1" applyBorder="1" applyAlignment="1" applyProtection="1">
      <alignment horizontal="left" textRotation="90" wrapText="1"/>
    </xf>
    <xf numFmtId="0" fontId="2" fillId="22" borderId="1" xfId="0" applyFont="1" applyFill="1" applyBorder="1" applyAlignment="1" applyProtection="1">
      <alignment horizontal="left" textRotation="90" wrapText="1"/>
    </xf>
    <xf numFmtId="0" fontId="2" fillId="22" borderId="44" xfId="0" applyFont="1" applyFill="1" applyBorder="1" applyAlignment="1" applyProtection="1">
      <alignment horizontal="left" textRotation="90" wrapText="1"/>
    </xf>
    <xf numFmtId="0" fontId="2" fillId="13" borderId="13" xfId="0" applyFont="1" applyFill="1" applyBorder="1" applyAlignment="1" applyProtection="1">
      <alignment horizontal="left" textRotation="90" wrapText="1"/>
    </xf>
    <xf numFmtId="0" fontId="2" fillId="13" borderId="1" xfId="0" applyFont="1" applyFill="1" applyBorder="1" applyAlignment="1" applyProtection="1">
      <alignment horizontal="left" textRotation="90" wrapText="1"/>
    </xf>
    <xf numFmtId="0" fontId="2" fillId="13" borderId="44" xfId="0" applyFont="1" applyFill="1" applyBorder="1" applyAlignment="1" applyProtection="1">
      <alignment horizontal="left" textRotation="90" wrapText="1"/>
    </xf>
    <xf numFmtId="0" fontId="24" fillId="27" borderId="60" xfId="0" applyFont="1" applyFill="1" applyBorder="1" applyAlignment="1" applyProtection="1">
      <alignment horizontal="center" vertical="center"/>
    </xf>
    <xf numFmtId="0" fontId="24" fillId="27" borderId="61" xfId="0" applyFont="1" applyFill="1" applyBorder="1" applyAlignment="1" applyProtection="1">
      <alignment horizontal="center" vertical="center"/>
    </xf>
    <xf numFmtId="0" fontId="24" fillId="7" borderId="48" xfId="0" applyFont="1" applyFill="1" applyBorder="1" applyAlignment="1" applyProtection="1">
      <alignment horizontal="center"/>
    </xf>
    <xf numFmtId="0" fontId="24" fillId="7" borderId="52" xfId="0" applyFont="1" applyFill="1" applyBorder="1" applyAlignment="1" applyProtection="1">
      <alignment horizontal="center"/>
    </xf>
    <xf numFmtId="0" fontId="24" fillId="7" borderId="38" xfId="0" applyFont="1" applyFill="1" applyBorder="1" applyAlignment="1" applyProtection="1">
      <alignment horizontal="center"/>
    </xf>
    <xf numFmtId="0" fontId="22" fillId="28" borderId="27" xfId="0" applyFont="1" applyFill="1" applyBorder="1" applyAlignment="1" applyProtection="1">
      <alignment horizontal="left" vertical="center" textRotation="90"/>
    </xf>
    <xf numFmtId="0" fontId="22" fillId="28" borderId="11" xfId="0" applyFont="1" applyFill="1" applyBorder="1" applyAlignment="1" applyProtection="1">
      <alignment horizontal="left" vertical="center" textRotation="90"/>
    </xf>
    <xf numFmtId="0" fontId="22" fillId="28" borderId="28" xfId="0" applyFont="1" applyFill="1" applyBorder="1" applyAlignment="1" applyProtection="1">
      <alignment horizontal="left" vertical="center" textRotation="90"/>
    </xf>
    <xf numFmtId="0" fontId="22" fillId="28" borderId="12" xfId="0" applyFont="1" applyFill="1" applyBorder="1" applyAlignment="1" applyProtection="1">
      <alignment horizontal="left" vertical="center" textRotation="90"/>
    </xf>
    <xf numFmtId="0" fontId="28" fillId="26" borderId="60" xfId="0" applyFont="1" applyFill="1" applyBorder="1" applyAlignment="1" applyProtection="1">
      <alignment horizontal="center" vertical="center"/>
    </xf>
    <xf numFmtId="0" fontId="28" fillId="26" borderId="61" xfId="0" applyFont="1" applyFill="1" applyBorder="1" applyAlignment="1" applyProtection="1">
      <alignment horizontal="center" vertical="center"/>
    </xf>
    <xf numFmtId="0" fontId="22" fillId="28" borderId="42" xfId="0" applyFont="1" applyFill="1" applyBorder="1" applyAlignment="1" applyProtection="1">
      <alignment horizontal="left" vertical="center" textRotation="90"/>
    </xf>
    <xf numFmtId="0" fontId="22" fillId="28" borderId="1" xfId="0" applyFont="1" applyFill="1" applyBorder="1" applyAlignment="1" applyProtection="1">
      <alignment horizontal="left" vertical="center" textRotation="90"/>
    </xf>
    <xf numFmtId="0" fontId="22" fillId="28" borderId="40" xfId="0" applyFont="1" applyFill="1" applyBorder="1" applyAlignment="1" applyProtection="1">
      <alignment horizontal="left" vertical="center" textRotation="90"/>
    </xf>
    <xf numFmtId="0" fontId="22" fillId="28" borderId="44" xfId="0" applyFont="1" applyFill="1" applyBorder="1" applyAlignment="1" applyProtection="1">
      <alignment horizontal="left" vertical="center" textRotation="90"/>
    </xf>
    <xf numFmtId="0" fontId="33" fillId="28" borderId="52" xfId="0" applyFont="1" applyFill="1" applyBorder="1" applyAlignment="1" applyProtection="1">
      <alignment horizontal="left" vertical="center" textRotation="90"/>
    </xf>
    <xf numFmtId="0" fontId="33" fillId="28" borderId="30" xfId="0" applyFont="1" applyFill="1" applyBorder="1" applyAlignment="1" applyProtection="1">
      <alignment horizontal="left" vertical="center" textRotation="90"/>
    </xf>
    <xf numFmtId="0" fontId="22" fillId="28" borderId="4" xfId="0" applyFont="1" applyFill="1" applyBorder="1" applyAlignment="1" applyProtection="1">
      <alignment horizontal="left" vertical="center" textRotation="90"/>
    </xf>
    <xf numFmtId="0" fontId="22" fillId="28" borderId="13" xfId="0" applyFont="1" applyFill="1" applyBorder="1" applyAlignment="1" applyProtection="1">
      <alignment horizontal="left" vertical="center" textRotation="90"/>
    </xf>
    <xf numFmtId="0" fontId="22" fillId="28" borderId="36" xfId="0" applyFont="1" applyFill="1" applyBorder="1" applyAlignment="1" applyProtection="1">
      <alignment horizontal="left" vertical="center" textRotation="90"/>
    </xf>
    <xf numFmtId="0" fontId="22" fillId="28" borderId="26" xfId="0" applyFont="1" applyFill="1" applyBorder="1" applyAlignment="1" applyProtection="1">
      <alignment horizontal="left" vertical="center" textRotation="90"/>
    </xf>
    <xf numFmtId="0" fontId="33" fillId="28" borderId="1" xfId="0" applyFont="1" applyFill="1" applyBorder="1" applyAlignment="1" applyProtection="1">
      <alignment horizontal="center" vertical="center" textRotation="90"/>
    </xf>
    <xf numFmtId="0" fontId="33" fillId="28" borderId="44" xfId="0" applyFont="1" applyFill="1" applyBorder="1" applyAlignment="1" applyProtection="1">
      <alignment horizontal="center" vertical="center" textRotation="90"/>
    </xf>
    <xf numFmtId="0" fontId="33" fillId="28" borderId="4" xfId="0" applyFont="1" applyFill="1" applyBorder="1" applyAlignment="1" applyProtection="1">
      <alignment horizontal="center" vertical="center" textRotation="90"/>
    </xf>
    <xf numFmtId="0" fontId="33" fillId="28" borderId="7" xfId="0" applyFont="1" applyFill="1" applyBorder="1" applyAlignment="1" applyProtection="1">
      <alignment horizontal="center" vertical="center" textRotation="90"/>
    </xf>
    <xf numFmtId="0" fontId="33" fillId="28" borderId="28" xfId="0" applyFont="1" applyFill="1" applyBorder="1" applyAlignment="1" applyProtection="1">
      <alignment horizontal="center" vertical="center" textRotation="90"/>
    </xf>
    <xf numFmtId="0" fontId="22" fillId="28" borderId="29" xfId="0" applyFont="1" applyFill="1" applyBorder="1" applyAlignment="1" applyProtection="1">
      <alignment horizontal="left" vertical="center" textRotation="90"/>
    </xf>
    <xf numFmtId="0" fontId="22" fillId="28" borderId="65" xfId="0" applyFont="1" applyFill="1" applyBorder="1" applyAlignment="1" applyProtection="1">
      <alignment horizontal="left" vertical="center" textRotation="90"/>
    </xf>
    <xf numFmtId="0" fontId="22" fillId="28" borderId="37" xfId="0" applyFont="1" applyFill="1" applyBorder="1" applyAlignment="1" applyProtection="1">
      <alignment horizontal="left" vertical="center" textRotation="90"/>
    </xf>
    <xf numFmtId="0" fontId="22" fillId="28" borderId="16" xfId="0" applyFont="1" applyFill="1" applyBorder="1" applyAlignment="1" applyProtection="1">
      <alignment horizontal="left" vertical="center" textRotation="90"/>
    </xf>
    <xf numFmtId="0" fontId="22" fillId="29" borderId="28" xfId="0" applyFont="1" applyFill="1" applyBorder="1" applyAlignment="1" applyProtection="1">
      <alignment horizontal="left" vertical="center" textRotation="90"/>
    </xf>
    <xf numFmtId="0" fontId="22" fillId="29" borderId="13" xfId="0" applyFont="1" applyFill="1" applyBorder="1" applyAlignment="1" applyProtection="1">
      <alignment horizontal="left" vertical="center" textRotation="90"/>
    </xf>
    <xf numFmtId="0" fontId="22" fillId="29" borderId="36" xfId="0" applyFont="1" applyFill="1" applyBorder="1" applyAlignment="1" applyProtection="1">
      <alignment horizontal="left" vertical="center" textRotation="90"/>
    </xf>
    <xf numFmtId="0" fontId="22" fillId="29" borderId="22" xfId="0" applyFont="1" applyFill="1" applyBorder="1" applyAlignment="1" applyProtection="1">
      <alignment horizontal="left" vertical="center" textRotation="90"/>
    </xf>
    <xf numFmtId="0" fontId="22" fillId="29" borderId="27" xfId="0" applyFont="1" applyFill="1" applyBorder="1" applyAlignment="1" applyProtection="1">
      <alignment horizontal="left" vertical="center" textRotation="90"/>
    </xf>
    <xf numFmtId="0" fontId="22" fillId="29" borderId="15" xfId="0" applyFont="1" applyFill="1" applyBorder="1" applyAlignment="1" applyProtection="1">
      <alignment horizontal="left" vertical="center" textRotation="90"/>
    </xf>
    <xf numFmtId="0" fontId="33" fillId="29" borderId="29" xfId="0" applyFont="1" applyFill="1" applyBorder="1" applyAlignment="1" applyProtection="1">
      <alignment horizontal="left" vertical="center" textRotation="90"/>
    </xf>
    <xf numFmtId="0" fontId="33" fillId="29" borderId="14" xfId="0" applyFont="1" applyFill="1" applyBorder="1" applyAlignment="1" applyProtection="1">
      <alignment horizontal="left" vertical="center" textRotation="90"/>
    </xf>
    <xf numFmtId="0" fontId="22" fillId="29" borderId="12" xfId="0" applyFont="1" applyFill="1" applyBorder="1" applyAlignment="1" applyProtection="1">
      <alignment horizontal="left" vertical="center" textRotation="90"/>
    </xf>
    <xf numFmtId="0" fontId="22" fillId="29" borderId="37" xfId="0" applyFont="1" applyFill="1" applyBorder="1" applyAlignment="1" applyProtection="1">
      <alignment horizontal="left" vertical="center" textRotation="90"/>
    </xf>
    <xf numFmtId="0" fontId="22" fillId="29" borderId="16" xfId="0" applyFont="1" applyFill="1" applyBorder="1" applyAlignment="1" applyProtection="1">
      <alignment horizontal="left" vertical="center" textRotation="90"/>
    </xf>
    <xf numFmtId="0" fontId="22" fillId="29" borderId="26" xfId="0" applyFont="1" applyFill="1" applyBorder="1" applyAlignment="1" applyProtection="1">
      <alignment horizontal="left" vertical="center" textRotation="90"/>
    </xf>
    <xf numFmtId="0" fontId="33" fillId="29" borderId="37" xfId="0" applyFont="1" applyFill="1" applyBorder="1" applyAlignment="1" applyProtection="1">
      <alignment horizontal="left" vertical="center" textRotation="90"/>
    </xf>
    <xf numFmtId="0" fontId="33" fillId="29" borderId="16" xfId="0" applyFont="1" applyFill="1" applyBorder="1" applyAlignment="1" applyProtection="1">
      <alignment horizontal="left" vertical="center" textRotation="90"/>
    </xf>
    <xf numFmtId="0" fontId="24" fillId="25" borderId="60" xfId="0" applyFont="1" applyFill="1" applyBorder="1" applyAlignment="1" applyProtection="1">
      <alignment horizontal="center" vertical="center"/>
    </xf>
    <xf numFmtId="0" fontId="24" fillId="25" borderId="61" xfId="0" applyFont="1" applyFill="1" applyBorder="1" applyAlignment="1" applyProtection="1">
      <alignment horizontal="center" vertical="center"/>
    </xf>
    <xf numFmtId="0" fontId="33" fillId="28" borderId="47" xfId="0" applyFont="1" applyFill="1" applyBorder="1" applyAlignment="1" applyProtection="1">
      <alignment horizontal="center" vertical="center" textRotation="90"/>
    </xf>
    <xf numFmtId="0" fontId="33" fillId="28" borderId="46" xfId="0" applyFont="1" applyFill="1" applyBorder="1" applyAlignment="1" applyProtection="1">
      <alignment horizontal="center" vertical="center" textRotation="90"/>
    </xf>
    <xf numFmtId="0" fontId="10" fillId="23" borderId="28" xfId="0" applyFont="1" applyFill="1" applyBorder="1" applyAlignment="1" applyProtection="1">
      <alignment horizontal="left" vertical="center" textRotation="90"/>
    </xf>
    <xf numFmtId="0" fontId="10" fillId="23" borderId="13" xfId="0" applyFont="1" applyFill="1" applyBorder="1" applyAlignment="1" applyProtection="1">
      <alignment horizontal="left" vertical="center" textRotation="90"/>
    </xf>
    <xf numFmtId="0" fontId="10" fillId="23" borderId="27" xfId="0" applyFont="1" applyFill="1" applyBorder="1" applyAlignment="1" applyProtection="1">
      <alignment horizontal="left" vertical="center" textRotation="90"/>
    </xf>
    <xf numFmtId="0" fontId="10" fillId="23" borderId="15" xfId="0" applyFont="1" applyFill="1" applyBorder="1" applyAlignment="1" applyProtection="1">
      <alignment horizontal="left" vertical="center" textRotation="90"/>
    </xf>
    <xf numFmtId="0" fontId="22" fillId="29" borderId="24" xfId="0" applyFont="1" applyFill="1" applyBorder="1" applyAlignment="1" applyProtection="1">
      <alignment horizontal="left" vertical="center" textRotation="90"/>
    </xf>
    <xf numFmtId="0" fontId="48" fillId="25" borderId="60" xfId="0" applyFont="1" applyFill="1" applyBorder="1" applyAlignment="1" applyProtection="1">
      <alignment horizontal="center" vertical="center"/>
    </xf>
    <xf numFmtId="0" fontId="48" fillId="25" borderId="61" xfId="0" applyFont="1" applyFill="1" applyBorder="1" applyAlignment="1" applyProtection="1">
      <alignment horizontal="center" vertical="center"/>
    </xf>
    <xf numFmtId="0" fontId="48" fillId="25" borderId="62" xfId="0" applyFont="1" applyFill="1" applyBorder="1" applyAlignment="1" applyProtection="1">
      <alignment horizontal="center" vertical="center"/>
    </xf>
    <xf numFmtId="0" fontId="24" fillId="25" borderId="52" xfId="0" applyFont="1" applyFill="1" applyBorder="1" applyAlignment="1" applyProtection="1">
      <alignment horizontal="center" vertical="center"/>
    </xf>
    <xf numFmtId="0" fontId="33" fillId="29" borderId="7" xfId="0" applyFont="1" applyFill="1" applyBorder="1" applyAlignment="1" applyProtection="1">
      <alignment horizontal="left" vertical="center" textRotation="90"/>
    </xf>
    <xf numFmtId="0" fontId="28" fillId="26" borderId="38" xfId="0" applyFont="1" applyFill="1" applyBorder="1" applyAlignment="1" applyProtection="1">
      <alignment horizontal="center" vertical="center"/>
    </xf>
    <xf numFmtId="0" fontId="28" fillId="26" borderId="61" xfId="0" applyFont="1" applyFill="1" applyBorder="1" applyAlignment="1" applyProtection="1">
      <alignment horizontal="center" vertical="center" wrapText="1"/>
    </xf>
    <xf numFmtId="0" fontId="28" fillId="26" borderId="62" xfId="0" applyFont="1" applyFill="1" applyBorder="1" applyAlignment="1" applyProtection="1">
      <alignment horizontal="center" vertical="center" wrapText="1"/>
    </xf>
  </cellXfs>
  <cellStyles count="3">
    <cellStyle name="Normalny" xfId="0" builtinId="0"/>
    <cellStyle name="Normalny 2" xfId="2" xr:uid="{00000000-0005-0000-0000-000001000000}"/>
    <cellStyle name="Tekst ostrzeżenia" xfId="1" builtinId="11"/>
  </cellStyles>
  <dxfs count="177">
    <dxf>
      <fill>
        <patternFill>
          <bgColor theme="7" tint="0.79998168889431442"/>
        </patternFill>
      </fill>
    </dxf>
    <dxf>
      <font>
        <color auto="1"/>
      </font>
      <fill>
        <patternFill>
          <bgColor rgb="FFEAB200"/>
        </patternFill>
      </fill>
    </dxf>
    <dxf>
      <font>
        <color auto="1"/>
      </font>
      <fill>
        <patternFill>
          <bgColor rgb="FFEAB200"/>
        </patternFill>
      </fill>
    </dxf>
    <dxf>
      <font>
        <color rgb="FFFFFF00"/>
      </font>
      <fill>
        <patternFill>
          <bgColor rgb="FF0070C0"/>
        </patternFill>
      </fill>
    </dxf>
    <dxf>
      <fill>
        <patternFill>
          <bgColor rgb="FF00B05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EFEEDD"/>
      <color rgb="FF305496"/>
      <color rgb="FFABE5EB"/>
      <color rgb="FFCCFFFF"/>
      <color rgb="FFA23636"/>
      <color rgb="FFFFA4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pl-PL"/>
        </a:p>
      </c:txPr>
    </c:title>
    <c:autoTitleDeleted val="0"/>
    <c:plotArea>
      <c:layout>
        <c:manualLayout>
          <c:layoutTarget val="inner"/>
          <c:xMode val="edge"/>
          <c:yMode val="edge"/>
          <c:x val="1.8866315378908551E-3"/>
          <c:y val="1.3828682304032369E-2"/>
          <c:w val="0.99832897796319109"/>
          <c:h val="0.83520388714669813"/>
        </c:manualLayout>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l-P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Matryca!$T$18:$JK$18</c:f>
              <c:strCache>
                <c:ptCount val="252"/>
                <c:pt idx="0">
                  <c:v>A.W01</c:v>
                </c:pt>
                <c:pt idx="1">
                  <c:v>A.W02</c:v>
                </c:pt>
                <c:pt idx="2">
                  <c:v>A.W03</c:v>
                </c:pt>
                <c:pt idx="3">
                  <c:v>A.W04</c:v>
                </c:pt>
                <c:pt idx="4">
                  <c:v>A.W05</c:v>
                </c:pt>
                <c:pt idx="5">
                  <c:v>A.W06</c:v>
                </c:pt>
                <c:pt idx="6">
                  <c:v>A.W07</c:v>
                </c:pt>
                <c:pt idx="7">
                  <c:v>A.W08</c:v>
                </c:pt>
                <c:pt idx="8">
                  <c:v>A.W09</c:v>
                </c:pt>
                <c:pt idx="9">
                  <c:v>A.W10</c:v>
                </c:pt>
                <c:pt idx="10">
                  <c:v>A.W11</c:v>
                </c:pt>
                <c:pt idx="11">
                  <c:v>A.W12</c:v>
                </c:pt>
                <c:pt idx="12">
                  <c:v>A.W13</c:v>
                </c:pt>
                <c:pt idx="13">
                  <c:v>A.W14</c:v>
                </c:pt>
                <c:pt idx="14">
                  <c:v>A.W15</c:v>
                </c:pt>
                <c:pt idx="15">
                  <c:v>A.W16</c:v>
                </c:pt>
                <c:pt idx="16">
                  <c:v>A.W17</c:v>
                </c:pt>
                <c:pt idx="17">
                  <c:v>A.W18</c:v>
                </c:pt>
                <c:pt idx="18">
                  <c:v>A.W19</c:v>
                </c:pt>
                <c:pt idx="19">
                  <c:v>A.W20</c:v>
                </c:pt>
                <c:pt idx="20">
                  <c:v>A.W21</c:v>
                </c:pt>
                <c:pt idx="21">
                  <c:v>A.W22</c:v>
                </c:pt>
                <c:pt idx="22">
                  <c:v>A.W23</c:v>
                </c:pt>
                <c:pt idx="23">
                  <c:v>A.W24</c:v>
                </c:pt>
                <c:pt idx="24">
                  <c:v>A.W25</c:v>
                </c:pt>
                <c:pt idx="25">
                  <c:v>A.W26</c:v>
                </c:pt>
                <c:pt idx="26">
                  <c:v>A_W27_UMW</c:v>
                </c:pt>
                <c:pt idx="27">
                  <c:v>B.W01</c:v>
                </c:pt>
                <c:pt idx="28">
                  <c:v>B.W02</c:v>
                </c:pt>
                <c:pt idx="29">
                  <c:v>B.W03</c:v>
                </c:pt>
                <c:pt idx="30">
                  <c:v>B.W04</c:v>
                </c:pt>
                <c:pt idx="31">
                  <c:v>B.W05</c:v>
                </c:pt>
                <c:pt idx="32">
                  <c:v>B.W06</c:v>
                </c:pt>
                <c:pt idx="33">
                  <c:v>B.W07</c:v>
                </c:pt>
                <c:pt idx="34">
                  <c:v>B.W08</c:v>
                </c:pt>
                <c:pt idx="35">
                  <c:v>B.W09</c:v>
                </c:pt>
                <c:pt idx="36">
                  <c:v>B.W10</c:v>
                </c:pt>
                <c:pt idx="37">
                  <c:v>B.W11</c:v>
                </c:pt>
                <c:pt idx="38">
                  <c:v>B.W12</c:v>
                </c:pt>
                <c:pt idx="39">
                  <c:v>B.W13</c:v>
                </c:pt>
                <c:pt idx="40">
                  <c:v>B.W14</c:v>
                </c:pt>
                <c:pt idx="41">
                  <c:v>B.W15</c:v>
                </c:pt>
                <c:pt idx="42">
                  <c:v>B.W16</c:v>
                </c:pt>
                <c:pt idx="43">
                  <c:v>B.W17</c:v>
                </c:pt>
                <c:pt idx="44">
                  <c:v>B.W18</c:v>
                </c:pt>
                <c:pt idx="45">
                  <c:v>B.W19</c:v>
                </c:pt>
                <c:pt idx="46">
                  <c:v>B.W20</c:v>
                </c:pt>
                <c:pt idx="47">
                  <c:v>B.W21</c:v>
                </c:pt>
                <c:pt idx="48">
                  <c:v>B.W22</c:v>
                </c:pt>
                <c:pt idx="49">
                  <c:v>B.W23</c:v>
                </c:pt>
                <c:pt idx="50">
                  <c:v>B.W24</c:v>
                </c:pt>
                <c:pt idx="51">
                  <c:v>B.W25</c:v>
                </c:pt>
                <c:pt idx="52">
                  <c:v>B.W26</c:v>
                </c:pt>
                <c:pt idx="53">
                  <c:v>B.W27</c:v>
                </c:pt>
                <c:pt idx="54">
                  <c:v>B.W28</c:v>
                </c:pt>
                <c:pt idx="55">
                  <c:v>B.W29</c:v>
                </c:pt>
                <c:pt idx="56">
                  <c:v>B.W30</c:v>
                </c:pt>
                <c:pt idx="57">
                  <c:v>B.W31</c:v>
                </c:pt>
                <c:pt idx="58">
                  <c:v>B.W32</c:v>
                </c:pt>
                <c:pt idx="59">
                  <c:v>B.W33</c:v>
                </c:pt>
                <c:pt idx="60">
                  <c:v>B.W34</c:v>
                </c:pt>
                <c:pt idx="61">
                  <c:v>B.W35</c:v>
                </c:pt>
                <c:pt idx="62">
                  <c:v>B.W36</c:v>
                </c:pt>
                <c:pt idx="63">
                  <c:v>B.W37</c:v>
                </c:pt>
                <c:pt idx="64">
                  <c:v>B.W38</c:v>
                </c:pt>
                <c:pt idx="65">
                  <c:v>B.W39</c:v>
                </c:pt>
                <c:pt idx="66">
                  <c:v>B.W40</c:v>
                </c:pt>
                <c:pt idx="67">
                  <c:v>B.W41</c:v>
                </c:pt>
                <c:pt idx="68">
                  <c:v>B.W42</c:v>
                </c:pt>
                <c:pt idx="69">
                  <c:v>B.W43</c:v>
                </c:pt>
                <c:pt idx="70">
                  <c:v>B.W44</c:v>
                </c:pt>
                <c:pt idx="71">
                  <c:v>B.W45</c:v>
                </c:pt>
                <c:pt idx="72">
                  <c:v>B.W46</c:v>
                </c:pt>
                <c:pt idx="73">
                  <c:v>B.W47</c:v>
                </c:pt>
                <c:pt idx="74">
                  <c:v>B.W48</c:v>
                </c:pt>
                <c:pt idx="75">
                  <c:v>B.W49</c:v>
                </c:pt>
                <c:pt idx="76">
                  <c:v>B.W50</c:v>
                </c:pt>
                <c:pt idx="77">
                  <c:v>B.W51</c:v>
                </c:pt>
                <c:pt idx="78">
                  <c:v>B.W52</c:v>
                </c:pt>
                <c:pt idx="79">
                  <c:v>B.W53</c:v>
                </c:pt>
                <c:pt idx="80">
                  <c:v>B.W54</c:v>
                </c:pt>
                <c:pt idx="81">
                  <c:v>B.W55</c:v>
                </c:pt>
                <c:pt idx="82">
                  <c:v>B.W56</c:v>
                </c:pt>
                <c:pt idx="83">
                  <c:v>B.W57</c:v>
                </c:pt>
                <c:pt idx="84">
                  <c:v>B.W58</c:v>
                </c:pt>
                <c:pt idx="85">
                  <c:v>B.W59</c:v>
                </c:pt>
                <c:pt idx="86">
                  <c:v>B.W60</c:v>
                </c:pt>
                <c:pt idx="87">
                  <c:v>B.W61</c:v>
                </c:pt>
                <c:pt idx="88">
                  <c:v>B.W62</c:v>
                </c:pt>
                <c:pt idx="89">
                  <c:v>B.W63</c:v>
                </c:pt>
                <c:pt idx="90">
                  <c:v>B.W64</c:v>
                </c:pt>
                <c:pt idx="91">
                  <c:v>B.W65</c:v>
                </c:pt>
                <c:pt idx="92">
                  <c:v>B_W66_FU</c:v>
                </c:pt>
                <c:pt idx="93">
                  <c:v>B_W67_FU</c:v>
                </c:pt>
                <c:pt idx="94">
                  <c:v>B_W68_FU</c:v>
                </c:pt>
                <c:pt idx="95">
                  <c:v>B_W69_FU</c:v>
                </c:pt>
                <c:pt idx="96">
                  <c:v>B_W70_FU</c:v>
                </c:pt>
                <c:pt idx="97">
                  <c:v>B_W71_FU</c:v>
                </c:pt>
                <c:pt idx="98">
                  <c:v>B_W72_FU</c:v>
                </c:pt>
                <c:pt idx="99">
                  <c:v>B_W73_FU</c:v>
                </c:pt>
                <c:pt idx="100">
                  <c:v>B_W74_UMW</c:v>
                </c:pt>
                <c:pt idx="101">
                  <c:v>B_W75_UMW</c:v>
                </c:pt>
                <c:pt idx="102">
                  <c:v>B_W76_UMW</c:v>
                </c:pt>
                <c:pt idx="103">
                  <c:v>B_W77_UMW</c:v>
                </c:pt>
                <c:pt idx="104">
                  <c:v>B_W78_UMW</c:v>
                </c:pt>
                <c:pt idx="105">
                  <c:v>B_W79_UMW</c:v>
                </c:pt>
                <c:pt idx="106">
                  <c:v>B_W80_UMW</c:v>
                </c:pt>
                <c:pt idx="107">
                  <c:v>C.W01</c:v>
                </c:pt>
                <c:pt idx="108">
                  <c:v>C.W02</c:v>
                </c:pt>
                <c:pt idx="109">
                  <c:v>C.W03</c:v>
                </c:pt>
                <c:pt idx="110">
                  <c:v>C.W04</c:v>
                </c:pt>
                <c:pt idx="111">
                  <c:v>C.W05</c:v>
                </c:pt>
                <c:pt idx="112">
                  <c:v>C.W06</c:v>
                </c:pt>
                <c:pt idx="113">
                  <c:v>C.W07</c:v>
                </c:pt>
                <c:pt idx="114">
                  <c:v>C.W08</c:v>
                </c:pt>
                <c:pt idx="115">
                  <c:v>C.W09</c:v>
                </c:pt>
                <c:pt idx="116">
                  <c:v>C.W10</c:v>
                </c:pt>
                <c:pt idx="117">
                  <c:v>C.W11</c:v>
                </c:pt>
                <c:pt idx="118">
                  <c:v>C.W12</c:v>
                </c:pt>
                <c:pt idx="119">
                  <c:v>C.W13</c:v>
                </c:pt>
                <c:pt idx="120">
                  <c:v>C.W14</c:v>
                </c:pt>
                <c:pt idx="121">
                  <c:v>C.W15</c:v>
                </c:pt>
                <c:pt idx="122">
                  <c:v>C.W16</c:v>
                </c:pt>
                <c:pt idx="123">
                  <c:v>C.W17</c:v>
                </c:pt>
                <c:pt idx="124">
                  <c:v>C.W18</c:v>
                </c:pt>
                <c:pt idx="125">
                  <c:v>C.W19</c:v>
                </c:pt>
                <c:pt idx="126">
                  <c:v>C.W20</c:v>
                </c:pt>
                <c:pt idx="127">
                  <c:v>C.W21</c:v>
                </c:pt>
                <c:pt idx="128">
                  <c:v>C.W22</c:v>
                </c:pt>
                <c:pt idx="129">
                  <c:v>S.W01</c:v>
                </c:pt>
                <c:pt idx="130">
                  <c:v>S.W02</c:v>
                </c:pt>
                <c:pt idx="131">
                  <c:v>S.W03</c:v>
                </c:pt>
                <c:pt idx="132">
                  <c:v>P.W01</c:v>
                </c:pt>
                <c:pt idx="133">
                  <c:v>P.W02</c:v>
                </c:pt>
                <c:pt idx="134">
                  <c:v>P.W03</c:v>
                </c:pt>
                <c:pt idx="135">
                  <c:v>A.U01</c:v>
                </c:pt>
                <c:pt idx="136">
                  <c:v>A.U02</c:v>
                </c:pt>
                <c:pt idx="137">
                  <c:v>A.U03</c:v>
                </c:pt>
                <c:pt idx="138">
                  <c:v>A.U04</c:v>
                </c:pt>
                <c:pt idx="139">
                  <c:v>A.U05</c:v>
                </c:pt>
                <c:pt idx="140">
                  <c:v>A.U06</c:v>
                </c:pt>
                <c:pt idx="141">
                  <c:v>A.U07</c:v>
                </c:pt>
                <c:pt idx="142">
                  <c:v>A.U08</c:v>
                </c:pt>
                <c:pt idx="143">
                  <c:v>A.U09</c:v>
                </c:pt>
                <c:pt idx="144">
                  <c:v>A.U10</c:v>
                </c:pt>
                <c:pt idx="145">
                  <c:v>A.U11</c:v>
                </c:pt>
                <c:pt idx="146">
                  <c:v>A.U12</c:v>
                </c:pt>
                <c:pt idx="147">
                  <c:v>A.U13</c:v>
                </c:pt>
                <c:pt idx="148">
                  <c:v>A.U14</c:v>
                </c:pt>
                <c:pt idx="149">
                  <c:v>A.U15</c:v>
                </c:pt>
                <c:pt idx="150">
                  <c:v>A.U16</c:v>
                </c:pt>
                <c:pt idx="151">
                  <c:v>A.U17</c:v>
                </c:pt>
                <c:pt idx="152">
                  <c:v>A.U18</c:v>
                </c:pt>
                <c:pt idx="153">
                  <c:v>A.U19</c:v>
                </c:pt>
                <c:pt idx="154">
                  <c:v>A.U20</c:v>
                </c:pt>
                <c:pt idx="155">
                  <c:v>A.U21_UMW</c:v>
                </c:pt>
                <c:pt idx="156">
                  <c:v>B.U01</c:v>
                </c:pt>
                <c:pt idx="157">
                  <c:v>B.U02</c:v>
                </c:pt>
                <c:pt idx="158">
                  <c:v>B.U03</c:v>
                </c:pt>
                <c:pt idx="159">
                  <c:v>B.U04</c:v>
                </c:pt>
                <c:pt idx="160">
                  <c:v>B.U05</c:v>
                </c:pt>
                <c:pt idx="161">
                  <c:v>B.U06</c:v>
                </c:pt>
                <c:pt idx="162">
                  <c:v>B.U07</c:v>
                </c:pt>
                <c:pt idx="163">
                  <c:v>B.U08</c:v>
                </c:pt>
                <c:pt idx="164">
                  <c:v>B.U09</c:v>
                </c:pt>
                <c:pt idx="165">
                  <c:v>B.U10</c:v>
                </c:pt>
                <c:pt idx="166">
                  <c:v>B.U11</c:v>
                </c:pt>
                <c:pt idx="167">
                  <c:v>B.U12</c:v>
                </c:pt>
                <c:pt idx="168">
                  <c:v>B.U13</c:v>
                </c:pt>
                <c:pt idx="169">
                  <c:v>B.U14</c:v>
                </c:pt>
                <c:pt idx="170">
                  <c:v>B.U15</c:v>
                </c:pt>
                <c:pt idx="171">
                  <c:v>B.U16</c:v>
                </c:pt>
                <c:pt idx="172">
                  <c:v>B.U17</c:v>
                </c:pt>
                <c:pt idx="173">
                  <c:v>B.U18</c:v>
                </c:pt>
                <c:pt idx="174">
                  <c:v>B.U19</c:v>
                </c:pt>
                <c:pt idx="175">
                  <c:v>B.U20</c:v>
                </c:pt>
                <c:pt idx="176">
                  <c:v>B.U21</c:v>
                </c:pt>
                <c:pt idx="177">
                  <c:v>B.U22</c:v>
                </c:pt>
                <c:pt idx="178">
                  <c:v>B.U23</c:v>
                </c:pt>
                <c:pt idx="179">
                  <c:v>B.U24</c:v>
                </c:pt>
                <c:pt idx="180">
                  <c:v>B.U25</c:v>
                </c:pt>
                <c:pt idx="181">
                  <c:v>B.U26</c:v>
                </c:pt>
                <c:pt idx="182">
                  <c:v>B.U27</c:v>
                </c:pt>
                <c:pt idx="183">
                  <c:v>B.U28</c:v>
                </c:pt>
                <c:pt idx="184">
                  <c:v>B.U29</c:v>
                </c:pt>
                <c:pt idx="185">
                  <c:v>B.U30</c:v>
                </c:pt>
                <c:pt idx="186">
                  <c:v>B.U31</c:v>
                </c:pt>
                <c:pt idx="187">
                  <c:v>B.U32</c:v>
                </c:pt>
                <c:pt idx="188">
                  <c:v>B.U33</c:v>
                </c:pt>
                <c:pt idx="189">
                  <c:v>B.U34</c:v>
                </c:pt>
                <c:pt idx="190">
                  <c:v>B.U35</c:v>
                </c:pt>
                <c:pt idx="191">
                  <c:v>B.U36</c:v>
                </c:pt>
                <c:pt idx="192">
                  <c:v>B.U37</c:v>
                </c:pt>
                <c:pt idx="193">
                  <c:v>B.U38</c:v>
                </c:pt>
                <c:pt idx="194">
                  <c:v>B.U39</c:v>
                </c:pt>
                <c:pt idx="195">
                  <c:v>B.U40</c:v>
                </c:pt>
                <c:pt idx="196">
                  <c:v>B.U41</c:v>
                </c:pt>
                <c:pt idx="197">
                  <c:v>B.U42</c:v>
                </c:pt>
                <c:pt idx="198">
                  <c:v>B.U43</c:v>
                </c:pt>
                <c:pt idx="199">
                  <c:v>B.U44</c:v>
                </c:pt>
                <c:pt idx="200">
                  <c:v>B.U45</c:v>
                </c:pt>
                <c:pt idx="201">
                  <c:v>B.U46</c:v>
                </c:pt>
                <c:pt idx="202">
                  <c:v>B.U47</c:v>
                </c:pt>
                <c:pt idx="203">
                  <c:v>B.U48</c:v>
                </c:pt>
                <c:pt idx="204">
                  <c:v>B.U49</c:v>
                </c:pt>
                <c:pt idx="205">
                  <c:v>B.U50</c:v>
                </c:pt>
                <c:pt idx="206">
                  <c:v>B.U51</c:v>
                </c:pt>
                <c:pt idx="207">
                  <c:v>B.U52</c:v>
                </c:pt>
                <c:pt idx="208">
                  <c:v>B.U53</c:v>
                </c:pt>
                <c:pt idx="209">
                  <c:v>B.U54</c:v>
                </c:pt>
                <c:pt idx="210">
                  <c:v>B.U55</c:v>
                </c:pt>
                <c:pt idx="211">
                  <c:v>B.U56</c:v>
                </c:pt>
                <c:pt idx="212">
                  <c:v>B.U57</c:v>
                </c:pt>
                <c:pt idx="213">
                  <c:v>B.U58</c:v>
                </c:pt>
                <c:pt idx="214">
                  <c:v>B.U59</c:v>
                </c:pt>
                <c:pt idx="215">
                  <c:v>B.U60</c:v>
                </c:pt>
                <c:pt idx="216">
                  <c:v>B.U61</c:v>
                </c:pt>
                <c:pt idx="217">
                  <c:v>B.U62_FU</c:v>
                </c:pt>
                <c:pt idx="218">
                  <c:v>B.U63_FU</c:v>
                </c:pt>
                <c:pt idx="219">
                  <c:v>B.U64_FU</c:v>
                </c:pt>
                <c:pt idx="220">
                  <c:v>B.U65_FU</c:v>
                </c:pt>
                <c:pt idx="221">
                  <c:v>B.U66_FU</c:v>
                </c:pt>
                <c:pt idx="222">
                  <c:v>B.U67_UMW</c:v>
                </c:pt>
                <c:pt idx="223">
                  <c:v>B.U68_UMW</c:v>
                </c:pt>
                <c:pt idx="224">
                  <c:v>B.U69_UMW</c:v>
                </c:pt>
                <c:pt idx="225">
                  <c:v>B.U70_UMW</c:v>
                </c:pt>
                <c:pt idx="226">
                  <c:v>B.U71_UMW</c:v>
                </c:pt>
                <c:pt idx="227">
                  <c:v>B.U72_UMW</c:v>
                </c:pt>
                <c:pt idx="228">
                  <c:v>C.U01</c:v>
                </c:pt>
                <c:pt idx="229">
                  <c:v>C.U02</c:v>
                </c:pt>
                <c:pt idx="230">
                  <c:v>C.U03</c:v>
                </c:pt>
                <c:pt idx="231">
                  <c:v>C.U04</c:v>
                </c:pt>
                <c:pt idx="232">
                  <c:v>C.U05</c:v>
                </c:pt>
                <c:pt idx="233">
                  <c:v>C.U06</c:v>
                </c:pt>
                <c:pt idx="234">
                  <c:v>C.U07</c:v>
                </c:pt>
                <c:pt idx="235">
                  <c:v>C.U08</c:v>
                </c:pt>
                <c:pt idx="236">
                  <c:v>C.U09</c:v>
                </c:pt>
                <c:pt idx="237">
                  <c:v>C.U10</c:v>
                </c:pt>
                <c:pt idx="238">
                  <c:v>C.U11</c:v>
                </c:pt>
                <c:pt idx="239">
                  <c:v>C.U12</c:v>
                </c:pt>
                <c:pt idx="240">
                  <c:v>C.U13</c:v>
                </c:pt>
                <c:pt idx="241">
                  <c:v>C.U14</c:v>
                </c:pt>
                <c:pt idx="242">
                  <c:v>C.U15</c:v>
                </c:pt>
                <c:pt idx="243">
                  <c:v>C.U16</c:v>
                </c:pt>
                <c:pt idx="244">
                  <c:v>C.U17</c:v>
                </c:pt>
                <c:pt idx="245">
                  <c:v>K.1</c:v>
                </c:pt>
                <c:pt idx="246">
                  <c:v>K.2</c:v>
                </c:pt>
                <c:pt idx="247">
                  <c:v>K.3</c:v>
                </c:pt>
                <c:pt idx="248">
                  <c:v>K.4</c:v>
                </c:pt>
                <c:pt idx="249">
                  <c:v>K.5</c:v>
                </c:pt>
                <c:pt idx="250">
                  <c:v>K.6</c:v>
                </c:pt>
                <c:pt idx="251">
                  <c:v>K.7</c:v>
                </c:pt>
              </c:strCache>
            </c:strRef>
          </c:cat>
          <c:val>
            <c:numRef>
              <c:f>Matryca!$T$19:$JK$19</c:f>
              <c:numCache>
                <c:formatCode>General</c:formatCode>
                <c:ptCount val="252"/>
              </c:numCache>
            </c:numRef>
          </c:val>
          <c:extLst>
            <c:ext xmlns:c16="http://schemas.microsoft.com/office/drawing/2014/chart" uri="{C3380CC4-5D6E-409C-BE32-E72D297353CC}">
              <c16:uniqueId val="{00000000-993B-4D3F-B251-B4BDC8DEA890}"/>
            </c:ext>
          </c:extLst>
        </c:ser>
        <c:ser>
          <c:idx val="1"/>
          <c:order val="1"/>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pl-P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Matryca!$T$18:$JK$18</c:f>
              <c:strCache>
                <c:ptCount val="252"/>
                <c:pt idx="0">
                  <c:v>A.W01</c:v>
                </c:pt>
                <c:pt idx="1">
                  <c:v>A.W02</c:v>
                </c:pt>
                <c:pt idx="2">
                  <c:v>A.W03</c:v>
                </c:pt>
                <c:pt idx="3">
                  <c:v>A.W04</c:v>
                </c:pt>
                <c:pt idx="4">
                  <c:v>A.W05</c:v>
                </c:pt>
                <c:pt idx="5">
                  <c:v>A.W06</c:v>
                </c:pt>
                <c:pt idx="6">
                  <c:v>A.W07</c:v>
                </c:pt>
                <c:pt idx="7">
                  <c:v>A.W08</c:v>
                </c:pt>
                <c:pt idx="8">
                  <c:v>A.W09</c:v>
                </c:pt>
                <c:pt idx="9">
                  <c:v>A.W10</c:v>
                </c:pt>
                <c:pt idx="10">
                  <c:v>A.W11</c:v>
                </c:pt>
                <c:pt idx="11">
                  <c:v>A.W12</c:v>
                </c:pt>
                <c:pt idx="12">
                  <c:v>A.W13</c:v>
                </c:pt>
                <c:pt idx="13">
                  <c:v>A.W14</c:v>
                </c:pt>
                <c:pt idx="14">
                  <c:v>A.W15</c:v>
                </c:pt>
                <c:pt idx="15">
                  <c:v>A.W16</c:v>
                </c:pt>
                <c:pt idx="16">
                  <c:v>A.W17</c:v>
                </c:pt>
                <c:pt idx="17">
                  <c:v>A.W18</c:v>
                </c:pt>
                <c:pt idx="18">
                  <c:v>A.W19</c:v>
                </c:pt>
                <c:pt idx="19">
                  <c:v>A.W20</c:v>
                </c:pt>
                <c:pt idx="20">
                  <c:v>A.W21</c:v>
                </c:pt>
                <c:pt idx="21">
                  <c:v>A.W22</c:v>
                </c:pt>
                <c:pt idx="22">
                  <c:v>A.W23</c:v>
                </c:pt>
                <c:pt idx="23">
                  <c:v>A.W24</c:v>
                </c:pt>
                <c:pt idx="24">
                  <c:v>A.W25</c:v>
                </c:pt>
                <c:pt idx="25">
                  <c:v>A.W26</c:v>
                </c:pt>
                <c:pt idx="26">
                  <c:v>A_W27_UMW</c:v>
                </c:pt>
                <c:pt idx="27">
                  <c:v>B.W01</c:v>
                </c:pt>
                <c:pt idx="28">
                  <c:v>B.W02</c:v>
                </c:pt>
                <c:pt idx="29">
                  <c:v>B.W03</c:v>
                </c:pt>
                <c:pt idx="30">
                  <c:v>B.W04</c:v>
                </c:pt>
                <c:pt idx="31">
                  <c:v>B.W05</c:v>
                </c:pt>
                <c:pt idx="32">
                  <c:v>B.W06</c:v>
                </c:pt>
                <c:pt idx="33">
                  <c:v>B.W07</c:v>
                </c:pt>
                <c:pt idx="34">
                  <c:v>B.W08</c:v>
                </c:pt>
                <c:pt idx="35">
                  <c:v>B.W09</c:v>
                </c:pt>
                <c:pt idx="36">
                  <c:v>B.W10</c:v>
                </c:pt>
                <c:pt idx="37">
                  <c:v>B.W11</c:v>
                </c:pt>
                <c:pt idx="38">
                  <c:v>B.W12</c:v>
                </c:pt>
                <c:pt idx="39">
                  <c:v>B.W13</c:v>
                </c:pt>
                <c:pt idx="40">
                  <c:v>B.W14</c:v>
                </c:pt>
                <c:pt idx="41">
                  <c:v>B.W15</c:v>
                </c:pt>
                <c:pt idx="42">
                  <c:v>B.W16</c:v>
                </c:pt>
                <c:pt idx="43">
                  <c:v>B.W17</c:v>
                </c:pt>
                <c:pt idx="44">
                  <c:v>B.W18</c:v>
                </c:pt>
                <c:pt idx="45">
                  <c:v>B.W19</c:v>
                </c:pt>
                <c:pt idx="46">
                  <c:v>B.W20</c:v>
                </c:pt>
                <c:pt idx="47">
                  <c:v>B.W21</c:v>
                </c:pt>
                <c:pt idx="48">
                  <c:v>B.W22</c:v>
                </c:pt>
                <c:pt idx="49">
                  <c:v>B.W23</c:v>
                </c:pt>
                <c:pt idx="50">
                  <c:v>B.W24</c:v>
                </c:pt>
                <c:pt idx="51">
                  <c:v>B.W25</c:v>
                </c:pt>
                <c:pt idx="52">
                  <c:v>B.W26</c:v>
                </c:pt>
                <c:pt idx="53">
                  <c:v>B.W27</c:v>
                </c:pt>
                <c:pt idx="54">
                  <c:v>B.W28</c:v>
                </c:pt>
                <c:pt idx="55">
                  <c:v>B.W29</c:v>
                </c:pt>
                <c:pt idx="56">
                  <c:v>B.W30</c:v>
                </c:pt>
                <c:pt idx="57">
                  <c:v>B.W31</c:v>
                </c:pt>
                <c:pt idx="58">
                  <c:v>B.W32</c:v>
                </c:pt>
                <c:pt idx="59">
                  <c:v>B.W33</c:v>
                </c:pt>
                <c:pt idx="60">
                  <c:v>B.W34</c:v>
                </c:pt>
                <c:pt idx="61">
                  <c:v>B.W35</c:v>
                </c:pt>
                <c:pt idx="62">
                  <c:v>B.W36</c:v>
                </c:pt>
                <c:pt idx="63">
                  <c:v>B.W37</c:v>
                </c:pt>
                <c:pt idx="64">
                  <c:v>B.W38</c:v>
                </c:pt>
                <c:pt idx="65">
                  <c:v>B.W39</c:v>
                </c:pt>
                <c:pt idx="66">
                  <c:v>B.W40</c:v>
                </c:pt>
                <c:pt idx="67">
                  <c:v>B.W41</c:v>
                </c:pt>
                <c:pt idx="68">
                  <c:v>B.W42</c:v>
                </c:pt>
                <c:pt idx="69">
                  <c:v>B.W43</c:v>
                </c:pt>
                <c:pt idx="70">
                  <c:v>B.W44</c:v>
                </c:pt>
                <c:pt idx="71">
                  <c:v>B.W45</c:v>
                </c:pt>
                <c:pt idx="72">
                  <c:v>B.W46</c:v>
                </c:pt>
                <c:pt idx="73">
                  <c:v>B.W47</c:v>
                </c:pt>
                <c:pt idx="74">
                  <c:v>B.W48</c:v>
                </c:pt>
                <c:pt idx="75">
                  <c:v>B.W49</c:v>
                </c:pt>
                <c:pt idx="76">
                  <c:v>B.W50</c:v>
                </c:pt>
                <c:pt idx="77">
                  <c:v>B.W51</c:v>
                </c:pt>
                <c:pt idx="78">
                  <c:v>B.W52</c:v>
                </c:pt>
                <c:pt idx="79">
                  <c:v>B.W53</c:v>
                </c:pt>
                <c:pt idx="80">
                  <c:v>B.W54</c:v>
                </c:pt>
                <c:pt idx="81">
                  <c:v>B.W55</c:v>
                </c:pt>
                <c:pt idx="82">
                  <c:v>B.W56</c:v>
                </c:pt>
                <c:pt idx="83">
                  <c:v>B.W57</c:v>
                </c:pt>
                <c:pt idx="84">
                  <c:v>B.W58</c:v>
                </c:pt>
                <c:pt idx="85">
                  <c:v>B.W59</c:v>
                </c:pt>
                <c:pt idx="86">
                  <c:v>B.W60</c:v>
                </c:pt>
                <c:pt idx="87">
                  <c:v>B.W61</c:v>
                </c:pt>
                <c:pt idx="88">
                  <c:v>B.W62</c:v>
                </c:pt>
                <c:pt idx="89">
                  <c:v>B.W63</c:v>
                </c:pt>
                <c:pt idx="90">
                  <c:v>B.W64</c:v>
                </c:pt>
                <c:pt idx="91">
                  <c:v>B.W65</c:v>
                </c:pt>
                <c:pt idx="92">
                  <c:v>B_W66_FU</c:v>
                </c:pt>
                <c:pt idx="93">
                  <c:v>B_W67_FU</c:v>
                </c:pt>
                <c:pt idx="94">
                  <c:v>B_W68_FU</c:v>
                </c:pt>
                <c:pt idx="95">
                  <c:v>B_W69_FU</c:v>
                </c:pt>
                <c:pt idx="96">
                  <c:v>B_W70_FU</c:v>
                </c:pt>
                <c:pt idx="97">
                  <c:v>B_W71_FU</c:v>
                </c:pt>
                <c:pt idx="98">
                  <c:v>B_W72_FU</c:v>
                </c:pt>
                <c:pt idx="99">
                  <c:v>B_W73_FU</c:v>
                </c:pt>
                <c:pt idx="100">
                  <c:v>B_W74_UMW</c:v>
                </c:pt>
                <c:pt idx="101">
                  <c:v>B_W75_UMW</c:v>
                </c:pt>
                <c:pt idx="102">
                  <c:v>B_W76_UMW</c:v>
                </c:pt>
                <c:pt idx="103">
                  <c:v>B_W77_UMW</c:v>
                </c:pt>
                <c:pt idx="104">
                  <c:v>B_W78_UMW</c:v>
                </c:pt>
                <c:pt idx="105">
                  <c:v>B_W79_UMW</c:v>
                </c:pt>
                <c:pt idx="106">
                  <c:v>B_W80_UMW</c:v>
                </c:pt>
                <c:pt idx="107">
                  <c:v>C.W01</c:v>
                </c:pt>
                <c:pt idx="108">
                  <c:v>C.W02</c:v>
                </c:pt>
                <c:pt idx="109">
                  <c:v>C.W03</c:v>
                </c:pt>
                <c:pt idx="110">
                  <c:v>C.W04</c:v>
                </c:pt>
                <c:pt idx="111">
                  <c:v>C.W05</c:v>
                </c:pt>
                <c:pt idx="112">
                  <c:v>C.W06</c:v>
                </c:pt>
                <c:pt idx="113">
                  <c:v>C.W07</c:v>
                </c:pt>
                <c:pt idx="114">
                  <c:v>C.W08</c:v>
                </c:pt>
                <c:pt idx="115">
                  <c:v>C.W09</c:v>
                </c:pt>
                <c:pt idx="116">
                  <c:v>C.W10</c:v>
                </c:pt>
                <c:pt idx="117">
                  <c:v>C.W11</c:v>
                </c:pt>
                <c:pt idx="118">
                  <c:v>C.W12</c:v>
                </c:pt>
                <c:pt idx="119">
                  <c:v>C.W13</c:v>
                </c:pt>
                <c:pt idx="120">
                  <c:v>C.W14</c:v>
                </c:pt>
                <c:pt idx="121">
                  <c:v>C.W15</c:v>
                </c:pt>
                <c:pt idx="122">
                  <c:v>C.W16</c:v>
                </c:pt>
                <c:pt idx="123">
                  <c:v>C.W17</c:v>
                </c:pt>
                <c:pt idx="124">
                  <c:v>C.W18</c:v>
                </c:pt>
                <c:pt idx="125">
                  <c:v>C.W19</c:v>
                </c:pt>
                <c:pt idx="126">
                  <c:v>C.W20</c:v>
                </c:pt>
                <c:pt idx="127">
                  <c:v>C.W21</c:v>
                </c:pt>
                <c:pt idx="128">
                  <c:v>C.W22</c:v>
                </c:pt>
                <c:pt idx="129">
                  <c:v>S.W01</c:v>
                </c:pt>
                <c:pt idx="130">
                  <c:v>S.W02</c:v>
                </c:pt>
                <c:pt idx="131">
                  <c:v>S.W03</c:v>
                </c:pt>
                <c:pt idx="132">
                  <c:v>P.W01</c:v>
                </c:pt>
                <c:pt idx="133">
                  <c:v>P.W02</c:v>
                </c:pt>
                <c:pt idx="134">
                  <c:v>P.W03</c:v>
                </c:pt>
                <c:pt idx="135">
                  <c:v>A.U01</c:v>
                </c:pt>
                <c:pt idx="136">
                  <c:v>A.U02</c:v>
                </c:pt>
                <c:pt idx="137">
                  <c:v>A.U03</c:v>
                </c:pt>
                <c:pt idx="138">
                  <c:v>A.U04</c:v>
                </c:pt>
                <c:pt idx="139">
                  <c:v>A.U05</c:v>
                </c:pt>
                <c:pt idx="140">
                  <c:v>A.U06</c:v>
                </c:pt>
                <c:pt idx="141">
                  <c:v>A.U07</c:v>
                </c:pt>
                <c:pt idx="142">
                  <c:v>A.U08</c:v>
                </c:pt>
                <c:pt idx="143">
                  <c:v>A.U09</c:v>
                </c:pt>
                <c:pt idx="144">
                  <c:v>A.U10</c:v>
                </c:pt>
                <c:pt idx="145">
                  <c:v>A.U11</c:v>
                </c:pt>
                <c:pt idx="146">
                  <c:v>A.U12</c:v>
                </c:pt>
                <c:pt idx="147">
                  <c:v>A.U13</c:v>
                </c:pt>
                <c:pt idx="148">
                  <c:v>A.U14</c:v>
                </c:pt>
                <c:pt idx="149">
                  <c:v>A.U15</c:v>
                </c:pt>
                <c:pt idx="150">
                  <c:v>A.U16</c:v>
                </c:pt>
                <c:pt idx="151">
                  <c:v>A.U17</c:v>
                </c:pt>
                <c:pt idx="152">
                  <c:v>A.U18</c:v>
                </c:pt>
                <c:pt idx="153">
                  <c:v>A.U19</c:v>
                </c:pt>
                <c:pt idx="154">
                  <c:v>A.U20</c:v>
                </c:pt>
                <c:pt idx="155">
                  <c:v>A.U21_UMW</c:v>
                </c:pt>
                <c:pt idx="156">
                  <c:v>B.U01</c:v>
                </c:pt>
                <c:pt idx="157">
                  <c:v>B.U02</c:v>
                </c:pt>
                <c:pt idx="158">
                  <c:v>B.U03</c:v>
                </c:pt>
                <c:pt idx="159">
                  <c:v>B.U04</c:v>
                </c:pt>
                <c:pt idx="160">
                  <c:v>B.U05</c:v>
                </c:pt>
                <c:pt idx="161">
                  <c:v>B.U06</c:v>
                </c:pt>
                <c:pt idx="162">
                  <c:v>B.U07</c:v>
                </c:pt>
                <c:pt idx="163">
                  <c:v>B.U08</c:v>
                </c:pt>
                <c:pt idx="164">
                  <c:v>B.U09</c:v>
                </c:pt>
                <c:pt idx="165">
                  <c:v>B.U10</c:v>
                </c:pt>
                <c:pt idx="166">
                  <c:v>B.U11</c:v>
                </c:pt>
                <c:pt idx="167">
                  <c:v>B.U12</c:v>
                </c:pt>
                <c:pt idx="168">
                  <c:v>B.U13</c:v>
                </c:pt>
                <c:pt idx="169">
                  <c:v>B.U14</c:v>
                </c:pt>
                <c:pt idx="170">
                  <c:v>B.U15</c:v>
                </c:pt>
                <c:pt idx="171">
                  <c:v>B.U16</c:v>
                </c:pt>
                <c:pt idx="172">
                  <c:v>B.U17</c:v>
                </c:pt>
                <c:pt idx="173">
                  <c:v>B.U18</c:v>
                </c:pt>
                <c:pt idx="174">
                  <c:v>B.U19</c:v>
                </c:pt>
                <c:pt idx="175">
                  <c:v>B.U20</c:v>
                </c:pt>
                <c:pt idx="176">
                  <c:v>B.U21</c:v>
                </c:pt>
                <c:pt idx="177">
                  <c:v>B.U22</c:v>
                </c:pt>
                <c:pt idx="178">
                  <c:v>B.U23</c:v>
                </c:pt>
                <c:pt idx="179">
                  <c:v>B.U24</c:v>
                </c:pt>
                <c:pt idx="180">
                  <c:v>B.U25</c:v>
                </c:pt>
                <c:pt idx="181">
                  <c:v>B.U26</c:v>
                </c:pt>
                <c:pt idx="182">
                  <c:v>B.U27</c:v>
                </c:pt>
                <c:pt idx="183">
                  <c:v>B.U28</c:v>
                </c:pt>
                <c:pt idx="184">
                  <c:v>B.U29</c:v>
                </c:pt>
                <c:pt idx="185">
                  <c:v>B.U30</c:v>
                </c:pt>
                <c:pt idx="186">
                  <c:v>B.U31</c:v>
                </c:pt>
                <c:pt idx="187">
                  <c:v>B.U32</c:v>
                </c:pt>
                <c:pt idx="188">
                  <c:v>B.U33</c:v>
                </c:pt>
                <c:pt idx="189">
                  <c:v>B.U34</c:v>
                </c:pt>
                <c:pt idx="190">
                  <c:v>B.U35</c:v>
                </c:pt>
                <c:pt idx="191">
                  <c:v>B.U36</c:v>
                </c:pt>
                <c:pt idx="192">
                  <c:v>B.U37</c:v>
                </c:pt>
                <c:pt idx="193">
                  <c:v>B.U38</c:v>
                </c:pt>
                <c:pt idx="194">
                  <c:v>B.U39</c:v>
                </c:pt>
                <c:pt idx="195">
                  <c:v>B.U40</c:v>
                </c:pt>
                <c:pt idx="196">
                  <c:v>B.U41</c:v>
                </c:pt>
                <c:pt idx="197">
                  <c:v>B.U42</c:v>
                </c:pt>
                <c:pt idx="198">
                  <c:v>B.U43</c:v>
                </c:pt>
                <c:pt idx="199">
                  <c:v>B.U44</c:v>
                </c:pt>
                <c:pt idx="200">
                  <c:v>B.U45</c:v>
                </c:pt>
                <c:pt idx="201">
                  <c:v>B.U46</c:v>
                </c:pt>
                <c:pt idx="202">
                  <c:v>B.U47</c:v>
                </c:pt>
                <c:pt idx="203">
                  <c:v>B.U48</c:v>
                </c:pt>
                <c:pt idx="204">
                  <c:v>B.U49</c:v>
                </c:pt>
                <c:pt idx="205">
                  <c:v>B.U50</c:v>
                </c:pt>
                <c:pt idx="206">
                  <c:v>B.U51</c:v>
                </c:pt>
                <c:pt idx="207">
                  <c:v>B.U52</c:v>
                </c:pt>
                <c:pt idx="208">
                  <c:v>B.U53</c:v>
                </c:pt>
                <c:pt idx="209">
                  <c:v>B.U54</c:v>
                </c:pt>
                <c:pt idx="210">
                  <c:v>B.U55</c:v>
                </c:pt>
                <c:pt idx="211">
                  <c:v>B.U56</c:v>
                </c:pt>
                <c:pt idx="212">
                  <c:v>B.U57</c:v>
                </c:pt>
                <c:pt idx="213">
                  <c:v>B.U58</c:v>
                </c:pt>
                <c:pt idx="214">
                  <c:v>B.U59</c:v>
                </c:pt>
                <c:pt idx="215">
                  <c:v>B.U60</c:v>
                </c:pt>
                <c:pt idx="216">
                  <c:v>B.U61</c:v>
                </c:pt>
                <c:pt idx="217">
                  <c:v>B.U62_FU</c:v>
                </c:pt>
                <c:pt idx="218">
                  <c:v>B.U63_FU</c:v>
                </c:pt>
                <c:pt idx="219">
                  <c:v>B.U64_FU</c:v>
                </c:pt>
                <c:pt idx="220">
                  <c:v>B.U65_FU</c:v>
                </c:pt>
                <c:pt idx="221">
                  <c:v>B.U66_FU</c:v>
                </c:pt>
                <c:pt idx="222">
                  <c:v>B.U67_UMW</c:v>
                </c:pt>
                <c:pt idx="223">
                  <c:v>B.U68_UMW</c:v>
                </c:pt>
                <c:pt idx="224">
                  <c:v>B.U69_UMW</c:v>
                </c:pt>
                <c:pt idx="225">
                  <c:v>B.U70_UMW</c:v>
                </c:pt>
                <c:pt idx="226">
                  <c:v>B.U71_UMW</c:v>
                </c:pt>
                <c:pt idx="227">
                  <c:v>B.U72_UMW</c:v>
                </c:pt>
                <c:pt idx="228">
                  <c:v>C.U01</c:v>
                </c:pt>
                <c:pt idx="229">
                  <c:v>C.U02</c:v>
                </c:pt>
                <c:pt idx="230">
                  <c:v>C.U03</c:v>
                </c:pt>
                <c:pt idx="231">
                  <c:v>C.U04</c:v>
                </c:pt>
                <c:pt idx="232">
                  <c:v>C.U05</c:v>
                </c:pt>
                <c:pt idx="233">
                  <c:v>C.U06</c:v>
                </c:pt>
                <c:pt idx="234">
                  <c:v>C.U07</c:v>
                </c:pt>
                <c:pt idx="235">
                  <c:v>C.U08</c:v>
                </c:pt>
                <c:pt idx="236">
                  <c:v>C.U09</c:v>
                </c:pt>
                <c:pt idx="237">
                  <c:v>C.U10</c:v>
                </c:pt>
                <c:pt idx="238">
                  <c:v>C.U11</c:v>
                </c:pt>
                <c:pt idx="239">
                  <c:v>C.U12</c:v>
                </c:pt>
                <c:pt idx="240">
                  <c:v>C.U13</c:v>
                </c:pt>
                <c:pt idx="241">
                  <c:v>C.U14</c:v>
                </c:pt>
                <c:pt idx="242">
                  <c:v>C.U15</c:v>
                </c:pt>
                <c:pt idx="243">
                  <c:v>C.U16</c:v>
                </c:pt>
                <c:pt idx="244">
                  <c:v>C.U17</c:v>
                </c:pt>
                <c:pt idx="245">
                  <c:v>K.1</c:v>
                </c:pt>
                <c:pt idx="246">
                  <c:v>K.2</c:v>
                </c:pt>
                <c:pt idx="247">
                  <c:v>K.3</c:v>
                </c:pt>
                <c:pt idx="248">
                  <c:v>K.4</c:v>
                </c:pt>
                <c:pt idx="249">
                  <c:v>K.5</c:v>
                </c:pt>
                <c:pt idx="250">
                  <c:v>K.6</c:v>
                </c:pt>
                <c:pt idx="251">
                  <c:v>K.7</c:v>
                </c:pt>
              </c:strCache>
            </c:strRef>
          </c:cat>
          <c:val>
            <c:numRef>
              <c:f>Matryca!$T$68:$JK$68</c:f>
              <c:numCache>
                <c:formatCode>General</c:formatCode>
                <c:ptCount val="252"/>
                <c:pt idx="0">
                  <c:v>1</c:v>
                </c:pt>
                <c:pt idx="1">
                  <c:v>1</c:v>
                </c:pt>
                <c:pt idx="2">
                  <c:v>1</c:v>
                </c:pt>
                <c:pt idx="3">
                  <c:v>1</c:v>
                </c:pt>
                <c:pt idx="4">
                  <c:v>1</c:v>
                </c:pt>
                <c:pt idx="5">
                  <c:v>1</c:v>
                </c:pt>
                <c:pt idx="6">
                  <c:v>1</c:v>
                </c:pt>
                <c:pt idx="7">
                  <c:v>1</c:v>
                </c:pt>
                <c:pt idx="8">
                  <c:v>1</c:v>
                </c:pt>
                <c:pt idx="9">
                  <c:v>1</c:v>
                </c:pt>
                <c:pt idx="10">
                  <c:v>1</c:v>
                </c:pt>
                <c:pt idx="11">
                  <c:v>2</c:v>
                </c:pt>
                <c:pt idx="12">
                  <c:v>1</c:v>
                </c:pt>
                <c:pt idx="13">
                  <c:v>1</c:v>
                </c:pt>
                <c:pt idx="14">
                  <c:v>1</c:v>
                </c:pt>
                <c:pt idx="15">
                  <c:v>1</c:v>
                </c:pt>
                <c:pt idx="16">
                  <c:v>2</c:v>
                </c:pt>
                <c:pt idx="17">
                  <c:v>1</c:v>
                </c:pt>
                <c:pt idx="18">
                  <c:v>1</c:v>
                </c:pt>
                <c:pt idx="19">
                  <c:v>1</c:v>
                </c:pt>
                <c:pt idx="20">
                  <c:v>1</c:v>
                </c:pt>
                <c:pt idx="21">
                  <c:v>2</c:v>
                </c:pt>
                <c:pt idx="22">
                  <c:v>1</c:v>
                </c:pt>
                <c:pt idx="23">
                  <c:v>1</c:v>
                </c:pt>
                <c:pt idx="24">
                  <c:v>1</c:v>
                </c:pt>
                <c:pt idx="25">
                  <c:v>1</c:v>
                </c:pt>
                <c:pt idx="26">
                  <c:v>2</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2</c:v>
                </c:pt>
                <c:pt idx="103">
                  <c:v>2</c:v>
                </c:pt>
                <c:pt idx="104">
                  <c:v>2</c:v>
                </c:pt>
                <c:pt idx="105">
                  <c:v>2</c:v>
                </c:pt>
                <c:pt idx="106">
                  <c:v>2</c:v>
                </c:pt>
                <c:pt idx="107">
                  <c:v>1</c:v>
                </c:pt>
                <c:pt idx="108">
                  <c:v>1</c:v>
                </c:pt>
                <c:pt idx="109">
                  <c:v>1</c:v>
                </c:pt>
                <c:pt idx="110">
                  <c:v>1</c:v>
                </c:pt>
                <c:pt idx="111">
                  <c:v>1</c:v>
                </c:pt>
                <c:pt idx="112">
                  <c:v>1</c:v>
                </c:pt>
                <c:pt idx="113">
                  <c:v>3</c:v>
                </c:pt>
                <c:pt idx="114">
                  <c:v>3</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2</c:v>
                </c:pt>
                <c:pt idx="139">
                  <c:v>2</c:v>
                </c:pt>
                <c:pt idx="140">
                  <c:v>2</c:v>
                </c:pt>
                <c:pt idx="141">
                  <c:v>2</c:v>
                </c:pt>
                <c:pt idx="142">
                  <c:v>2</c:v>
                </c:pt>
                <c:pt idx="143">
                  <c:v>2</c:v>
                </c:pt>
                <c:pt idx="144">
                  <c:v>2</c:v>
                </c:pt>
                <c:pt idx="145">
                  <c:v>2</c:v>
                </c:pt>
                <c:pt idx="146">
                  <c:v>1</c:v>
                </c:pt>
                <c:pt idx="147">
                  <c:v>1</c:v>
                </c:pt>
                <c:pt idx="148">
                  <c:v>1</c:v>
                </c:pt>
                <c:pt idx="149">
                  <c:v>2</c:v>
                </c:pt>
                <c:pt idx="150">
                  <c:v>1</c:v>
                </c:pt>
                <c:pt idx="151">
                  <c:v>1</c:v>
                </c:pt>
                <c:pt idx="152">
                  <c:v>1</c:v>
                </c:pt>
                <c:pt idx="153">
                  <c:v>1</c:v>
                </c:pt>
                <c:pt idx="154">
                  <c:v>2</c:v>
                </c:pt>
                <c:pt idx="155">
                  <c:v>2</c:v>
                </c:pt>
                <c:pt idx="156">
                  <c:v>2</c:v>
                </c:pt>
                <c:pt idx="157">
                  <c:v>2</c:v>
                </c:pt>
                <c:pt idx="158">
                  <c:v>2</c:v>
                </c:pt>
                <c:pt idx="159">
                  <c:v>2</c:v>
                </c:pt>
                <c:pt idx="160">
                  <c:v>2</c:v>
                </c:pt>
                <c:pt idx="161">
                  <c:v>1</c:v>
                </c:pt>
                <c:pt idx="162">
                  <c:v>1</c:v>
                </c:pt>
                <c:pt idx="163">
                  <c:v>1</c:v>
                </c:pt>
                <c:pt idx="164">
                  <c:v>1</c:v>
                </c:pt>
                <c:pt idx="165">
                  <c:v>1</c:v>
                </c:pt>
                <c:pt idx="166">
                  <c:v>1</c:v>
                </c:pt>
                <c:pt idx="167">
                  <c:v>1</c:v>
                </c:pt>
                <c:pt idx="168">
                  <c:v>2</c:v>
                </c:pt>
                <c:pt idx="169">
                  <c:v>2</c:v>
                </c:pt>
                <c:pt idx="170">
                  <c:v>2</c:v>
                </c:pt>
                <c:pt idx="171">
                  <c:v>2</c:v>
                </c:pt>
                <c:pt idx="172">
                  <c:v>2</c:v>
                </c:pt>
                <c:pt idx="173">
                  <c:v>2</c:v>
                </c:pt>
                <c:pt idx="174">
                  <c:v>2</c:v>
                </c:pt>
                <c:pt idx="175">
                  <c:v>2</c:v>
                </c:pt>
                <c:pt idx="176">
                  <c:v>2</c:v>
                </c:pt>
                <c:pt idx="177">
                  <c:v>2</c:v>
                </c:pt>
                <c:pt idx="178">
                  <c:v>2</c:v>
                </c:pt>
                <c:pt idx="179">
                  <c:v>2</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pt idx="199">
                  <c:v>3</c:v>
                </c:pt>
                <c:pt idx="200">
                  <c:v>3</c:v>
                </c:pt>
                <c:pt idx="201">
                  <c:v>3</c:v>
                </c:pt>
                <c:pt idx="202">
                  <c:v>3</c:v>
                </c:pt>
                <c:pt idx="203">
                  <c:v>3</c:v>
                </c:pt>
                <c:pt idx="204">
                  <c:v>1</c:v>
                </c:pt>
                <c:pt idx="205">
                  <c:v>1</c:v>
                </c:pt>
                <c:pt idx="206">
                  <c:v>1</c:v>
                </c:pt>
                <c:pt idx="207">
                  <c:v>1</c:v>
                </c:pt>
                <c:pt idx="208">
                  <c:v>1</c:v>
                </c:pt>
                <c:pt idx="209">
                  <c:v>1</c:v>
                </c:pt>
                <c:pt idx="210">
                  <c:v>1</c:v>
                </c:pt>
                <c:pt idx="211">
                  <c:v>1</c:v>
                </c:pt>
                <c:pt idx="212">
                  <c:v>1</c:v>
                </c:pt>
                <c:pt idx="213">
                  <c:v>1</c:v>
                </c:pt>
                <c:pt idx="214">
                  <c:v>1</c:v>
                </c:pt>
                <c:pt idx="215">
                  <c:v>1</c:v>
                </c:pt>
                <c:pt idx="216">
                  <c:v>1</c:v>
                </c:pt>
                <c:pt idx="217">
                  <c:v>1</c:v>
                </c:pt>
                <c:pt idx="218">
                  <c:v>1</c:v>
                </c:pt>
                <c:pt idx="219">
                  <c:v>1</c:v>
                </c:pt>
                <c:pt idx="220">
                  <c:v>1</c:v>
                </c:pt>
                <c:pt idx="221">
                  <c:v>1</c:v>
                </c:pt>
                <c:pt idx="222">
                  <c:v>1</c:v>
                </c:pt>
                <c:pt idx="223">
                  <c:v>2</c:v>
                </c:pt>
                <c:pt idx="224">
                  <c:v>2</c:v>
                </c:pt>
                <c:pt idx="225">
                  <c:v>2</c:v>
                </c:pt>
                <c:pt idx="226">
                  <c:v>2</c:v>
                </c:pt>
                <c:pt idx="227">
                  <c:v>2</c:v>
                </c:pt>
                <c:pt idx="228">
                  <c:v>1</c:v>
                </c:pt>
                <c:pt idx="229">
                  <c:v>1</c:v>
                </c:pt>
                <c:pt idx="230">
                  <c:v>1</c:v>
                </c:pt>
                <c:pt idx="231">
                  <c:v>1</c:v>
                </c:pt>
                <c:pt idx="232">
                  <c:v>1</c:v>
                </c:pt>
                <c:pt idx="233">
                  <c:v>4</c:v>
                </c:pt>
                <c:pt idx="234">
                  <c:v>3</c:v>
                </c:pt>
                <c:pt idx="235">
                  <c:v>1</c:v>
                </c:pt>
                <c:pt idx="236">
                  <c:v>1</c:v>
                </c:pt>
                <c:pt idx="237">
                  <c:v>1</c:v>
                </c:pt>
                <c:pt idx="238">
                  <c:v>1</c:v>
                </c:pt>
                <c:pt idx="239">
                  <c:v>1</c:v>
                </c:pt>
                <c:pt idx="240">
                  <c:v>1</c:v>
                </c:pt>
                <c:pt idx="241">
                  <c:v>1</c:v>
                </c:pt>
                <c:pt idx="242">
                  <c:v>1</c:v>
                </c:pt>
                <c:pt idx="243">
                  <c:v>1</c:v>
                </c:pt>
                <c:pt idx="244">
                  <c:v>1</c:v>
                </c:pt>
                <c:pt idx="245">
                  <c:v>24</c:v>
                </c:pt>
                <c:pt idx="246">
                  <c:v>37</c:v>
                </c:pt>
                <c:pt idx="247">
                  <c:v>37</c:v>
                </c:pt>
                <c:pt idx="248">
                  <c:v>28</c:v>
                </c:pt>
                <c:pt idx="249">
                  <c:v>26</c:v>
                </c:pt>
                <c:pt idx="250">
                  <c:v>26</c:v>
                </c:pt>
                <c:pt idx="251">
                  <c:v>5</c:v>
                </c:pt>
              </c:numCache>
            </c:numRef>
          </c:val>
          <c:extLst>
            <c:ext xmlns:c16="http://schemas.microsoft.com/office/drawing/2014/chart" uri="{C3380CC4-5D6E-409C-BE32-E72D297353CC}">
              <c16:uniqueId val="{00000003-993B-4D3F-B251-B4BDC8DEA890}"/>
            </c:ext>
          </c:extLst>
        </c:ser>
        <c:dLbls>
          <c:dLblPos val="inEnd"/>
          <c:showLegendKey val="0"/>
          <c:showVal val="1"/>
          <c:showCatName val="0"/>
          <c:showSerName val="0"/>
          <c:showPercent val="0"/>
          <c:showBubbleSize val="0"/>
        </c:dLbls>
        <c:gapWidth val="41"/>
        <c:axId val="2002115599"/>
        <c:axId val="2002116431"/>
      </c:barChart>
      <c:catAx>
        <c:axId val="2002115599"/>
        <c:scaling>
          <c:orientation val="minMax"/>
        </c:scaling>
        <c:delete val="0"/>
        <c:axPos val="b"/>
        <c:numFmt formatCode="General" sourceLinked="1"/>
        <c:majorTickMark val="out"/>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l-PL"/>
          </a:p>
        </c:txPr>
        <c:crossAx val="2002116431"/>
        <c:crosses val="autoZero"/>
        <c:auto val="0"/>
        <c:lblAlgn val="ctr"/>
        <c:lblOffset val="100"/>
        <c:noMultiLvlLbl val="0"/>
      </c:catAx>
      <c:valAx>
        <c:axId val="2002116431"/>
        <c:scaling>
          <c:orientation val="minMax"/>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l-PL"/>
          </a:p>
        </c:txPr>
        <c:crossAx val="2002115599"/>
        <c:crosses val="autoZero"/>
        <c:crossBetween val="between"/>
      </c:valAx>
      <c:spPr>
        <a:gradFill>
          <a:gsLst>
            <a:gs pos="0">
              <a:srgbClr val="F8F8F8"/>
            </a:gs>
            <a:gs pos="74000">
              <a:schemeClr val="accent3">
                <a:lumMod val="45000"/>
                <a:lumOff val="55000"/>
              </a:schemeClr>
            </a:gs>
            <a:gs pos="83000">
              <a:schemeClr val="accent3">
                <a:lumMod val="45000"/>
                <a:lumOff val="55000"/>
              </a:schemeClr>
            </a:gs>
            <a:gs pos="100000">
              <a:schemeClr val="accent3">
                <a:lumMod val="30000"/>
                <a:lumOff val="70000"/>
              </a:schemeClr>
            </a:gs>
          </a:gsLst>
          <a:lin ang="16200000" scaled="1"/>
        </a:gradFill>
        <a:ln>
          <a:solidFill>
            <a:schemeClr val="bg1"/>
          </a:solidFill>
        </a:ln>
        <a:effectLst>
          <a:outerShdw blurRad="50800" dist="38100" algn="l" rotWithShape="0">
            <a:schemeClr val="bg1">
              <a:lumMod val="85000"/>
              <a:alpha val="40000"/>
            </a:schemeClr>
          </a:outerShdw>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95000"/>
        </a:schemeClr>
      </a:solidFill>
      <a:round/>
    </a:ln>
    <a:effectLst/>
  </c:spPr>
  <c:txPr>
    <a:bodyPr/>
    <a:lstStyle/>
    <a:p>
      <a:pPr>
        <a:defRPr>
          <a:solidFill>
            <a:schemeClr val="tx1"/>
          </a:solidFill>
        </a:defRPr>
      </a:pPr>
      <a:endParaRPr lang="pl-P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900040892660045"/>
          <c:y val="8.8446749152600139E-3"/>
          <c:w val="0.49466126406220928"/>
          <c:h val="0.98312000575531322"/>
        </c:manualLayout>
      </c:layout>
      <c:barChart>
        <c:barDir val="bar"/>
        <c:grouping val="percentStacked"/>
        <c:varyColors val="0"/>
        <c:ser>
          <c:idx val="0"/>
          <c:order val="0"/>
          <c:tx>
            <c:v>WIEDZA</c:v>
          </c:tx>
          <c:spPr>
            <a:solidFill>
              <a:schemeClr val="accent6">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pl-P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Matryca!$I$20:$I$67</c:f>
              <c:strCache>
                <c:ptCount val="48"/>
                <c:pt idx="0">
                  <c:v>Dydaktyka medyczna</c:v>
                </c:pt>
                <c:pt idx="1">
                  <c:v>Język angielski</c:v>
                </c:pt>
                <c:pt idx="2">
                  <c:v>Farmakologia uzupełniająca * </c:v>
                </c:pt>
                <c:pt idx="3">
                  <c:v>Prawo w praktyce zawodowej położnej</c:v>
                </c:pt>
                <c:pt idx="4">
                  <c:v>Terapia bólu ostrego i przewlekłego</c:v>
                </c:pt>
                <c:pt idx="5">
                  <c:v>Diagnostyka ultrasonograficzna w położnictwie i ginekologii</c:v>
                </c:pt>
                <c:pt idx="6">
                  <c:v>Opieka specjalistyczna w onkologii ginekologicznej i leczeniu systemowym nowotworów</c:v>
                </c:pt>
                <c:pt idx="7">
                  <c:v>Edukacja w praktyce zawodowej położnej - edukacja terapeutyczna w chorobach onkologiczno-ginekologicznych</c:v>
                </c:pt>
                <c:pt idx="8">
                  <c:v>Opieka specjalistyczna nad kobietą z cukrzycą w okresie okołoporodowym</c:v>
                </c:pt>
                <c:pt idx="9">
                  <c:v>Edukacja w praktyce zawodwej położnej - edukacja w cukrzycy</c:v>
                </c:pt>
                <c:pt idx="10">
                  <c:v>Opieka interprofesjonalna w okresie okołoporodowym</c:v>
                </c:pt>
                <c:pt idx="11">
                  <c:v>Leczenie ran w praktyce zawodowej położnej</c:v>
                </c:pt>
                <c:pt idx="12">
                  <c:v>Badania naukowe w praktyce zawodowej położnej</c:v>
                </c:pt>
                <c:pt idx="13">
                  <c:v>Informacja naukowa</c:v>
                </c:pt>
                <c:pt idx="14">
                  <c:v>Praktyka zawodowa położnej w pespektywie międzynarodowej</c:v>
                </c:pt>
                <c:pt idx="15">
                  <c:v>Praktyka zawodowa położnej oparta na dowodach naukowych</c:v>
                </c:pt>
                <c:pt idx="16">
                  <c:v>Statystyka medyczna</c:v>
                </c:pt>
                <c:pt idx="17">
                  <c:v>Seminarium dyplomowe</c:v>
                </c:pt>
                <c:pt idx="18">
                  <c:v>Seksuologia i edukacja seksualna</c:v>
                </c:pt>
                <c:pt idx="19">
                  <c:v>Opieka specjalistyczna nad pacjentką i jej rodziną w ujęciu interdyscyplinarnym oraz edukacja w praktyce zawodowej położnej - praktyka zawodowa</c:v>
                </c:pt>
                <c:pt idx="20">
                  <c:v>Diagnostyka ultrasonograficzna w położnictwie i ginekologii - praktyka zawodowa</c:v>
                </c:pt>
                <c:pt idx="21">
                  <c:v>Szkolenie BHP i P.P</c:v>
                </c:pt>
                <c:pt idx="22">
                  <c:v>Przysposobienie biblioteczne</c:v>
                </c:pt>
                <c:pt idx="23">
                  <c:v>sumy dla 1 roku</c:v>
                </c:pt>
                <c:pt idx="24">
                  <c:v>Wielokulturowość w praktyce zawodowej położnej</c:v>
                </c:pt>
                <c:pt idx="25">
                  <c:v>Zarządzanie w praktyce zawodowej położnej</c:v>
                </c:pt>
                <c:pt idx="26">
                  <c:v>Język angielski</c:v>
                </c:pt>
                <c:pt idx="27">
                  <c:v>Farmakologia i ordynowanie produktów leczniczych</c:v>
                </c:pt>
                <c:pt idx="28">
                  <c:v>Edukacja  w praktyce zawodowej położnej - edukacja i wsparcie kobiety w okresie laktacji</c:v>
                </c:pt>
                <c:pt idx="29">
                  <c:v>Edukacja w praktyce zawodowej położnej - edukacja uroginekologiczna</c:v>
                </c:pt>
                <c:pt idx="30">
                  <c:v>Koordynowana opieka zdrowotna</c:v>
                </c:pt>
                <c:pt idx="31">
                  <c:v>Seminarium dyplomowe</c:v>
                </c:pt>
                <c:pt idx="32">
                  <c:v>Intensywny nadzór neonatologiczny</c:v>
                </c:pt>
                <c:pt idx="33">
                  <c:v>Stany naglące w neonatologii</c:v>
                </c:pt>
                <c:pt idx="34">
                  <c:v>Postępowanie w stanach zagrożenia życia w ujęciu interprofesjonalnym</c:v>
                </c:pt>
                <c:pt idx="35">
                  <c:v>Stany nagłe w położnictwie i ginekologii</c:v>
                </c:pt>
                <c:pt idx="36">
                  <c:v>Nowoczesna komunikacja i edukacja z wykorzystaniem nowoczesnych narzędzi social media </c:v>
                </c:pt>
                <c:pt idx="37">
                  <c:v>Opieka paliatywna w perinatologii </c:v>
                </c:pt>
                <c:pt idx="38">
                  <c:v>Opieka hospicyjna w medycynie perinatalnej</c:v>
                </c:pt>
                <c:pt idx="39">
                  <c:v>Skteczna komunikacja w warunkach podwyższonego stresu</c:v>
                </c:pt>
                <c:pt idx="40">
                  <c:v>Kominikacja w sytuacji trudnej w praktyce zawodowej położnej</c:v>
                </c:pt>
                <c:pt idx="41">
                  <c:v>Zajęcia fakultatywne</c:v>
                </c:pt>
                <c:pt idx="42">
                  <c:v>Zarządzanie w praktyce zawodowej położnej - praktyka zawodowa</c:v>
                </c:pt>
                <c:pt idx="43">
                  <c:v>Ordynowanie leków i wystawianie recept - praktyka zawodowa</c:v>
                </c:pt>
                <c:pt idx="44">
                  <c:v>Opieka specjalistyczna nad pacjentką i jej rodziną w ujęciu interdyscyplinarnym oraz edukacja w praktyce zawodowej położnej – praktyka zawodowa</c:v>
                </c:pt>
                <c:pt idx="45">
                  <c:v>Przygotowanie pracy dyplomowej**</c:v>
                </c:pt>
                <c:pt idx="46">
                  <c:v>Przygotowanie do egzaminu dyplomowego</c:v>
                </c:pt>
                <c:pt idx="47">
                  <c:v>sumy dla 2 roku</c:v>
                </c:pt>
              </c:strCache>
            </c:strRef>
          </c:cat>
          <c:val>
            <c:numRef>
              <c:f>Matryca!$Q$20:$Q$67</c:f>
              <c:numCache>
                <c:formatCode>General</c:formatCode>
                <c:ptCount val="48"/>
                <c:pt idx="0">
                  <c:v>3</c:v>
                </c:pt>
                <c:pt idx="1">
                  <c:v>0</c:v>
                </c:pt>
                <c:pt idx="2">
                  <c:v>8</c:v>
                </c:pt>
                <c:pt idx="3">
                  <c:v>5</c:v>
                </c:pt>
                <c:pt idx="4">
                  <c:v>5</c:v>
                </c:pt>
                <c:pt idx="5">
                  <c:v>12</c:v>
                </c:pt>
                <c:pt idx="6">
                  <c:v>10</c:v>
                </c:pt>
                <c:pt idx="7">
                  <c:v>2</c:v>
                </c:pt>
                <c:pt idx="8">
                  <c:v>5</c:v>
                </c:pt>
                <c:pt idx="9">
                  <c:v>3</c:v>
                </c:pt>
                <c:pt idx="10">
                  <c:v>7</c:v>
                </c:pt>
                <c:pt idx="11">
                  <c:v>5</c:v>
                </c:pt>
                <c:pt idx="12">
                  <c:v>6</c:v>
                </c:pt>
                <c:pt idx="13">
                  <c:v>2</c:v>
                </c:pt>
                <c:pt idx="14">
                  <c:v>9</c:v>
                </c:pt>
                <c:pt idx="15">
                  <c:v>3</c:v>
                </c:pt>
                <c:pt idx="16">
                  <c:v>2</c:v>
                </c:pt>
                <c:pt idx="17">
                  <c:v>2</c:v>
                </c:pt>
                <c:pt idx="18">
                  <c:v>2</c:v>
                </c:pt>
                <c:pt idx="19">
                  <c:v>0</c:v>
                </c:pt>
                <c:pt idx="20">
                  <c:v>0</c:v>
                </c:pt>
                <c:pt idx="21">
                  <c:v>3</c:v>
                </c:pt>
                <c:pt idx="22">
                  <c:v>3</c:v>
                </c:pt>
                <c:pt idx="23">
                  <c:v>91</c:v>
                </c:pt>
                <c:pt idx="24">
                  <c:v>3</c:v>
                </c:pt>
                <c:pt idx="25">
                  <c:v>15</c:v>
                </c:pt>
                <c:pt idx="26">
                  <c:v>0</c:v>
                </c:pt>
                <c:pt idx="27">
                  <c:v>4</c:v>
                </c:pt>
                <c:pt idx="28">
                  <c:v>4</c:v>
                </c:pt>
                <c:pt idx="29">
                  <c:v>3</c:v>
                </c:pt>
                <c:pt idx="30">
                  <c:v>5</c:v>
                </c:pt>
                <c:pt idx="31">
                  <c:v>2</c:v>
                </c:pt>
                <c:pt idx="32">
                  <c:v>2</c:v>
                </c:pt>
                <c:pt idx="33">
                  <c:v>2</c:v>
                </c:pt>
                <c:pt idx="34">
                  <c:v>1</c:v>
                </c:pt>
                <c:pt idx="35">
                  <c:v>1</c:v>
                </c:pt>
                <c:pt idx="36">
                  <c:v>3</c:v>
                </c:pt>
                <c:pt idx="37">
                  <c:v>2</c:v>
                </c:pt>
                <c:pt idx="38">
                  <c:v>2</c:v>
                </c:pt>
                <c:pt idx="39">
                  <c:v>1</c:v>
                </c:pt>
                <c:pt idx="40">
                  <c:v>1</c:v>
                </c:pt>
                <c:pt idx="41">
                  <c:v>0</c:v>
                </c:pt>
                <c:pt idx="42">
                  <c:v>0</c:v>
                </c:pt>
                <c:pt idx="43">
                  <c:v>0</c:v>
                </c:pt>
                <c:pt idx="44">
                  <c:v>0</c:v>
                </c:pt>
                <c:pt idx="45">
                  <c:v>0</c:v>
                </c:pt>
                <c:pt idx="46">
                  <c:v>0</c:v>
                </c:pt>
                <c:pt idx="47">
                  <c:v>51</c:v>
                </c:pt>
              </c:numCache>
            </c:numRef>
          </c:val>
          <c:extLst>
            <c:ext xmlns:c16="http://schemas.microsoft.com/office/drawing/2014/chart" uri="{C3380CC4-5D6E-409C-BE32-E72D297353CC}">
              <c16:uniqueId val="{00000000-F810-4377-A18F-6F267FE649A5}"/>
            </c:ext>
          </c:extLst>
        </c:ser>
        <c:ser>
          <c:idx val="1"/>
          <c:order val="1"/>
          <c:tx>
            <c:v>UMIEJĘTNOŚCI</c:v>
          </c:tx>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pl-P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Matryca!$I$20:$I$67</c:f>
              <c:strCache>
                <c:ptCount val="48"/>
                <c:pt idx="0">
                  <c:v>Dydaktyka medyczna</c:v>
                </c:pt>
                <c:pt idx="1">
                  <c:v>Język angielski</c:v>
                </c:pt>
                <c:pt idx="2">
                  <c:v>Farmakologia uzupełniająca * </c:v>
                </c:pt>
                <c:pt idx="3">
                  <c:v>Prawo w praktyce zawodowej położnej</c:v>
                </c:pt>
                <c:pt idx="4">
                  <c:v>Terapia bólu ostrego i przewlekłego</c:v>
                </c:pt>
                <c:pt idx="5">
                  <c:v>Diagnostyka ultrasonograficzna w położnictwie i ginekologii</c:v>
                </c:pt>
                <c:pt idx="6">
                  <c:v>Opieka specjalistyczna w onkologii ginekologicznej i leczeniu systemowym nowotworów</c:v>
                </c:pt>
                <c:pt idx="7">
                  <c:v>Edukacja w praktyce zawodowej położnej - edukacja terapeutyczna w chorobach onkologiczno-ginekologicznych</c:v>
                </c:pt>
                <c:pt idx="8">
                  <c:v>Opieka specjalistyczna nad kobietą z cukrzycą w okresie okołoporodowym</c:v>
                </c:pt>
                <c:pt idx="9">
                  <c:v>Edukacja w praktyce zawodwej położnej - edukacja w cukrzycy</c:v>
                </c:pt>
                <c:pt idx="10">
                  <c:v>Opieka interprofesjonalna w okresie okołoporodowym</c:v>
                </c:pt>
                <c:pt idx="11">
                  <c:v>Leczenie ran w praktyce zawodowej położnej</c:v>
                </c:pt>
                <c:pt idx="12">
                  <c:v>Badania naukowe w praktyce zawodowej położnej</c:v>
                </c:pt>
                <c:pt idx="13">
                  <c:v>Informacja naukowa</c:v>
                </c:pt>
                <c:pt idx="14">
                  <c:v>Praktyka zawodowa położnej w pespektywie międzynarodowej</c:v>
                </c:pt>
                <c:pt idx="15">
                  <c:v>Praktyka zawodowa położnej oparta na dowodach naukowych</c:v>
                </c:pt>
                <c:pt idx="16">
                  <c:v>Statystyka medyczna</c:v>
                </c:pt>
                <c:pt idx="17">
                  <c:v>Seminarium dyplomowe</c:v>
                </c:pt>
                <c:pt idx="18">
                  <c:v>Seksuologia i edukacja seksualna</c:v>
                </c:pt>
                <c:pt idx="19">
                  <c:v>Opieka specjalistyczna nad pacjentką i jej rodziną w ujęciu interdyscyplinarnym oraz edukacja w praktyce zawodowej położnej - praktyka zawodowa</c:v>
                </c:pt>
                <c:pt idx="20">
                  <c:v>Diagnostyka ultrasonograficzna w położnictwie i ginekologii - praktyka zawodowa</c:v>
                </c:pt>
                <c:pt idx="21">
                  <c:v>Szkolenie BHP i P.P</c:v>
                </c:pt>
                <c:pt idx="22">
                  <c:v>Przysposobienie biblioteczne</c:v>
                </c:pt>
                <c:pt idx="23">
                  <c:v>sumy dla 1 roku</c:v>
                </c:pt>
                <c:pt idx="24">
                  <c:v>Wielokulturowość w praktyce zawodowej położnej</c:v>
                </c:pt>
                <c:pt idx="25">
                  <c:v>Zarządzanie w praktyce zawodowej położnej</c:v>
                </c:pt>
                <c:pt idx="26">
                  <c:v>Język angielski</c:v>
                </c:pt>
                <c:pt idx="27">
                  <c:v>Farmakologia i ordynowanie produktów leczniczych</c:v>
                </c:pt>
                <c:pt idx="28">
                  <c:v>Edukacja  w praktyce zawodowej położnej - edukacja i wsparcie kobiety w okresie laktacji</c:v>
                </c:pt>
                <c:pt idx="29">
                  <c:v>Edukacja w praktyce zawodowej położnej - edukacja uroginekologiczna</c:v>
                </c:pt>
                <c:pt idx="30">
                  <c:v>Koordynowana opieka zdrowotna</c:v>
                </c:pt>
                <c:pt idx="31">
                  <c:v>Seminarium dyplomowe</c:v>
                </c:pt>
                <c:pt idx="32">
                  <c:v>Intensywny nadzór neonatologiczny</c:v>
                </c:pt>
                <c:pt idx="33">
                  <c:v>Stany naglące w neonatologii</c:v>
                </c:pt>
                <c:pt idx="34">
                  <c:v>Postępowanie w stanach zagrożenia życia w ujęciu interprofesjonalnym</c:v>
                </c:pt>
                <c:pt idx="35">
                  <c:v>Stany nagłe w położnictwie i ginekologii</c:v>
                </c:pt>
                <c:pt idx="36">
                  <c:v>Nowoczesna komunikacja i edukacja z wykorzystaniem nowoczesnych narzędzi social media </c:v>
                </c:pt>
                <c:pt idx="37">
                  <c:v>Opieka paliatywna w perinatologii </c:v>
                </c:pt>
                <c:pt idx="38">
                  <c:v>Opieka hospicyjna w medycynie perinatalnej</c:v>
                </c:pt>
                <c:pt idx="39">
                  <c:v>Skteczna komunikacja w warunkach podwyższonego stresu</c:v>
                </c:pt>
                <c:pt idx="40">
                  <c:v>Kominikacja w sytuacji trudnej w praktyce zawodowej położnej</c:v>
                </c:pt>
                <c:pt idx="41">
                  <c:v>Zajęcia fakultatywne</c:v>
                </c:pt>
                <c:pt idx="42">
                  <c:v>Zarządzanie w praktyce zawodowej położnej - praktyka zawodowa</c:v>
                </c:pt>
                <c:pt idx="43">
                  <c:v>Ordynowanie leków i wystawianie recept - praktyka zawodowa</c:v>
                </c:pt>
                <c:pt idx="44">
                  <c:v>Opieka specjalistyczna nad pacjentką i jej rodziną w ujęciu interdyscyplinarnym oraz edukacja w praktyce zawodowej położnej – praktyka zawodowa</c:v>
                </c:pt>
                <c:pt idx="45">
                  <c:v>Przygotowanie pracy dyplomowej**</c:v>
                </c:pt>
                <c:pt idx="46">
                  <c:v>Przygotowanie do egzaminu dyplomowego</c:v>
                </c:pt>
                <c:pt idx="47">
                  <c:v>sumy dla 2 roku</c:v>
                </c:pt>
              </c:strCache>
            </c:strRef>
          </c:cat>
          <c:val>
            <c:numRef>
              <c:f>Matryca!$R$20:$R$67</c:f>
              <c:numCache>
                <c:formatCode>General</c:formatCode>
                <c:ptCount val="48"/>
                <c:pt idx="0">
                  <c:v>3</c:v>
                </c:pt>
                <c:pt idx="1">
                  <c:v>1</c:v>
                </c:pt>
                <c:pt idx="2">
                  <c:v>5</c:v>
                </c:pt>
                <c:pt idx="3">
                  <c:v>3</c:v>
                </c:pt>
                <c:pt idx="4">
                  <c:v>7</c:v>
                </c:pt>
                <c:pt idx="5">
                  <c:v>12</c:v>
                </c:pt>
                <c:pt idx="6">
                  <c:v>9</c:v>
                </c:pt>
                <c:pt idx="7">
                  <c:v>2</c:v>
                </c:pt>
                <c:pt idx="8">
                  <c:v>3</c:v>
                </c:pt>
                <c:pt idx="9">
                  <c:v>2</c:v>
                </c:pt>
                <c:pt idx="10">
                  <c:v>5</c:v>
                </c:pt>
                <c:pt idx="11">
                  <c:v>7</c:v>
                </c:pt>
                <c:pt idx="12">
                  <c:v>6</c:v>
                </c:pt>
                <c:pt idx="13">
                  <c:v>1</c:v>
                </c:pt>
                <c:pt idx="14">
                  <c:v>4</c:v>
                </c:pt>
                <c:pt idx="15">
                  <c:v>5</c:v>
                </c:pt>
                <c:pt idx="16">
                  <c:v>2</c:v>
                </c:pt>
                <c:pt idx="17">
                  <c:v>2</c:v>
                </c:pt>
                <c:pt idx="18">
                  <c:v>1</c:v>
                </c:pt>
                <c:pt idx="19">
                  <c:v>5</c:v>
                </c:pt>
                <c:pt idx="20">
                  <c:v>12</c:v>
                </c:pt>
                <c:pt idx="21">
                  <c:v>0</c:v>
                </c:pt>
                <c:pt idx="22">
                  <c:v>0</c:v>
                </c:pt>
                <c:pt idx="23">
                  <c:v>97</c:v>
                </c:pt>
                <c:pt idx="24">
                  <c:v>5</c:v>
                </c:pt>
                <c:pt idx="25">
                  <c:v>8</c:v>
                </c:pt>
                <c:pt idx="26">
                  <c:v>1</c:v>
                </c:pt>
                <c:pt idx="27">
                  <c:v>5</c:v>
                </c:pt>
                <c:pt idx="28">
                  <c:v>3</c:v>
                </c:pt>
                <c:pt idx="29">
                  <c:v>3</c:v>
                </c:pt>
                <c:pt idx="30">
                  <c:v>3</c:v>
                </c:pt>
                <c:pt idx="31">
                  <c:v>2</c:v>
                </c:pt>
                <c:pt idx="32">
                  <c:v>2</c:v>
                </c:pt>
                <c:pt idx="33">
                  <c:v>2</c:v>
                </c:pt>
                <c:pt idx="34">
                  <c:v>1</c:v>
                </c:pt>
                <c:pt idx="35">
                  <c:v>1</c:v>
                </c:pt>
                <c:pt idx="36">
                  <c:v>1</c:v>
                </c:pt>
                <c:pt idx="37">
                  <c:v>2</c:v>
                </c:pt>
                <c:pt idx="38">
                  <c:v>2</c:v>
                </c:pt>
                <c:pt idx="39">
                  <c:v>1</c:v>
                </c:pt>
                <c:pt idx="40">
                  <c:v>1</c:v>
                </c:pt>
                <c:pt idx="41">
                  <c:v>0</c:v>
                </c:pt>
                <c:pt idx="42">
                  <c:v>8</c:v>
                </c:pt>
                <c:pt idx="43">
                  <c:v>5</c:v>
                </c:pt>
                <c:pt idx="44">
                  <c:v>5</c:v>
                </c:pt>
                <c:pt idx="45">
                  <c:v>0</c:v>
                </c:pt>
                <c:pt idx="46">
                  <c:v>0</c:v>
                </c:pt>
                <c:pt idx="47">
                  <c:v>61</c:v>
                </c:pt>
              </c:numCache>
            </c:numRef>
          </c:val>
          <c:extLst>
            <c:ext xmlns:c16="http://schemas.microsoft.com/office/drawing/2014/chart" uri="{C3380CC4-5D6E-409C-BE32-E72D297353CC}">
              <c16:uniqueId val="{00000008-F810-4377-A18F-6F267FE649A5}"/>
            </c:ext>
          </c:extLst>
        </c:ser>
        <c:ser>
          <c:idx val="2"/>
          <c:order val="2"/>
          <c:tx>
            <c:v>KOMPETENCJE SPOŁECZNE</c:v>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pl-P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Matryca!$I$20:$I$67</c:f>
              <c:strCache>
                <c:ptCount val="48"/>
                <c:pt idx="0">
                  <c:v>Dydaktyka medyczna</c:v>
                </c:pt>
                <c:pt idx="1">
                  <c:v>Język angielski</c:v>
                </c:pt>
                <c:pt idx="2">
                  <c:v>Farmakologia uzupełniająca * </c:v>
                </c:pt>
                <c:pt idx="3">
                  <c:v>Prawo w praktyce zawodowej położnej</c:v>
                </c:pt>
                <c:pt idx="4">
                  <c:v>Terapia bólu ostrego i przewlekłego</c:v>
                </c:pt>
                <c:pt idx="5">
                  <c:v>Diagnostyka ultrasonograficzna w położnictwie i ginekologii</c:v>
                </c:pt>
                <c:pt idx="6">
                  <c:v>Opieka specjalistyczna w onkologii ginekologicznej i leczeniu systemowym nowotworów</c:v>
                </c:pt>
                <c:pt idx="7">
                  <c:v>Edukacja w praktyce zawodowej położnej - edukacja terapeutyczna w chorobach onkologiczno-ginekologicznych</c:v>
                </c:pt>
                <c:pt idx="8">
                  <c:v>Opieka specjalistyczna nad kobietą z cukrzycą w okresie okołoporodowym</c:v>
                </c:pt>
                <c:pt idx="9">
                  <c:v>Edukacja w praktyce zawodwej położnej - edukacja w cukrzycy</c:v>
                </c:pt>
                <c:pt idx="10">
                  <c:v>Opieka interprofesjonalna w okresie okołoporodowym</c:v>
                </c:pt>
                <c:pt idx="11">
                  <c:v>Leczenie ran w praktyce zawodowej położnej</c:v>
                </c:pt>
                <c:pt idx="12">
                  <c:v>Badania naukowe w praktyce zawodowej położnej</c:v>
                </c:pt>
                <c:pt idx="13">
                  <c:v>Informacja naukowa</c:v>
                </c:pt>
                <c:pt idx="14">
                  <c:v>Praktyka zawodowa położnej w pespektywie międzynarodowej</c:v>
                </c:pt>
                <c:pt idx="15">
                  <c:v>Praktyka zawodowa położnej oparta na dowodach naukowych</c:v>
                </c:pt>
                <c:pt idx="16">
                  <c:v>Statystyka medyczna</c:v>
                </c:pt>
                <c:pt idx="17">
                  <c:v>Seminarium dyplomowe</c:v>
                </c:pt>
                <c:pt idx="18">
                  <c:v>Seksuologia i edukacja seksualna</c:v>
                </c:pt>
                <c:pt idx="19">
                  <c:v>Opieka specjalistyczna nad pacjentką i jej rodziną w ujęciu interdyscyplinarnym oraz edukacja w praktyce zawodowej położnej - praktyka zawodowa</c:v>
                </c:pt>
                <c:pt idx="20">
                  <c:v>Diagnostyka ultrasonograficzna w położnictwie i ginekologii - praktyka zawodowa</c:v>
                </c:pt>
                <c:pt idx="21">
                  <c:v>Szkolenie BHP i P.P</c:v>
                </c:pt>
                <c:pt idx="22">
                  <c:v>Przysposobienie biblioteczne</c:v>
                </c:pt>
                <c:pt idx="23">
                  <c:v>sumy dla 1 roku</c:v>
                </c:pt>
                <c:pt idx="24">
                  <c:v>Wielokulturowość w praktyce zawodowej położnej</c:v>
                </c:pt>
                <c:pt idx="25">
                  <c:v>Zarządzanie w praktyce zawodowej położnej</c:v>
                </c:pt>
                <c:pt idx="26">
                  <c:v>Język angielski</c:v>
                </c:pt>
                <c:pt idx="27">
                  <c:v>Farmakologia i ordynowanie produktów leczniczych</c:v>
                </c:pt>
                <c:pt idx="28">
                  <c:v>Edukacja  w praktyce zawodowej położnej - edukacja i wsparcie kobiety w okresie laktacji</c:v>
                </c:pt>
                <c:pt idx="29">
                  <c:v>Edukacja w praktyce zawodowej położnej - edukacja uroginekologiczna</c:v>
                </c:pt>
                <c:pt idx="30">
                  <c:v>Koordynowana opieka zdrowotna</c:v>
                </c:pt>
                <c:pt idx="31">
                  <c:v>Seminarium dyplomowe</c:v>
                </c:pt>
                <c:pt idx="32">
                  <c:v>Intensywny nadzór neonatologiczny</c:v>
                </c:pt>
                <c:pt idx="33">
                  <c:v>Stany naglące w neonatologii</c:v>
                </c:pt>
                <c:pt idx="34">
                  <c:v>Postępowanie w stanach zagrożenia życia w ujęciu interprofesjonalnym</c:v>
                </c:pt>
                <c:pt idx="35">
                  <c:v>Stany nagłe w położnictwie i ginekologii</c:v>
                </c:pt>
                <c:pt idx="36">
                  <c:v>Nowoczesna komunikacja i edukacja z wykorzystaniem nowoczesnych narzędzi social media </c:v>
                </c:pt>
                <c:pt idx="37">
                  <c:v>Opieka paliatywna w perinatologii </c:v>
                </c:pt>
                <c:pt idx="38">
                  <c:v>Opieka hospicyjna w medycynie perinatalnej</c:v>
                </c:pt>
                <c:pt idx="39">
                  <c:v>Skteczna komunikacja w warunkach podwyższonego stresu</c:v>
                </c:pt>
                <c:pt idx="40">
                  <c:v>Kominikacja w sytuacji trudnej w praktyce zawodowej położnej</c:v>
                </c:pt>
                <c:pt idx="41">
                  <c:v>Zajęcia fakultatywne</c:v>
                </c:pt>
                <c:pt idx="42">
                  <c:v>Zarządzanie w praktyce zawodowej położnej - praktyka zawodowa</c:v>
                </c:pt>
                <c:pt idx="43">
                  <c:v>Ordynowanie leków i wystawianie recept - praktyka zawodowa</c:v>
                </c:pt>
                <c:pt idx="44">
                  <c:v>Opieka specjalistyczna nad pacjentką i jej rodziną w ujęciu interdyscyplinarnym oraz edukacja w praktyce zawodowej położnej – praktyka zawodowa</c:v>
                </c:pt>
                <c:pt idx="45">
                  <c:v>Przygotowanie pracy dyplomowej**</c:v>
                </c:pt>
                <c:pt idx="46">
                  <c:v>Przygotowanie do egzaminu dyplomowego</c:v>
                </c:pt>
                <c:pt idx="47">
                  <c:v>sumy dla 2 roku</c:v>
                </c:pt>
              </c:strCache>
            </c:strRef>
          </c:cat>
          <c:val>
            <c:numRef>
              <c:f>Matryca!$S$20:$S$67</c:f>
              <c:numCache>
                <c:formatCode>General</c:formatCode>
                <c:ptCount val="48"/>
                <c:pt idx="0">
                  <c:v>4</c:v>
                </c:pt>
                <c:pt idx="1">
                  <c:v>1</c:v>
                </c:pt>
                <c:pt idx="2">
                  <c:v>2</c:v>
                </c:pt>
                <c:pt idx="3">
                  <c:v>4</c:v>
                </c:pt>
                <c:pt idx="4">
                  <c:v>3</c:v>
                </c:pt>
                <c:pt idx="5">
                  <c:v>6</c:v>
                </c:pt>
                <c:pt idx="6">
                  <c:v>6</c:v>
                </c:pt>
                <c:pt idx="7">
                  <c:v>6</c:v>
                </c:pt>
                <c:pt idx="8">
                  <c:v>6</c:v>
                </c:pt>
                <c:pt idx="9">
                  <c:v>6</c:v>
                </c:pt>
                <c:pt idx="10">
                  <c:v>6</c:v>
                </c:pt>
                <c:pt idx="11">
                  <c:v>3</c:v>
                </c:pt>
                <c:pt idx="12">
                  <c:v>2</c:v>
                </c:pt>
                <c:pt idx="13">
                  <c:v>2</c:v>
                </c:pt>
                <c:pt idx="14">
                  <c:v>2</c:v>
                </c:pt>
                <c:pt idx="15">
                  <c:v>2</c:v>
                </c:pt>
                <c:pt idx="16">
                  <c:v>2</c:v>
                </c:pt>
                <c:pt idx="17">
                  <c:v>2</c:v>
                </c:pt>
                <c:pt idx="18">
                  <c:v>6</c:v>
                </c:pt>
                <c:pt idx="19">
                  <c:v>6</c:v>
                </c:pt>
                <c:pt idx="20">
                  <c:v>6</c:v>
                </c:pt>
                <c:pt idx="21">
                  <c:v>0</c:v>
                </c:pt>
                <c:pt idx="22">
                  <c:v>0</c:v>
                </c:pt>
                <c:pt idx="23">
                  <c:v>83</c:v>
                </c:pt>
                <c:pt idx="24">
                  <c:v>6</c:v>
                </c:pt>
                <c:pt idx="25">
                  <c:v>6</c:v>
                </c:pt>
                <c:pt idx="26">
                  <c:v>1</c:v>
                </c:pt>
                <c:pt idx="27">
                  <c:v>2</c:v>
                </c:pt>
                <c:pt idx="28">
                  <c:v>6</c:v>
                </c:pt>
                <c:pt idx="29">
                  <c:v>6</c:v>
                </c:pt>
                <c:pt idx="30">
                  <c:v>6</c:v>
                </c:pt>
                <c:pt idx="31">
                  <c:v>2</c:v>
                </c:pt>
                <c:pt idx="32">
                  <c:v>6</c:v>
                </c:pt>
                <c:pt idx="33">
                  <c:v>6</c:v>
                </c:pt>
                <c:pt idx="34">
                  <c:v>6</c:v>
                </c:pt>
                <c:pt idx="35">
                  <c:v>6</c:v>
                </c:pt>
                <c:pt idx="36">
                  <c:v>3</c:v>
                </c:pt>
                <c:pt idx="37">
                  <c:v>6</c:v>
                </c:pt>
                <c:pt idx="38">
                  <c:v>6</c:v>
                </c:pt>
                <c:pt idx="39">
                  <c:v>5</c:v>
                </c:pt>
                <c:pt idx="40">
                  <c:v>5</c:v>
                </c:pt>
                <c:pt idx="41">
                  <c:v>0</c:v>
                </c:pt>
                <c:pt idx="42">
                  <c:v>6</c:v>
                </c:pt>
                <c:pt idx="43">
                  <c:v>2</c:v>
                </c:pt>
                <c:pt idx="44">
                  <c:v>6</c:v>
                </c:pt>
                <c:pt idx="45">
                  <c:v>0</c:v>
                </c:pt>
                <c:pt idx="46">
                  <c:v>2</c:v>
                </c:pt>
                <c:pt idx="47">
                  <c:v>100</c:v>
                </c:pt>
              </c:numCache>
            </c:numRef>
          </c:val>
          <c:extLst>
            <c:ext xmlns:c16="http://schemas.microsoft.com/office/drawing/2014/chart" uri="{C3380CC4-5D6E-409C-BE32-E72D297353CC}">
              <c16:uniqueId val="{00000009-F810-4377-A18F-6F267FE649A5}"/>
            </c:ext>
          </c:extLst>
        </c:ser>
        <c:dLbls>
          <c:dLblPos val="ctr"/>
          <c:showLegendKey val="0"/>
          <c:showVal val="1"/>
          <c:showCatName val="0"/>
          <c:showSerName val="0"/>
          <c:showPercent val="0"/>
          <c:showBubbleSize val="0"/>
        </c:dLbls>
        <c:gapWidth val="100"/>
        <c:overlap val="100"/>
        <c:axId val="865283407"/>
        <c:axId val="865281327"/>
      </c:barChart>
      <c:catAx>
        <c:axId val="865283407"/>
        <c:scaling>
          <c:orientation val="maxMin"/>
        </c:scaling>
        <c:delete val="0"/>
        <c:axPos val="l"/>
        <c:numFmt formatCode="General" sourceLinked="1"/>
        <c:majorTickMark val="none"/>
        <c:minorTickMark val="none"/>
        <c:tickLblPos val="nextTo"/>
        <c:spPr>
          <a:solidFill>
            <a:srgbClr val="F8F8F8"/>
          </a:solidFill>
          <a:ln w="19050" cap="flat" cmpd="sng" algn="ctr">
            <a:solidFill>
              <a:schemeClr val="bg2"/>
            </a:solidFill>
            <a:round/>
          </a:ln>
          <a:effectLst/>
        </c:spPr>
        <c:txPr>
          <a:bodyPr rot="-60000000" spcFirstLastPara="1" vertOverflow="ellipsis" vert="horz" wrap="square" anchor="ctr" anchorCtr="1"/>
          <a:lstStyle/>
          <a:p>
            <a:pPr>
              <a:defRPr sz="1000" b="1" i="0" u="none" strike="noStrike" kern="1200" cap="all" baseline="0">
                <a:solidFill>
                  <a:sysClr val="windowText" lastClr="000000"/>
                </a:solidFill>
                <a:latin typeface="+mn-lt"/>
                <a:ea typeface="+mn-ea"/>
                <a:cs typeface="+mn-cs"/>
              </a:defRPr>
            </a:pPr>
            <a:endParaRPr lang="pl-PL"/>
          </a:p>
        </c:txPr>
        <c:crossAx val="865281327"/>
        <c:crosses val="autoZero"/>
        <c:auto val="1"/>
        <c:lblAlgn val="ctr"/>
        <c:lblOffset val="100"/>
        <c:noMultiLvlLbl val="0"/>
      </c:catAx>
      <c:valAx>
        <c:axId val="865281327"/>
        <c:scaling>
          <c:orientation val="minMax"/>
        </c:scaling>
        <c:delete val="0"/>
        <c:axPos val="t"/>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pl-PL"/>
          </a:p>
        </c:txPr>
        <c:crossAx val="865283407"/>
        <c:crosses val="autoZero"/>
        <c:crossBetween val="between"/>
      </c:valAx>
      <c:spPr>
        <a:solidFill>
          <a:srgbClr val="F8F8F8"/>
        </a:solidFill>
        <a:ln>
          <a:noFill/>
        </a:ln>
        <a:effectLst/>
      </c:spPr>
    </c:plotArea>
    <c:legend>
      <c:legendPos val="t"/>
      <c:layout>
        <c:manualLayout>
          <c:xMode val="edge"/>
          <c:yMode val="edge"/>
          <c:x val="1.3547647512329565E-2"/>
          <c:y val="1.5063480710184997E-3"/>
          <c:w val="0.41906319080228527"/>
          <c:h val="1.8862813024788504E-2"/>
        </c:manualLayout>
      </c:layout>
      <c:overlay val="0"/>
      <c:spPr>
        <a:solidFill>
          <a:schemeClr val="bg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8F8F8"/>
    </a:solidFill>
    <a:ln w="25400" cap="flat" cmpd="sng" algn="ctr">
      <a:solidFill>
        <a:schemeClr val="tx1"/>
      </a:solidFill>
      <a:round/>
    </a:ln>
    <a:effectLst/>
  </c:spPr>
  <c:txPr>
    <a:bodyPr/>
    <a:lstStyle/>
    <a:p>
      <a:pPr>
        <a:defRPr b="1">
          <a:solidFill>
            <a:sysClr val="windowText" lastClr="000000"/>
          </a:solidFill>
        </a:defRPr>
      </a:pPr>
      <a:endParaRPr lang="pl-P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0</xdr:rowOff>
    </xdr:from>
    <xdr:to>
      <xdr:col>5</xdr:col>
      <xdr:colOff>513494</xdr:colOff>
      <xdr:row>3</xdr:row>
      <xdr:rowOff>97427</xdr:rowOff>
    </xdr:to>
    <xdr:pic>
      <xdr:nvPicPr>
        <xdr:cNvPr id="2" name="Obraz 1">
          <a:extLst>
            <a:ext uri="{FF2B5EF4-FFF2-40B4-BE49-F238E27FC236}">
              <a16:creationId xmlns:a16="http://schemas.microsoft.com/office/drawing/2014/main" id="{011472D1-076D-4035-9057-F2120AAB91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0"/>
          <a:ext cx="2624234" cy="680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33618</xdr:colOff>
      <xdr:row>0</xdr:row>
      <xdr:rowOff>123265</xdr:rowOff>
    </xdr:from>
    <xdr:to>
      <xdr:col>5</xdr:col>
      <xdr:colOff>513942</xdr:colOff>
      <xdr:row>4</xdr:row>
      <xdr:rowOff>18762</xdr:rowOff>
    </xdr:to>
    <xdr:pic>
      <xdr:nvPicPr>
        <xdr:cNvPr id="2" name="Obraz 1">
          <a:extLst>
            <a:ext uri="{FF2B5EF4-FFF2-40B4-BE49-F238E27FC236}">
              <a16:creationId xmlns:a16="http://schemas.microsoft.com/office/drawing/2014/main" id="{2EAB7563-CD5D-4BFD-BC7C-2A1927B474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5568" y="123265"/>
          <a:ext cx="2632974" cy="665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0</xdr:colOff>
      <xdr:row>1</xdr:row>
      <xdr:rowOff>0</xdr:rowOff>
    </xdr:from>
    <xdr:to>
      <xdr:col>271</xdr:col>
      <xdr:colOff>2</xdr:colOff>
      <xdr:row>15</xdr:row>
      <xdr:rowOff>214992</xdr:rowOff>
    </xdr:to>
    <xdr:graphicFrame macro="">
      <xdr:nvGraphicFramePr>
        <xdr:cNvPr id="3" name="Wykres 2">
          <a:extLst>
            <a:ext uri="{FF2B5EF4-FFF2-40B4-BE49-F238E27FC236}">
              <a16:creationId xmlns:a16="http://schemas.microsoft.com/office/drawing/2014/main" id="{1E547485-C6DD-4A73-B8CE-41905669CF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271</xdr:col>
      <xdr:colOff>0</xdr:colOff>
      <xdr:row>18</xdr:row>
      <xdr:rowOff>310735</xdr:rowOff>
    </xdr:from>
    <xdr:to>
      <xdr:col>283</xdr:col>
      <xdr:colOff>567790</xdr:colOff>
      <xdr:row>66</xdr:row>
      <xdr:rowOff>173182</xdr:rowOff>
    </xdr:to>
    <xdr:graphicFrame macro="">
      <xdr:nvGraphicFramePr>
        <xdr:cNvPr id="4" name="Wykres 3">
          <a:extLst>
            <a:ext uri="{FF2B5EF4-FFF2-40B4-BE49-F238E27FC236}">
              <a16:creationId xmlns:a16="http://schemas.microsoft.com/office/drawing/2014/main" id="{45C81805-2F63-4BD1-96FF-934D0CC177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lakoltuniuk/Desktop/C:/Users/Monika/Desktop/Katedra%20Po&#322;o&#380;nictwa/Standard%202024/2%20stopie&#324;/17.01%20MGR%20Szczeg&#243;&#322;owy%20program%20studi&#243;w_WZ&#211;R_Po&#322;oznict_IIst_ST_nowy%20standa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ki"/>
    </sheetNames>
    <sheetDataSet>
      <sheetData sheetId="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H138"/>
  <sheetViews>
    <sheetView zoomScale="55" zoomScaleNormal="55" workbookViewId="0">
      <pane xSplit="22" ySplit="19" topLeftCell="W20" activePane="bottomRight" state="frozen"/>
      <selection pane="topRight" activeCell="W1" sqref="W1"/>
      <selection pane="bottomLeft" activeCell="A20" sqref="A20"/>
      <selection pane="bottomRight" activeCell="L30" sqref="L30"/>
    </sheetView>
  </sheetViews>
  <sheetFormatPr defaultColWidth="8.85546875" defaultRowHeight="15" x14ac:dyDescent="0.25"/>
  <cols>
    <col min="1" max="1" width="4" style="77" customWidth="1"/>
    <col min="2" max="2" width="6.7109375" style="77" customWidth="1"/>
    <col min="3" max="3" width="11.42578125" style="77" customWidth="1"/>
    <col min="4" max="4" width="6.7109375" style="77" customWidth="1"/>
    <col min="5" max="5" width="6.7109375" style="73" customWidth="1"/>
    <col min="6" max="6" width="12" style="77" customWidth="1"/>
    <col min="7" max="7" width="7.140625" style="77" customWidth="1"/>
    <col min="8" max="8" width="13.42578125" style="77" customWidth="1"/>
    <col min="9" max="9" width="27.42578125" style="78" customWidth="1"/>
    <col min="10" max="12" width="9.140625" style="78" customWidth="1"/>
    <col min="13" max="13" width="14.42578125" style="78" customWidth="1"/>
    <col min="14" max="14" width="11" style="77" customWidth="1"/>
    <col min="15" max="15" width="6.85546875" style="78" customWidth="1"/>
    <col min="16" max="16" width="11.85546875" style="78" customWidth="1"/>
    <col min="17" max="17" width="6.7109375" style="78" customWidth="1"/>
    <col min="18" max="18" width="10.42578125" style="202" customWidth="1"/>
    <col min="19" max="19" width="12.7109375" style="202" customWidth="1"/>
    <col min="20" max="20" width="10.42578125" style="78" customWidth="1"/>
    <col min="21" max="21" width="10" style="75" customWidth="1"/>
    <col min="22" max="24" width="5.7109375" style="77" customWidth="1"/>
    <col min="25" max="25" width="8.42578125" style="77" customWidth="1"/>
    <col min="26" max="32" width="5.7109375" style="77" customWidth="1"/>
    <col min="33" max="35" width="7.7109375" style="77" customWidth="1"/>
    <col min="36" max="43" width="5.7109375" style="77" customWidth="1"/>
    <col min="44" max="45" width="7" style="77" customWidth="1"/>
    <col min="46" max="47" width="5.7109375" style="77" customWidth="1"/>
    <col min="48" max="48" width="7.140625" style="77" customWidth="1"/>
    <col min="49" max="55" width="5.7109375" style="77" customWidth="1"/>
    <col min="56" max="58" width="7.140625" style="77" customWidth="1"/>
    <col min="59" max="66" width="5.7109375" style="77" customWidth="1"/>
    <col min="67" max="68" width="6.7109375" style="77" customWidth="1"/>
    <col min="69" max="69" width="12.85546875" style="79" customWidth="1"/>
    <col min="70" max="70" width="28.85546875" style="78" customWidth="1"/>
    <col min="71" max="16384" width="8.85546875" style="77"/>
  </cols>
  <sheetData>
    <row r="1" spans="1:91" s="206" customFormat="1" x14ac:dyDescent="0.25">
      <c r="E1" s="207"/>
      <c r="I1" s="208"/>
      <c r="J1" s="208"/>
      <c r="K1" s="208"/>
      <c r="L1" s="208"/>
      <c r="M1" s="208"/>
      <c r="O1" s="208"/>
      <c r="P1" s="208"/>
      <c r="Q1" s="208"/>
      <c r="R1" s="209"/>
      <c r="S1" s="209"/>
      <c r="T1" s="208"/>
      <c r="U1" s="210"/>
      <c r="BQ1" s="211"/>
      <c r="BR1" s="208"/>
    </row>
    <row r="2" spans="1:91" s="206" customFormat="1" x14ac:dyDescent="0.25">
      <c r="E2" s="207"/>
      <c r="I2" s="208"/>
      <c r="J2" s="208"/>
      <c r="K2" s="208"/>
      <c r="L2" s="208"/>
      <c r="M2" s="208"/>
      <c r="O2" s="208"/>
      <c r="P2" s="208"/>
      <c r="Q2" s="208"/>
      <c r="R2" s="209"/>
      <c r="S2" s="209"/>
      <c r="T2" s="208"/>
      <c r="U2" s="210"/>
      <c r="BQ2" s="211"/>
      <c r="BR2" s="208"/>
    </row>
    <row r="3" spans="1:91" s="206" customFormat="1" x14ac:dyDescent="0.25">
      <c r="E3" s="207"/>
      <c r="I3" s="208"/>
      <c r="J3" s="208"/>
      <c r="K3" s="208"/>
      <c r="L3" s="208"/>
      <c r="M3" s="208"/>
      <c r="O3" s="208"/>
      <c r="P3" s="208"/>
      <c r="Q3" s="208"/>
      <c r="R3" s="209"/>
      <c r="S3" s="209"/>
      <c r="T3" s="208"/>
      <c r="U3" s="210"/>
      <c r="BQ3" s="211"/>
      <c r="BR3" s="208"/>
    </row>
    <row r="4" spans="1:91" s="206" customFormat="1" x14ac:dyDescent="0.25">
      <c r="E4" s="207"/>
      <c r="I4" s="208"/>
      <c r="J4" s="208"/>
      <c r="K4" s="208"/>
      <c r="L4" s="208"/>
      <c r="M4" s="208"/>
      <c r="O4" s="208"/>
      <c r="P4" s="208"/>
      <c r="Q4" s="208"/>
      <c r="R4" s="209"/>
      <c r="S4" s="209"/>
      <c r="T4" s="208"/>
      <c r="U4" s="210"/>
      <c r="BQ4" s="211"/>
      <c r="BR4" s="208"/>
    </row>
    <row r="5" spans="1:91" s="212" customFormat="1" ht="30" x14ac:dyDescent="0.25">
      <c r="E5" s="207"/>
      <c r="F5" s="621" t="s">
        <v>22</v>
      </c>
      <c r="G5" s="622"/>
      <c r="H5" s="623"/>
      <c r="I5" s="213" t="s">
        <v>960</v>
      </c>
      <c r="J5" s="210"/>
      <c r="K5" s="210"/>
      <c r="L5" s="210"/>
      <c r="M5" s="210"/>
      <c r="O5" s="210"/>
      <c r="P5" s="210"/>
      <c r="Q5" s="210"/>
      <c r="R5" s="214"/>
      <c r="S5" s="214"/>
      <c r="T5" s="210"/>
      <c r="U5" s="210"/>
      <c r="BQ5" s="215"/>
      <c r="BR5" s="210"/>
    </row>
    <row r="6" spans="1:91" s="212" customFormat="1" ht="17.25" x14ac:dyDescent="0.25">
      <c r="E6" s="207"/>
      <c r="F6" s="621" t="s">
        <v>23</v>
      </c>
      <c r="G6" s="622"/>
      <c r="H6" s="623"/>
      <c r="I6" s="213" t="s">
        <v>132</v>
      </c>
      <c r="J6" s="210"/>
      <c r="K6" s="210"/>
      <c r="L6" s="210"/>
      <c r="M6" s="210"/>
      <c r="O6" s="210"/>
      <c r="P6" s="210"/>
      <c r="Q6" s="210"/>
      <c r="R6" s="214"/>
      <c r="S6" s="214"/>
      <c r="T6" s="210"/>
      <c r="U6" s="210"/>
      <c r="AM6" s="216" t="s">
        <v>964</v>
      </c>
      <c r="BQ6" s="215"/>
      <c r="BR6" s="210"/>
    </row>
    <row r="7" spans="1:91" s="212" customFormat="1" x14ac:dyDescent="0.25">
      <c r="E7" s="207"/>
      <c r="F7" s="621" t="s">
        <v>25</v>
      </c>
      <c r="G7" s="622"/>
      <c r="H7" s="623"/>
      <c r="I7" s="217" t="s">
        <v>961</v>
      </c>
      <c r="J7" s="218"/>
      <c r="K7" s="218"/>
      <c r="L7" s="218"/>
      <c r="M7" s="210"/>
      <c r="O7" s="210"/>
      <c r="P7" s="210"/>
      <c r="Q7" s="210"/>
      <c r="R7" s="214"/>
      <c r="S7" s="214"/>
      <c r="T7" s="210"/>
      <c r="U7" s="210"/>
      <c r="AN7" s="212" t="s">
        <v>965</v>
      </c>
      <c r="BQ7" s="215"/>
      <c r="BR7" s="210"/>
    </row>
    <row r="8" spans="1:91" s="212" customFormat="1" x14ac:dyDescent="0.25">
      <c r="E8" s="207"/>
      <c r="F8" s="621" t="s">
        <v>44</v>
      </c>
      <c r="G8" s="622"/>
      <c r="H8" s="623"/>
      <c r="I8" s="213" t="s">
        <v>109</v>
      </c>
      <c r="J8" s="210"/>
      <c r="K8" s="210"/>
      <c r="L8" s="210"/>
      <c r="M8" s="210"/>
      <c r="O8" s="210"/>
      <c r="P8" s="210"/>
      <c r="Q8" s="210"/>
      <c r="R8" s="214"/>
      <c r="S8" s="214"/>
      <c r="T8" s="210"/>
      <c r="U8" s="210"/>
      <c r="AN8" s="212" t="s">
        <v>966</v>
      </c>
      <c r="BQ8" s="215"/>
      <c r="BR8" s="210"/>
    </row>
    <row r="9" spans="1:91" s="212" customFormat="1" x14ac:dyDescent="0.25">
      <c r="E9" s="207"/>
      <c r="F9" s="621" t="s">
        <v>48</v>
      </c>
      <c r="G9" s="622"/>
      <c r="H9" s="623"/>
      <c r="I9" s="213" t="s">
        <v>60</v>
      </c>
      <c r="J9" s="210"/>
      <c r="K9" s="210"/>
      <c r="L9" s="210"/>
      <c r="M9" s="210"/>
      <c r="O9" s="210"/>
      <c r="P9" s="210"/>
      <c r="Q9" s="210"/>
      <c r="R9" s="214"/>
      <c r="S9" s="214"/>
      <c r="T9" s="210"/>
      <c r="U9" s="210"/>
      <c r="AN9" s="212" t="s">
        <v>967</v>
      </c>
      <c r="BQ9" s="215"/>
      <c r="BR9" s="210"/>
    </row>
    <row r="10" spans="1:91" s="212" customFormat="1" x14ac:dyDescent="0.25">
      <c r="E10" s="207"/>
      <c r="F10" s="621" t="s">
        <v>24</v>
      </c>
      <c r="G10" s="622"/>
      <c r="H10" s="623"/>
      <c r="I10" s="213" t="s">
        <v>962</v>
      </c>
      <c r="J10" s="210"/>
      <c r="K10" s="210"/>
      <c r="L10" s="210"/>
      <c r="M10" s="218"/>
      <c r="O10" s="218"/>
      <c r="P10" s="218"/>
      <c r="Q10" s="218"/>
      <c r="R10" s="219"/>
      <c r="S10" s="219"/>
      <c r="T10" s="218"/>
      <c r="U10" s="218"/>
      <c r="BQ10" s="215"/>
      <c r="BR10" s="210"/>
    </row>
    <row r="11" spans="1:91" s="212" customFormat="1" x14ac:dyDescent="0.25">
      <c r="E11" s="207"/>
      <c r="F11" s="621" t="s">
        <v>49</v>
      </c>
      <c r="G11" s="622"/>
      <c r="H11" s="623"/>
      <c r="I11" s="220">
        <v>4</v>
      </c>
      <c r="J11" s="221"/>
      <c r="K11" s="221"/>
      <c r="L11" s="221"/>
      <c r="M11" s="210"/>
      <c r="O11" s="210"/>
      <c r="P11" s="210"/>
      <c r="Q11" s="210"/>
      <c r="R11" s="214"/>
      <c r="S11" s="214"/>
      <c r="T11" s="210"/>
      <c r="U11" s="210"/>
      <c r="BQ11" s="215"/>
      <c r="BR11" s="210"/>
    </row>
    <row r="12" spans="1:91" s="212" customFormat="1" ht="30" x14ac:dyDescent="0.25">
      <c r="E12" s="207"/>
      <c r="F12" s="621" t="s">
        <v>50</v>
      </c>
      <c r="G12" s="622"/>
      <c r="H12" s="623"/>
      <c r="I12" s="220" t="s">
        <v>963</v>
      </c>
      <c r="J12" s="221"/>
      <c r="K12" s="221"/>
      <c r="L12" s="221"/>
      <c r="M12" s="210"/>
      <c r="O12" s="210"/>
      <c r="P12" s="210"/>
      <c r="Q12" s="210"/>
      <c r="R12" s="214"/>
      <c r="S12" s="214"/>
      <c r="T12" s="210"/>
      <c r="U12" s="210"/>
      <c r="BQ12" s="215"/>
      <c r="BR12" s="210"/>
    </row>
    <row r="13" spans="1:91" s="212" customFormat="1" x14ac:dyDescent="0.25">
      <c r="E13" s="207"/>
      <c r="F13" s="621" t="s">
        <v>51</v>
      </c>
      <c r="G13" s="622"/>
      <c r="H13" s="623"/>
      <c r="I13" s="220">
        <v>120</v>
      </c>
      <c r="J13" s="221"/>
      <c r="K13" s="221"/>
      <c r="L13" s="221"/>
      <c r="M13" s="210"/>
      <c r="O13" s="210"/>
      <c r="P13" s="210"/>
      <c r="Q13" s="210"/>
      <c r="R13" s="214"/>
      <c r="S13" s="214"/>
      <c r="T13" s="210"/>
      <c r="U13" s="210"/>
      <c r="BQ13" s="215"/>
      <c r="BR13" s="210"/>
    </row>
    <row r="14" spans="1:91" s="206" customFormat="1" ht="15.75" thickBot="1" x14ac:dyDescent="0.3">
      <c r="E14" s="207"/>
      <c r="I14" s="208"/>
      <c r="J14" s="208"/>
      <c r="K14" s="222"/>
      <c r="L14" s="208"/>
      <c r="M14" s="223"/>
      <c r="O14" s="223"/>
      <c r="P14" s="223"/>
      <c r="Q14" s="223"/>
      <c r="R14" s="224"/>
      <c r="S14" s="225"/>
      <c r="T14" s="223"/>
      <c r="U14" s="221"/>
      <c r="BQ14" s="211"/>
      <c r="BR14" s="208"/>
    </row>
    <row r="15" spans="1:91" s="206" customFormat="1" ht="24" customHeight="1" thickBot="1" x14ac:dyDescent="0.3">
      <c r="A15" s="671" t="s">
        <v>0</v>
      </c>
      <c r="B15" s="636" t="s">
        <v>38</v>
      </c>
      <c r="C15" s="636" t="s">
        <v>52</v>
      </c>
      <c r="D15" s="636" t="s">
        <v>53</v>
      </c>
      <c r="E15" s="636" t="s">
        <v>30</v>
      </c>
      <c r="F15" s="636" t="s">
        <v>31</v>
      </c>
      <c r="G15" s="636" t="s">
        <v>54</v>
      </c>
      <c r="H15" s="626" t="s">
        <v>115</v>
      </c>
      <c r="I15" s="679" t="s">
        <v>1</v>
      </c>
      <c r="J15" s="636" t="s">
        <v>145</v>
      </c>
      <c r="K15" s="637" t="s">
        <v>146</v>
      </c>
      <c r="L15" s="636" t="s">
        <v>462</v>
      </c>
      <c r="M15" s="631" t="s">
        <v>26</v>
      </c>
      <c r="N15" s="631"/>
      <c r="O15" s="631"/>
      <c r="P15" s="631"/>
      <c r="Q15" s="631"/>
      <c r="R15" s="631"/>
      <c r="S15" s="631"/>
      <c r="T15" s="631"/>
      <c r="U15" s="632"/>
      <c r="V15" s="226"/>
      <c r="W15" s="649" t="s">
        <v>2</v>
      </c>
      <c r="X15" s="650"/>
      <c r="Y15" s="650"/>
      <c r="Z15" s="650"/>
      <c r="AA15" s="650"/>
      <c r="AB15" s="650"/>
      <c r="AC15" s="650"/>
      <c r="AD15" s="650"/>
      <c r="AE15" s="650"/>
      <c r="AF15" s="650"/>
      <c r="AG15" s="650"/>
      <c r="AH15" s="650"/>
      <c r="AI15" s="650"/>
      <c r="AJ15" s="650"/>
      <c r="AK15" s="650"/>
      <c r="AL15" s="650"/>
      <c r="AM15" s="650"/>
      <c r="AN15" s="650"/>
      <c r="AO15" s="650"/>
      <c r="AP15" s="650"/>
      <c r="AQ15" s="650"/>
      <c r="AR15" s="650"/>
      <c r="AS15" s="651"/>
      <c r="AT15" s="652" t="s">
        <v>3</v>
      </c>
      <c r="AU15" s="653"/>
      <c r="AV15" s="653"/>
      <c r="AW15" s="653"/>
      <c r="AX15" s="653"/>
      <c r="AY15" s="653"/>
      <c r="AZ15" s="653"/>
      <c r="BA15" s="653"/>
      <c r="BB15" s="653"/>
      <c r="BC15" s="653"/>
      <c r="BD15" s="653"/>
      <c r="BE15" s="653"/>
      <c r="BF15" s="653"/>
      <c r="BG15" s="653"/>
      <c r="BH15" s="653"/>
      <c r="BI15" s="653"/>
      <c r="BJ15" s="653"/>
      <c r="BK15" s="653"/>
      <c r="BL15" s="653"/>
      <c r="BM15" s="653"/>
      <c r="BN15" s="653"/>
      <c r="BO15" s="653"/>
      <c r="BP15" s="654"/>
      <c r="BQ15" s="707" t="s">
        <v>71</v>
      </c>
      <c r="BR15" s="708"/>
      <c r="BS15" s="592" t="s">
        <v>449</v>
      </c>
      <c r="BT15" s="593"/>
      <c r="BU15" s="593"/>
      <c r="BV15" s="593"/>
      <c r="BW15" s="593"/>
      <c r="BX15" s="593"/>
      <c r="BY15" s="594"/>
      <c r="BZ15" s="595" t="s">
        <v>450</v>
      </c>
      <c r="CA15" s="596"/>
      <c r="CB15" s="596"/>
      <c r="CC15" s="596"/>
      <c r="CD15" s="596"/>
      <c r="CE15" s="596"/>
      <c r="CF15" s="597"/>
      <c r="CG15" s="598" t="s">
        <v>451</v>
      </c>
      <c r="CH15" s="599"/>
      <c r="CI15" s="600" t="s">
        <v>452</v>
      </c>
      <c r="CJ15" s="601"/>
      <c r="CK15" s="584" t="s">
        <v>172</v>
      </c>
      <c r="CL15" s="584"/>
      <c r="CM15" s="585"/>
    </row>
    <row r="16" spans="1:91" s="206" customFormat="1" ht="46.5" customHeight="1" x14ac:dyDescent="0.25">
      <c r="A16" s="672"/>
      <c r="B16" s="637"/>
      <c r="C16" s="637"/>
      <c r="D16" s="637"/>
      <c r="E16" s="637"/>
      <c r="F16" s="637"/>
      <c r="G16" s="637"/>
      <c r="H16" s="627"/>
      <c r="I16" s="680"/>
      <c r="J16" s="637"/>
      <c r="K16" s="637"/>
      <c r="L16" s="637"/>
      <c r="M16" s="633" t="s">
        <v>85</v>
      </c>
      <c r="N16" s="633"/>
      <c r="O16" s="633"/>
      <c r="P16" s="634"/>
      <c r="Q16" s="628" t="s">
        <v>4</v>
      </c>
      <c r="R16" s="629"/>
      <c r="S16" s="629"/>
      <c r="T16" s="629"/>
      <c r="U16" s="630"/>
      <c r="V16" s="635" t="s">
        <v>147</v>
      </c>
      <c r="W16" s="641" t="s">
        <v>148</v>
      </c>
      <c r="X16" s="655" t="s">
        <v>19</v>
      </c>
      <c r="Y16" s="643" t="s">
        <v>89</v>
      </c>
      <c r="Z16" s="657" t="s">
        <v>17</v>
      </c>
      <c r="AA16" s="659" t="s">
        <v>16</v>
      </c>
      <c r="AB16" s="668" t="s">
        <v>5</v>
      </c>
      <c r="AC16" s="662"/>
      <c r="AD16" s="624" t="s">
        <v>6</v>
      </c>
      <c r="AE16" s="624" t="s">
        <v>7</v>
      </c>
      <c r="AF16" s="624" t="s">
        <v>8</v>
      </c>
      <c r="AG16" s="665" t="s">
        <v>161</v>
      </c>
      <c r="AH16" s="666"/>
      <c r="AI16" s="667"/>
      <c r="AJ16" s="624" t="s">
        <v>9</v>
      </c>
      <c r="AK16" s="624" t="s">
        <v>10</v>
      </c>
      <c r="AL16" s="624" t="s">
        <v>11</v>
      </c>
      <c r="AM16" s="624" t="s">
        <v>12</v>
      </c>
      <c r="AN16" s="624" t="s">
        <v>13</v>
      </c>
      <c r="AO16" s="624" t="s">
        <v>14</v>
      </c>
      <c r="AP16" s="624" t="s">
        <v>58</v>
      </c>
      <c r="AQ16" s="624" t="s">
        <v>15</v>
      </c>
      <c r="AR16" s="645" t="s">
        <v>59</v>
      </c>
      <c r="AS16" s="647" t="s">
        <v>83</v>
      </c>
      <c r="AT16" s="641" t="s">
        <v>18</v>
      </c>
      <c r="AU16" s="655" t="s">
        <v>19</v>
      </c>
      <c r="AV16" s="643" t="s">
        <v>27</v>
      </c>
      <c r="AW16" s="657" t="s">
        <v>17</v>
      </c>
      <c r="AX16" s="669" t="s">
        <v>16</v>
      </c>
      <c r="AY16" s="661" t="s">
        <v>5</v>
      </c>
      <c r="AZ16" s="662"/>
      <c r="BA16" s="624" t="s">
        <v>6</v>
      </c>
      <c r="BB16" s="624" t="s">
        <v>20</v>
      </c>
      <c r="BC16" s="624" t="s">
        <v>8</v>
      </c>
      <c r="BD16" s="665" t="s">
        <v>161</v>
      </c>
      <c r="BE16" s="666"/>
      <c r="BF16" s="667"/>
      <c r="BG16" s="624" t="s">
        <v>9</v>
      </c>
      <c r="BH16" s="624" t="s">
        <v>10</v>
      </c>
      <c r="BI16" s="624" t="s">
        <v>11</v>
      </c>
      <c r="BJ16" s="624" t="s">
        <v>12</v>
      </c>
      <c r="BK16" s="624" t="s">
        <v>13</v>
      </c>
      <c r="BL16" s="624" t="s">
        <v>14</v>
      </c>
      <c r="BM16" s="624" t="s">
        <v>58</v>
      </c>
      <c r="BN16" s="624" t="s">
        <v>15</v>
      </c>
      <c r="BO16" s="645" t="s">
        <v>59</v>
      </c>
      <c r="BP16" s="663" t="s">
        <v>83</v>
      </c>
      <c r="BQ16" s="709"/>
      <c r="BR16" s="710"/>
      <c r="BS16" s="602" t="s">
        <v>453</v>
      </c>
      <c r="BT16" s="604" t="s">
        <v>454</v>
      </c>
      <c r="BU16" s="602" t="s">
        <v>455</v>
      </c>
      <c r="BV16" s="604" t="s">
        <v>456</v>
      </c>
      <c r="BW16" s="602" t="s">
        <v>457</v>
      </c>
      <c r="BX16" s="604" t="s">
        <v>458</v>
      </c>
      <c r="BY16" s="606" t="s">
        <v>459</v>
      </c>
      <c r="BZ16" s="607" t="s">
        <v>453</v>
      </c>
      <c r="CA16" s="609" t="s">
        <v>454</v>
      </c>
      <c r="CB16" s="609" t="s">
        <v>455</v>
      </c>
      <c r="CC16" s="609" t="s">
        <v>456</v>
      </c>
      <c r="CD16" s="609" t="s">
        <v>457</v>
      </c>
      <c r="CE16" s="609" t="s">
        <v>458</v>
      </c>
      <c r="CF16" s="611" t="s">
        <v>459</v>
      </c>
      <c r="CG16" s="613" t="s">
        <v>460</v>
      </c>
      <c r="CH16" s="615" t="s">
        <v>461</v>
      </c>
      <c r="CI16" s="617" t="s">
        <v>460</v>
      </c>
      <c r="CJ16" s="619" t="s">
        <v>461</v>
      </c>
      <c r="CK16" s="584"/>
      <c r="CL16" s="584"/>
      <c r="CM16" s="585"/>
    </row>
    <row r="17" spans="1:138" s="206" customFormat="1" ht="78.75" customHeight="1" x14ac:dyDescent="0.25">
      <c r="A17" s="672"/>
      <c r="B17" s="637"/>
      <c r="C17" s="637"/>
      <c r="D17" s="637"/>
      <c r="E17" s="637"/>
      <c r="F17" s="637"/>
      <c r="G17" s="637"/>
      <c r="H17" s="627"/>
      <c r="I17" s="680"/>
      <c r="J17" s="637"/>
      <c r="K17" s="637"/>
      <c r="L17" s="637"/>
      <c r="M17" s="227" t="s">
        <v>87</v>
      </c>
      <c r="N17" s="228" t="s">
        <v>84</v>
      </c>
      <c r="O17" s="229" t="s">
        <v>88</v>
      </c>
      <c r="P17" s="230" t="s">
        <v>86</v>
      </c>
      <c r="Q17" s="231" t="s">
        <v>82</v>
      </c>
      <c r="R17" s="232" t="s">
        <v>94</v>
      </c>
      <c r="S17" s="233" t="s">
        <v>1017</v>
      </c>
      <c r="T17" s="234" t="s">
        <v>103</v>
      </c>
      <c r="U17" s="235" t="s">
        <v>104</v>
      </c>
      <c r="V17" s="625"/>
      <c r="W17" s="642"/>
      <c r="X17" s="656"/>
      <c r="Y17" s="644"/>
      <c r="Z17" s="658"/>
      <c r="AA17" s="660"/>
      <c r="AB17" s="236" t="s">
        <v>80</v>
      </c>
      <c r="AC17" s="237" t="s">
        <v>81</v>
      </c>
      <c r="AD17" s="625"/>
      <c r="AE17" s="625"/>
      <c r="AF17" s="625"/>
      <c r="AG17" s="238" t="s">
        <v>77</v>
      </c>
      <c r="AH17" s="238" t="s">
        <v>78</v>
      </c>
      <c r="AI17" s="238" t="s">
        <v>79</v>
      </c>
      <c r="AJ17" s="625"/>
      <c r="AK17" s="625"/>
      <c r="AL17" s="625"/>
      <c r="AM17" s="625"/>
      <c r="AN17" s="625"/>
      <c r="AO17" s="625"/>
      <c r="AP17" s="625"/>
      <c r="AQ17" s="625"/>
      <c r="AR17" s="646"/>
      <c r="AS17" s="648"/>
      <c r="AT17" s="642"/>
      <c r="AU17" s="656"/>
      <c r="AV17" s="644"/>
      <c r="AW17" s="658"/>
      <c r="AX17" s="670"/>
      <c r="AY17" s="239" t="s">
        <v>80</v>
      </c>
      <c r="AZ17" s="237" t="s">
        <v>81</v>
      </c>
      <c r="BA17" s="625"/>
      <c r="BB17" s="625"/>
      <c r="BC17" s="625"/>
      <c r="BD17" s="238" t="s">
        <v>77</v>
      </c>
      <c r="BE17" s="238" t="s">
        <v>78</v>
      </c>
      <c r="BF17" s="238" t="s">
        <v>79</v>
      </c>
      <c r="BG17" s="625"/>
      <c r="BH17" s="625"/>
      <c r="BI17" s="625"/>
      <c r="BJ17" s="625"/>
      <c r="BK17" s="625"/>
      <c r="BL17" s="625"/>
      <c r="BM17" s="625"/>
      <c r="BN17" s="625"/>
      <c r="BO17" s="646"/>
      <c r="BP17" s="664"/>
      <c r="BQ17" s="240" t="s">
        <v>29</v>
      </c>
      <c r="BR17" s="241" t="s">
        <v>28</v>
      </c>
      <c r="BS17" s="602"/>
      <c r="BT17" s="604"/>
      <c r="BU17" s="602"/>
      <c r="BV17" s="604"/>
      <c r="BW17" s="602"/>
      <c r="BX17" s="604"/>
      <c r="BY17" s="606"/>
      <c r="BZ17" s="607"/>
      <c r="CA17" s="609"/>
      <c r="CB17" s="609"/>
      <c r="CC17" s="609"/>
      <c r="CD17" s="609"/>
      <c r="CE17" s="609"/>
      <c r="CF17" s="611"/>
      <c r="CG17" s="613"/>
      <c r="CH17" s="615"/>
      <c r="CI17" s="617"/>
      <c r="CJ17" s="619"/>
      <c r="CK17" s="586" t="s">
        <v>176</v>
      </c>
      <c r="CL17" s="588" t="s">
        <v>177</v>
      </c>
      <c r="CM17" s="590" t="s">
        <v>178</v>
      </c>
    </row>
    <row r="18" spans="1:138" s="206" customFormat="1" ht="13.5" customHeight="1" x14ac:dyDescent="0.25">
      <c r="A18" s="677"/>
      <c r="B18" s="675"/>
      <c r="C18" s="675"/>
      <c r="D18" s="675"/>
      <c r="E18" s="675"/>
      <c r="F18" s="675"/>
      <c r="G18" s="675"/>
      <c r="H18" s="242"/>
      <c r="I18" s="673"/>
      <c r="J18" s="637"/>
      <c r="K18" s="637"/>
      <c r="L18" s="637"/>
      <c r="M18" s="243">
        <v>1</v>
      </c>
      <c r="N18" s="244">
        <v>2</v>
      </c>
      <c r="O18" s="245">
        <v>3</v>
      </c>
      <c r="P18" s="246">
        <v>4</v>
      </c>
      <c r="Q18" s="247">
        <v>5</v>
      </c>
      <c r="R18" s="248">
        <v>6</v>
      </c>
      <c r="S18" s="248">
        <v>7</v>
      </c>
      <c r="T18" s="249">
        <v>8</v>
      </c>
      <c r="U18" s="250">
        <v>9</v>
      </c>
      <c r="V18" s="639">
        <v>10</v>
      </c>
      <c r="W18" s="685">
        <v>11</v>
      </c>
      <c r="X18" s="251">
        <v>12</v>
      </c>
      <c r="Y18" s="252">
        <v>13</v>
      </c>
      <c r="Z18" s="253">
        <v>14</v>
      </c>
      <c r="AA18" s="254">
        <v>15</v>
      </c>
      <c r="AB18" s="687">
        <v>16</v>
      </c>
      <c r="AC18" s="255">
        <v>17</v>
      </c>
      <c r="AD18" s="687">
        <v>18</v>
      </c>
      <c r="AE18" s="687">
        <v>19</v>
      </c>
      <c r="AF18" s="687">
        <v>20</v>
      </c>
      <c r="AG18" s="256">
        <v>21</v>
      </c>
      <c r="AH18" s="687">
        <v>22</v>
      </c>
      <c r="AI18" s="687">
        <v>23</v>
      </c>
      <c r="AJ18" s="687">
        <v>24</v>
      </c>
      <c r="AK18" s="687">
        <v>25</v>
      </c>
      <c r="AL18" s="687">
        <v>26</v>
      </c>
      <c r="AM18" s="687">
        <v>27</v>
      </c>
      <c r="AN18" s="687">
        <v>28</v>
      </c>
      <c r="AO18" s="687">
        <v>29</v>
      </c>
      <c r="AP18" s="687">
        <v>30</v>
      </c>
      <c r="AQ18" s="687">
        <v>31</v>
      </c>
      <c r="AR18" s="683">
        <v>32</v>
      </c>
      <c r="AS18" s="681">
        <v>33</v>
      </c>
      <c r="AT18" s="724">
        <v>34</v>
      </c>
      <c r="AU18" s="693">
        <v>35</v>
      </c>
      <c r="AV18" s="257">
        <v>36</v>
      </c>
      <c r="AW18" s="258">
        <v>37</v>
      </c>
      <c r="AX18" s="259">
        <v>38</v>
      </c>
      <c r="AY18" s="687">
        <v>39</v>
      </c>
      <c r="AZ18" s="255">
        <v>40</v>
      </c>
      <c r="BA18" s="687">
        <v>41</v>
      </c>
      <c r="BB18" s="687">
        <v>42</v>
      </c>
      <c r="BC18" s="687">
        <v>43</v>
      </c>
      <c r="BD18" s="691">
        <v>44</v>
      </c>
      <c r="BE18" s="689">
        <v>45</v>
      </c>
      <c r="BF18" s="260">
        <v>46</v>
      </c>
      <c r="BG18" s="687">
        <v>47</v>
      </c>
      <c r="BH18" s="687">
        <v>48</v>
      </c>
      <c r="BI18" s="687">
        <v>49</v>
      </c>
      <c r="BJ18" s="687">
        <v>50</v>
      </c>
      <c r="BK18" s="687">
        <v>51</v>
      </c>
      <c r="BL18" s="687">
        <v>52</v>
      </c>
      <c r="BM18" s="687">
        <v>53</v>
      </c>
      <c r="BN18" s="687">
        <v>54</v>
      </c>
      <c r="BO18" s="683">
        <v>55</v>
      </c>
      <c r="BP18" s="681">
        <v>56</v>
      </c>
      <c r="BQ18" s="261" t="s">
        <v>159</v>
      </c>
      <c r="BR18" s="716" t="s">
        <v>160</v>
      </c>
      <c r="BS18" s="602"/>
      <c r="BT18" s="604"/>
      <c r="BU18" s="602"/>
      <c r="BV18" s="604"/>
      <c r="BW18" s="602"/>
      <c r="BX18" s="604"/>
      <c r="BY18" s="606"/>
      <c r="BZ18" s="607"/>
      <c r="CA18" s="609"/>
      <c r="CB18" s="609"/>
      <c r="CC18" s="609"/>
      <c r="CD18" s="609"/>
      <c r="CE18" s="609"/>
      <c r="CF18" s="611"/>
      <c r="CG18" s="613"/>
      <c r="CH18" s="615"/>
      <c r="CI18" s="617"/>
      <c r="CJ18" s="619"/>
      <c r="CK18" s="586"/>
      <c r="CL18" s="588"/>
      <c r="CM18" s="590"/>
    </row>
    <row r="19" spans="1:138" s="206" customFormat="1" ht="46.5" customHeight="1" thickBot="1" x14ac:dyDescent="0.3">
      <c r="A19" s="678"/>
      <c r="B19" s="676"/>
      <c r="C19" s="676"/>
      <c r="D19" s="676"/>
      <c r="E19" s="676"/>
      <c r="F19" s="676"/>
      <c r="G19" s="676"/>
      <c r="H19" s="262"/>
      <c r="I19" s="674"/>
      <c r="J19" s="638"/>
      <c r="K19" s="638"/>
      <c r="L19" s="638"/>
      <c r="M19" s="263" t="s">
        <v>105</v>
      </c>
      <c r="N19" s="264" t="s">
        <v>149</v>
      </c>
      <c r="O19" s="265" t="s">
        <v>106</v>
      </c>
      <c r="P19" s="266" t="s">
        <v>150</v>
      </c>
      <c r="Q19" s="267" t="s">
        <v>90</v>
      </c>
      <c r="R19" s="268" t="s">
        <v>151</v>
      </c>
      <c r="S19" s="269" t="s">
        <v>1008</v>
      </c>
      <c r="T19" s="270" t="s">
        <v>152</v>
      </c>
      <c r="U19" s="271" t="s">
        <v>1009</v>
      </c>
      <c r="V19" s="640"/>
      <c r="W19" s="686"/>
      <c r="X19" s="272"/>
      <c r="Y19" s="273" t="s">
        <v>156</v>
      </c>
      <c r="Z19" s="274" t="s">
        <v>157</v>
      </c>
      <c r="AA19" s="275" t="s">
        <v>158</v>
      </c>
      <c r="AB19" s="688"/>
      <c r="AC19" s="270"/>
      <c r="AD19" s="688"/>
      <c r="AE19" s="688"/>
      <c r="AF19" s="688"/>
      <c r="AG19" s="276"/>
      <c r="AH19" s="688"/>
      <c r="AI19" s="688"/>
      <c r="AJ19" s="688"/>
      <c r="AK19" s="688"/>
      <c r="AL19" s="688"/>
      <c r="AM19" s="688"/>
      <c r="AN19" s="688"/>
      <c r="AO19" s="688"/>
      <c r="AP19" s="688"/>
      <c r="AQ19" s="688"/>
      <c r="AR19" s="684"/>
      <c r="AS19" s="682"/>
      <c r="AT19" s="725"/>
      <c r="AU19" s="694"/>
      <c r="AV19" s="277" t="s">
        <v>153</v>
      </c>
      <c r="AW19" s="278" t="s">
        <v>154</v>
      </c>
      <c r="AX19" s="279" t="s">
        <v>155</v>
      </c>
      <c r="AY19" s="688"/>
      <c r="AZ19" s="270"/>
      <c r="BA19" s="688"/>
      <c r="BB19" s="688"/>
      <c r="BC19" s="688"/>
      <c r="BD19" s="692"/>
      <c r="BE19" s="690"/>
      <c r="BF19" s="280"/>
      <c r="BG19" s="688"/>
      <c r="BH19" s="688"/>
      <c r="BI19" s="688"/>
      <c r="BJ19" s="688"/>
      <c r="BK19" s="688"/>
      <c r="BL19" s="688"/>
      <c r="BM19" s="688"/>
      <c r="BN19" s="688"/>
      <c r="BO19" s="684"/>
      <c r="BP19" s="682"/>
      <c r="BQ19" s="281" t="s">
        <v>107</v>
      </c>
      <c r="BR19" s="717"/>
      <c r="BS19" s="603"/>
      <c r="BT19" s="605"/>
      <c r="BU19" s="603"/>
      <c r="BV19" s="605"/>
      <c r="BW19" s="603"/>
      <c r="BX19" s="605"/>
      <c r="BY19" s="606"/>
      <c r="BZ19" s="608"/>
      <c r="CA19" s="610"/>
      <c r="CB19" s="610"/>
      <c r="CC19" s="610"/>
      <c r="CD19" s="610"/>
      <c r="CE19" s="610"/>
      <c r="CF19" s="612"/>
      <c r="CG19" s="614"/>
      <c r="CH19" s="616"/>
      <c r="CI19" s="618"/>
      <c r="CJ19" s="620"/>
      <c r="CK19" s="587"/>
      <c r="CL19" s="589"/>
      <c r="CM19" s="591"/>
    </row>
    <row r="20" spans="1:138" s="72" customFormat="1" ht="15.75" x14ac:dyDescent="0.25">
      <c r="A20" s="80">
        <v>1</v>
      </c>
      <c r="B20" s="81" t="s">
        <v>43</v>
      </c>
      <c r="C20" s="82" t="s">
        <v>420</v>
      </c>
      <c r="D20" s="82"/>
      <c r="E20" s="81">
        <v>1</v>
      </c>
      <c r="F20" s="82" t="s">
        <v>420</v>
      </c>
      <c r="G20" s="82" t="s">
        <v>75</v>
      </c>
      <c r="H20" s="83" t="s">
        <v>116</v>
      </c>
      <c r="I20" s="84" t="s">
        <v>111</v>
      </c>
      <c r="J20" s="85"/>
      <c r="K20" s="86" t="s">
        <v>143</v>
      </c>
      <c r="L20" s="87" t="s">
        <v>143</v>
      </c>
      <c r="M20" s="282">
        <f>Y20+AV20</f>
        <v>75</v>
      </c>
      <c r="N20" s="283">
        <f>AS20+BP20</f>
        <v>40</v>
      </c>
      <c r="O20" s="284">
        <f>Z20+AW20</f>
        <v>35</v>
      </c>
      <c r="P20" s="285">
        <f>AA20+AX20</f>
        <v>35</v>
      </c>
      <c r="Q20" s="286">
        <f>X20+AU20</f>
        <v>3</v>
      </c>
      <c r="R20" s="287">
        <f>IFERROR((AL20+BI20)*Q20/O20," ")</f>
        <v>0</v>
      </c>
      <c r="S20" s="287">
        <f>IFERROR(IF(L20="tak",(SUM(AE20:AL20,AQ20,BB20:BI20,BN20))*Q20/O20,0),0)</f>
        <v>1.2857142857142858</v>
      </c>
      <c r="T20" s="288">
        <f>IFERROR((AC20+AO20+AZ20+BL20)*Q20/O20," ")</f>
        <v>0.8571428571428571</v>
      </c>
      <c r="U20" s="289">
        <f>IFERROR((SUM(AB20,AD20:AN20,AY20,BA20:BK20,AQ20,BN20)*Q20/M20)," ")</f>
        <v>1.4</v>
      </c>
      <c r="V20" s="88" t="s">
        <v>61</v>
      </c>
      <c r="W20" s="89" t="s">
        <v>62</v>
      </c>
      <c r="X20" s="90">
        <v>3</v>
      </c>
      <c r="Y20" s="309">
        <f t="shared" ref="Y20" si="0">AS20+Z20</f>
        <v>75</v>
      </c>
      <c r="Z20" s="310">
        <f>AR20+AA20</f>
        <v>35</v>
      </c>
      <c r="AA20" s="311">
        <f>(SUM(AB20:AQ20))-AC20</f>
        <v>35</v>
      </c>
      <c r="AB20" s="91">
        <v>20</v>
      </c>
      <c r="AC20" s="92">
        <v>10</v>
      </c>
      <c r="AD20" s="91"/>
      <c r="AE20" s="91">
        <v>15</v>
      </c>
      <c r="AF20" s="91"/>
      <c r="AG20" s="91"/>
      <c r="AH20" s="91"/>
      <c r="AI20" s="91"/>
      <c r="AJ20" s="91"/>
      <c r="AK20" s="91"/>
      <c r="AL20" s="91"/>
      <c r="AM20" s="91"/>
      <c r="AN20" s="91"/>
      <c r="AO20" s="91"/>
      <c r="AP20" s="91"/>
      <c r="AQ20" s="91"/>
      <c r="AR20" s="93"/>
      <c r="AS20" s="94">
        <v>40</v>
      </c>
      <c r="AT20" s="95"/>
      <c r="AU20" s="90"/>
      <c r="AV20" s="318">
        <f t="shared" ref="AV20:AV44" si="1">BP20+AW20</f>
        <v>0</v>
      </c>
      <c r="AW20" s="310">
        <f>BO20+AX20</f>
        <v>0</v>
      </c>
      <c r="AX20" s="311">
        <f>(SUM(AY20:BN20))-AZ20</f>
        <v>0</v>
      </c>
      <c r="AY20" s="91"/>
      <c r="AZ20" s="92"/>
      <c r="BA20" s="91"/>
      <c r="BB20" s="91"/>
      <c r="BC20" s="91"/>
      <c r="BD20" s="91"/>
      <c r="BE20" s="91"/>
      <c r="BF20" s="91"/>
      <c r="BG20" s="91"/>
      <c r="BH20" s="91"/>
      <c r="BI20" s="91"/>
      <c r="BJ20" s="91"/>
      <c r="BK20" s="91"/>
      <c r="BL20" s="91"/>
      <c r="BM20" s="91"/>
      <c r="BN20" s="91"/>
      <c r="BO20" s="93"/>
      <c r="BP20" s="94"/>
      <c r="BQ20" s="376">
        <f>IFERROR(M20/Q20," ")</f>
        <v>25</v>
      </c>
      <c r="BR20" s="380" t="str">
        <f>IF(OR(BQ20&gt;30,BQ20&lt;25),"1 ECTS powinien mieścić się przedziale 25-30h","Wartość prawidłowa")</f>
        <v>Wartość prawidłowa</v>
      </c>
      <c r="BS20" s="322">
        <f>SUM(AB20,AD20:AP20,AY20,BA20:BM20)-AC20-AZ20-AO20-BL20</f>
        <v>25</v>
      </c>
      <c r="BT20" s="323">
        <f>AC20+AZ20</f>
        <v>10</v>
      </c>
      <c r="BU20" s="323">
        <f>AO20+BL20</f>
        <v>0</v>
      </c>
      <c r="BV20" s="323">
        <f>AR20+BO20</f>
        <v>0</v>
      </c>
      <c r="BW20" s="323">
        <f>N20</f>
        <v>40</v>
      </c>
      <c r="BX20" s="323">
        <f>AQ20+BN20</f>
        <v>0</v>
      </c>
      <c r="BY20" s="324">
        <f>SUM(BS20:BX20)</f>
        <v>75</v>
      </c>
      <c r="BZ20" s="325">
        <f>IFERROR((BS20*Q20)/BY20," ")</f>
        <v>1</v>
      </c>
      <c r="CA20" s="326">
        <f>IFERROR((BT20*Q20)/BY20," ")</f>
        <v>0.4</v>
      </c>
      <c r="CB20" s="326">
        <f t="shared" ref="CB20:CB23" si="2">IFERROR((BU20*Q20)/BY20," ")</f>
        <v>0</v>
      </c>
      <c r="CC20" s="326">
        <f t="shared" ref="CC20:CC23" si="3">IFERROR((BV20*Q20)/BY20," ")</f>
        <v>0</v>
      </c>
      <c r="CD20" s="326">
        <f t="shared" ref="CD20:CD23" si="4">IFERROR((BW20*Q20)/BY20," ")</f>
        <v>1.6</v>
      </c>
      <c r="CE20" s="326">
        <f t="shared" ref="CE20:CE23" si="5">IFERROR((BX20*Q20)/BY20," ")</f>
        <v>0</v>
      </c>
      <c r="CF20" s="327">
        <f t="shared" ref="CF20:CF23" si="6">IFERROR((SUM(BZ20:CE20))," ")</f>
        <v>3</v>
      </c>
      <c r="CG20" s="322">
        <f>SUM(BS20:BT20,BX20)</f>
        <v>35</v>
      </c>
      <c r="CH20" s="328">
        <f>SUM(BT20:BU20)</f>
        <v>10</v>
      </c>
      <c r="CI20" s="329">
        <f>SUM(BZ20:CA20,CE20)</f>
        <v>1.4</v>
      </c>
      <c r="CJ20" s="330">
        <f>SUM(CA20:CB20)</f>
        <v>0.4</v>
      </c>
      <c r="CK20" s="331">
        <f>Matryca!Q20</f>
        <v>3</v>
      </c>
      <c r="CL20" s="332">
        <f>Matryca!R20</f>
        <v>3</v>
      </c>
      <c r="CM20" s="333">
        <f>Matryca!S20</f>
        <v>4</v>
      </c>
    </row>
    <row r="21" spans="1:138" s="72" customFormat="1" ht="15.75" x14ac:dyDescent="0.25">
      <c r="A21" s="96">
        <v>2</v>
      </c>
      <c r="B21" s="97" t="s">
        <v>43</v>
      </c>
      <c r="C21" s="96" t="s">
        <v>420</v>
      </c>
      <c r="D21" s="96"/>
      <c r="E21" s="97">
        <v>1</v>
      </c>
      <c r="F21" s="96" t="s">
        <v>420</v>
      </c>
      <c r="G21" s="96" t="s">
        <v>75</v>
      </c>
      <c r="H21" s="96" t="s">
        <v>116</v>
      </c>
      <c r="I21" s="76" t="s">
        <v>63</v>
      </c>
      <c r="J21" s="74"/>
      <c r="K21" s="98" t="s">
        <v>143</v>
      </c>
      <c r="L21" s="87" t="s">
        <v>144</v>
      </c>
      <c r="M21" s="290">
        <f t="shared" ref="M21:M42" si="7">Y21+AV21</f>
        <v>100</v>
      </c>
      <c r="N21" s="291">
        <f t="shared" ref="N21:N42" si="8">AS21+BP21</f>
        <v>40</v>
      </c>
      <c r="O21" s="292">
        <f t="shared" ref="O21:O42" si="9">Z21+AW21</f>
        <v>60</v>
      </c>
      <c r="P21" s="293">
        <f t="shared" ref="P21:P42" si="10">AA21+AX21</f>
        <v>60</v>
      </c>
      <c r="Q21" s="294">
        <f t="shared" ref="Q21:Q42" si="11">X21+AU21</f>
        <v>4</v>
      </c>
      <c r="R21" s="295">
        <f t="shared" ref="R21:R42" si="12">IFERROR((AL21+BI21)*Q21/O21," ")</f>
        <v>0</v>
      </c>
      <c r="S21" s="295">
        <f t="shared" ref="S21:S42" si="13">IFERROR(IF(L21="tak",(SUM(AE21:AL21,AQ21,BB21:BI21,BN21))*Q21/O21,0),0)</f>
        <v>0</v>
      </c>
      <c r="T21" s="296">
        <f t="shared" ref="T21:T42" si="14">IFERROR((AC21+AO21+AZ21+BL21)*Q21/O21," ")</f>
        <v>0</v>
      </c>
      <c r="U21" s="297">
        <f t="shared" ref="U21:U42" si="15">IFERROR((SUM(AB21,AD21:AN21,AY21,BA21:BK21,AQ21,BN21)*Q21/M21)," ")</f>
        <v>2.4</v>
      </c>
      <c r="V21" s="99" t="s">
        <v>62</v>
      </c>
      <c r="W21" s="100" t="s">
        <v>62</v>
      </c>
      <c r="X21" s="101">
        <v>2</v>
      </c>
      <c r="Y21" s="312">
        <f t="shared" ref="Y21:Y42" si="16">AS21+Z21</f>
        <v>50</v>
      </c>
      <c r="Z21" s="292">
        <f t="shared" ref="Z21:Z42" si="17">AR21+AA21</f>
        <v>30</v>
      </c>
      <c r="AA21" s="313">
        <f t="shared" ref="AA21:AA42" si="18">(SUM(AB21:AQ21))-AC21</f>
        <v>30</v>
      </c>
      <c r="AB21" s="102"/>
      <c r="AC21" s="103"/>
      <c r="AD21" s="102"/>
      <c r="AE21" s="102"/>
      <c r="AF21" s="102"/>
      <c r="AG21" s="102"/>
      <c r="AH21" s="102"/>
      <c r="AI21" s="102"/>
      <c r="AJ21" s="102"/>
      <c r="AK21" s="102"/>
      <c r="AL21" s="102"/>
      <c r="AM21" s="102"/>
      <c r="AN21" s="102">
        <v>30</v>
      </c>
      <c r="AO21" s="102"/>
      <c r="AP21" s="102"/>
      <c r="AQ21" s="102"/>
      <c r="AR21" s="104"/>
      <c r="AS21" s="105">
        <v>20</v>
      </c>
      <c r="AT21" s="106" t="s">
        <v>62</v>
      </c>
      <c r="AU21" s="101">
        <v>2</v>
      </c>
      <c r="AV21" s="290">
        <f t="shared" ref="AV21:AV42" si="19">BP21+AW21</f>
        <v>50</v>
      </c>
      <c r="AW21" s="292">
        <f t="shared" ref="AW21:AW42" si="20">BO21+AX21</f>
        <v>30</v>
      </c>
      <c r="AX21" s="313">
        <f t="shared" ref="AX21:AX42" si="21">(SUM(AY21:BN21))-AZ21</f>
        <v>30</v>
      </c>
      <c r="AY21" s="102"/>
      <c r="AZ21" s="103"/>
      <c r="BA21" s="102"/>
      <c r="BB21" s="102"/>
      <c r="BC21" s="102"/>
      <c r="BD21" s="102"/>
      <c r="BE21" s="102"/>
      <c r="BF21" s="102"/>
      <c r="BG21" s="102"/>
      <c r="BH21" s="102"/>
      <c r="BI21" s="102"/>
      <c r="BJ21" s="102"/>
      <c r="BK21" s="102">
        <v>30</v>
      </c>
      <c r="BL21" s="102"/>
      <c r="BM21" s="102"/>
      <c r="BN21" s="102"/>
      <c r="BO21" s="104"/>
      <c r="BP21" s="105">
        <v>20</v>
      </c>
      <c r="BQ21" s="376">
        <f t="shared" ref="BQ21:BQ66" si="22">IFERROR(M21/Q21," ")</f>
        <v>25</v>
      </c>
      <c r="BR21" s="381" t="str">
        <f>IF(OR(BQ21&gt;30,BQ21&lt;25),"1 ECTS powinien mieścić się przedziale 25-30h","Wartość prawidłowa")</f>
        <v>Wartość prawidłowa</v>
      </c>
      <c r="BS21" s="334">
        <f t="shared" ref="BS21:BS23" si="23">SUM(AB21,AD21:AP21,AY21,BA21:BM21)-AC21-AZ21-AO21-BL21</f>
        <v>60</v>
      </c>
      <c r="BT21" s="335">
        <f t="shared" ref="BT21:BT23" si="24">AC21+AZ21</f>
        <v>0</v>
      </c>
      <c r="BU21" s="335">
        <f t="shared" ref="BU21:BU23" si="25">AO21+BL21</f>
        <v>0</v>
      </c>
      <c r="BV21" s="335">
        <f t="shared" ref="BV21:BV23" si="26">AR21+BO21</f>
        <v>0</v>
      </c>
      <c r="BW21" s="335">
        <f t="shared" ref="BW21:BW23" si="27">N21</f>
        <v>40</v>
      </c>
      <c r="BX21" s="335">
        <f t="shared" ref="BX21:BX23" si="28">AQ21+BN21</f>
        <v>0</v>
      </c>
      <c r="BY21" s="336">
        <f t="shared" ref="BY21:BY23" si="29">SUM(BS21:BX21)</f>
        <v>100</v>
      </c>
      <c r="BZ21" s="337">
        <f t="shared" ref="BZ21:BZ23" si="30">IFERROR((BS21*Q21)/BY21," ")</f>
        <v>2.4</v>
      </c>
      <c r="CA21" s="338">
        <f t="shared" ref="CA21:CA23" si="31">IFERROR((BT21*Q21)/BY21," ")</f>
        <v>0</v>
      </c>
      <c r="CB21" s="338">
        <f t="shared" si="2"/>
        <v>0</v>
      </c>
      <c r="CC21" s="338">
        <f t="shared" si="3"/>
        <v>0</v>
      </c>
      <c r="CD21" s="338">
        <f t="shared" si="4"/>
        <v>1.6</v>
      </c>
      <c r="CE21" s="338">
        <f t="shared" si="5"/>
        <v>0</v>
      </c>
      <c r="CF21" s="339">
        <f t="shared" si="6"/>
        <v>4</v>
      </c>
      <c r="CG21" s="334">
        <f t="shared" ref="CG21:CG40" si="32">SUM(BS21:BT21,BX21)</f>
        <v>60</v>
      </c>
      <c r="CH21" s="340">
        <f t="shared" ref="CH21:CH40" si="33">SUM(BT21:BU21)</f>
        <v>0</v>
      </c>
      <c r="CI21" s="341">
        <f t="shared" ref="CI21:CI40" si="34">SUM(BZ21:CA21,CE21)</f>
        <v>2.4</v>
      </c>
      <c r="CJ21" s="342">
        <f t="shared" ref="CJ21:CJ40" si="35">SUM(CA21:CB21)</f>
        <v>0</v>
      </c>
      <c r="CK21" s="343">
        <f>Matryca!Q21</f>
        <v>0</v>
      </c>
      <c r="CL21" s="344">
        <f>Matryca!R21</f>
        <v>1</v>
      </c>
      <c r="CM21" s="345">
        <f>Matryca!S21</f>
        <v>1</v>
      </c>
    </row>
    <row r="22" spans="1:138" s="72" customFormat="1" ht="30" x14ac:dyDescent="0.25">
      <c r="A22" s="96">
        <v>3</v>
      </c>
      <c r="B22" s="97" t="s">
        <v>45</v>
      </c>
      <c r="C22" s="96" t="s">
        <v>420</v>
      </c>
      <c r="D22" s="96"/>
      <c r="E22" s="97">
        <v>1</v>
      </c>
      <c r="F22" s="96" t="s">
        <v>420</v>
      </c>
      <c r="G22" s="96" t="s">
        <v>75</v>
      </c>
      <c r="H22" s="96" t="s">
        <v>116</v>
      </c>
      <c r="I22" s="76" t="s">
        <v>110</v>
      </c>
      <c r="J22" s="74"/>
      <c r="K22" s="98"/>
      <c r="L22" s="74" t="s">
        <v>144</v>
      </c>
      <c r="M22" s="290">
        <f t="shared" si="7"/>
        <v>20</v>
      </c>
      <c r="N22" s="291">
        <f t="shared" si="8"/>
        <v>0</v>
      </c>
      <c r="O22" s="292">
        <f t="shared" si="9"/>
        <v>20</v>
      </c>
      <c r="P22" s="293">
        <f t="shared" si="10"/>
        <v>20</v>
      </c>
      <c r="Q22" s="294">
        <f t="shared" si="11"/>
        <v>0</v>
      </c>
      <c r="R22" s="295">
        <f t="shared" si="12"/>
        <v>0</v>
      </c>
      <c r="S22" s="295">
        <f t="shared" si="13"/>
        <v>0</v>
      </c>
      <c r="T22" s="296">
        <f t="shared" si="14"/>
        <v>0</v>
      </c>
      <c r="U22" s="297">
        <f t="shared" si="15"/>
        <v>0</v>
      </c>
      <c r="V22" s="99" t="s">
        <v>62</v>
      </c>
      <c r="W22" s="100" t="s">
        <v>62</v>
      </c>
      <c r="X22" s="101">
        <v>0</v>
      </c>
      <c r="Y22" s="312">
        <f t="shared" si="16"/>
        <v>0</v>
      </c>
      <c r="Z22" s="292">
        <f t="shared" si="17"/>
        <v>0</v>
      </c>
      <c r="AA22" s="313">
        <f t="shared" si="18"/>
        <v>0</v>
      </c>
      <c r="AB22" s="102"/>
      <c r="AC22" s="103"/>
      <c r="AD22" s="102"/>
      <c r="AE22" s="102"/>
      <c r="AF22" s="102"/>
      <c r="AG22" s="102"/>
      <c r="AH22" s="102"/>
      <c r="AI22" s="102"/>
      <c r="AJ22" s="102"/>
      <c r="AK22" s="102"/>
      <c r="AL22" s="102"/>
      <c r="AM22" s="102"/>
      <c r="AN22" s="102"/>
      <c r="AO22" s="102"/>
      <c r="AP22" s="102"/>
      <c r="AQ22" s="102"/>
      <c r="AR22" s="104"/>
      <c r="AS22" s="105"/>
      <c r="AT22" s="106" t="s">
        <v>62</v>
      </c>
      <c r="AU22" s="101"/>
      <c r="AV22" s="290">
        <f t="shared" si="19"/>
        <v>20</v>
      </c>
      <c r="AW22" s="292">
        <f t="shared" si="20"/>
        <v>20</v>
      </c>
      <c r="AX22" s="313">
        <f t="shared" si="21"/>
        <v>20</v>
      </c>
      <c r="AY22" s="102">
        <v>10</v>
      </c>
      <c r="AZ22" s="103">
        <v>5</v>
      </c>
      <c r="BA22" s="102"/>
      <c r="BB22" s="102"/>
      <c r="BC22" s="102">
        <v>10</v>
      </c>
      <c r="BD22" s="102"/>
      <c r="BE22" s="102"/>
      <c r="BF22" s="102"/>
      <c r="BG22" s="102"/>
      <c r="BH22" s="102"/>
      <c r="BI22" s="102"/>
      <c r="BJ22" s="102"/>
      <c r="BK22" s="102"/>
      <c r="BL22" s="102"/>
      <c r="BM22" s="102"/>
      <c r="BN22" s="102"/>
      <c r="BO22" s="104"/>
      <c r="BP22" s="105"/>
      <c r="BQ22" s="376" t="str">
        <f t="shared" si="22"/>
        <v xml:space="preserve"> </v>
      </c>
      <c r="BR22" s="381" t="str">
        <f t="shared" ref="BR22:BR66" si="36">IF(OR(BQ22&gt;30,BQ22&lt;25),"1 ECTS powinien mieścić się przedziale 25-30h","Wartość prawidłowa")</f>
        <v>1 ECTS powinien mieścić się przedziale 25-30h</v>
      </c>
      <c r="BS22" s="334">
        <f t="shared" si="23"/>
        <v>15</v>
      </c>
      <c r="BT22" s="335">
        <f t="shared" si="24"/>
        <v>5</v>
      </c>
      <c r="BU22" s="335">
        <f t="shared" si="25"/>
        <v>0</v>
      </c>
      <c r="BV22" s="335">
        <f t="shared" si="26"/>
        <v>0</v>
      </c>
      <c r="BW22" s="335">
        <f t="shared" si="27"/>
        <v>0</v>
      </c>
      <c r="BX22" s="335">
        <f t="shared" si="28"/>
        <v>0</v>
      </c>
      <c r="BY22" s="336">
        <f t="shared" si="29"/>
        <v>20</v>
      </c>
      <c r="BZ22" s="337">
        <f t="shared" si="30"/>
        <v>0</v>
      </c>
      <c r="CA22" s="338">
        <f t="shared" si="31"/>
        <v>0</v>
      </c>
      <c r="CB22" s="338">
        <f t="shared" si="2"/>
        <v>0</v>
      </c>
      <c r="CC22" s="338">
        <f t="shared" si="3"/>
        <v>0</v>
      </c>
      <c r="CD22" s="338">
        <f t="shared" si="4"/>
        <v>0</v>
      </c>
      <c r="CE22" s="338">
        <f t="shared" si="5"/>
        <v>0</v>
      </c>
      <c r="CF22" s="339">
        <f t="shared" si="6"/>
        <v>0</v>
      </c>
      <c r="CG22" s="334">
        <f t="shared" si="32"/>
        <v>20</v>
      </c>
      <c r="CH22" s="340">
        <f t="shared" si="33"/>
        <v>5</v>
      </c>
      <c r="CI22" s="341">
        <f t="shared" si="34"/>
        <v>0</v>
      </c>
      <c r="CJ22" s="342">
        <f t="shared" si="35"/>
        <v>0</v>
      </c>
      <c r="CK22" s="343">
        <f>Matryca!Q22</f>
        <v>8</v>
      </c>
      <c r="CL22" s="344">
        <f>Matryca!R22</f>
        <v>5</v>
      </c>
      <c r="CM22" s="345">
        <f>Matryca!S22</f>
        <v>2</v>
      </c>
    </row>
    <row r="23" spans="1:138" s="72" customFormat="1" ht="30" x14ac:dyDescent="0.25">
      <c r="A23" s="80">
        <v>4</v>
      </c>
      <c r="B23" s="97" t="s">
        <v>43</v>
      </c>
      <c r="C23" s="96" t="s">
        <v>420</v>
      </c>
      <c r="D23" s="96"/>
      <c r="E23" s="97">
        <v>1</v>
      </c>
      <c r="F23" s="96" t="s">
        <v>420</v>
      </c>
      <c r="G23" s="96" t="s">
        <v>75</v>
      </c>
      <c r="H23" s="96" t="s">
        <v>116</v>
      </c>
      <c r="I23" s="76" t="s">
        <v>824</v>
      </c>
      <c r="J23" s="74"/>
      <c r="K23" s="107" t="s">
        <v>143</v>
      </c>
      <c r="L23" s="74" t="s">
        <v>143</v>
      </c>
      <c r="M23" s="290">
        <f t="shared" si="7"/>
        <v>100</v>
      </c>
      <c r="N23" s="291">
        <f t="shared" si="8"/>
        <v>65</v>
      </c>
      <c r="O23" s="292">
        <f t="shared" si="9"/>
        <v>35</v>
      </c>
      <c r="P23" s="293">
        <f t="shared" si="10"/>
        <v>35</v>
      </c>
      <c r="Q23" s="294">
        <f t="shared" si="11"/>
        <v>4</v>
      </c>
      <c r="R23" s="295">
        <f t="shared" si="12"/>
        <v>0</v>
      </c>
      <c r="S23" s="295">
        <f t="shared" si="13"/>
        <v>1.7142857142857142</v>
      </c>
      <c r="T23" s="296">
        <f t="shared" si="14"/>
        <v>1.7142857142857142</v>
      </c>
      <c r="U23" s="297">
        <f t="shared" si="15"/>
        <v>1.4</v>
      </c>
      <c r="V23" s="99" t="s">
        <v>62</v>
      </c>
      <c r="W23" s="100"/>
      <c r="X23" s="101">
        <v>0</v>
      </c>
      <c r="Y23" s="312">
        <f t="shared" si="16"/>
        <v>0</v>
      </c>
      <c r="Z23" s="292">
        <f t="shared" si="17"/>
        <v>0</v>
      </c>
      <c r="AA23" s="313">
        <f t="shared" si="18"/>
        <v>0</v>
      </c>
      <c r="AB23" s="102"/>
      <c r="AC23" s="103"/>
      <c r="AD23" s="102"/>
      <c r="AE23" s="102"/>
      <c r="AF23" s="102"/>
      <c r="AG23" s="102"/>
      <c r="AH23" s="102"/>
      <c r="AI23" s="102"/>
      <c r="AJ23" s="102"/>
      <c r="AK23" s="102"/>
      <c r="AL23" s="102"/>
      <c r="AM23" s="102"/>
      <c r="AN23" s="102"/>
      <c r="AO23" s="102"/>
      <c r="AP23" s="102"/>
      <c r="AQ23" s="102"/>
      <c r="AR23" s="104"/>
      <c r="AS23" s="105"/>
      <c r="AT23" s="106" t="s">
        <v>62</v>
      </c>
      <c r="AU23" s="101">
        <v>4</v>
      </c>
      <c r="AV23" s="290">
        <f t="shared" si="19"/>
        <v>100</v>
      </c>
      <c r="AW23" s="292">
        <f t="shared" si="20"/>
        <v>35</v>
      </c>
      <c r="AX23" s="313">
        <f t="shared" si="21"/>
        <v>35</v>
      </c>
      <c r="AY23" s="102">
        <v>20</v>
      </c>
      <c r="AZ23" s="103">
        <v>15</v>
      </c>
      <c r="BA23" s="102"/>
      <c r="BB23" s="102">
        <v>15</v>
      </c>
      <c r="BC23" s="102"/>
      <c r="BD23" s="102"/>
      <c r="BE23" s="102"/>
      <c r="BF23" s="102"/>
      <c r="BG23" s="102"/>
      <c r="BH23" s="102"/>
      <c r="BI23" s="102"/>
      <c r="BJ23" s="102"/>
      <c r="BK23" s="102"/>
      <c r="BL23" s="102"/>
      <c r="BM23" s="102"/>
      <c r="BN23" s="102"/>
      <c r="BO23" s="104"/>
      <c r="BP23" s="105">
        <v>65</v>
      </c>
      <c r="BQ23" s="376">
        <f t="shared" si="22"/>
        <v>25</v>
      </c>
      <c r="BR23" s="381" t="str">
        <f t="shared" si="36"/>
        <v>Wartość prawidłowa</v>
      </c>
      <c r="BS23" s="334">
        <f t="shared" si="23"/>
        <v>20</v>
      </c>
      <c r="BT23" s="335">
        <f t="shared" si="24"/>
        <v>15</v>
      </c>
      <c r="BU23" s="335">
        <f t="shared" si="25"/>
        <v>0</v>
      </c>
      <c r="BV23" s="335">
        <f t="shared" si="26"/>
        <v>0</v>
      </c>
      <c r="BW23" s="335">
        <f t="shared" si="27"/>
        <v>65</v>
      </c>
      <c r="BX23" s="335">
        <f t="shared" si="28"/>
        <v>0</v>
      </c>
      <c r="BY23" s="336">
        <f t="shared" si="29"/>
        <v>100</v>
      </c>
      <c r="BZ23" s="337">
        <f t="shared" si="30"/>
        <v>0.8</v>
      </c>
      <c r="CA23" s="338">
        <f t="shared" si="31"/>
        <v>0.6</v>
      </c>
      <c r="CB23" s="338">
        <f t="shared" si="2"/>
        <v>0</v>
      </c>
      <c r="CC23" s="338">
        <f t="shared" si="3"/>
        <v>0</v>
      </c>
      <c r="CD23" s="338">
        <f t="shared" si="4"/>
        <v>2.6</v>
      </c>
      <c r="CE23" s="338">
        <f t="shared" si="5"/>
        <v>0</v>
      </c>
      <c r="CF23" s="339">
        <f t="shared" si="6"/>
        <v>4</v>
      </c>
      <c r="CG23" s="334">
        <f t="shared" si="32"/>
        <v>35</v>
      </c>
      <c r="CH23" s="340">
        <f t="shared" si="33"/>
        <v>15</v>
      </c>
      <c r="CI23" s="341">
        <f t="shared" si="34"/>
        <v>1.4</v>
      </c>
      <c r="CJ23" s="342">
        <f t="shared" si="35"/>
        <v>0.6</v>
      </c>
      <c r="CK23" s="343">
        <f>Matryca!Q23</f>
        <v>5</v>
      </c>
      <c r="CL23" s="344">
        <f>Matryca!R23</f>
        <v>3</v>
      </c>
      <c r="CM23" s="345">
        <f>Matryca!S23</f>
        <v>4</v>
      </c>
    </row>
    <row r="24" spans="1:138" s="72" customFormat="1" ht="30" x14ac:dyDescent="0.25">
      <c r="A24" s="96">
        <v>5</v>
      </c>
      <c r="B24" s="97" t="s">
        <v>45</v>
      </c>
      <c r="C24" s="96" t="s">
        <v>420</v>
      </c>
      <c r="D24" s="96"/>
      <c r="E24" s="97">
        <v>1</v>
      </c>
      <c r="F24" s="96" t="s">
        <v>420</v>
      </c>
      <c r="G24" s="96" t="s">
        <v>75</v>
      </c>
      <c r="H24" s="96" t="s">
        <v>116</v>
      </c>
      <c r="I24" s="76" t="s">
        <v>133</v>
      </c>
      <c r="J24" s="87"/>
      <c r="K24" s="98"/>
      <c r="L24" s="87" t="s">
        <v>143</v>
      </c>
      <c r="M24" s="290">
        <f t="shared" si="7"/>
        <v>50</v>
      </c>
      <c r="N24" s="291">
        <f t="shared" si="8"/>
        <v>20</v>
      </c>
      <c r="O24" s="292">
        <f t="shared" si="9"/>
        <v>30</v>
      </c>
      <c r="P24" s="293">
        <f t="shared" si="10"/>
        <v>30</v>
      </c>
      <c r="Q24" s="294">
        <f t="shared" si="11"/>
        <v>2</v>
      </c>
      <c r="R24" s="295">
        <f t="shared" si="12"/>
        <v>0</v>
      </c>
      <c r="S24" s="295">
        <f t="shared" si="13"/>
        <v>1.3333333333333333</v>
      </c>
      <c r="T24" s="296">
        <f t="shared" si="14"/>
        <v>0.33333333333333331</v>
      </c>
      <c r="U24" s="297">
        <f t="shared" si="15"/>
        <v>1.2</v>
      </c>
      <c r="V24" s="99" t="s">
        <v>62</v>
      </c>
      <c r="W24" s="100" t="s">
        <v>62</v>
      </c>
      <c r="X24" s="101">
        <v>2</v>
      </c>
      <c r="Y24" s="312">
        <f t="shared" si="16"/>
        <v>50</v>
      </c>
      <c r="Z24" s="292">
        <f t="shared" si="17"/>
        <v>30</v>
      </c>
      <c r="AA24" s="313">
        <f t="shared" si="18"/>
        <v>30</v>
      </c>
      <c r="AB24" s="102">
        <v>10</v>
      </c>
      <c r="AC24" s="103">
        <v>5</v>
      </c>
      <c r="AD24" s="102"/>
      <c r="AE24" s="102">
        <v>10</v>
      </c>
      <c r="AF24" s="102"/>
      <c r="AG24" s="102">
        <v>10</v>
      </c>
      <c r="AH24" s="102"/>
      <c r="AI24" s="102"/>
      <c r="AJ24" s="102"/>
      <c r="AK24" s="102"/>
      <c r="AL24" s="102"/>
      <c r="AM24" s="102"/>
      <c r="AN24" s="102"/>
      <c r="AO24" s="102"/>
      <c r="AP24" s="102"/>
      <c r="AQ24" s="102"/>
      <c r="AR24" s="104"/>
      <c r="AS24" s="105">
        <v>20</v>
      </c>
      <c r="AT24" s="106"/>
      <c r="AU24" s="101"/>
      <c r="AV24" s="290">
        <f t="shared" si="19"/>
        <v>0</v>
      </c>
      <c r="AW24" s="292">
        <f t="shared" si="20"/>
        <v>0</v>
      </c>
      <c r="AX24" s="313">
        <f t="shared" si="21"/>
        <v>0</v>
      </c>
      <c r="AY24" s="102"/>
      <c r="AZ24" s="103"/>
      <c r="BA24" s="102"/>
      <c r="BB24" s="102"/>
      <c r="BC24" s="102"/>
      <c r="BD24" s="102"/>
      <c r="BE24" s="102"/>
      <c r="BF24" s="102"/>
      <c r="BG24" s="102"/>
      <c r="BH24" s="102"/>
      <c r="BI24" s="102"/>
      <c r="BJ24" s="102"/>
      <c r="BK24" s="102"/>
      <c r="BL24" s="102"/>
      <c r="BM24" s="102"/>
      <c r="BN24" s="102"/>
      <c r="BO24" s="104"/>
      <c r="BP24" s="105"/>
      <c r="BQ24" s="376">
        <f t="shared" si="22"/>
        <v>25</v>
      </c>
      <c r="BR24" s="381" t="str">
        <f t="shared" si="36"/>
        <v>Wartość prawidłowa</v>
      </c>
      <c r="BS24" s="334">
        <f t="shared" ref="BS24:BS66" si="37">SUM(AB24,AD24:AP24,AY24,BA24:BM24)-AC24-AZ24-AO24-BL24</f>
        <v>25</v>
      </c>
      <c r="BT24" s="335">
        <f t="shared" ref="BT24:BT66" si="38">AC24+AZ24</f>
        <v>5</v>
      </c>
      <c r="BU24" s="335">
        <f t="shared" ref="BU24:BU66" si="39">AO24+BL24</f>
        <v>0</v>
      </c>
      <c r="BV24" s="335">
        <f t="shared" ref="BV24:BV66" si="40">AR24+BO24</f>
        <v>0</v>
      </c>
      <c r="BW24" s="335">
        <f t="shared" ref="BW24:BW66" si="41">N24</f>
        <v>20</v>
      </c>
      <c r="BX24" s="335">
        <f t="shared" ref="BX24:BX66" si="42">AQ24+BN24</f>
        <v>0</v>
      </c>
      <c r="BY24" s="336">
        <f t="shared" ref="BY24:BY66" si="43">SUM(BS24:BX24)</f>
        <v>50</v>
      </c>
      <c r="BZ24" s="337">
        <f t="shared" ref="BZ24:BZ66" si="44">IFERROR((BS24*Q24)/BY24," ")</f>
        <v>1</v>
      </c>
      <c r="CA24" s="338">
        <f t="shared" ref="CA24:CA66" si="45">IFERROR((BT24*Q24)/BY24," ")</f>
        <v>0.2</v>
      </c>
      <c r="CB24" s="338">
        <f t="shared" ref="CB24:CB66" si="46">IFERROR((BU24*Q24)/BY24," ")</f>
        <v>0</v>
      </c>
      <c r="CC24" s="338">
        <f t="shared" ref="CC24:CC66" si="47">IFERROR((BV24*Q24)/BY24," ")</f>
        <v>0</v>
      </c>
      <c r="CD24" s="338">
        <f t="shared" ref="CD24:CD66" si="48">IFERROR((BW24*Q24)/BY24," ")</f>
        <v>0.8</v>
      </c>
      <c r="CE24" s="338">
        <f t="shared" ref="CE24:CE66" si="49">IFERROR((BX24*Q24)/BY24," ")</f>
        <v>0</v>
      </c>
      <c r="CF24" s="339">
        <f t="shared" ref="CF24:CF66" si="50">IFERROR((SUM(BZ24:CE24))," ")</f>
        <v>2</v>
      </c>
      <c r="CG24" s="334">
        <f t="shared" si="32"/>
        <v>30</v>
      </c>
      <c r="CH24" s="340">
        <f t="shared" si="33"/>
        <v>5</v>
      </c>
      <c r="CI24" s="341">
        <f t="shared" si="34"/>
        <v>1.2</v>
      </c>
      <c r="CJ24" s="342">
        <f t="shared" si="35"/>
        <v>0.2</v>
      </c>
      <c r="CK24" s="343">
        <f>Matryca!Q24</f>
        <v>5</v>
      </c>
      <c r="CL24" s="344">
        <f>Matryca!R24</f>
        <v>7</v>
      </c>
      <c r="CM24" s="345">
        <f>Matryca!S24</f>
        <v>3</v>
      </c>
    </row>
    <row r="25" spans="1:138" s="72" customFormat="1" ht="45" x14ac:dyDescent="0.25">
      <c r="A25" s="96">
        <v>6</v>
      </c>
      <c r="B25" s="97" t="s">
        <v>45</v>
      </c>
      <c r="C25" s="96" t="s">
        <v>420</v>
      </c>
      <c r="D25" s="96"/>
      <c r="E25" s="97">
        <v>1</v>
      </c>
      <c r="F25" s="96" t="s">
        <v>420</v>
      </c>
      <c r="G25" s="96" t="s">
        <v>75</v>
      </c>
      <c r="H25" s="96" t="s">
        <v>116</v>
      </c>
      <c r="I25" s="76" t="s">
        <v>134</v>
      </c>
      <c r="J25" s="74"/>
      <c r="K25" s="98"/>
      <c r="L25" s="74" t="s">
        <v>143</v>
      </c>
      <c r="M25" s="290">
        <f t="shared" si="7"/>
        <v>150</v>
      </c>
      <c r="N25" s="291">
        <f t="shared" si="8"/>
        <v>55</v>
      </c>
      <c r="O25" s="292">
        <f t="shared" si="9"/>
        <v>95</v>
      </c>
      <c r="P25" s="293">
        <f t="shared" si="10"/>
        <v>95</v>
      </c>
      <c r="Q25" s="294">
        <f t="shared" si="11"/>
        <v>6</v>
      </c>
      <c r="R25" s="295">
        <f t="shared" si="12"/>
        <v>3.4736842105263159</v>
      </c>
      <c r="S25" s="295">
        <f t="shared" si="13"/>
        <v>4.4842105263157892</v>
      </c>
      <c r="T25" s="296">
        <f t="shared" si="14"/>
        <v>1.263157894736842</v>
      </c>
      <c r="U25" s="297">
        <f t="shared" si="15"/>
        <v>3.8</v>
      </c>
      <c r="V25" s="99" t="s">
        <v>61</v>
      </c>
      <c r="W25" s="100" t="s">
        <v>62</v>
      </c>
      <c r="X25" s="101">
        <v>3</v>
      </c>
      <c r="Y25" s="312">
        <f t="shared" si="16"/>
        <v>75</v>
      </c>
      <c r="Z25" s="292">
        <f t="shared" si="17"/>
        <v>40</v>
      </c>
      <c r="AA25" s="313">
        <f t="shared" si="18"/>
        <v>40</v>
      </c>
      <c r="AB25" s="108">
        <v>24</v>
      </c>
      <c r="AC25" s="109">
        <v>20</v>
      </c>
      <c r="AD25" s="102"/>
      <c r="AE25" s="102">
        <v>10</v>
      </c>
      <c r="AF25" s="102"/>
      <c r="AG25" s="102">
        <v>6</v>
      </c>
      <c r="AH25" s="102"/>
      <c r="AI25" s="102"/>
      <c r="AJ25" s="102"/>
      <c r="AK25" s="102"/>
      <c r="AL25" s="102"/>
      <c r="AM25" s="102"/>
      <c r="AN25" s="102"/>
      <c r="AO25" s="102"/>
      <c r="AP25" s="102"/>
      <c r="AQ25" s="102"/>
      <c r="AR25" s="104"/>
      <c r="AS25" s="105">
        <v>35</v>
      </c>
      <c r="AT25" s="106" t="s">
        <v>62</v>
      </c>
      <c r="AU25" s="101">
        <v>3</v>
      </c>
      <c r="AV25" s="290">
        <f t="shared" si="19"/>
        <v>75</v>
      </c>
      <c r="AW25" s="292">
        <f t="shared" si="20"/>
        <v>55</v>
      </c>
      <c r="AX25" s="313">
        <f t="shared" si="21"/>
        <v>55</v>
      </c>
      <c r="AY25" s="102"/>
      <c r="AZ25" s="103"/>
      <c r="BA25" s="102"/>
      <c r="BB25" s="102"/>
      <c r="BC25" s="102"/>
      <c r="BD25" s="110"/>
      <c r="BE25" s="102"/>
      <c r="BF25" s="102"/>
      <c r="BG25" s="102"/>
      <c r="BH25" s="102"/>
      <c r="BI25" s="110">
        <v>55</v>
      </c>
      <c r="BJ25" s="102"/>
      <c r="BK25" s="102"/>
      <c r="BL25" s="102"/>
      <c r="BM25" s="102"/>
      <c r="BN25" s="102"/>
      <c r="BO25" s="104"/>
      <c r="BP25" s="105">
        <v>20</v>
      </c>
      <c r="BQ25" s="376">
        <f t="shared" si="22"/>
        <v>25</v>
      </c>
      <c r="BR25" s="381" t="str">
        <f t="shared" si="36"/>
        <v>Wartość prawidłowa</v>
      </c>
      <c r="BS25" s="334">
        <f t="shared" si="37"/>
        <v>75</v>
      </c>
      <c r="BT25" s="335">
        <f t="shared" si="38"/>
        <v>20</v>
      </c>
      <c r="BU25" s="335">
        <f t="shared" si="39"/>
        <v>0</v>
      </c>
      <c r="BV25" s="335">
        <f t="shared" si="40"/>
        <v>0</v>
      </c>
      <c r="BW25" s="335">
        <f t="shared" si="41"/>
        <v>55</v>
      </c>
      <c r="BX25" s="335">
        <f t="shared" si="42"/>
        <v>0</v>
      </c>
      <c r="BY25" s="336">
        <f t="shared" si="43"/>
        <v>150</v>
      </c>
      <c r="BZ25" s="337">
        <f t="shared" si="44"/>
        <v>3</v>
      </c>
      <c r="CA25" s="338">
        <f t="shared" si="45"/>
        <v>0.8</v>
      </c>
      <c r="CB25" s="338">
        <f t="shared" si="46"/>
        <v>0</v>
      </c>
      <c r="CC25" s="338">
        <f t="shared" si="47"/>
        <v>0</v>
      </c>
      <c r="CD25" s="338">
        <f t="shared" si="48"/>
        <v>2.2000000000000002</v>
      </c>
      <c r="CE25" s="338">
        <f t="shared" si="49"/>
        <v>0</v>
      </c>
      <c r="CF25" s="339">
        <f t="shared" si="50"/>
        <v>6</v>
      </c>
      <c r="CG25" s="334">
        <f t="shared" si="32"/>
        <v>95</v>
      </c>
      <c r="CH25" s="340">
        <f t="shared" si="33"/>
        <v>20</v>
      </c>
      <c r="CI25" s="341">
        <f t="shared" si="34"/>
        <v>3.8</v>
      </c>
      <c r="CJ25" s="342">
        <f t="shared" si="35"/>
        <v>0.8</v>
      </c>
      <c r="CK25" s="343">
        <f>Matryca!Q25</f>
        <v>12</v>
      </c>
      <c r="CL25" s="344">
        <f>Matryca!R25</f>
        <v>12</v>
      </c>
      <c r="CM25" s="345">
        <f>Matryca!S25</f>
        <v>6</v>
      </c>
    </row>
    <row r="26" spans="1:138" s="72" customFormat="1" ht="60" x14ac:dyDescent="0.25">
      <c r="A26" s="80">
        <v>7</v>
      </c>
      <c r="B26" s="111" t="s">
        <v>45</v>
      </c>
      <c r="C26" s="96" t="s">
        <v>420</v>
      </c>
      <c r="D26" s="96"/>
      <c r="E26" s="97">
        <v>1</v>
      </c>
      <c r="F26" s="96" t="s">
        <v>420</v>
      </c>
      <c r="G26" s="96" t="s">
        <v>75</v>
      </c>
      <c r="H26" s="96" t="s">
        <v>116</v>
      </c>
      <c r="I26" s="76" t="s">
        <v>825</v>
      </c>
      <c r="J26" s="74"/>
      <c r="K26" s="98"/>
      <c r="L26" s="74" t="s">
        <v>143</v>
      </c>
      <c r="M26" s="290">
        <f t="shared" si="7"/>
        <v>100</v>
      </c>
      <c r="N26" s="291">
        <f t="shared" si="8"/>
        <v>50</v>
      </c>
      <c r="O26" s="292">
        <f t="shared" si="9"/>
        <v>50</v>
      </c>
      <c r="P26" s="293">
        <f t="shared" si="10"/>
        <v>50</v>
      </c>
      <c r="Q26" s="294">
        <f t="shared" si="11"/>
        <v>4</v>
      </c>
      <c r="R26" s="295">
        <f t="shared" si="12"/>
        <v>0</v>
      </c>
      <c r="S26" s="295">
        <f t="shared" si="13"/>
        <v>2.8</v>
      </c>
      <c r="T26" s="296">
        <f t="shared" si="14"/>
        <v>0.8</v>
      </c>
      <c r="U26" s="297">
        <f t="shared" si="15"/>
        <v>2</v>
      </c>
      <c r="V26" s="99" t="s">
        <v>61</v>
      </c>
      <c r="W26" s="100" t="s">
        <v>62</v>
      </c>
      <c r="X26" s="101">
        <v>4</v>
      </c>
      <c r="Y26" s="312">
        <f t="shared" si="16"/>
        <v>100</v>
      </c>
      <c r="Z26" s="292">
        <f t="shared" si="17"/>
        <v>50</v>
      </c>
      <c r="AA26" s="313">
        <f t="shared" si="18"/>
        <v>50</v>
      </c>
      <c r="AB26" s="112">
        <v>15</v>
      </c>
      <c r="AC26" s="103">
        <v>10</v>
      </c>
      <c r="AD26" s="102"/>
      <c r="AE26" s="102">
        <v>20</v>
      </c>
      <c r="AF26" s="102"/>
      <c r="AG26" s="102">
        <v>5</v>
      </c>
      <c r="AH26" s="102"/>
      <c r="AI26" s="102"/>
      <c r="AJ26" s="102"/>
      <c r="AK26" s="102">
        <v>10</v>
      </c>
      <c r="AL26" s="102"/>
      <c r="AM26" s="102"/>
      <c r="AN26" s="102"/>
      <c r="AO26" s="102"/>
      <c r="AP26" s="102"/>
      <c r="AQ26" s="102"/>
      <c r="AR26" s="104"/>
      <c r="AS26" s="105">
        <v>50</v>
      </c>
      <c r="AT26" s="106"/>
      <c r="AU26" s="101"/>
      <c r="AV26" s="290">
        <f t="shared" si="19"/>
        <v>0</v>
      </c>
      <c r="AW26" s="292">
        <f t="shared" si="20"/>
        <v>0</v>
      </c>
      <c r="AX26" s="313">
        <f t="shared" si="21"/>
        <v>0</v>
      </c>
      <c r="AY26" s="102"/>
      <c r="AZ26" s="103"/>
      <c r="BA26" s="102"/>
      <c r="BB26" s="102"/>
      <c r="BC26" s="102"/>
      <c r="BD26" s="102"/>
      <c r="BE26" s="102"/>
      <c r="BF26" s="102"/>
      <c r="BG26" s="102"/>
      <c r="BH26" s="102"/>
      <c r="BI26" s="102"/>
      <c r="BJ26" s="102"/>
      <c r="BK26" s="102"/>
      <c r="BL26" s="102"/>
      <c r="BM26" s="102"/>
      <c r="BN26" s="102"/>
      <c r="BO26" s="104"/>
      <c r="BP26" s="105"/>
      <c r="BQ26" s="376">
        <f t="shared" si="22"/>
        <v>25</v>
      </c>
      <c r="BR26" s="381" t="str">
        <f t="shared" si="36"/>
        <v>Wartość prawidłowa</v>
      </c>
      <c r="BS26" s="334">
        <f t="shared" si="37"/>
        <v>40</v>
      </c>
      <c r="BT26" s="335">
        <f t="shared" si="38"/>
        <v>10</v>
      </c>
      <c r="BU26" s="335">
        <f t="shared" si="39"/>
        <v>0</v>
      </c>
      <c r="BV26" s="335">
        <f t="shared" si="40"/>
        <v>0</v>
      </c>
      <c r="BW26" s="335">
        <f t="shared" si="41"/>
        <v>50</v>
      </c>
      <c r="BX26" s="335">
        <f t="shared" si="42"/>
        <v>0</v>
      </c>
      <c r="BY26" s="336">
        <f t="shared" si="43"/>
        <v>100</v>
      </c>
      <c r="BZ26" s="337">
        <f t="shared" si="44"/>
        <v>1.6</v>
      </c>
      <c r="CA26" s="338">
        <f t="shared" si="45"/>
        <v>0.4</v>
      </c>
      <c r="CB26" s="338">
        <f t="shared" si="46"/>
        <v>0</v>
      </c>
      <c r="CC26" s="338">
        <f t="shared" si="47"/>
        <v>0</v>
      </c>
      <c r="CD26" s="338">
        <f t="shared" si="48"/>
        <v>2</v>
      </c>
      <c r="CE26" s="338">
        <f t="shared" si="49"/>
        <v>0</v>
      </c>
      <c r="CF26" s="339">
        <f t="shared" si="50"/>
        <v>4</v>
      </c>
      <c r="CG26" s="334">
        <f t="shared" si="32"/>
        <v>50</v>
      </c>
      <c r="CH26" s="340">
        <f t="shared" si="33"/>
        <v>10</v>
      </c>
      <c r="CI26" s="341">
        <f t="shared" si="34"/>
        <v>2</v>
      </c>
      <c r="CJ26" s="342">
        <f t="shared" si="35"/>
        <v>0.4</v>
      </c>
      <c r="CK26" s="343">
        <f>Matryca!Q26</f>
        <v>10</v>
      </c>
      <c r="CL26" s="344">
        <f>Matryca!R26</f>
        <v>9</v>
      </c>
      <c r="CM26" s="345">
        <f>Matryca!S26</f>
        <v>6</v>
      </c>
    </row>
    <row r="27" spans="1:138" s="72" customFormat="1" ht="75" x14ac:dyDescent="0.25">
      <c r="A27" s="96">
        <v>8</v>
      </c>
      <c r="B27" s="111" t="s">
        <v>45</v>
      </c>
      <c r="C27" s="96" t="s">
        <v>420</v>
      </c>
      <c r="D27" s="96"/>
      <c r="E27" s="97">
        <v>1</v>
      </c>
      <c r="F27" s="96" t="s">
        <v>420</v>
      </c>
      <c r="G27" s="96" t="s">
        <v>75</v>
      </c>
      <c r="H27" s="96" t="s">
        <v>116</v>
      </c>
      <c r="I27" s="76" t="s">
        <v>406</v>
      </c>
      <c r="J27" s="74"/>
      <c r="K27" s="98"/>
      <c r="L27" s="74" t="s">
        <v>143</v>
      </c>
      <c r="M27" s="290">
        <f t="shared" si="7"/>
        <v>50</v>
      </c>
      <c r="N27" s="291">
        <f t="shared" si="8"/>
        <v>20</v>
      </c>
      <c r="O27" s="292">
        <f t="shared" si="9"/>
        <v>30</v>
      </c>
      <c r="P27" s="293">
        <f t="shared" si="10"/>
        <v>30</v>
      </c>
      <c r="Q27" s="294">
        <f t="shared" si="11"/>
        <v>2</v>
      </c>
      <c r="R27" s="295">
        <f t="shared" si="12"/>
        <v>0</v>
      </c>
      <c r="S27" s="295">
        <f t="shared" si="13"/>
        <v>1.3333333333333333</v>
      </c>
      <c r="T27" s="296">
        <f t="shared" si="14"/>
        <v>0.33333333333333331</v>
      </c>
      <c r="U27" s="297">
        <f t="shared" si="15"/>
        <v>1.2</v>
      </c>
      <c r="V27" s="99" t="s">
        <v>61</v>
      </c>
      <c r="W27" s="100"/>
      <c r="X27" s="101">
        <v>0</v>
      </c>
      <c r="Y27" s="312">
        <f t="shared" si="16"/>
        <v>0</v>
      </c>
      <c r="Z27" s="292">
        <f t="shared" si="17"/>
        <v>0</v>
      </c>
      <c r="AA27" s="313">
        <f t="shared" si="18"/>
        <v>0</v>
      </c>
      <c r="AB27" s="112"/>
      <c r="AC27" s="103"/>
      <c r="AD27" s="102"/>
      <c r="AE27" s="102"/>
      <c r="AF27" s="102"/>
      <c r="AG27" s="102"/>
      <c r="AH27" s="102"/>
      <c r="AI27" s="102"/>
      <c r="AJ27" s="102"/>
      <c r="AK27" s="102"/>
      <c r="AL27" s="102"/>
      <c r="AM27" s="102"/>
      <c r="AN27" s="102"/>
      <c r="AO27" s="102"/>
      <c r="AP27" s="102"/>
      <c r="AQ27" s="102"/>
      <c r="AR27" s="104"/>
      <c r="AS27" s="105"/>
      <c r="AT27" s="106"/>
      <c r="AU27" s="101">
        <v>2</v>
      </c>
      <c r="AV27" s="290">
        <f t="shared" si="19"/>
        <v>50</v>
      </c>
      <c r="AW27" s="292">
        <f t="shared" si="20"/>
        <v>30</v>
      </c>
      <c r="AX27" s="313">
        <f t="shared" si="21"/>
        <v>30</v>
      </c>
      <c r="AY27" s="102">
        <v>10</v>
      </c>
      <c r="AZ27" s="103">
        <v>5</v>
      </c>
      <c r="BA27" s="102"/>
      <c r="BB27" s="102">
        <v>15</v>
      </c>
      <c r="BC27" s="102"/>
      <c r="BD27" s="102">
        <v>5</v>
      </c>
      <c r="BE27" s="102"/>
      <c r="BF27" s="102"/>
      <c r="BG27" s="102"/>
      <c r="BH27" s="102"/>
      <c r="BI27" s="102"/>
      <c r="BJ27" s="102"/>
      <c r="BK27" s="102"/>
      <c r="BL27" s="102"/>
      <c r="BM27" s="102"/>
      <c r="BN27" s="102"/>
      <c r="BO27" s="104"/>
      <c r="BP27" s="105">
        <v>20</v>
      </c>
      <c r="BQ27" s="376">
        <f t="shared" si="22"/>
        <v>25</v>
      </c>
      <c r="BR27" s="381" t="str">
        <f t="shared" si="36"/>
        <v>Wartość prawidłowa</v>
      </c>
      <c r="BS27" s="334">
        <f t="shared" si="37"/>
        <v>25</v>
      </c>
      <c r="BT27" s="335">
        <f t="shared" si="38"/>
        <v>5</v>
      </c>
      <c r="BU27" s="335">
        <f t="shared" si="39"/>
        <v>0</v>
      </c>
      <c r="BV27" s="335">
        <f t="shared" si="40"/>
        <v>0</v>
      </c>
      <c r="BW27" s="335">
        <f t="shared" si="41"/>
        <v>20</v>
      </c>
      <c r="BX27" s="335">
        <f t="shared" si="42"/>
        <v>0</v>
      </c>
      <c r="BY27" s="336">
        <f t="shared" si="43"/>
        <v>50</v>
      </c>
      <c r="BZ27" s="337">
        <f t="shared" si="44"/>
        <v>1</v>
      </c>
      <c r="CA27" s="338">
        <f t="shared" si="45"/>
        <v>0.2</v>
      </c>
      <c r="CB27" s="338">
        <f t="shared" si="46"/>
        <v>0</v>
      </c>
      <c r="CC27" s="338">
        <f t="shared" si="47"/>
        <v>0</v>
      </c>
      <c r="CD27" s="338">
        <f t="shared" si="48"/>
        <v>0.8</v>
      </c>
      <c r="CE27" s="338">
        <f t="shared" si="49"/>
        <v>0</v>
      </c>
      <c r="CF27" s="339">
        <f t="shared" si="50"/>
        <v>2</v>
      </c>
      <c r="CG27" s="334">
        <f t="shared" si="32"/>
        <v>30</v>
      </c>
      <c r="CH27" s="340">
        <f t="shared" si="33"/>
        <v>5</v>
      </c>
      <c r="CI27" s="341">
        <f t="shared" si="34"/>
        <v>1.2</v>
      </c>
      <c r="CJ27" s="342">
        <f t="shared" si="35"/>
        <v>0.2</v>
      </c>
      <c r="CK27" s="343">
        <f>Matryca!Q27</f>
        <v>2</v>
      </c>
      <c r="CL27" s="344">
        <f>Matryca!R27</f>
        <v>2</v>
      </c>
      <c r="CM27" s="345">
        <f>Matryca!S27</f>
        <v>6</v>
      </c>
    </row>
    <row r="28" spans="1:138" s="113" customFormat="1" ht="45" x14ac:dyDescent="0.25">
      <c r="A28" s="96">
        <v>9</v>
      </c>
      <c r="B28" s="111" t="s">
        <v>45</v>
      </c>
      <c r="C28" s="96" t="s">
        <v>420</v>
      </c>
      <c r="D28" s="96"/>
      <c r="E28" s="97">
        <v>1</v>
      </c>
      <c r="F28" s="96" t="s">
        <v>420</v>
      </c>
      <c r="G28" s="96" t="s">
        <v>75</v>
      </c>
      <c r="H28" s="96" t="s">
        <v>116</v>
      </c>
      <c r="I28" s="76" t="s">
        <v>407</v>
      </c>
      <c r="J28" s="74"/>
      <c r="K28" s="98"/>
      <c r="L28" s="74" t="s">
        <v>143</v>
      </c>
      <c r="M28" s="290">
        <f t="shared" si="7"/>
        <v>75</v>
      </c>
      <c r="N28" s="291">
        <f t="shared" si="8"/>
        <v>40</v>
      </c>
      <c r="O28" s="292">
        <f t="shared" si="9"/>
        <v>35</v>
      </c>
      <c r="P28" s="293">
        <f t="shared" si="10"/>
        <v>35</v>
      </c>
      <c r="Q28" s="294">
        <f t="shared" si="11"/>
        <v>3</v>
      </c>
      <c r="R28" s="295">
        <f t="shared" si="12"/>
        <v>0</v>
      </c>
      <c r="S28" s="295">
        <f t="shared" si="13"/>
        <v>1.2857142857142858</v>
      </c>
      <c r="T28" s="296">
        <f t="shared" si="14"/>
        <v>0.8571428571428571</v>
      </c>
      <c r="U28" s="297">
        <f t="shared" si="15"/>
        <v>1.4</v>
      </c>
      <c r="V28" s="99" t="s">
        <v>61</v>
      </c>
      <c r="W28" s="100" t="s">
        <v>62</v>
      </c>
      <c r="X28" s="101">
        <v>3</v>
      </c>
      <c r="Y28" s="312">
        <f t="shared" si="16"/>
        <v>75</v>
      </c>
      <c r="Z28" s="292">
        <f t="shared" si="17"/>
        <v>35</v>
      </c>
      <c r="AA28" s="313">
        <f t="shared" si="18"/>
        <v>35</v>
      </c>
      <c r="AB28" s="102">
        <v>15</v>
      </c>
      <c r="AC28" s="103">
        <v>10</v>
      </c>
      <c r="AD28" s="102">
        <v>5</v>
      </c>
      <c r="AE28" s="102">
        <v>10</v>
      </c>
      <c r="AF28" s="102"/>
      <c r="AG28" s="102">
        <v>5</v>
      </c>
      <c r="AH28" s="102"/>
      <c r="AI28" s="102"/>
      <c r="AJ28" s="102"/>
      <c r="AK28" s="102"/>
      <c r="AL28" s="102"/>
      <c r="AM28" s="102"/>
      <c r="AN28" s="102"/>
      <c r="AO28" s="102"/>
      <c r="AP28" s="102"/>
      <c r="AQ28" s="102"/>
      <c r="AR28" s="104"/>
      <c r="AS28" s="105">
        <v>40</v>
      </c>
      <c r="AT28" s="106"/>
      <c r="AU28" s="101"/>
      <c r="AV28" s="290">
        <f t="shared" si="19"/>
        <v>0</v>
      </c>
      <c r="AW28" s="292">
        <f t="shared" si="20"/>
        <v>0</v>
      </c>
      <c r="AX28" s="313">
        <f t="shared" si="21"/>
        <v>0</v>
      </c>
      <c r="AY28" s="102"/>
      <c r="AZ28" s="103"/>
      <c r="BA28" s="102"/>
      <c r="BB28" s="102"/>
      <c r="BC28" s="102"/>
      <c r="BD28" s="102"/>
      <c r="BE28" s="102"/>
      <c r="BF28" s="102"/>
      <c r="BG28" s="102"/>
      <c r="BH28" s="102"/>
      <c r="BI28" s="102"/>
      <c r="BJ28" s="102"/>
      <c r="BK28" s="102"/>
      <c r="BL28" s="102"/>
      <c r="BM28" s="102"/>
      <c r="BN28" s="102"/>
      <c r="BO28" s="104"/>
      <c r="BP28" s="105"/>
      <c r="BQ28" s="376">
        <f t="shared" si="22"/>
        <v>25</v>
      </c>
      <c r="BR28" s="381" t="str">
        <f t="shared" si="36"/>
        <v>Wartość prawidłowa</v>
      </c>
      <c r="BS28" s="334">
        <f t="shared" si="37"/>
        <v>25</v>
      </c>
      <c r="BT28" s="335">
        <f t="shared" si="38"/>
        <v>10</v>
      </c>
      <c r="BU28" s="335">
        <f t="shared" si="39"/>
        <v>0</v>
      </c>
      <c r="BV28" s="335">
        <f t="shared" si="40"/>
        <v>0</v>
      </c>
      <c r="BW28" s="335">
        <f t="shared" si="41"/>
        <v>40</v>
      </c>
      <c r="BX28" s="335">
        <f t="shared" si="42"/>
        <v>0</v>
      </c>
      <c r="BY28" s="336">
        <f t="shared" si="43"/>
        <v>75</v>
      </c>
      <c r="BZ28" s="337">
        <f t="shared" si="44"/>
        <v>1</v>
      </c>
      <c r="CA28" s="338">
        <f t="shared" si="45"/>
        <v>0.4</v>
      </c>
      <c r="CB28" s="338">
        <f t="shared" si="46"/>
        <v>0</v>
      </c>
      <c r="CC28" s="338">
        <f t="shared" si="47"/>
        <v>0</v>
      </c>
      <c r="CD28" s="338">
        <f t="shared" si="48"/>
        <v>1.6</v>
      </c>
      <c r="CE28" s="338">
        <f t="shared" si="49"/>
        <v>0</v>
      </c>
      <c r="CF28" s="339">
        <f t="shared" si="50"/>
        <v>3</v>
      </c>
      <c r="CG28" s="334">
        <f t="shared" si="32"/>
        <v>35</v>
      </c>
      <c r="CH28" s="340">
        <f t="shared" si="33"/>
        <v>10</v>
      </c>
      <c r="CI28" s="341">
        <f t="shared" si="34"/>
        <v>1.4</v>
      </c>
      <c r="CJ28" s="342">
        <f t="shared" si="35"/>
        <v>0.4</v>
      </c>
      <c r="CK28" s="343">
        <f>Matryca!Q28</f>
        <v>5</v>
      </c>
      <c r="CL28" s="344">
        <f>Matryca!R28</f>
        <v>3</v>
      </c>
      <c r="CM28" s="345">
        <f>Matryca!S28</f>
        <v>6</v>
      </c>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row>
    <row r="29" spans="1:138" s="113" customFormat="1" ht="45" x14ac:dyDescent="0.25">
      <c r="A29" s="80">
        <v>10</v>
      </c>
      <c r="B29" s="111" t="s">
        <v>45</v>
      </c>
      <c r="C29" s="96" t="s">
        <v>420</v>
      </c>
      <c r="D29" s="96"/>
      <c r="E29" s="97">
        <v>1</v>
      </c>
      <c r="F29" s="96" t="s">
        <v>420</v>
      </c>
      <c r="G29" s="96" t="s">
        <v>75</v>
      </c>
      <c r="H29" s="96" t="s">
        <v>116</v>
      </c>
      <c r="I29" s="114" t="s">
        <v>408</v>
      </c>
      <c r="J29" s="74"/>
      <c r="K29" s="98"/>
      <c r="L29" s="74" t="s">
        <v>143</v>
      </c>
      <c r="M29" s="290">
        <f t="shared" si="7"/>
        <v>50</v>
      </c>
      <c r="N29" s="291">
        <f t="shared" si="8"/>
        <v>25</v>
      </c>
      <c r="O29" s="292">
        <f t="shared" si="9"/>
        <v>25</v>
      </c>
      <c r="P29" s="293">
        <f t="shared" si="10"/>
        <v>25</v>
      </c>
      <c r="Q29" s="294">
        <f t="shared" si="11"/>
        <v>2</v>
      </c>
      <c r="R29" s="295">
        <f t="shared" si="12"/>
        <v>0</v>
      </c>
      <c r="S29" s="295">
        <f t="shared" si="13"/>
        <v>1.2</v>
      </c>
      <c r="T29" s="296">
        <f t="shared" si="14"/>
        <v>0.4</v>
      </c>
      <c r="U29" s="297">
        <f t="shared" si="15"/>
        <v>1</v>
      </c>
      <c r="V29" s="99" t="s">
        <v>61</v>
      </c>
      <c r="W29" s="100" t="s">
        <v>62</v>
      </c>
      <c r="X29" s="101"/>
      <c r="Y29" s="312">
        <f t="shared" si="16"/>
        <v>0</v>
      </c>
      <c r="Z29" s="292">
        <f t="shared" si="17"/>
        <v>0</v>
      </c>
      <c r="AA29" s="313">
        <f t="shared" si="18"/>
        <v>0</v>
      </c>
      <c r="AB29" s="102"/>
      <c r="AC29" s="103"/>
      <c r="AD29" s="102"/>
      <c r="AE29" s="102"/>
      <c r="AF29" s="102"/>
      <c r="AG29" s="102"/>
      <c r="AH29" s="102"/>
      <c r="AI29" s="102"/>
      <c r="AJ29" s="102"/>
      <c r="AK29" s="102"/>
      <c r="AL29" s="102"/>
      <c r="AM29" s="102"/>
      <c r="AN29" s="102"/>
      <c r="AO29" s="102"/>
      <c r="AP29" s="102"/>
      <c r="AQ29" s="102"/>
      <c r="AR29" s="104"/>
      <c r="AS29" s="105"/>
      <c r="AT29" s="106"/>
      <c r="AU29" s="101">
        <v>2</v>
      </c>
      <c r="AV29" s="290">
        <f t="shared" si="19"/>
        <v>50</v>
      </c>
      <c r="AW29" s="292">
        <f t="shared" si="20"/>
        <v>25</v>
      </c>
      <c r="AX29" s="313">
        <f t="shared" si="21"/>
        <v>25</v>
      </c>
      <c r="AY29" s="102">
        <v>10</v>
      </c>
      <c r="AZ29" s="103">
        <v>5</v>
      </c>
      <c r="BA29" s="102"/>
      <c r="BB29" s="102">
        <v>10</v>
      </c>
      <c r="BC29" s="102"/>
      <c r="BD29" s="102">
        <v>5</v>
      </c>
      <c r="BE29" s="102"/>
      <c r="BF29" s="102"/>
      <c r="BG29" s="102"/>
      <c r="BH29" s="102"/>
      <c r="BI29" s="102"/>
      <c r="BJ29" s="102"/>
      <c r="BK29" s="102"/>
      <c r="BL29" s="102"/>
      <c r="BM29" s="102"/>
      <c r="BN29" s="102"/>
      <c r="BO29" s="104"/>
      <c r="BP29" s="105">
        <v>25</v>
      </c>
      <c r="BQ29" s="376">
        <f t="shared" ref="BQ29" si="51">IFERROR(M29/Q29," ")</f>
        <v>25</v>
      </c>
      <c r="BR29" s="381" t="str">
        <f t="shared" si="36"/>
        <v>Wartość prawidłowa</v>
      </c>
      <c r="BS29" s="334">
        <f t="shared" si="37"/>
        <v>20</v>
      </c>
      <c r="BT29" s="335">
        <f t="shared" si="38"/>
        <v>5</v>
      </c>
      <c r="BU29" s="335">
        <f t="shared" si="39"/>
        <v>0</v>
      </c>
      <c r="BV29" s="335">
        <f t="shared" si="40"/>
        <v>0</v>
      </c>
      <c r="BW29" s="335">
        <f t="shared" si="41"/>
        <v>25</v>
      </c>
      <c r="BX29" s="335">
        <f t="shared" si="42"/>
        <v>0</v>
      </c>
      <c r="BY29" s="336">
        <f t="shared" si="43"/>
        <v>50</v>
      </c>
      <c r="BZ29" s="337">
        <f t="shared" si="44"/>
        <v>0.8</v>
      </c>
      <c r="CA29" s="338">
        <f t="shared" si="45"/>
        <v>0.2</v>
      </c>
      <c r="CB29" s="338">
        <f t="shared" si="46"/>
        <v>0</v>
      </c>
      <c r="CC29" s="338">
        <f t="shared" si="47"/>
        <v>0</v>
      </c>
      <c r="CD29" s="338">
        <f t="shared" si="48"/>
        <v>1</v>
      </c>
      <c r="CE29" s="338">
        <f t="shared" si="49"/>
        <v>0</v>
      </c>
      <c r="CF29" s="339">
        <f t="shared" si="50"/>
        <v>2</v>
      </c>
      <c r="CG29" s="334">
        <f t="shared" si="32"/>
        <v>25</v>
      </c>
      <c r="CH29" s="340">
        <f t="shared" si="33"/>
        <v>5</v>
      </c>
      <c r="CI29" s="341">
        <f t="shared" si="34"/>
        <v>1</v>
      </c>
      <c r="CJ29" s="342">
        <f t="shared" si="35"/>
        <v>0.2</v>
      </c>
      <c r="CK29" s="343">
        <f>Matryca!Q29</f>
        <v>3</v>
      </c>
      <c r="CL29" s="344">
        <f>Matryca!R29</f>
        <v>2</v>
      </c>
      <c r="CM29" s="345">
        <f>Matryca!S29</f>
        <v>6</v>
      </c>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row>
    <row r="30" spans="1:138" s="113" customFormat="1" ht="30" x14ac:dyDescent="0.25">
      <c r="A30" s="80">
        <v>11</v>
      </c>
      <c r="B30" s="111" t="s">
        <v>45</v>
      </c>
      <c r="C30" s="96" t="s">
        <v>420</v>
      </c>
      <c r="D30" s="96"/>
      <c r="E30" s="97">
        <v>1</v>
      </c>
      <c r="F30" s="96" t="s">
        <v>420</v>
      </c>
      <c r="G30" s="96" t="s">
        <v>75</v>
      </c>
      <c r="H30" s="96" t="s">
        <v>116</v>
      </c>
      <c r="I30" s="76" t="s">
        <v>409</v>
      </c>
      <c r="J30" s="74"/>
      <c r="K30" s="98"/>
      <c r="L30" s="74" t="s">
        <v>143</v>
      </c>
      <c r="M30" s="290">
        <f t="shared" si="7"/>
        <v>125</v>
      </c>
      <c r="N30" s="291">
        <f t="shared" si="8"/>
        <v>75</v>
      </c>
      <c r="O30" s="292">
        <f t="shared" si="9"/>
        <v>50</v>
      </c>
      <c r="P30" s="293">
        <f t="shared" si="10"/>
        <v>50</v>
      </c>
      <c r="Q30" s="294">
        <f t="shared" si="11"/>
        <v>5</v>
      </c>
      <c r="R30" s="295">
        <f t="shared" si="12"/>
        <v>0</v>
      </c>
      <c r="S30" s="295">
        <f t="shared" si="13"/>
        <v>2.5</v>
      </c>
      <c r="T30" s="296">
        <f t="shared" si="14"/>
        <v>1</v>
      </c>
      <c r="U30" s="297">
        <f t="shared" si="15"/>
        <v>2</v>
      </c>
      <c r="V30" s="99" t="s">
        <v>61</v>
      </c>
      <c r="W30" s="100" t="s">
        <v>62</v>
      </c>
      <c r="X30" s="101">
        <v>2</v>
      </c>
      <c r="Y30" s="312">
        <f t="shared" si="16"/>
        <v>55</v>
      </c>
      <c r="Z30" s="292">
        <f t="shared" si="17"/>
        <v>25</v>
      </c>
      <c r="AA30" s="313">
        <f t="shared" si="18"/>
        <v>25</v>
      </c>
      <c r="AB30" s="102">
        <v>10</v>
      </c>
      <c r="AC30" s="103">
        <v>5</v>
      </c>
      <c r="AD30" s="102">
        <v>5</v>
      </c>
      <c r="AE30" s="102">
        <v>10</v>
      </c>
      <c r="AF30" s="102"/>
      <c r="AG30" s="102"/>
      <c r="AH30" s="102"/>
      <c r="AI30" s="102"/>
      <c r="AJ30" s="102"/>
      <c r="AK30" s="102"/>
      <c r="AL30" s="102"/>
      <c r="AM30" s="102"/>
      <c r="AN30" s="102"/>
      <c r="AO30" s="102"/>
      <c r="AP30" s="102"/>
      <c r="AQ30" s="102"/>
      <c r="AR30" s="104"/>
      <c r="AS30" s="105">
        <v>30</v>
      </c>
      <c r="AT30" s="106"/>
      <c r="AU30" s="101">
        <v>3</v>
      </c>
      <c r="AV30" s="290">
        <f t="shared" si="19"/>
        <v>70</v>
      </c>
      <c r="AW30" s="292">
        <f t="shared" si="20"/>
        <v>25</v>
      </c>
      <c r="AX30" s="313">
        <f t="shared" si="21"/>
        <v>25</v>
      </c>
      <c r="AY30" s="102">
        <v>10</v>
      </c>
      <c r="AZ30" s="103">
        <v>5</v>
      </c>
      <c r="BA30" s="102"/>
      <c r="BB30" s="102">
        <v>10</v>
      </c>
      <c r="BC30" s="102"/>
      <c r="BD30" s="102">
        <v>5</v>
      </c>
      <c r="BE30" s="102"/>
      <c r="BF30" s="102"/>
      <c r="BG30" s="102"/>
      <c r="BH30" s="102"/>
      <c r="BI30" s="102"/>
      <c r="BJ30" s="102"/>
      <c r="BK30" s="102"/>
      <c r="BL30" s="102"/>
      <c r="BM30" s="102"/>
      <c r="BN30" s="102"/>
      <c r="BO30" s="104"/>
      <c r="BP30" s="105">
        <v>45</v>
      </c>
      <c r="BQ30" s="376">
        <f t="shared" si="22"/>
        <v>25</v>
      </c>
      <c r="BR30" s="381" t="str">
        <f t="shared" si="36"/>
        <v>Wartość prawidłowa</v>
      </c>
      <c r="BS30" s="334">
        <f t="shared" si="37"/>
        <v>40</v>
      </c>
      <c r="BT30" s="335">
        <f t="shared" si="38"/>
        <v>10</v>
      </c>
      <c r="BU30" s="335">
        <f t="shared" si="39"/>
        <v>0</v>
      </c>
      <c r="BV30" s="335">
        <f t="shared" si="40"/>
        <v>0</v>
      </c>
      <c r="BW30" s="335">
        <f t="shared" si="41"/>
        <v>75</v>
      </c>
      <c r="BX30" s="335">
        <f t="shared" si="42"/>
        <v>0</v>
      </c>
      <c r="BY30" s="336">
        <f t="shared" si="43"/>
        <v>125</v>
      </c>
      <c r="BZ30" s="337">
        <f t="shared" si="44"/>
        <v>1.6</v>
      </c>
      <c r="CA30" s="338">
        <f t="shared" si="45"/>
        <v>0.4</v>
      </c>
      <c r="CB30" s="338">
        <f t="shared" si="46"/>
        <v>0</v>
      </c>
      <c r="CC30" s="338">
        <f t="shared" si="47"/>
        <v>0</v>
      </c>
      <c r="CD30" s="338">
        <f t="shared" si="48"/>
        <v>3</v>
      </c>
      <c r="CE30" s="338">
        <f t="shared" si="49"/>
        <v>0</v>
      </c>
      <c r="CF30" s="339">
        <f t="shared" si="50"/>
        <v>5</v>
      </c>
      <c r="CG30" s="334">
        <f t="shared" si="32"/>
        <v>50</v>
      </c>
      <c r="CH30" s="340">
        <f t="shared" si="33"/>
        <v>10</v>
      </c>
      <c r="CI30" s="341">
        <f t="shared" si="34"/>
        <v>2</v>
      </c>
      <c r="CJ30" s="342">
        <f t="shared" si="35"/>
        <v>0.4</v>
      </c>
      <c r="CK30" s="343">
        <f>Matryca!Q30</f>
        <v>7</v>
      </c>
      <c r="CL30" s="344">
        <f>Matryca!R30</f>
        <v>5</v>
      </c>
      <c r="CM30" s="345">
        <f>Matryca!S30</f>
        <v>6</v>
      </c>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row>
    <row r="31" spans="1:138" s="113" customFormat="1" ht="30" x14ac:dyDescent="0.25">
      <c r="A31" s="96">
        <v>12</v>
      </c>
      <c r="B31" s="111" t="s">
        <v>45</v>
      </c>
      <c r="C31" s="96" t="s">
        <v>420</v>
      </c>
      <c r="D31" s="96"/>
      <c r="E31" s="97">
        <v>1</v>
      </c>
      <c r="F31" s="96" t="s">
        <v>420</v>
      </c>
      <c r="G31" s="96" t="s">
        <v>75</v>
      </c>
      <c r="H31" s="96" t="s">
        <v>116</v>
      </c>
      <c r="I31" s="76" t="s">
        <v>410</v>
      </c>
      <c r="J31" s="74"/>
      <c r="K31" s="98"/>
      <c r="L31" s="74" t="s">
        <v>143</v>
      </c>
      <c r="M31" s="290">
        <f t="shared" si="7"/>
        <v>75</v>
      </c>
      <c r="N31" s="291">
        <f t="shared" si="8"/>
        <v>40</v>
      </c>
      <c r="O31" s="292">
        <f t="shared" si="9"/>
        <v>35</v>
      </c>
      <c r="P31" s="293">
        <f t="shared" si="10"/>
        <v>35</v>
      </c>
      <c r="Q31" s="294">
        <f t="shared" si="11"/>
        <v>3</v>
      </c>
      <c r="R31" s="295">
        <f t="shared" si="12"/>
        <v>0</v>
      </c>
      <c r="S31" s="295">
        <f t="shared" si="13"/>
        <v>1.2857142857142858</v>
      </c>
      <c r="T31" s="296">
        <f t="shared" si="14"/>
        <v>0.8571428571428571</v>
      </c>
      <c r="U31" s="297">
        <f t="shared" si="15"/>
        <v>1.4</v>
      </c>
      <c r="V31" s="99" t="s">
        <v>62</v>
      </c>
      <c r="W31" s="100" t="s">
        <v>62</v>
      </c>
      <c r="X31" s="101">
        <v>3</v>
      </c>
      <c r="Y31" s="312">
        <f t="shared" si="16"/>
        <v>75</v>
      </c>
      <c r="Z31" s="292">
        <f t="shared" si="17"/>
        <v>35</v>
      </c>
      <c r="AA31" s="313">
        <f t="shared" si="18"/>
        <v>35</v>
      </c>
      <c r="AB31" s="102">
        <v>15</v>
      </c>
      <c r="AC31" s="103">
        <v>10</v>
      </c>
      <c r="AD31" s="102">
        <v>5</v>
      </c>
      <c r="AE31" s="102">
        <v>10</v>
      </c>
      <c r="AF31" s="102"/>
      <c r="AG31" s="102">
        <v>5</v>
      </c>
      <c r="AH31" s="102"/>
      <c r="AI31" s="102"/>
      <c r="AJ31" s="102"/>
      <c r="AK31" s="102"/>
      <c r="AL31" s="102"/>
      <c r="AM31" s="102"/>
      <c r="AN31" s="102"/>
      <c r="AO31" s="102"/>
      <c r="AP31" s="102"/>
      <c r="AQ31" s="102"/>
      <c r="AR31" s="104"/>
      <c r="AS31" s="105">
        <v>40</v>
      </c>
      <c r="AT31" s="106"/>
      <c r="AU31" s="101"/>
      <c r="AV31" s="290">
        <f t="shared" si="19"/>
        <v>0</v>
      </c>
      <c r="AW31" s="292">
        <f t="shared" si="20"/>
        <v>0</v>
      </c>
      <c r="AX31" s="313">
        <f t="shared" si="21"/>
        <v>0</v>
      </c>
      <c r="AY31" s="102"/>
      <c r="AZ31" s="103"/>
      <c r="BA31" s="102"/>
      <c r="BB31" s="102"/>
      <c r="BC31" s="102"/>
      <c r="BD31" s="102"/>
      <c r="BE31" s="102"/>
      <c r="BF31" s="102"/>
      <c r="BG31" s="102"/>
      <c r="BH31" s="102"/>
      <c r="BI31" s="102"/>
      <c r="BJ31" s="102"/>
      <c r="BK31" s="102"/>
      <c r="BL31" s="102"/>
      <c r="BM31" s="102"/>
      <c r="BN31" s="102"/>
      <c r="BO31" s="104"/>
      <c r="BP31" s="105"/>
      <c r="BQ31" s="376">
        <f t="shared" si="22"/>
        <v>25</v>
      </c>
      <c r="BR31" s="381" t="str">
        <f t="shared" si="36"/>
        <v>Wartość prawidłowa</v>
      </c>
      <c r="BS31" s="334">
        <f t="shared" si="37"/>
        <v>25</v>
      </c>
      <c r="BT31" s="335">
        <f t="shared" si="38"/>
        <v>10</v>
      </c>
      <c r="BU31" s="335">
        <f t="shared" si="39"/>
        <v>0</v>
      </c>
      <c r="BV31" s="335">
        <f t="shared" si="40"/>
        <v>0</v>
      </c>
      <c r="BW31" s="335">
        <f t="shared" si="41"/>
        <v>40</v>
      </c>
      <c r="BX31" s="335">
        <f t="shared" si="42"/>
        <v>0</v>
      </c>
      <c r="BY31" s="336">
        <f t="shared" si="43"/>
        <v>75</v>
      </c>
      <c r="BZ31" s="337">
        <f t="shared" si="44"/>
        <v>1</v>
      </c>
      <c r="CA31" s="338">
        <f t="shared" si="45"/>
        <v>0.4</v>
      </c>
      <c r="CB31" s="338">
        <f t="shared" si="46"/>
        <v>0</v>
      </c>
      <c r="CC31" s="338">
        <f t="shared" si="47"/>
        <v>0</v>
      </c>
      <c r="CD31" s="338">
        <f t="shared" si="48"/>
        <v>1.6</v>
      </c>
      <c r="CE31" s="338">
        <f t="shared" si="49"/>
        <v>0</v>
      </c>
      <c r="CF31" s="339">
        <f t="shared" si="50"/>
        <v>3</v>
      </c>
      <c r="CG31" s="334">
        <f t="shared" si="32"/>
        <v>35</v>
      </c>
      <c r="CH31" s="340">
        <f t="shared" si="33"/>
        <v>10</v>
      </c>
      <c r="CI31" s="341">
        <f t="shared" si="34"/>
        <v>1.4</v>
      </c>
      <c r="CJ31" s="342">
        <f t="shared" si="35"/>
        <v>0.4</v>
      </c>
      <c r="CK31" s="343">
        <f>Matryca!Q31</f>
        <v>5</v>
      </c>
      <c r="CL31" s="344">
        <f>Matryca!R31</f>
        <v>7</v>
      </c>
      <c r="CM31" s="345">
        <f>Matryca!S31</f>
        <v>3</v>
      </c>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row>
    <row r="32" spans="1:138" s="113" customFormat="1" ht="30" x14ac:dyDescent="0.25">
      <c r="A32" s="96">
        <v>13</v>
      </c>
      <c r="B32" s="111" t="s">
        <v>46</v>
      </c>
      <c r="C32" s="96" t="s">
        <v>420</v>
      </c>
      <c r="D32" s="96"/>
      <c r="E32" s="97">
        <v>1</v>
      </c>
      <c r="F32" s="96" t="s">
        <v>420</v>
      </c>
      <c r="G32" s="96" t="s">
        <v>75</v>
      </c>
      <c r="H32" s="96" t="s">
        <v>116</v>
      </c>
      <c r="I32" s="76" t="s">
        <v>411</v>
      </c>
      <c r="J32" s="74"/>
      <c r="K32" s="98"/>
      <c r="L32" s="74" t="s">
        <v>143</v>
      </c>
      <c r="M32" s="290">
        <f t="shared" si="7"/>
        <v>75</v>
      </c>
      <c r="N32" s="291">
        <f t="shared" si="8"/>
        <v>40</v>
      </c>
      <c r="O32" s="292">
        <f t="shared" si="9"/>
        <v>35</v>
      </c>
      <c r="P32" s="293">
        <f t="shared" si="10"/>
        <v>35</v>
      </c>
      <c r="Q32" s="294">
        <f t="shared" si="11"/>
        <v>3</v>
      </c>
      <c r="R32" s="295">
        <f t="shared" si="12"/>
        <v>0</v>
      </c>
      <c r="S32" s="295">
        <f t="shared" si="13"/>
        <v>2.5714285714285716</v>
      </c>
      <c r="T32" s="296">
        <f t="shared" si="14"/>
        <v>0.42857142857142855</v>
      </c>
      <c r="U32" s="298">
        <f t="shared" si="15"/>
        <v>1.4</v>
      </c>
      <c r="V32" s="99" t="s">
        <v>62</v>
      </c>
      <c r="W32" s="100" t="s">
        <v>62</v>
      </c>
      <c r="X32" s="101">
        <v>1</v>
      </c>
      <c r="Y32" s="312">
        <f t="shared" si="16"/>
        <v>30</v>
      </c>
      <c r="Z32" s="292">
        <f t="shared" si="17"/>
        <v>15</v>
      </c>
      <c r="AA32" s="313">
        <f t="shared" si="18"/>
        <v>15</v>
      </c>
      <c r="AB32" s="102">
        <v>5</v>
      </c>
      <c r="AC32" s="103">
        <v>5</v>
      </c>
      <c r="AD32" s="102"/>
      <c r="AE32" s="102">
        <v>10</v>
      </c>
      <c r="AF32" s="102"/>
      <c r="AG32" s="102"/>
      <c r="AH32" s="102"/>
      <c r="AI32" s="102"/>
      <c r="AJ32" s="102"/>
      <c r="AK32" s="102"/>
      <c r="AL32" s="102"/>
      <c r="AM32" s="102"/>
      <c r="AN32" s="102"/>
      <c r="AO32" s="102"/>
      <c r="AP32" s="102"/>
      <c r="AQ32" s="102"/>
      <c r="AR32" s="104"/>
      <c r="AS32" s="105">
        <v>15</v>
      </c>
      <c r="AT32" s="106" t="s">
        <v>62</v>
      </c>
      <c r="AU32" s="101">
        <v>2</v>
      </c>
      <c r="AV32" s="290">
        <f t="shared" si="19"/>
        <v>45</v>
      </c>
      <c r="AW32" s="292">
        <f t="shared" si="20"/>
        <v>20</v>
      </c>
      <c r="AX32" s="313">
        <f t="shared" si="21"/>
        <v>20</v>
      </c>
      <c r="AY32" s="102"/>
      <c r="AZ32" s="103"/>
      <c r="BA32" s="102"/>
      <c r="BB32" s="102">
        <v>20</v>
      </c>
      <c r="BC32" s="102"/>
      <c r="BD32" s="102"/>
      <c r="BE32" s="102"/>
      <c r="BF32" s="102"/>
      <c r="BG32" s="102"/>
      <c r="BH32" s="102"/>
      <c r="BI32" s="102"/>
      <c r="BJ32" s="102"/>
      <c r="BK32" s="102"/>
      <c r="BL32" s="102"/>
      <c r="BM32" s="102"/>
      <c r="BN32" s="102"/>
      <c r="BO32" s="104"/>
      <c r="BP32" s="105">
        <v>25</v>
      </c>
      <c r="BQ32" s="376">
        <f t="shared" si="22"/>
        <v>25</v>
      </c>
      <c r="BR32" s="381" t="str">
        <f t="shared" si="36"/>
        <v>Wartość prawidłowa</v>
      </c>
      <c r="BS32" s="334">
        <f t="shared" si="37"/>
        <v>30</v>
      </c>
      <c r="BT32" s="335">
        <f t="shared" si="38"/>
        <v>5</v>
      </c>
      <c r="BU32" s="335">
        <f t="shared" si="39"/>
        <v>0</v>
      </c>
      <c r="BV32" s="335">
        <f t="shared" si="40"/>
        <v>0</v>
      </c>
      <c r="BW32" s="335">
        <f t="shared" si="41"/>
        <v>40</v>
      </c>
      <c r="BX32" s="335">
        <f t="shared" si="42"/>
        <v>0</v>
      </c>
      <c r="BY32" s="336">
        <f t="shared" si="43"/>
        <v>75</v>
      </c>
      <c r="BZ32" s="337">
        <f t="shared" si="44"/>
        <v>1.2</v>
      </c>
      <c r="CA32" s="338">
        <f t="shared" si="45"/>
        <v>0.2</v>
      </c>
      <c r="CB32" s="338">
        <f t="shared" si="46"/>
        <v>0</v>
      </c>
      <c r="CC32" s="338">
        <f t="shared" si="47"/>
        <v>0</v>
      </c>
      <c r="CD32" s="338">
        <f t="shared" si="48"/>
        <v>1.6</v>
      </c>
      <c r="CE32" s="338">
        <f t="shared" si="49"/>
        <v>0</v>
      </c>
      <c r="CF32" s="339">
        <f t="shared" si="50"/>
        <v>3</v>
      </c>
      <c r="CG32" s="334">
        <f t="shared" si="32"/>
        <v>35</v>
      </c>
      <c r="CH32" s="340">
        <f t="shared" si="33"/>
        <v>5</v>
      </c>
      <c r="CI32" s="341">
        <f t="shared" si="34"/>
        <v>1.4</v>
      </c>
      <c r="CJ32" s="342">
        <f t="shared" si="35"/>
        <v>0.2</v>
      </c>
      <c r="CK32" s="343">
        <f>Matryca!Q32</f>
        <v>6</v>
      </c>
      <c r="CL32" s="344">
        <f>Matryca!R32</f>
        <v>6</v>
      </c>
      <c r="CM32" s="345">
        <f>Matryca!S32</f>
        <v>2</v>
      </c>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row>
    <row r="33" spans="1:138" s="113" customFormat="1" ht="15.75" x14ac:dyDescent="0.25">
      <c r="A33" s="80">
        <v>14</v>
      </c>
      <c r="B33" s="111" t="s">
        <v>46</v>
      </c>
      <c r="C33" s="96" t="s">
        <v>420</v>
      </c>
      <c r="D33" s="96"/>
      <c r="E33" s="97">
        <v>1</v>
      </c>
      <c r="F33" s="96" t="s">
        <v>420</v>
      </c>
      <c r="G33" s="96" t="s">
        <v>75</v>
      </c>
      <c r="H33" s="96" t="s">
        <v>116</v>
      </c>
      <c r="I33" s="76" t="s">
        <v>136</v>
      </c>
      <c r="J33" s="115"/>
      <c r="K33" s="98"/>
      <c r="L33" s="74" t="s">
        <v>143</v>
      </c>
      <c r="M33" s="290">
        <f t="shared" si="7"/>
        <v>50</v>
      </c>
      <c r="N33" s="291">
        <f t="shared" si="8"/>
        <v>20</v>
      </c>
      <c r="O33" s="292">
        <f t="shared" si="9"/>
        <v>30</v>
      </c>
      <c r="P33" s="293">
        <f t="shared" si="10"/>
        <v>30</v>
      </c>
      <c r="Q33" s="299">
        <f t="shared" si="11"/>
        <v>2</v>
      </c>
      <c r="R33" s="295">
        <f t="shared" si="12"/>
        <v>0</v>
      </c>
      <c r="S33" s="295">
        <f t="shared" si="13"/>
        <v>1.3333333333333333</v>
      </c>
      <c r="T33" s="296">
        <f t="shared" si="14"/>
        <v>0.66666666666666663</v>
      </c>
      <c r="U33" s="297">
        <f t="shared" si="15"/>
        <v>1.2</v>
      </c>
      <c r="V33" s="99" t="s">
        <v>62</v>
      </c>
      <c r="W33" s="100" t="s">
        <v>62</v>
      </c>
      <c r="X33" s="101">
        <v>2</v>
      </c>
      <c r="Y33" s="312">
        <f t="shared" si="16"/>
        <v>50</v>
      </c>
      <c r="Z33" s="292">
        <f t="shared" si="17"/>
        <v>30</v>
      </c>
      <c r="AA33" s="313">
        <f t="shared" si="18"/>
        <v>30</v>
      </c>
      <c r="AB33" s="102">
        <v>10</v>
      </c>
      <c r="AC33" s="103">
        <v>10</v>
      </c>
      <c r="AD33" s="102"/>
      <c r="AE33" s="102">
        <v>20</v>
      </c>
      <c r="AF33" s="102"/>
      <c r="AG33" s="102"/>
      <c r="AH33" s="102"/>
      <c r="AI33" s="102"/>
      <c r="AJ33" s="102"/>
      <c r="AK33" s="102"/>
      <c r="AL33" s="102"/>
      <c r="AM33" s="102"/>
      <c r="AN33" s="102"/>
      <c r="AO33" s="102"/>
      <c r="AP33" s="102"/>
      <c r="AQ33" s="102"/>
      <c r="AR33" s="104"/>
      <c r="AS33" s="105">
        <v>20</v>
      </c>
      <c r="AT33" s="106"/>
      <c r="AU33" s="101"/>
      <c r="AV33" s="290">
        <f t="shared" si="19"/>
        <v>0</v>
      </c>
      <c r="AW33" s="292">
        <f t="shared" si="20"/>
        <v>0</v>
      </c>
      <c r="AX33" s="313">
        <f t="shared" si="21"/>
        <v>0</v>
      </c>
      <c r="AY33" s="102"/>
      <c r="AZ33" s="103"/>
      <c r="BA33" s="102"/>
      <c r="BB33" s="102"/>
      <c r="BC33" s="102"/>
      <c r="BD33" s="102"/>
      <c r="BE33" s="102"/>
      <c r="BF33" s="102"/>
      <c r="BG33" s="102"/>
      <c r="BH33" s="102"/>
      <c r="BI33" s="102"/>
      <c r="BJ33" s="102"/>
      <c r="BK33" s="102"/>
      <c r="BL33" s="102"/>
      <c r="BM33" s="102"/>
      <c r="BN33" s="102"/>
      <c r="BO33" s="104"/>
      <c r="BP33" s="105"/>
      <c r="BQ33" s="376">
        <f t="shared" si="22"/>
        <v>25</v>
      </c>
      <c r="BR33" s="381" t="str">
        <f t="shared" si="36"/>
        <v>Wartość prawidłowa</v>
      </c>
      <c r="BS33" s="334">
        <f t="shared" si="37"/>
        <v>20</v>
      </c>
      <c r="BT33" s="335">
        <f t="shared" si="38"/>
        <v>10</v>
      </c>
      <c r="BU33" s="335">
        <f t="shared" si="39"/>
        <v>0</v>
      </c>
      <c r="BV33" s="335">
        <f t="shared" si="40"/>
        <v>0</v>
      </c>
      <c r="BW33" s="335">
        <f t="shared" si="41"/>
        <v>20</v>
      </c>
      <c r="BX33" s="335">
        <f t="shared" si="42"/>
        <v>0</v>
      </c>
      <c r="BY33" s="336">
        <f t="shared" si="43"/>
        <v>50</v>
      </c>
      <c r="BZ33" s="337">
        <f t="shared" si="44"/>
        <v>0.8</v>
      </c>
      <c r="CA33" s="338">
        <f t="shared" si="45"/>
        <v>0.4</v>
      </c>
      <c r="CB33" s="338">
        <f t="shared" si="46"/>
        <v>0</v>
      </c>
      <c r="CC33" s="338">
        <f t="shared" si="47"/>
        <v>0</v>
      </c>
      <c r="CD33" s="338">
        <f t="shared" si="48"/>
        <v>0.8</v>
      </c>
      <c r="CE33" s="338">
        <f t="shared" si="49"/>
        <v>0</v>
      </c>
      <c r="CF33" s="339">
        <f t="shared" si="50"/>
        <v>2</v>
      </c>
      <c r="CG33" s="334">
        <f t="shared" si="32"/>
        <v>30</v>
      </c>
      <c r="CH33" s="340">
        <f t="shared" si="33"/>
        <v>10</v>
      </c>
      <c r="CI33" s="341">
        <f t="shared" si="34"/>
        <v>1.2000000000000002</v>
      </c>
      <c r="CJ33" s="342">
        <f t="shared" si="35"/>
        <v>0.4</v>
      </c>
      <c r="CK33" s="343">
        <f>Matryca!Q33</f>
        <v>2</v>
      </c>
      <c r="CL33" s="344">
        <f>Matryca!R33</f>
        <v>1</v>
      </c>
      <c r="CM33" s="345">
        <f>Matryca!S33</f>
        <v>2</v>
      </c>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row>
    <row r="34" spans="1:138" s="72" customFormat="1" ht="33" customHeight="1" x14ac:dyDescent="0.25">
      <c r="A34" s="96">
        <v>15</v>
      </c>
      <c r="B34" s="116" t="s">
        <v>46</v>
      </c>
      <c r="C34" s="96" t="s">
        <v>420</v>
      </c>
      <c r="D34" s="96"/>
      <c r="E34" s="97">
        <v>1</v>
      </c>
      <c r="F34" s="96" t="s">
        <v>420</v>
      </c>
      <c r="G34" s="96" t="s">
        <v>75</v>
      </c>
      <c r="H34" s="96" t="s">
        <v>116</v>
      </c>
      <c r="I34" s="114" t="s">
        <v>979</v>
      </c>
      <c r="J34" s="115"/>
      <c r="K34" s="98"/>
      <c r="L34" s="74" t="s">
        <v>143</v>
      </c>
      <c r="M34" s="290">
        <f t="shared" si="7"/>
        <v>75</v>
      </c>
      <c r="N34" s="291">
        <f t="shared" si="8"/>
        <v>45</v>
      </c>
      <c r="O34" s="292">
        <f t="shared" si="9"/>
        <v>30</v>
      </c>
      <c r="P34" s="293">
        <f t="shared" si="10"/>
        <v>30</v>
      </c>
      <c r="Q34" s="294">
        <f t="shared" si="11"/>
        <v>3</v>
      </c>
      <c r="R34" s="295">
        <f t="shared" si="12"/>
        <v>0</v>
      </c>
      <c r="S34" s="295">
        <f t="shared" si="13"/>
        <v>2</v>
      </c>
      <c r="T34" s="296">
        <f t="shared" si="14"/>
        <v>0.5</v>
      </c>
      <c r="U34" s="297">
        <f t="shared" si="15"/>
        <v>1.2</v>
      </c>
      <c r="V34" s="99" t="s">
        <v>62</v>
      </c>
      <c r="W34" s="100"/>
      <c r="X34" s="101"/>
      <c r="Y34" s="312">
        <f t="shared" si="16"/>
        <v>0</v>
      </c>
      <c r="Z34" s="292">
        <f t="shared" si="17"/>
        <v>0</v>
      </c>
      <c r="AA34" s="313">
        <f t="shared" si="18"/>
        <v>0</v>
      </c>
      <c r="AB34" s="102"/>
      <c r="AC34" s="103"/>
      <c r="AD34" s="102"/>
      <c r="AE34" s="102"/>
      <c r="AF34" s="102"/>
      <c r="AG34" s="102"/>
      <c r="AH34" s="102"/>
      <c r="AI34" s="102"/>
      <c r="AJ34" s="102"/>
      <c r="AK34" s="102"/>
      <c r="AL34" s="102"/>
      <c r="AM34" s="102"/>
      <c r="AN34" s="102"/>
      <c r="AO34" s="102"/>
      <c r="AP34" s="102"/>
      <c r="AQ34" s="102"/>
      <c r="AR34" s="104"/>
      <c r="AS34" s="105"/>
      <c r="AT34" s="106" t="s">
        <v>62</v>
      </c>
      <c r="AU34" s="101">
        <v>3</v>
      </c>
      <c r="AV34" s="290">
        <f t="shared" si="19"/>
        <v>75</v>
      </c>
      <c r="AW34" s="292">
        <f t="shared" si="20"/>
        <v>30</v>
      </c>
      <c r="AX34" s="313">
        <f t="shared" si="21"/>
        <v>30</v>
      </c>
      <c r="AY34" s="102">
        <v>10</v>
      </c>
      <c r="AZ34" s="103">
        <v>5</v>
      </c>
      <c r="BA34" s="102"/>
      <c r="BB34" s="102">
        <v>20</v>
      </c>
      <c r="BC34" s="102"/>
      <c r="BD34" s="102"/>
      <c r="BE34" s="102"/>
      <c r="BF34" s="102"/>
      <c r="BG34" s="102"/>
      <c r="BH34" s="102"/>
      <c r="BI34" s="102"/>
      <c r="BJ34" s="102"/>
      <c r="BK34" s="102"/>
      <c r="BL34" s="102"/>
      <c r="BM34" s="102"/>
      <c r="BN34" s="102"/>
      <c r="BO34" s="104"/>
      <c r="BP34" s="105">
        <v>45</v>
      </c>
      <c r="BQ34" s="376">
        <f t="shared" si="22"/>
        <v>25</v>
      </c>
      <c r="BR34" s="381" t="str">
        <f t="shared" si="36"/>
        <v>Wartość prawidłowa</v>
      </c>
      <c r="BS34" s="334">
        <f t="shared" si="37"/>
        <v>25</v>
      </c>
      <c r="BT34" s="335">
        <f t="shared" si="38"/>
        <v>5</v>
      </c>
      <c r="BU34" s="335">
        <f t="shared" si="39"/>
        <v>0</v>
      </c>
      <c r="BV34" s="335">
        <f t="shared" si="40"/>
        <v>0</v>
      </c>
      <c r="BW34" s="335">
        <f t="shared" si="41"/>
        <v>45</v>
      </c>
      <c r="BX34" s="335">
        <f t="shared" si="42"/>
        <v>0</v>
      </c>
      <c r="BY34" s="336">
        <f t="shared" si="43"/>
        <v>75</v>
      </c>
      <c r="BZ34" s="337">
        <f t="shared" si="44"/>
        <v>1</v>
      </c>
      <c r="CA34" s="338">
        <f t="shared" si="45"/>
        <v>0.2</v>
      </c>
      <c r="CB34" s="338">
        <f t="shared" si="46"/>
        <v>0</v>
      </c>
      <c r="CC34" s="338">
        <f t="shared" si="47"/>
        <v>0</v>
      </c>
      <c r="CD34" s="338">
        <f t="shared" si="48"/>
        <v>1.8</v>
      </c>
      <c r="CE34" s="338">
        <f t="shared" si="49"/>
        <v>0</v>
      </c>
      <c r="CF34" s="339">
        <f t="shared" si="50"/>
        <v>3</v>
      </c>
      <c r="CG34" s="334">
        <f t="shared" si="32"/>
        <v>30</v>
      </c>
      <c r="CH34" s="340">
        <f t="shared" si="33"/>
        <v>5</v>
      </c>
      <c r="CI34" s="341">
        <f t="shared" si="34"/>
        <v>1.2</v>
      </c>
      <c r="CJ34" s="342">
        <f t="shared" si="35"/>
        <v>0.2</v>
      </c>
      <c r="CK34" s="343">
        <f>Matryca!Q34</f>
        <v>9</v>
      </c>
      <c r="CL34" s="344">
        <f>Matryca!R34</f>
        <v>4</v>
      </c>
      <c r="CM34" s="345">
        <f>Matryca!S34</f>
        <v>2</v>
      </c>
    </row>
    <row r="35" spans="1:138" s="72" customFormat="1" ht="45" x14ac:dyDescent="0.25">
      <c r="A35" s="96">
        <v>16</v>
      </c>
      <c r="B35" s="116" t="s">
        <v>46</v>
      </c>
      <c r="C35" s="96" t="s">
        <v>420</v>
      </c>
      <c r="D35" s="96"/>
      <c r="E35" s="97">
        <v>1</v>
      </c>
      <c r="F35" s="96" t="s">
        <v>420</v>
      </c>
      <c r="G35" s="80" t="s">
        <v>75</v>
      </c>
      <c r="H35" s="96" t="s">
        <v>116</v>
      </c>
      <c r="I35" s="117" t="s">
        <v>826</v>
      </c>
      <c r="J35" s="115"/>
      <c r="K35" s="98"/>
      <c r="L35" s="74" t="s">
        <v>143</v>
      </c>
      <c r="M35" s="290">
        <f t="shared" si="7"/>
        <v>75</v>
      </c>
      <c r="N35" s="291">
        <f t="shared" si="8"/>
        <v>45</v>
      </c>
      <c r="O35" s="292">
        <f t="shared" si="9"/>
        <v>30</v>
      </c>
      <c r="P35" s="293">
        <f t="shared" si="10"/>
        <v>30</v>
      </c>
      <c r="Q35" s="294">
        <f t="shared" si="11"/>
        <v>3</v>
      </c>
      <c r="R35" s="295">
        <f t="shared" si="12"/>
        <v>0</v>
      </c>
      <c r="S35" s="295">
        <f t="shared" si="13"/>
        <v>2</v>
      </c>
      <c r="T35" s="296">
        <f t="shared" si="14"/>
        <v>1</v>
      </c>
      <c r="U35" s="297">
        <f t="shared" si="15"/>
        <v>1.2</v>
      </c>
      <c r="V35" s="99" t="s">
        <v>62</v>
      </c>
      <c r="W35" s="100"/>
      <c r="X35" s="101">
        <v>3</v>
      </c>
      <c r="Y35" s="312">
        <f t="shared" si="16"/>
        <v>75</v>
      </c>
      <c r="Z35" s="292">
        <f t="shared" si="17"/>
        <v>30</v>
      </c>
      <c r="AA35" s="313">
        <f t="shared" si="18"/>
        <v>30</v>
      </c>
      <c r="AB35" s="102">
        <v>10</v>
      </c>
      <c r="AC35" s="103">
        <v>10</v>
      </c>
      <c r="AD35" s="102"/>
      <c r="AE35" s="102">
        <v>20</v>
      </c>
      <c r="AF35" s="102"/>
      <c r="AG35" s="102"/>
      <c r="AH35" s="102"/>
      <c r="AI35" s="102"/>
      <c r="AJ35" s="102"/>
      <c r="AK35" s="102"/>
      <c r="AL35" s="102"/>
      <c r="AM35" s="102"/>
      <c r="AN35" s="102"/>
      <c r="AO35" s="102"/>
      <c r="AP35" s="102"/>
      <c r="AQ35" s="102"/>
      <c r="AR35" s="104"/>
      <c r="AS35" s="105">
        <v>45</v>
      </c>
      <c r="AT35" s="106"/>
      <c r="AU35" s="101"/>
      <c r="AV35" s="290">
        <f t="shared" si="19"/>
        <v>0</v>
      </c>
      <c r="AW35" s="292">
        <f t="shared" si="20"/>
        <v>0</v>
      </c>
      <c r="AX35" s="313">
        <f t="shared" si="21"/>
        <v>0</v>
      </c>
      <c r="AY35" s="102"/>
      <c r="AZ35" s="103"/>
      <c r="BA35" s="102"/>
      <c r="BB35" s="102"/>
      <c r="BC35" s="102"/>
      <c r="BD35" s="102"/>
      <c r="BE35" s="102"/>
      <c r="BF35" s="102"/>
      <c r="BG35" s="102"/>
      <c r="BH35" s="102"/>
      <c r="BI35" s="102"/>
      <c r="BJ35" s="102"/>
      <c r="BK35" s="102"/>
      <c r="BL35" s="102"/>
      <c r="BM35" s="102"/>
      <c r="BN35" s="102"/>
      <c r="BO35" s="104"/>
      <c r="BP35" s="105"/>
      <c r="BQ35" s="376">
        <f t="shared" si="22"/>
        <v>25</v>
      </c>
      <c r="BR35" s="381" t="str">
        <f t="shared" si="36"/>
        <v>Wartość prawidłowa</v>
      </c>
      <c r="BS35" s="334">
        <f t="shared" si="37"/>
        <v>20</v>
      </c>
      <c r="BT35" s="335">
        <f t="shared" si="38"/>
        <v>10</v>
      </c>
      <c r="BU35" s="335">
        <f t="shared" si="39"/>
        <v>0</v>
      </c>
      <c r="BV35" s="335">
        <f t="shared" si="40"/>
        <v>0</v>
      </c>
      <c r="BW35" s="335">
        <f t="shared" si="41"/>
        <v>45</v>
      </c>
      <c r="BX35" s="335">
        <f t="shared" si="42"/>
        <v>0</v>
      </c>
      <c r="BY35" s="336">
        <f t="shared" si="43"/>
        <v>75</v>
      </c>
      <c r="BZ35" s="337">
        <f t="shared" si="44"/>
        <v>0.8</v>
      </c>
      <c r="CA35" s="338">
        <f t="shared" si="45"/>
        <v>0.4</v>
      </c>
      <c r="CB35" s="338">
        <f t="shared" si="46"/>
        <v>0</v>
      </c>
      <c r="CC35" s="338">
        <f t="shared" si="47"/>
        <v>0</v>
      </c>
      <c r="CD35" s="338">
        <f t="shared" si="48"/>
        <v>1.8</v>
      </c>
      <c r="CE35" s="338">
        <f t="shared" si="49"/>
        <v>0</v>
      </c>
      <c r="CF35" s="339">
        <f t="shared" si="50"/>
        <v>3</v>
      </c>
      <c r="CG35" s="334">
        <f t="shared" si="32"/>
        <v>30</v>
      </c>
      <c r="CH35" s="340">
        <f t="shared" si="33"/>
        <v>10</v>
      </c>
      <c r="CI35" s="341">
        <f t="shared" si="34"/>
        <v>1.2000000000000002</v>
      </c>
      <c r="CJ35" s="342">
        <f t="shared" si="35"/>
        <v>0.4</v>
      </c>
      <c r="CK35" s="343">
        <f>Matryca!Q35</f>
        <v>3</v>
      </c>
      <c r="CL35" s="344">
        <f>Matryca!R35</f>
        <v>5</v>
      </c>
      <c r="CM35" s="345">
        <f>Matryca!S35</f>
        <v>2</v>
      </c>
    </row>
    <row r="36" spans="1:138" s="72" customFormat="1" ht="15.75" x14ac:dyDescent="0.25">
      <c r="A36" s="80">
        <v>17</v>
      </c>
      <c r="B36" s="116" t="s">
        <v>46</v>
      </c>
      <c r="C36" s="96" t="s">
        <v>420</v>
      </c>
      <c r="D36" s="96"/>
      <c r="E36" s="97">
        <v>1</v>
      </c>
      <c r="F36" s="96" t="s">
        <v>420</v>
      </c>
      <c r="G36" s="80" t="s">
        <v>75</v>
      </c>
      <c r="H36" s="80" t="s">
        <v>116</v>
      </c>
      <c r="I36" s="114" t="s">
        <v>137</v>
      </c>
      <c r="J36" s="115"/>
      <c r="K36" s="98"/>
      <c r="L36" s="74" t="s">
        <v>143</v>
      </c>
      <c r="M36" s="290">
        <f t="shared" si="7"/>
        <v>50</v>
      </c>
      <c r="N36" s="291">
        <f t="shared" si="8"/>
        <v>25</v>
      </c>
      <c r="O36" s="292">
        <f t="shared" si="9"/>
        <v>25</v>
      </c>
      <c r="P36" s="293">
        <f t="shared" si="10"/>
        <v>25</v>
      </c>
      <c r="Q36" s="294">
        <f t="shared" si="11"/>
        <v>2</v>
      </c>
      <c r="R36" s="295">
        <f t="shared" si="12"/>
        <v>0</v>
      </c>
      <c r="S36" s="295">
        <f t="shared" si="13"/>
        <v>1.6</v>
      </c>
      <c r="T36" s="296">
        <f t="shared" si="14"/>
        <v>0</v>
      </c>
      <c r="U36" s="297">
        <f t="shared" si="15"/>
        <v>1</v>
      </c>
      <c r="V36" s="99" t="s">
        <v>61</v>
      </c>
      <c r="W36" s="100" t="s">
        <v>62</v>
      </c>
      <c r="X36" s="101">
        <v>1</v>
      </c>
      <c r="Y36" s="312">
        <f t="shared" si="16"/>
        <v>20</v>
      </c>
      <c r="Z36" s="292">
        <f t="shared" si="17"/>
        <v>15</v>
      </c>
      <c r="AA36" s="313">
        <f t="shared" si="18"/>
        <v>15</v>
      </c>
      <c r="AB36" s="102"/>
      <c r="AC36" s="103"/>
      <c r="AD36" s="102">
        <v>5</v>
      </c>
      <c r="AE36" s="102"/>
      <c r="AF36" s="102">
        <v>10</v>
      </c>
      <c r="AG36" s="102"/>
      <c r="AH36" s="102"/>
      <c r="AI36" s="102"/>
      <c r="AJ36" s="102"/>
      <c r="AK36" s="102"/>
      <c r="AL36" s="102"/>
      <c r="AM36" s="102"/>
      <c r="AN36" s="102"/>
      <c r="AO36" s="102"/>
      <c r="AP36" s="102"/>
      <c r="AQ36" s="102"/>
      <c r="AR36" s="104"/>
      <c r="AS36" s="105">
        <v>5</v>
      </c>
      <c r="AT36" s="106"/>
      <c r="AU36" s="101">
        <v>1</v>
      </c>
      <c r="AV36" s="290">
        <f t="shared" si="19"/>
        <v>30</v>
      </c>
      <c r="AW36" s="292">
        <f t="shared" si="20"/>
        <v>10</v>
      </c>
      <c r="AX36" s="313">
        <f t="shared" si="21"/>
        <v>10</v>
      </c>
      <c r="AY36" s="102"/>
      <c r="AZ36" s="103"/>
      <c r="BA36" s="102"/>
      <c r="BB36" s="102"/>
      <c r="BC36" s="102">
        <v>10</v>
      </c>
      <c r="BD36" s="102"/>
      <c r="BE36" s="102"/>
      <c r="BF36" s="102"/>
      <c r="BG36" s="102"/>
      <c r="BH36" s="102"/>
      <c r="BI36" s="102"/>
      <c r="BJ36" s="102"/>
      <c r="BK36" s="102"/>
      <c r="BL36" s="102"/>
      <c r="BM36" s="102"/>
      <c r="BN36" s="102"/>
      <c r="BO36" s="104"/>
      <c r="BP36" s="105">
        <v>20</v>
      </c>
      <c r="BQ36" s="376">
        <f t="shared" si="22"/>
        <v>25</v>
      </c>
      <c r="BR36" s="381" t="str">
        <f t="shared" si="36"/>
        <v>Wartość prawidłowa</v>
      </c>
      <c r="BS36" s="334">
        <f t="shared" si="37"/>
        <v>25</v>
      </c>
      <c r="BT36" s="335">
        <f t="shared" si="38"/>
        <v>0</v>
      </c>
      <c r="BU36" s="335">
        <f t="shared" si="39"/>
        <v>0</v>
      </c>
      <c r="BV36" s="335">
        <f t="shared" si="40"/>
        <v>0</v>
      </c>
      <c r="BW36" s="335">
        <f t="shared" si="41"/>
        <v>25</v>
      </c>
      <c r="BX36" s="335">
        <f t="shared" si="42"/>
        <v>0</v>
      </c>
      <c r="BY36" s="336">
        <f t="shared" si="43"/>
        <v>50</v>
      </c>
      <c r="BZ36" s="337">
        <f t="shared" si="44"/>
        <v>1</v>
      </c>
      <c r="CA36" s="338">
        <f t="shared" si="45"/>
        <v>0</v>
      </c>
      <c r="CB36" s="338">
        <f t="shared" si="46"/>
        <v>0</v>
      </c>
      <c r="CC36" s="338">
        <f t="shared" si="47"/>
        <v>0</v>
      </c>
      <c r="CD36" s="338">
        <f t="shared" si="48"/>
        <v>1</v>
      </c>
      <c r="CE36" s="338">
        <f t="shared" si="49"/>
        <v>0</v>
      </c>
      <c r="CF36" s="339">
        <f t="shared" si="50"/>
        <v>2</v>
      </c>
      <c r="CG36" s="334">
        <f t="shared" si="32"/>
        <v>25</v>
      </c>
      <c r="CH36" s="340">
        <f t="shared" si="33"/>
        <v>0</v>
      </c>
      <c r="CI36" s="341">
        <f t="shared" si="34"/>
        <v>1</v>
      </c>
      <c r="CJ36" s="342">
        <f t="shared" si="35"/>
        <v>0</v>
      </c>
      <c r="CK36" s="343">
        <f>Matryca!Q36</f>
        <v>2</v>
      </c>
      <c r="CL36" s="344">
        <f>Matryca!R36</f>
        <v>2</v>
      </c>
      <c r="CM36" s="345">
        <f>Matryca!S36</f>
        <v>2</v>
      </c>
    </row>
    <row r="37" spans="1:138" s="72" customFormat="1" ht="15.75" x14ac:dyDescent="0.25">
      <c r="A37" s="96">
        <v>18</v>
      </c>
      <c r="B37" s="111" t="s">
        <v>46</v>
      </c>
      <c r="C37" s="96" t="s">
        <v>420</v>
      </c>
      <c r="D37" s="96"/>
      <c r="E37" s="97">
        <v>1</v>
      </c>
      <c r="F37" s="96" t="s">
        <v>420</v>
      </c>
      <c r="G37" s="80" t="s">
        <v>75</v>
      </c>
      <c r="H37" s="96" t="s">
        <v>116</v>
      </c>
      <c r="I37" s="118" t="s">
        <v>70</v>
      </c>
      <c r="J37" s="74"/>
      <c r="K37" s="119"/>
      <c r="L37" s="74" t="s">
        <v>144</v>
      </c>
      <c r="M37" s="290">
        <f t="shared" si="7"/>
        <v>25</v>
      </c>
      <c r="N37" s="291">
        <f t="shared" si="8"/>
        <v>15</v>
      </c>
      <c r="O37" s="292">
        <f t="shared" si="9"/>
        <v>10</v>
      </c>
      <c r="P37" s="293">
        <f t="shared" si="10"/>
        <v>10</v>
      </c>
      <c r="Q37" s="294">
        <f t="shared" si="11"/>
        <v>1</v>
      </c>
      <c r="R37" s="295">
        <f t="shared" si="12"/>
        <v>0</v>
      </c>
      <c r="S37" s="295">
        <f t="shared" si="13"/>
        <v>0</v>
      </c>
      <c r="T37" s="296">
        <f t="shared" si="14"/>
        <v>0</v>
      </c>
      <c r="U37" s="297">
        <f t="shared" si="15"/>
        <v>0.4</v>
      </c>
      <c r="V37" s="120" t="s">
        <v>62</v>
      </c>
      <c r="W37" s="100" t="s">
        <v>62</v>
      </c>
      <c r="X37" s="101">
        <v>0.5</v>
      </c>
      <c r="Y37" s="312">
        <f t="shared" si="16"/>
        <v>15</v>
      </c>
      <c r="Z37" s="292">
        <f t="shared" si="17"/>
        <v>5</v>
      </c>
      <c r="AA37" s="314">
        <f t="shared" si="18"/>
        <v>5</v>
      </c>
      <c r="AB37" s="121"/>
      <c r="AC37" s="103"/>
      <c r="AD37" s="102">
        <v>5</v>
      </c>
      <c r="AE37" s="102"/>
      <c r="AF37" s="102"/>
      <c r="AG37" s="102"/>
      <c r="AH37" s="102"/>
      <c r="AI37" s="102"/>
      <c r="AJ37" s="102"/>
      <c r="AK37" s="102"/>
      <c r="AL37" s="102"/>
      <c r="AM37" s="102"/>
      <c r="AN37" s="102"/>
      <c r="AO37" s="102"/>
      <c r="AP37" s="102"/>
      <c r="AQ37" s="102"/>
      <c r="AR37" s="104"/>
      <c r="AS37" s="105">
        <v>10</v>
      </c>
      <c r="AT37" s="106" t="s">
        <v>62</v>
      </c>
      <c r="AU37" s="101">
        <v>0.5</v>
      </c>
      <c r="AV37" s="290">
        <f t="shared" si="19"/>
        <v>10</v>
      </c>
      <c r="AW37" s="292">
        <f t="shared" si="20"/>
        <v>5</v>
      </c>
      <c r="AX37" s="313">
        <f t="shared" si="21"/>
        <v>5</v>
      </c>
      <c r="AY37" s="102"/>
      <c r="AZ37" s="103"/>
      <c r="BA37" s="102">
        <v>5</v>
      </c>
      <c r="BB37" s="102"/>
      <c r="BC37" s="102"/>
      <c r="BD37" s="102"/>
      <c r="BE37" s="102"/>
      <c r="BF37" s="102"/>
      <c r="BG37" s="102"/>
      <c r="BH37" s="102"/>
      <c r="BI37" s="102"/>
      <c r="BJ37" s="102"/>
      <c r="BK37" s="102"/>
      <c r="BL37" s="102"/>
      <c r="BM37" s="102"/>
      <c r="BN37" s="102"/>
      <c r="BO37" s="104"/>
      <c r="BP37" s="105">
        <v>5</v>
      </c>
      <c r="BQ37" s="376">
        <f t="shared" si="22"/>
        <v>25</v>
      </c>
      <c r="BR37" s="381" t="str">
        <f t="shared" si="36"/>
        <v>Wartość prawidłowa</v>
      </c>
      <c r="BS37" s="334">
        <f t="shared" si="37"/>
        <v>10</v>
      </c>
      <c r="BT37" s="335">
        <f t="shared" si="38"/>
        <v>0</v>
      </c>
      <c r="BU37" s="335">
        <f t="shared" si="39"/>
        <v>0</v>
      </c>
      <c r="BV37" s="335">
        <f t="shared" si="40"/>
        <v>0</v>
      </c>
      <c r="BW37" s="335">
        <f t="shared" si="41"/>
        <v>15</v>
      </c>
      <c r="BX37" s="335">
        <f t="shared" si="42"/>
        <v>0</v>
      </c>
      <c r="BY37" s="336">
        <f t="shared" si="43"/>
        <v>25</v>
      </c>
      <c r="BZ37" s="337">
        <f t="shared" si="44"/>
        <v>0.4</v>
      </c>
      <c r="CA37" s="338">
        <f t="shared" si="45"/>
        <v>0</v>
      </c>
      <c r="CB37" s="338">
        <f t="shared" si="46"/>
        <v>0</v>
      </c>
      <c r="CC37" s="338">
        <f t="shared" si="47"/>
        <v>0</v>
      </c>
      <c r="CD37" s="338">
        <f t="shared" si="48"/>
        <v>0.6</v>
      </c>
      <c r="CE37" s="338">
        <f t="shared" si="49"/>
        <v>0</v>
      </c>
      <c r="CF37" s="339">
        <f t="shared" si="50"/>
        <v>1</v>
      </c>
      <c r="CG37" s="334">
        <f t="shared" si="32"/>
        <v>10</v>
      </c>
      <c r="CH37" s="340">
        <f t="shared" si="33"/>
        <v>0</v>
      </c>
      <c r="CI37" s="341">
        <f t="shared" si="34"/>
        <v>0.4</v>
      </c>
      <c r="CJ37" s="342">
        <f t="shared" si="35"/>
        <v>0</v>
      </c>
      <c r="CK37" s="343">
        <f>Matryca!Q37</f>
        <v>2</v>
      </c>
      <c r="CL37" s="344">
        <f>Matryca!R37</f>
        <v>2</v>
      </c>
      <c r="CM37" s="345">
        <f>Matryca!S37</f>
        <v>2</v>
      </c>
    </row>
    <row r="38" spans="1:138" s="72" customFormat="1" ht="30" x14ac:dyDescent="0.25">
      <c r="A38" s="96">
        <v>19</v>
      </c>
      <c r="B38" s="97" t="s">
        <v>45</v>
      </c>
      <c r="C38" s="96" t="s">
        <v>420</v>
      </c>
      <c r="D38" s="96"/>
      <c r="E38" s="97">
        <v>1</v>
      </c>
      <c r="F38" s="96" t="s">
        <v>420</v>
      </c>
      <c r="G38" s="96" t="s">
        <v>75</v>
      </c>
      <c r="H38" s="96" t="s">
        <v>117</v>
      </c>
      <c r="I38" s="122" t="s">
        <v>138</v>
      </c>
      <c r="J38" s="115"/>
      <c r="K38" s="119"/>
      <c r="L38" s="74" t="s">
        <v>143</v>
      </c>
      <c r="M38" s="290">
        <f t="shared" si="7"/>
        <v>50</v>
      </c>
      <c r="N38" s="291">
        <f t="shared" si="8"/>
        <v>25</v>
      </c>
      <c r="O38" s="292">
        <f t="shared" si="9"/>
        <v>25</v>
      </c>
      <c r="P38" s="293">
        <f t="shared" si="10"/>
        <v>25</v>
      </c>
      <c r="Q38" s="294">
        <f t="shared" si="11"/>
        <v>2</v>
      </c>
      <c r="R38" s="300">
        <f t="shared" si="12"/>
        <v>0</v>
      </c>
      <c r="S38" s="300">
        <f t="shared" si="13"/>
        <v>0.8</v>
      </c>
      <c r="T38" s="296">
        <f t="shared" si="14"/>
        <v>1.2</v>
      </c>
      <c r="U38" s="298">
        <f t="shared" si="15"/>
        <v>1</v>
      </c>
      <c r="V38" s="99" t="s">
        <v>62</v>
      </c>
      <c r="W38" s="123"/>
      <c r="X38" s="101"/>
      <c r="Y38" s="312">
        <f t="shared" si="16"/>
        <v>0</v>
      </c>
      <c r="Z38" s="292">
        <f t="shared" si="17"/>
        <v>0</v>
      </c>
      <c r="AA38" s="315">
        <f t="shared" si="18"/>
        <v>0</v>
      </c>
      <c r="AB38" s="102"/>
      <c r="AC38" s="103"/>
      <c r="AD38" s="102"/>
      <c r="AE38" s="102"/>
      <c r="AF38" s="102"/>
      <c r="AG38" s="102"/>
      <c r="AH38" s="102"/>
      <c r="AI38" s="102"/>
      <c r="AJ38" s="102"/>
      <c r="AK38" s="102"/>
      <c r="AL38" s="102"/>
      <c r="AM38" s="102"/>
      <c r="AN38" s="102"/>
      <c r="AO38" s="102"/>
      <c r="AP38" s="102"/>
      <c r="AQ38" s="102"/>
      <c r="AR38" s="104"/>
      <c r="AS38" s="105"/>
      <c r="AT38" s="121" t="s">
        <v>62</v>
      </c>
      <c r="AU38" s="124">
        <v>2</v>
      </c>
      <c r="AV38" s="319">
        <f t="shared" si="19"/>
        <v>50</v>
      </c>
      <c r="AW38" s="320">
        <f t="shared" si="20"/>
        <v>25</v>
      </c>
      <c r="AX38" s="321">
        <f t="shared" si="21"/>
        <v>25</v>
      </c>
      <c r="AY38" s="125">
        <v>15</v>
      </c>
      <c r="AZ38" s="126">
        <v>15</v>
      </c>
      <c r="BA38" s="125"/>
      <c r="BB38" s="125">
        <v>10</v>
      </c>
      <c r="BC38" s="125"/>
      <c r="BD38" s="125"/>
      <c r="BE38" s="125"/>
      <c r="BF38" s="125"/>
      <c r="BG38" s="125"/>
      <c r="BH38" s="125"/>
      <c r="BI38" s="125"/>
      <c r="BJ38" s="125"/>
      <c r="BK38" s="125"/>
      <c r="BL38" s="125"/>
      <c r="BM38" s="125"/>
      <c r="BN38" s="125"/>
      <c r="BO38" s="127"/>
      <c r="BP38" s="128">
        <v>25</v>
      </c>
      <c r="BQ38" s="377">
        <f t="shared" si="22"/>
        <v>25</v>
      </c>
      <c r="BR38" s="381" t="str">
        <f t="shared" si="36"/>
        <v>Wartość prawidłowa</v>
      </c>
      <c r="BS38" s="334">
        <f t="shared" si="37"/>
        <v>10</v>
      </c>
      <c r="BT38" s="335">
        <f t="shared" si="38"/>
        <v>15</v>
      </c>
      <c r="BU38" s="335">
        <f t="shared" si="39"/>
        <v>0</v>
      </c>
      <c r="BV38" s="335">
        <f t="shared" si="40"/>
        <v>0</v>
      </c>
      <c r="BW38" s="335">
        <f t="shared" si="41"/>
        <v>25</v>
      </c>
      <c r="BX38" s="335">
        <f t="shared" si="42"/>
        <v>0</v>
      </c>
      <c r="BY38" s="336">
        <f t="shared" si="43"/>
        <v>50</v>
      </c>
      <c r="BZ38" s="337">
        <f t="shared" si="44"/>
        <v>0.4</v>
      </c>
      <c r="CA38" s="338">
        <f t="shared" si="45"/>
        <v>0.6</v>
      </c>
      <c r="CB38" s="338">
        <f t="shared" si="46"/>
        <v>0</v>
      </c>
      <c r="CC38" s="338">
        <f t="shared" si="47"/>
        <v>0</v>
      </c>
      <c r="CD38" s="338">
        <f t="shared" si="48"/>
        <v>1</v>
      </c>
      <c r="CE38" s="338">
        <f t="shared" si="49"/>
        <v>0</v>
      </c>
      <c r="CF38" s="339">
        <f t="shared" si="50"/>
        <v>2</v>
      </c>
      <c r="CG38" s="334">
        <f t="shared" si="32"/>
        <v>25</v>
      </c>
      <c r="CH38" s="340">
        <f t="shared" si="33"/>
        <v>15</v>
      </c>
      <c r="CI38" s="341">
        <f t="shared" si="34"/>
        <v>1</v>
      </c>
      <c r="CJ38" s="342">
        <f t="shared" si="35"/>
        <v>0.6</v>
      </c>
      <c r="CK38" s="343">
        <f>Matryca!Q38</f>
        <v>2</v>
      </c>
      <c r="CL38" s="344">
        <f>Matryca!R38</f>
        <v>1</v>
      </c>
      <c r="CM38" s="345">
        <f>Matryca!S38</f>
        <v>6</v>
      </c>
    </row>
    <row r="39" spans="1:138" s="72" customFormat="1" ht="90" x14ac:dyDescent="0.25">
      <c r="A39" s="80">
        <v>20</v>
      </c>
      <c r="B39" s="97" t="s">
        <v>47</v>
      </c>
      <c r="C39" s="96" t="s">
        <v>420</v>
      </c>
      <c r="D39" s="96"/>
      <c r="E39" s="97">
        <v>1</v>
      </c>
      <c r="F39" s="96" t="s">
        <v>420</v>
      </c>
      <c r="G39" s="96" t="s">
        <v>75</v>
      </c>
      <c r="H39" s="96" t="s">
        <v>116</v>
      </c>
      <c r="I39" s="122" t="s">
        <v>954</v>
      </c>
      <c r="J39" s="115"/>
      <c r="K39" s="119"/>
      <c r="L39" s="74" t="s">
        <v>143</v>
      </c>
      <c r="M39" s="290">
        <f t="shared" si="7"/>
        <v>75</v>
      </c>
      <c r="N39" s="291">
        <f t="shared" si="8"/>
        <v>15</v>
      </c>
      <c r="O39" s="292">
        <f t="shared" si="9"/>
        <v>60</v>
      </c>
      <c r="P39" s="293">
        <f t="shared" si="10"/>
        <v>60</v>
      </c>
      <c r="Q39" s="294">
        <f t="shared" si="11"/>
        <v>3</v>
      </c>
      <c r="R39" s="300">
        <f t="shared" si="12"/>
        <v>0</v>
      </c>
      <c r="S39" s="300">
        <f t="shared" si="13"/>
        <v>3</v>
      </c>
      <c r="T39" s="296">
        <f t="shared" si="14"/>
        <v>0</v>
      </c>
      <c r="U39" s="298">
        <f t="shared" si="15"/>
        <v>2.4</v>
      </c>
      <c r="V39" s="99" t="s">
        <v>62</v>
      </c>
      <c r="W39" s="123"/>
      <c r="X39" s="101"/>
      <c r="Y39" s="312">
        <f t="shared" si="16"/>
        <v>0</v>
      </c>
      <c r="Z39" s="292">
        <f t="shared" si="17"/>
        <v>0</v>
      </c>
      <c r="AA39" s="315">
        <f t="shared" si="18"/>
        <v>0</v>
      </c>
      <c r="AB39" s="102"/>
      <c r="AC39" s="103"/>
      <c r="AD39" s="102"/>
      <c r="AE39" s="102"/>
      <c r="AF39" s="102"/>
      <c r="AG39" s="102"/>
      <c r="AH39" s="102"/>
      <c r="AI39" s="102"/>
      <c r="AJ39" s="102"/>
      <c r="AK39" s="102"/>
      <c r="AL39" s="102"/>
      <c r="AM39" s="102"/>
      <c r="AN39" s="102"/>
      <c r="AO39" s="102"/>
      <c r="AP39" s="102"/>
      <c r="AQ39" s="102"/>
      <c r="AR39" s="104"/>
      <c r="AS39" s="105"/>
      <c r="AT39" s="121" t="s">
        <v>62</v>
      </c>
      <c r="AU39" s="124">
        <v>3</v>
      </c>
      <c r="AV39" s="319">
        <f t="shared" si="19"/>
        <v>75</v>
      </c>
      <c r="AW39" s="320">
        <f t="shared" si="20"/>
        <v>60</v>
      </c>
      <c r="AX39" s="321">
        <f t="shared" si="21"/>
        <v>60</v>
      </c>
      <c r="AY39" s="125"/>
      <c r="AZ39" s="126"/>
      <c r="BA39" s="125"/>
      <c r="BB39" s="125"/>
      <c r="BC39" s="125"/>
      <c r="BD39" s="125"/>
      <c r="BE39" s="125"/>
      <c r="BF39" s="125"/>
      <c r="BG39" s="125"/>
      <c r="BH39" s="125"/>
      <c r="BI39" s="125"/>
      <c r="BJ39" s="125"/>
      <c r="BK39" s="125"/>
      <c r="BL39" s="125"/>
      <c r="BM39" s="125"/>
      <c r="BN39" s="125">
        <v>60</v>
      </c>
      <c r="BO39" s="127"/>
      <c r="BP39" s="128">
        <v>15</v>
      </c>
      <c r="BQ39" s="377">
        <f t="shared" ref="BQ39:BQ42" si="52">IFERROR(M39/Q39," ")</f>
        <v>25</v>
      </c>
      <c r="BR39" s="381" t="str">
        <f t="shared" si="36"/>
        <v>Wartość prawidłowa</v>
      </c>
      <c r="BS39" s="334">
        <f t="shared" si="37"/>
        <v>0</v>
      </c>
      <c r="BT39" s="335">
        <f t="shared" si="38"/>
        <v>0</v>
      </c>
      <c r="BU39" s="335">
        <f t="shared" si="39"/>
        <v>0</v>
      </c>
      <c r="BV39" s="335">
        <f t="shared" si="40"/>
        <v>0</v>
      </c>
      <c r="BW39" s="335">
        <f t="shared" si="41"/>
        <v>15</v>
      </c>
      <c r="BX39" s="335">
        <f t="shared" si="42"/>
        <v>60</v>
      </c>
      <c r="BY39" s="336">
        <f t="shared" si="43"/>
        <v>75</v>
      </c>
      <c r="BZ39" s="337">
        <f t="shared" si="44"/>
        <v>0</v>
      </c>
      <c r="CA39" s="338">
        <f t="shared" si="45"/>
        <v>0</v>
      </c>
      <c r="CB39" s="338">
        <f t="shared" si="46"/>
        <v>0</v>
      </c>
      <c r="CC39" s="338">
        <f t="shared" si="47"/>
        <v>0</v>
      </c>
      <c r="CD39" s="338">
        <f t="shared" si="48"/>
        <v>0.6</v>
      </c>
      <c r="CE39" s="338">
        <f t="shared" si="49"/>
        <v>2.4</v>
      </c>
      <c r="CF39" s="339">
        <f t="shared" si="50"/>
        <v>3</v>
      </c>
      <c r="CG39" s="334">
        <f t="shared" si="32"/>
        <v>60</v>
      </c>
      <c r="CH39" s="340">
        <f t="shared" si="33"/>
        <v>0</v>
      </c>
      <c r="CI39" s="341">
        <f t="shared" si="34"/>
        <v>2.4</v>
      </c>
      <c r="CJ39" s="342">
        <f t="shared" si="35"/>
        <v>0</v>
      </c>
      <c r="CK39" s="343">
        <f>Matryca!Q39</f>
        <v>0</v>
      </c>
      <c r="CL39" s="344">
        <f>Matryca!R39</f>
        <v>5</v>
      </c>
      <c r="CM39" s="345">
        <f>Matryca!S39</f>
        <v>6</v>
      </c>
    </row>
    <row r="40" spans="1:138" s="72" customFormat="1" ht="60" x14ac:dyDescent="0.25">
      <c r="A40" s="80">
        <v>21</v>
      </c>
      <c r="B40" s="129" t="s">
        <v>47</v>
      </c>
      <c r="C40" s="96" t="s">
        <v>420</v>
      </c>
      <c r="D40" s="96"/>
      <c r="E40" s="97">
        <v>1</v>
      </c>
      <c r="F40" s="96" t="s">
        <v>420</v>
      </c>
      <c r="G40" s="96" t="s">
        <v>75</v>
      </c>
      <c r="H40" s="76" t="s">
        <v>116</v>
      </c>
      <c r="I40" s="122" t="s">
        <v>412</v>
      </c>
      <c r="J40" s="115"/>
      <c r="K40" s="107"/>
      <c r="L40" s="74" t="s">
        <v>143</v>
      </c>
      <c r="M40" s="290">
        <f t="shared" si="7"/>
        <v>75</v>
      </c>
      <c r="N40" s="291">
        <f t="shared" si="8"/>
        <v>15</v>
      </c>
      <c r="O40" s="292">
        <f t="shared" si="9"/>
        <v>60</v>
      </c>
      <c r="P40" s="293">
        <f t="shared" si="10"/>
        <v>60</v>
      </c>
      <c r="Q40" s="294">
        <f t="shared" si="11"/>
        <v>3</v>
      </c>
      <c r="R40" s="300">
        <f t="shared" si="12"/>
        <v>0</v>
      </c>
      <c r="S40" s="300">
        <f t="shared" si="13"/>
        <v>3</v>
      </c>
      <c r="T40" s="296">
        <f t="shared" si="14"/>
        <v>0</v>
      </c>
      <c r="U40" s="298">
        <f t="shared" si="15"/>
        <v>2.4</v>
      </c>
      <c r="V40" s="99" t="s">
        <v>62</v>
      </c>
      <c r="W40" s="123"/>
      <c r="X40" s="101"/>
      <c r="Y40" s="312">
        <f t="shared" si="16"/>
        <v>0</v>
      </c>
      <c r="Z40" s="292">
        <f t="shared" si="17"/>
        <v>0</v>
      </c>
      <c r="AA40" s="313">
        <f t="shared" si="18"/>
        <v>0</v>
      </c>
      <c r="AB40" s="102"/>
      <c r="AC40" s="103"/>
      <c r="AD40" s="102"/>
      <c r="AE40" s="102"/>
      <c r="AF40" s="102"/>
      <c r="AG40" s="102"/>
      <c r="AH40" s="102"/>
      <c r="AI40" s="102"/>
      <c r="AJ40" s="102"/>
      <c r="AK40" s="102"/>
      <c r="AL40" s="102"/>
      <c r="AM40" s="102"/>
      <c r="AN40" s="102"/>
      <c r="AO40" s="102"/>
      <c r="AP40" s="102"/>
      <c r="AQ40" s="102"/>
      <c r="AR40" s="104"/>
      <c r="AS40" s="105"/>
      <c r="AT40" s="121" t="s">
        <v>62</v>
      </c>
      <c r="AU40" s="101">
        <v>3</v>
      </c>
      <c r="AV40" s="290">
        <f t="shared" si="19"/>
        <v>75</v>
      </c>
      <c r="AW40" s="292">
        <f t="shared" si="20"/>
        <v>60</v>
      </c>
      <c r="AX40" s="313">
        <f t="shared" si="21"/>
        <v>60</v>
      </c>
      <c r="AY40" s="102"/>
      <c r="AZ40" s="103"/>
      <c r="BA40" s="102"/>
      <c r="BB40" s="102"/>
      <c r="BC40" s="102"/>
      <c r="BD40" s="102"/>
      <c r="BE40" s="102"/>
      <c r="BF40" s="102"/>
      <c r="BG40" s="102"/>
      <c r="BH40" s="102"/>
      <c r="BI40" s="102"/>
      <c r="BJ40" s="102"/>
      <c r="BK40" s="102"/>
      <c r="BL40" s="102"/>
      <c r="BM40" s="102"/>
      <c r="BN40" s="102">
        <v>60</v>
      </c>
      <c r="BO40" s="104"/>
      <c r="BP40" s="105">
        <v>15</v>
      </c>
      <c r="BQ40" s="377">
        <f t="shared" si="52"/>
        <v>25</v>
      </c>
      <c r="BR40" s="381" t="str">
        <f t="shared" si="36"/>
        <v>Wartość prawidłowa</v>
      </c>
      <c r="BS40" s="334">
        <f t="shared" si="37"/>
        <v>0</v>
      </c>
      <c r="BT40" s="335">
        <f t="shared" si="38"/>
        <v>0</v>
      </c>
      <c r="BU40" s="335">
        <f t="shared" si="39"/>
        <v>0</v>
      </c>
      <c r="BV40" s="335">
        <f t="shared" si="40"/>
        <v>0</v>
      </c>
      <c r="BW40" s="335">
        <f t="shared" si="41"/>
        <v>15</v>
      </c>
      <c r="BX40" s="335">
        <f t="shared" si="42"/>
        <v>60</v>
      </c>
      <c r="BY40" s="336">
        <f t="shared" si="43"/>
        <v>75</v>
      </c>
      <c r="BZ40" s="337">
        <f t="shared" si="44"/>
        <v>0</v>
      </c>
      <c r="CA40" s="338">
        <f t="shared" si="45"/>
        <v>0</v>
      </c>
      <c r="CB40" s="338">
        <f t="shared" si="46"/>
        <v>0</v>
      </c>
      <c r="CC40" s="338">
        <f t="shared" si="47"/>
        <v>0</v>
      </c>
      <c r="CD40" s="338">
        <f t="shared" si="48"/>
        <v>0.6</v>
      </c>
      <c r="CE40" s="338">
        <f t="shared" si="49"/>
        <v>2.4</v>
      </c>
      <c r="CF40" s="339">
        <f t="shared" si="50"/>
        <v>3</v>
      </c>
      <c r="CG40" s="334">
        <f t="shared" si="32"/>
        <v>60</v>
      </c>
      <c r="CH40" s="340">
        <f t="shared" si="33"/>
        <v>0</v>
      </c>
      <c r="CI40" s="341">
        <f t="shared" si="34"/>
        <v>2.4</v>
      </c>
      <c r="CJ40" s="342">
        <f t="shared" si="35"/>
        <v>0</v>
      </c>
      <c r="CK40" s="343">
        <f>Matryca!Q40</f>
        <v>0</v>
      </c>
      <c r="CL40" s="344">
        <f>Matryca!R40</f>
        <v>12</v>
      </c>
      <c r="CM40" s="345">
        <f>Matryca!S40</f>
        <v>6</v>
      </c>
    </row>
    <row r="41" spans="1:138" s="72" customFormat="1" ht="75" x14ac:dyDescent="0.25">
      <c r="A41" s="96">
        <v>22</v>
      </c>
      <c r="B41" s="97"/>
      <c r="C41" s="96" t="s">
        <v>420</v>
      </c>
      <c r="D41" s="96"/>
      <c r="E41" s="97">
        <v>1</v>
      </c>
      <c r="F41" s="96" t="s">
        <v>420</v>
      </c>
      <c r="G41" s="96" t="s">
        <v>75</v>
      </c>
      <c r="H41" s="76" t="s">
        <v>117</v>
      </c>
      <c r="I41" s="130" t="s">
        <v>969</v>
      </c>
      <c r="J41" s="115"/>
      <c r="K41" s="107"/>
      <c r="L41" s="119" t="s">
        <v>144</v>
      </c>
      <c r="M41" s="290">
        <f t="shared" si="7"/>
        <v>4</v>
      </c>
      <c r="N41" s="291">
        <f t="shared" si="8"/>
        <v>0</v>
      </c>
      <c r="O41" s="292">
        <f t="shared" si="9"/>
        <v>4</v>
      </c>
      <c r="P41" s="293">
        <f t="shared" si="10"/>
        <v>4</v>
      </c>
      <c r="Q41" s="294">
        <f t="shared" si="11"/>
        <v>0</v>
      </c>
      <c r="R41" s="300">
        <f t="shared" si="12"/>
        <v>0</v>
      </c>
      <c r="S41" s="300">
        <f t="shared" si="13"/>
        <v>0</v>
      </c>
      <c r="T41" s="296">
        <f t="shared" si="14"/>
        <v>0</v>
      </c>
      <c r="U41" s="298">
        <f t="shared" si="15"/>
        <v>0</v>
      </c>
      <c r="V41" s="99" t="s">
        <v>62</v>
      </c>
      <c r="W41" s="123" t="s">
        <v>62</v>
      </c>
      <c r="X41" s="101"/>
      <c r="Y41" s="312">
        <f t="shared" si="16"/>
        <v>4</v>
      </c>
      <c r="Z41" s="292">
        <f t="shared" si="17"/>
        <v>4</v>
      </c>
      <c r="AA41" s="313">
        <f t="shared" si="18"/>
        <v>4</v>
      </c>
      <c r="AB41" s="102"/>
      <c r="AC41" s="103"/>
      <c r="AD41" s="102"/>
      <c r="AE41" s="102"/>
      <c r="AF41" s="102"/>
      <c r="AG41" s="102"/>
      <c r="AH41" s="102"/>
      <c r="AI41" s="102"/>
      <c r="AJ41" s="102"/>
      <c r="AK41" s="102"/>
      <c r="AL41" s="102"/>
      <c r="AM41" s="102"/>
      <c r="AN41" s="102"/>
      <c r="AO41" s="102">
        <v>4</v>
      </c>
      <c r="AP41" s="102"/>
      <c r="AQ41" s="102"/>
      <c r="AR41" s="104"/>
      <c r="AS41" s="105"/>
      <c r="AT41" s="121"/>
      <c r="AU41" s="101"/>
      <c r="AV41" s="290">
        <f t="shared" si="19"/>
        <v>0</v>
      </c>
      <c r="AW41" s="292">
        <f t="shared" si="20"/>
        <v>0</v>
      </c>
      <c r="AX41" s="313">
        <f t="shared" si="21"/>
        <v>0</v>
      </c>
      <c r="AY41" s="102"/>
      <c r="AZ41" s="103"/>
      <c r="BA41" s="102"/>
      <c r="BB41" s="102"/>
      <c r="BC41" s="102"/>
      <c r="BD41" s="102"/>
      <c r="BE41" s="102"/>
      <c r="BF41" s="102"/>
      <c r="BG41" s="102"/>
      <c r="BH41" s="102"/>
      <c r="BI41" s="102"/>
      <c r="BJ41" s="102"/>
      <c r="BK41" s="102"/>
      <c r="BL41" s="102"/>
      <c r="BM41" s="102"/>
      <c r="BN41" s="102"/>
      <c r="BO41" s="104"/>
      <c r="BP41" s="131"/>
      <c r="BQ41" s="377" t="str">
        <f t="shared" si="52"/>
        <v xml:space="preserve"> </v>
      </c>
      <c r="BR41" s="381" t="str">
        <f t="shared" si="36"/>
        <v>1 ECTS powinien mieścić się przedziale 25-30h</v>
      </c>
      <c r="BS41" s="346">
        <f t="shared" ref="BS41:BS42" si="53">SUM(AB41,AD41:AP41,AY41,BA41:BM41)-AC41-AZ41-AO41-BL41</f>
        <v>0</v>
      </c>
      <c r="BT41" s="335">
        <f t="shared" ref="BT41:BT42" si="54">AC41+AZ41</f>
        <v>0</v>
      </c>
      <c r="BU41" s="335">
        <f t="shared" ref="BU41:BU42" si="55">AO41+BL41</f>
        <v>4</v>
      </c>
      <c r="BV41" s="335">
        <f t="shared" ref="BV41:BV42" si="56">AR41+BO41</f>
        <v>0</v>
      </c>
      <c r="BW41" s="335">
        <f t="shared" ref="BW41:BW42" si="57">N41</f>
        <v>0</v>
      </c>
      <c r="BX41" s="335">
        <f t="shared" ref="BX41:BX42" si="58">AQ41+BN41</f>
        <v>0</v>
      </c>
      <c r="BY41" s="336">
        <f t="shared" ref="BY41:BY42" si="59">SUM(BS41:BX41)</f>
        <v>4</v>
      </c>
      <c r="BZ41" s="337">
        <f t="shared" ref="BZ41:BZ42" si="60">IFERROR((BS41*Q41)/BY41," ")</f>
        <v>0</v>
      </c>
      <c r="CA41" s="338">
        <f t="shared" ref="CA41:CA42" si="61">IFERROR((BT41*Q41)/BY41," ")</f>
        <v>0</v>
      </c>
      <c r="CB41" s="338">
        <f t="shared" ref="CB41:CB42" si="62">IFERROR((BU41*Q41)/BY41," ")</f>
        <v>0</v>
      </c>
      <c r="CC41" s="338">
        <f t="shared" ref="CC41:CC42" si="63">IFERROR((BV41*Q41)/BY41," ")</f>
        <v>0</v>
      </c>
      <c r="CD41" s="338">
        <f t="shared" ref="CD41:CD42" si="64">IFERROR((BW41*Q41)/BY41," ")</f>
        <v>0</v>
      </c>
      <c r="CE41" s="338">
        <f t="shared" ref="CE41:CE42" si="65">IFERROR((BX41*Q41)/BY41," ")</f>
        <v>0</v>
      </c>
      <c r="CF41" s="339">
        <f t="shared" ref="CF41:CF42" si="66">IFERROR((SUM(BZ41:CE41))," ")</f>
        <v>0</v>
      </c>
      <c r="CG41" s="334">
        <f t="shared" ref="CG41:CG42" si="67">SUM(BS41:BT41,BX41)</f>
        <v>0</v>
      </c>
      <c r="CH41" s="340">
        <f t="shared" ref="CH41:CH42" si="68">SUM(BT41:BU41)</f>
        <v>4</v>
      </c>
      <c r="CI41" s="341">
        <f t="shared" ref="CI41:CI42" si="69">SUM(BZ41:CA41,CE41)</f>
        <v>0</v>
      </c>
      <c r="CJ41" s="342">
        <f t="shared" ref="CJ41:CJ42" si="70">SUM(CA41:CB41)</f>
        <v>0</v>
      </c>
      <c r="CK41" s="343">
        <f>Matryca!Q41</f>
        <v>3</v>
      </c>
      <c r="CL41" s="344">
        <f>Matryca!R41</f>
        <v>0</v>
      </c>
      <c r="CM41" s="345">
        <f>Matryca!S41</f>
        <v>0</v>
      </c>
    </row>
    <row r="42" spans="1:138" s="72" customFormat="1" ht="75.75" thickBot="1" x14ac:dyDescent="0.3">
      <c r="A42" s="132">
        <v>23</v>
      </c>
      <c r="B42" s="133"/>
      <c r="C42" s="132" t="s">
        <v>420</v>
      </c>
      <c r="D42" s="132"/>
      <c r="E42" s="134">
        <v>1</v>
      </c>
      <c r="F42" s="132" t="s">
        <v>420</v>
      </c>
      <c r="G42" s="132" t="s">
        <v>75</v>
      </c>
      <c r="H42" s="135" t="s">
        <v>117</v>
      </c>
      <c r="I42" s="136" t="s">
        <v>970</v>
      </c>
      <c r="J42" s="137"/>
      <c r="K42" s="138"/>
      <c r="L42" s="139" t="s">
        <v>144</v>
      </c>
      <c r="M42" s="301">
        <f t="shared" si="7"/>
        <v>2</v>
      </c>
      <c r="N42" s="302">
        <f t="shared" si="8"/>
        <v>0</v>
      </c>
      <c r="O42" s="303">
        <f t="shared" si="9"/>
        <v>2</v>
      </c>
      <c r="P42" s="304">
        <f t="shared" si="10"/>
        <v>2</v>
      </c>
      <c r="Q42" s="305">
        <f t="shared" si="11"/>
        <v>0</v>
      </c>
      <c r="R42" s="306">
        <f t="shared" si="12"/>
        <v>0</v>
      </c>
      <c r="S42" s="306">
        <f t="shared" si="13"/>
        <v>0</v>
      </c>
      <c r="T42" s="307">
        <f t="shared" si="14"/>
        <v>0</v>
      </c>
      <c r="U42" s="308">
        <f t="shared" si="15"/>
        <v>0</v>
      </c>
      <c r="V42" s="140" t="s">
        <v>62</v>
      </c>
      <c r="W42" s="141" t="s">
        <v>62</v>
      </c>
      <c r="X42" s="142"/>
      <c r="Y42" s="316">
        <f t="shared" si="16"/>
        <v>2</v>
      </c>
      <c r="Z42" s="303">
        <f t="shared" si="17"/>
        <v>2</v>
      </c>
      <c r="AA42" s="317">
        <f t="shared" si="18"/>
        <v>2</v>
      </c>
      <c r="AB42" s="143"/>
      <c r="AC42" s="144"/>
      <c r="AD42" s="143"/>
      <c r="AE42" s="143"/>
      <c r="AF42" s="143"/>
      <c r="AG42" s="143"/>
      <c r="AH42" s="143"/>
      <c r="AI42" s="143"/>
      <c r="AJ42" s="143"/>
      <c r="AK42" s="143"/>
      <c r="AL42" s="143"/>
      <c r="AM42" s="143"/>
      <c r="AN42" s="143"/>
      <c r="AO42" s="143">
        <v>2</v>
      </c>
      <c r="AP42" s="143"/>
      <c r="AQ42" s="143"/>
      <c r="AR42" s="145"/>
      <c r="AS42" s="146"/>
      <c r="AT42" s="147"/>
      <c r="AU42" s="142"/>
      <c r="AV42" s="301">
        <f t="shared" si="19"/>
        <v>0</v>
      </c>
      <c r="AW42" s="303">
        <f t="shared" si="20"/>
        <v>0</v>
      </c>
      <c r="AX42" s="317">
        <f t="shared" si="21"/>
        <v>0</v>
      </c>
      <c r="AY42" s="143"/>
      <c r="AZ42" s="144"/>
      <c r="BA42" s="143"/>
      <c r="BB42" s="143"/>
      <c r="BC42" s="143"/>
      <c r="BD42" s="143"/>
      <c r="BE42" s="143"/>
      <c r="BF42" s="148"/>
      <c r="BG42" s="148"/>
      <c r="BH42" s="148"/>
      <c r="BI42" s="148"/>
      <c r="BJ42" s="148"/>
      <c r="BK42" s="148"/>
      <c r="BL42" s="148"/>
      <c r="BM42" s="148"/>
      <c r="BN42" s="148"/>
      <c r="BO42" s="149"/>
      <c r="BP42" s="150"/>
      <c r="BQ42" s="377" t="str">
        <f t="shared" si="52"/>
        <v xml:space="preserve"> </v>
      </c>
      <c r="BR42" s="381" t="str">
        <f t="shared" si="36"/>
        <v>1 ECTS powinien mieścić się przedziale 25-30h</v>
      </c>
      <c r="BS42" s="347">
        <f t="shared" si="53"/>
        <v>0</v>
      </c>
      <c r="BT42" s="348">
        <f t="shared" si="54"/>
        <v>0</v>
      </c>
      <c r="BU42" s="348">
        <f t="shared" si="55"/>
        <v>2</v>
      </c>
      <c r="BV42" s="348">
        <f t="shared" si="56"/>
        <v>0</v>
      </c>
      <c r="BW42" s="348">
        <f t="shared" si="57"/>
        <v>0</v>
      </c>
      <c r="BX42" s="348">
        <f t="shared" si="58"/>
        <v>0</v>
      </c>
      <c r="BY42" s="336">
        <f t="shared" si="59"/>
        <v>2</v>
      </c>
      <c r="BZ42" s="349">
        <f t="shared" si="60"/>
        <v>0</v>
      </c>
      <c r="CA42" s="350">
        <f t="shared" si="61"/>
        <v>0</v>
      </c>
      <c r="CB42" s="350">
        <f t="shared" si="62"/>
        <v>0</v>
      </c>
      <c r="CC42" s="350">
        <f t="shared" si="63"/>
        <v>0</v>
      </c>
      <c r="CD42" s="350">
        <f t="shared" si="64"/>
        <v>0</v>
      </c>
      <c r="CE42" s="350">
        <f t="shared" si="65"/>
        <v>0</v>
      </c>
      <c r="CF42" s="351">
        <f t="shared" si="66"/>
        <v>0</v>
      </c>
      <c r="CG42" s="352">
        <f t="shared" si="67"/>
        <v>0</v>
      </c>
      <c r="CH42" s="353">
        <f t="shared" si="68"/>
        <v>2</v>
      </c>
      <c r="CI42" s="354">
        <f t="shared" si="69"/>
        <v>0</v>
      </c>
      <c r="CJ42" s="355">
        <f t="shared" si="70"/>
        <v>0</v>
      </c>
      <c r="CK42" s="343">
        <f>Matryca!Q42</f>
        <v>3</v>
      </c>
      <c r="CL42" s="344">
        <f>Matryca!R42</f>
        <v>0</v>
      </c>
      <c r="CM42" s="345">
        <f>Matryca!S42</f>
        <v>0</v>
      </c>
    </row>
    <row r="43" spans="1:138" s="155" customFormat="1" ht="29.25" customHeight="1" thickBot="1" x14ac:dyDescent="0.3">
      <c r="A43" s="151"/>
      <c r="B43" s="152"/>
      <c r="C43" s="152"/>
      <c r="D43" s="152"/>
      <c r="E43" s="152"/>
      <c r="F43" s="152"/>
      <c r="G43" s="152"/>
      <c r="H43" s="152"/>
      <c r="I43" s="153" t="s">
        <v>162</v>
      </c>
      <c r="J43" s="378">
        <f>COUNTIF(J20:J42,"tak")</f>
        <v>0</v>
      </c>
      <c r="K43" s="378">
        <f>COUNTIF(K20:K42,"tak")</f>
        <v>3</v>
      </c>
      <c r="L43" s="378">
        <f>COUNTIF(L20:L42,"tak")</f>
        <v>18</v>
      </c>
      <c r="M43" s="356">
        <f>SUM(M20:M42)</f>
        <v>1526</v>
      </c>
      <c r="N43" s="356">
        <f>SUM(N20:N42)</f>
        <v>715</v>
      </c>
      <c r="O43" s="356">
        <f t="shared" ref="O43:BP43" si="71">SUM(O20:O42)</f>
        <v>811</v>
      </c>
      <c r="P43" s="356">
        <f t="shared" si="71"/>
        <v>811</v>
      </c>
      <c r="Q43" s="356">
        <f t="shared" si="71"/>
        <v>60</v>
      </c>
      <c r="R43" s="379">
        <f t="shared" si="71"/>
        <v>3.4736842105263159</v>
      </c>
      <c r="S43" s="379">
        <f t="shared" si="71"/>
        <v>35.527067669172936</v>
      </c>
      <c r="T43" s="379">
        <f t="shared" si="71"/>
        <v>12.210776942355889</v>
      </c>
      <c r="U43" s="356">
        <f t="shared" si="71"/>
        <v>31.399999999999988</v>
      </c>
      <c r="V43" s="356">
        <f t="shared" si="71"/>
        <v>0</v>
      </c>
      <c r="W43" s="356">
        <f t="shared" si="71"/>
        <v>0</v>
      </c>
      <c r="X43" s="356">
        <f t="shared" si="71"/>
        <v>29.5</v>
      </c>
      <c r="Y43" s="356">
        <f t="shared" si="71"/>
        <v>751</v>
      </c>
      <c r="Z43" s="356">
        <f t="shared" si="71"/>
        <v>381</v>
      </c>
      <c r="AA43" s="356">
        <f t="shared" si="71"/>
        <v>381</v>
      </c>
      <c r="AB43" s="356">
        <f t="shared" si="71"/>
        <v>134</v>
      </c>
      <c r="AC43" s="356">
        <f t="shared" si="71"/>
        <v>95</v>
      </c>
      <c r="AD43" s="356">
        <f t="shared" si="71"/>
        <v>25</v>
      </c>
      <c r="AE43" s="356">
        <f t="shared" si="71"/>
        <v>135</v>
      </c>
      <c r="AF43" s="356">
        <f t="shared" si="71"/>
        <v>10</v>
      </c>
      <c r="AG43" s="356">
        <f t="shared" si="71"/>
        <v>31</v>
      </c>
      <c r="AH43" s="356">
        <f t="shared" si="71"/>
        <v>0</v>
      </c>
      <c r="AI43" s="356">
        <f t="shared" si="71"/>
        <v>0</v>
      </c>
      <c r="AJ43" s="356">
        <f t="shared" si="71"/>
        <v>0</v>
      </c>
      <c r="AK43" s="356">
        <f t="shared" si="71"/>
        <v>10</v>
      </c>
      <c r="AL43" s="356">
        <f t="shared" si="71"/>
        <v>0</v>
      </c>
      <c r="AM43" s="356">
        <f t="shared" si="71"/>
        <v>0</v>
      </c>
      <c r="AN43" s="356">
        <f t="shared" si="71"/>
        <v>30</v>
      </c>
      <c r="AO43" s="356">
        <f t="shared" si="71"/>
        <v>6</v>
      </c>
      <c r="AP43" s="356">
        <f t="shared" si="71"/>
        <v>0</v>
      </c>
      <c r="AQ43" s="356">
        <f t="shared" si="71"/>
        <v>0</v>
      </c>
      <c r="AR43" s="356">
        <f t="shared" si="71"/>
        <v>0</v>
      </c>
      <c r="AS43" s="356">
        <f t="shared" si="71"/>
        <v>370</v>
      </c>
      <c r="AT43" s="356">
        <f t="shared" si="71"/>
        <v>0</v>
      </c>
      <c r="AU43" s="356">
        <f t="shared" si="71"/>
        <v>30.5</v>
      </c>
      <c r="AV43" s="356">
        <f t="shared" si="71"/>
        <v>775</v>
      </c>
      <c r="AW43" s="356">
        <f t="shared" si="71"/>
        <v>430</v>
      </c>
      <c r="AX43" s="356">
        <f t="shared" si="71"/>
        <v>430</v>
      </c>
      <c r="AY43" s="356">
        <f t="shared" si="71"/>
        <v>85</v>
      </c>
      <c r="AZ43" s="356">
        <f t="shared" si="71"/>
        <v>55</v>
      </c>
      <c r="BA43" s="356">
        <f t="shared" si="71"/>
        <v>5</v>
      </c>
      <c r="BB43" s="356">
        <f t="shared" si="71"/>
        <v>100</v>
      </c>
      <c r="BC43" s="356">
        <f t="shared" si="71"/>
        <v>20</v>
      </c>
      <c r="BD43" s="356">
        <f t="shared" si="71"/>
        <v>15</v>
      </c>
      <c r="BE43" s="356">
        <f t="shared" si="71"/>
        <v>0</v>
      </c>
      <c r="BF43" s="356">
        <f t="shared" si="71"/>
        <v>0</v>
      </c>
      <c r="BG43" s="356">
        <f t="shared" si="71"/>
        <v>0</v>
      </c>
      <c r="BH43" s="356">
        <f t="shared" si="71"/>
        <v>0</v>
      </c>
      <c r="BI43" s="356">
        <f t="shared" si="71"/>
        <v>55</v>
      </c>
      <c r="BJ43" s="356">
        <f t="shared" si="71"/>
        <v>0</v>
      </c>
      <c r="BK43" s="356">
        <f t="shared" si="71"/>
        <v>30</v>
      </c>
      <c r="BL43" s="356">
        <f t="shared" si="71"/>
        <v>0</v>
      </c>
      <c r="BM43" s="356">
        <f t="shared" si="71"/>
        <v>0</v>
      </c>
      <c r="BN43" s="356">
        <f t="shared" si="71"/>
        <v>120</v>
      </c>
      <c r="BO43" s="356">
        <f t="shared" si="71"/>
        <v>0</v>
      </c>
      <c r="BP43" s="356">
        <f t="shared" si="71"/>
        <v>345</v>
      </c>
      <c r="BQ43" s="154"/>
      <c r="BR43" s="382" t="str">
        <f t="shared" si="36"/>
        <v>1 ECTS powinien mieścić się przedziale 25-30h</v>
      </c>
      <c r="BS43" s="356">
        <f>SUM(BS20:BS42)</f>
        <v>535</v>
      </c>
      <c r="BT43" s="356">
        <f t="shared" ref="BT43:CI43" si="72">SUM(BT20:BT42)</f>
        <v>150</v>
      </c>
      <c r="BU43" s="356">
        <f t="shared" si="72"/>
        <v>6</v>
      </c>
      <c r="BV43" s="356">
        <f t="shared" si="72"/>
        <v>0</v>
      </c>
      <c r="BW43" s="356">
        <f t="shared" si="72"/>
        <v>715</v>
      </c>
      <c r="BX43" s="356">
        <f t="shared" si="72"/>
        <v>120</v>
      </c>
      <c r="BY43" s="356">
        <f t="shared" si="72"/>
        <v>1526</v>
      </c>
      <c r="BZ43" s="356">
        <f t="shared" si="72"/>
        <v>20.799999999999997</v>
      </c>
      <c r="CA43" s="356">
        <f t="shared" si="72"/>
        <v>5.8000000000000007</v>
      </c>
      <c r="CB43" s="356">
        <f t="shared" si="72"/>
        <v>0</v>
      </c>
      <c r="CC43" s="356">
        <f t="shared" si="72"/>
        <v>0</v>
      </c>
      <c r="CD43" s="356">
        <f t="shared" si="72"/>
        <v>28.600000000000012</v>
      </c>
      <c r="CE43" s="357">
        <f>SUM(CE20:CE42)</f>
        <v>4.8</v>
      </c>
      <c r="CF43" s="356">
        <f t="shared" si="72"/>
        <v>60</v>
      </c>
      <c r="CG43" s="356">
        <f t="shared" si="72"/>
        <v>805</v>
      </c>
      <c r="CH43" s="356">
        <f t="shared" si="72"/>
        <v>156</v>
      </c>
      <c r="CI43" s="356">
        <f t="shared" si="72"/>
        <v>31.399999999999988</v>
      </c>
      <c r="CJ43" s="357">
        <f>SUM(CJ20:CJ42)</f>
        <v>5.8000000000000007</v>
      </c>
      <c r="CK43" s="357">
        <f t="shared" ref="CK43:CM43" si="73">SUM(CK20:CK42)</f>
        <v>97</v>
      </c>
      <c r="CL43" s="357">
        <f t="shared" si="73"/>
        <v>97</v>
      </c>
      <c r="CM43" s="357">
        <f t="shared" si="73"/>
        <v>83</v>
      </c>
    </row>
    <row r="44" spans="1:138" s="72" customFormat="1" ht="45" x14ac:dyDescent="0.25">
      <c r="A44" s="156">
        <v>24</v>
      </c>
      <c r="B44" s="157" t="s">
        <v>43</v>
      </c>
      <c r="C44" s="82" t="s">
        <v>420</v>
      </c>
      <c r="D44" s="82"/>
      <c r="E44" s="81">
        <v>2</v>
      </c>
      <c r="F44" s="82" t="s">
        <v>953</v>
      </c>
      <c r="G44" s="158" t="s">
        <v>75</v>
      </c>
      <c r="H44" s="158" t="s">
        <v>116</v>
      </c>
      <c r="I44" s="159" t="s">
        <v>828</v>
      </c>
      <c r="J44" s="74"/>
      <c r="K44" s="98" t="s">
        <v>143</v>
      </c>
      <c r="L44" s="160" t="s">
        <v>143</v>
      </c>
      <c r="M44" s="318">
        <f t="shared" ref="M44:M66" si="74">Y44+AV44</f>
        <v>50</v>
      </c>
      <c r="N44" s="383">
        <f t="shared" ref="N44:N66" si="75">AS44+BP44</f>
        <v>25</v>
      </c>
      <c r="O44" s="384">
        <f t="shared" ref="O44:O66" si="76">Z44+AW44</f>
        <v>25</v>
      </c>
      <c r="P44" s="285">
        <f t="shared" ref="P44:P66" si="77">AA44+AX44</f>
        <v>25</v>
      </c>
      <c r="Q44" s="286">
        <f t="shared" ref="Q44:Q66" si="78">X44+AU44</f>
        <v>2</v>
      </c>
      <c r="R44" s="287">
        <f t="shared" ref="R44:R66" si="79">IFERROR((AL44+BI44)*Q44/O44," ")</f>
        <v>0</v>
      </c>
      <c r="S44" s="287">
        <f t="shared" ref="S44:S66" si="80">IFERROR(IF(L44="tak",(SUM(AE44:AL44,AQ44,BB44:BI44,BN44))*Q44/O44,0),0)</f>
        <v>1.2</v>
      </c>
      <c r="T44" s="288">
        <f t="shared" ref="T44:T66" si="81">IFERROR((AC44+AO44+AZ44+BL44)*Q44/O44," ")</f>
        <v>0.4</v>
      </c>
      <c r="U44" s="289">
        <f t="shared" ref="U44:U66" si="82">IFERROR((SUM(AB44,AD44:AN44,AY44,BA44:BK44,AQ44,BN44)*Q44/M44)," ")</f>
        <v>1</v>
      </c>
      <c r="V44" s="161" t="s">
        <v>62</v>
      </c>
      <c r="W44" s="89" t="s">
        <v>62</v>
      </c>
      <c r="X44" s="90">
        <v>2</v>
      </c>
      <c r="Y44" s="309">
        <f t="shared" ref="Y44:Y66" si="83">AS44+Z44</f>
        <v>50</v>
      </c>
      <c r="Z44" s="310">
        <f t="shared" ref="Z44:Z66" si="84">AR44+AA44</f>
        <v>25</v>
      </c>
      <c r="AA44" s="311">
        <f t="shared" ref="AA44:AA66" si="85">(SUM(AB44:AQ44))-AC44</f>
        <v>25</v>
      </c>
      <c r="AB44" s="162">
        <v>10</v>
      </c>
      <c r="AC44" s="163">
        <v>5</v>
      </c>
      <c r="AD44" s="162"/>
      <c r="AE44" s="162">
        <v>5</v>
      </c>
      <c r="AF44" s="162"/>
      <c r="AG44" s="162">
        <v>10</v>
      </c>
      <c r="AH44" s="162"/>
      <c r="AI44" s="162"/>
      <c r="AJ44" s="162"/>
      <c r="AK44" s="162"/>
      <c r="AL44" s="162"/>
      <c r="AM44" s="162"/>
      <c r="AN44" s="162"/>
      <c r="AO44" s="162"/>
      <c r="AP44" s="162"/>
      <c r="AQ44" s="162"/>
      <c r="AR44" s="164"/>
      <c r="AS44" s="165">
        <v>25</v>
      </c>
      <c r="AT44" s="100"/>
      <c r="AU44" s="166"/>
      <c r="AV44" s="282">
        <f t="shared" si="1"/>
        <v>0</v>
      </c>
      <c r="AW44" s="284">
        <f t="shared" ref="AW44" si="86">BO44+AX44</f>
        <v>0</v>
      </c>
      <c r="AX44" s="395">
        <f t="shared" ref="AX44" si="87">(SUM(AY44:BN44))-AZ44</f>
        <v>0</v>
      </c>
      <c r="AY44" s="162"/>
      <c r="AZ44" s="163"/>
      <c r="BA44" s="162"/>
      <c r="BB44" s="162"/>
      <c r="BC44" s="162"/>
      <c r="BD44" s="162"/>
      <c r="BE44" s="162"/>
      <c r="BF44" s="162"/>
      <c r="BG44" s="162"/>
      <c r="BH44" s="162"/>
      <c r="BI44" s="162"/>
      <c r="BJ44" s="162"/>
      <c r="BK44" s="162"/>
      <c r="BL44" s="162"/>
      <c r="BM44" s="162"/>
      <c r="BN44" s="162"/>
      <c r="BO44" s="164"/>
      <c r="BP44" s="165"/>
      <c r="BQ44" s="376">
        <f t="shared" si="22"/>
        <v>25</v>
      </c>
      <c r="BR44" s="396" t="str">
        <f t="shared" si="36"/>
        <v>Wartość prawidłowa</v>
      </c>
      <c r="BS44" s="358">
        <f t="shared" si="37"/>
        <v>20</v>
      </c>
      <c r="BT44" s="359">
        <f t="shared" si="38"/>
        <v>5</v>
      </c>
      <c r="BU44" s="359">
        <f t="shared" si="39"/>
        <v>0</v>
      </c>
      <c r="BV44" s="359">
        <f t="shared" si="40"/>
        <v>0</v>
      </c>
      <c r="BW44" s="359">
        <f t="shared" si="41"/>
        <v>25</v>
      </c>
      <c r="BX44" s="359">
        <f t="shared" si="42"/>
        <v>0</v>
      </c>
      <c r="BY44" s="360">
        <f t="shared" si="43"/>
        <v>50</v>
      </c>
      <c r="BZ44" s="361">
        <f t="shared" si="44"/>
        <v>0.8</v>
      </c>
      <c r="CA44" s="362">
        <f t="shared" si="45"/>
        <v>0.2</v>
      </c>
      <c r="CB44" s="362">
        <f t="shared" si="46"/>
        <v>0</v>
      </c>
      <c r="CC44" s="362">
        <f t="shared" si="47"/>
        <v>0</v>
      </c>
      <c r="CD44" s="362">
        <f t="shared" si="48"/>
        <v>1</v>
      </c>
      <c r="CE44" s="362">
        <f t="shared" si="49"/>
        <v>0</v>
      </c>
      <c r="CF44" s="363">
        <f t="shared" si="50"/>
        <v>2</v>
      </c>
      <c r="CG44" s="364">
        <f t="shared" ref="CG44:CG66" si="88">SUM(BS44:BT44,BX44)</f>
        <v>25</v>
      </c>
      <c r="CH44" s="365">
        <f t="shared" ref="CH44:CH66" si="89">SUM(BT44:BU44)</f>
        <v>5</v>
      </c>
      <c r="CI44" s="366">
        <f t="shared" ref="CI44:CI66" si="90">SUM(BZ44:CA44,CE44)</f>
        <v>1</v>
      </c>
      <c r="CJ44" s="367">
        <f t="shared" ref="CJ44:CJ66" si="91">SUM(CA44:CB44)</f>
        <v>0.2</v>
      </c>
      <c r="CK44" s="343">
        <f>Matryca!Q44</f>
        <v>3</v>
      </c>
      <c r="CL44" s="344">
        <f>Matryca!R44</f>
        <v>5</v>
      </c>
      <c r="CM44" s="345">
        <f>Matryca!S44</f>
        <v>6</v>
      </c>
    </row>
    <row r="45" spans="1:138" s="72" customFormat="1" ht="29.25" customHeight="1" x14ac:dyDescent="0.25">
      <c r="A45" s="167">
        <v>25</v>
      </c>
      <c r="B45" s="111" t="s">
        <v>43</v>
      </c>
      <c r="C45" s="96" t="s">
        <v>420</v>
      </c>
      <c r="D45" s="96"/>
      <c r="E45" s="97">
        <v>2</v>
      </c>
      <c r="F45" s="96" t="s">
        <v>953</v>
      </c>
      <c r="G45" s="80" t="s">
        <v>75</v>
      </c>
      <c r="H45" s="96" t="s">
        <v>116</v>
      </c>
      <c r="I45" s="118" t="s">
        <v>413</v>
      </c>
      <c r="J45" s="74"/>
      <c r="K45" s="98" t="s">
        <v>143</v>
      </c>
      <c r="L45" s="74" t="s">
        <v>143</v>
      </c>
      <c r="M45" s="290">
        <f t="shared" si="74"/>
        <v>100</v>
      </c>
      <c r="N45" s="291">
        <f t="shared" si="75"/>
        <v>65</v>
      </c>
      <c r="O45" s="385">
        <f t="shared" si="76"/>
        <v>35</v>
      </c>
      <c r="P45" s="293">
        <f t="shared" si="77"/>
        <v>35</v>
      </c>
      <c r="Q45" s="294">
        <f t="shared" si="78"/>
        <v>4</v>
      </c>
      <c r="R45" s="295">
        <f t="shared" si="79"/>
        <v>0</v>
      </c>
      <c r="S45" s="295">
        <f t="shared" si="80"/>
        <v>1.7142857142857142</v>
      </c>
      <c r="T45" s="296">
        <f t="shared" si="81"/>
        <v>1.1428571428571428</v>
      </c>
      <c r="U45" s="297">
        <f t="shared" si="82"/>
        <v>1.4</v>
      </c>
      <c r="V45" s="99" t="s">
        <v>61</v>
      </c>
      <c r="W45" s="100" t="s">
        <v>62</v>
      </c>
      <c r="X45" s="101">
        <v>4</v>
      </c>
      <c r="Y45" s="312">
        <f t="shared" si="83"/>
        <v>100</v>
      </c>
      <c r="Z45" s="292">
        <f t="shared" si="84"/>
        <v>35</v>
      </c>
      <c r="AA45" s="313">
        <f t="shared" si="85"/>
        <v>35</v>
      </c>
      <c r="AB45" s="102">
        <v>20</v>
      </c>
      <c r="AC45" s="103">
        <v>10</v>
      </c>
      <c r="AD45" s="102"/>
      <c r="AE45" s="102">
        <v>15</v>
      </c>
      <c r="AF45" s="102"/>
      <c r="AG45" s="102"/>
      <c r="AH45" s="102"/>
      <c r="AI45" s="102"/>
      <c r="AJ45" s="102"/>
      <c r="AK45" s="102"/>
      <c r="AL45" s="102"/>
      <c r="AM45" s="102"/>
      <c r="AN45" s="102"/>
      <c r="AO45" s="102"/>
      <c r="AP45" s="102"/>
      <c r="AQ45" s="102"/>
      <c r="AR45" s="104"/>
      <c r="AS45" s="105">
        <v>65</v>
      </c>
      <c r="AT45" s="100"/>
      <c r="AU45" s="101"/>
      <c r="AV45" s="290">
        <f t="shared" ref="AV45:AV66" si="92">BP45+AW45</f>
        <v>0</v>
      </c>
      <c r="AW45" s="292">
        <f t="shared" ref="AW45:AW66" si="93">BO45+AX45</f>
        <v>0</v>
      </c>
      <c r="AX45" s="313">
        <f t="shared" ref="AX45:AX66" si="94">(SUM(AY45:BN45))-AZ45</f>
        <v>0</v>
      </c>
      <c r="AY45" s="102"/>
      <c r="AZ45" s="103"/>
      <c r="BA45" s="102"/>
      <c r="BB45" s="102"/>
      <c r="BC45" s="102"/>
      <c r="BD45" s="102"/>
      <c r="BE45" s="102"/>
      <c r="BF45" s="102"/>
      <c r="BG45" s="102"/>
      <c r="BH45" s="102"/>
      <c r="BI45" s="102"/>
      <c r="BJ45" s="102"/>
      <c r="BK45" s="102"/>
      <c r="BL45" s="102"/>
      <c r="BM45" s="102"/>
      <c r="BN45" s="102"/>
      <c r="BO45" s="104"/>
      <c r="BP45" s="105"/>
      <c r="BQ45" s="376">
        <f t="shared" si="22"/>
        <v>25</v>
      </c>
      <c r="BR45" s="397" t="str">
        <f t="shared" si="36"/>
        <v>Wartość prawidłowa</v>
      </c>
      <c r="BS45" s="334">
        <f t="shared" si="37"/>
        <v>25</v>
      </c>
      <c r="BT45" s="335">
        <f t="shared" si="38"/>
        <v>10</v>
      </c>
      <c r="BU45" s="335">
        <f t="shared" si="39"/>
        <v>0</v>
      </c>
      <c r="BV45" s="335">
        <f t="shared" si="40"/>
        <v>0</v>
      </c>
      <c r="BW45" s="335">
        <f t="shared" si="41"/>
        <v>65</v>
      </c>
      <c r="BX45" s="335">
        <f t="shared" si="42"/>
        <v>0</v>
      </c>
      <c r="BY45" s="336">
        <f t="shared" si="43"/>
        <v>100</v>
      </c>
      <c r="BZ45" s="337">
        <f t="shared" si="44"/>
        <v>1</v>
      </c>
      <c r="CA45" s="338">
        <f t="shared" si="45"/>
        <v>0.4</v>
      </c>
      <c r="CB45" s="338">
        <f t="shared" si="46"/>
        <v>0</v>
      </c>
      <c r="CC45" s="338">
        <f t="shared" si="47"/>
        <v>0</v>
      </c>
      <c r="CD45" s="338">
        <f t="shared" si="48"/>
        <v>2.6</v>
      </c>
      <c r="CE45" s="338">
        <f t="shared" si="49"/>
        <v>0</v>
      </c>
      <c r="CF45" s="339">
        <f t="shared" si="50"/>
        <v>4</v>
      </c>
      <c r="CG45" s="346">
        <f t="shared" si="88"/>
        <v>35</v>
      </c>
      <c r="CH45" s="368">
        <f t="shared" si="89"/>
        <v>10</v>
      </c>
      <c r="CI45" s="341">
        <f t="shared" si="90"/>
        <v>1.4</v>
      </c>
      <c r="CJ45" s="342">
        <f t="shared" si="91"/>
        <v>0.4</v>
      </c>
      <c r="CK45" s="343">
        <f>Matryca!Q45</f>
        <v>15</v>
      </c>
      <c r="CL45" s="344">
        <f>Matryca!R45</f>
        <v>8</v>
      </c>
      <c r="CM45" s="345">
        <f>Matryca!S45</f>
        <v>6</v>
      </c>
    </row>
    <row r="46" spans="1:138" s="72" customFormat="1" ht="15.75" x14ac:dyDescent="0.25">
      <c r="A46" s="96">
        <v>26</v>
      </c>
      <c r="B46" s="111" t="s">
        <v>43</v>
      </c>
      <c r="C46" s="96" t="s">
        <v>420</v>
      </c>
      <c r="D46" s="96"/>
      <c r="E46" s="97">
        <v>2</v>
      </c>
      <c r="F46" s="96" t="s">
        <v>953</v>
      </c>
      <c r="G46" s="80" t="s">
        <v>75</v>
      </c>
      <c r="H46" s="96" t="s">
        <v>116</v>
      </c>
      <c r="I46" s="118" t="s">
        <v>63</v>
      </c>
      <c r="J46" s="74"/>
      <c r="K46" s="98" t="s">
        <v>143</v>
      </c>
      <c r="L46" s="87" t="s">
        <v>144</v>
      </c>
      <c r="M46" s="290">
        <f t="shared" si="74"/>
        <v>50</v>
      </c>
      <c r="N46" s="291">
        <f t="shared" si="75"/>
        <v>20</v>
      </c>
      <c r="O46" s="385">
        <f t="shared" si="76"/>
        <v>30</v>
      </c>
      <c r="P46" s="293">
        <f t="shared" si="77"/>
        <v>30</v>
      </c>
      <c r="Q46" s="294">
        <f t="shared" si="78"/>
        <v>2</v>
      </c>
      <c r="R46" s="295">
        <f t="shared" si="79"/>
        <v>0</v>
      </c>
      <c r="S46" s="295">
        <f t="shared" si="80"/>
        <v>0</v>
      </c>
      <c r="T46" s="296">
        <f t="shared" si="81"/>
        <v>0</v>
      </c>
      <c r="U46" s="297">
        <f t="shared" si="82"/>
        <v>1.2</v>
      </c>
      <c r="V46" s="99" t="s">
        <v>62</v>
      </c>
      <c r="W46" s="100" t="s">
        <v>62</v>
      </c>
      <c r="X46" s="101">
        <v>2</v>
      </c>
      <c r="Y46" s="312">
        <f t="shared" si="83"/>
        <v>50</v>
      </c>
      <c r="Z46" s="292">
        <f t="shared" si="84"/>
        <v>30</v>
      </c>
      <c r="AA46" s="313">
        <f t="shared" si="85"/>
        <v>30</v>
      </c>
      <c r="AB46" s="102"/>
      <c r="AC46" s="103"/>
      <c r="AD46" s="102"/>
      <c r="AE46" s="102"/>
      <c r="AF46" s="102"/>
      <c r="AG46" s="102"/>
      <c r="AH46" s="102"/>
      <c r="AI46" s="102"/>
      <c r="AJ46" s="102"/>
      <c r="AK46" s="102"/>
      <c r="AL46" s="102"/>
      <c r="AM46" s="102"/>
      <c r="AN46" s="102">
        <v>30</v>
      </c>
      <c r="AO46" s="102"/>
      <c r="AP46" s="102"/>
      <c r="AQ46" s="102"/>
      <c r="AR46" s="104"/>
      <c r="AS46" s="105">
        <v>20</v>
      </c>
      <c r="AT46" s="100"/>
      <c r="AU46" s="101"/>
      <c r="AV46" s="290">
        <f t="shared" si="92"/>
        <v>0</v>
      </c>
      <c r="AW46" s="292">
        <f t="shared" si="93"/>
        <v>0</v>
      </c>
      <c r="AX46" s="313">
        <f t="shared" si="94"/>
        <v>0</v>
      </c>
      <c r="AY46" s="102"/>
      <c r="AZ46" s="103"/>
      <c r="BA46" s="102"/>
      <c r="BB46" s="102"/>
      <c r="BC46" s="102"/>
      <c r="BD46" s="102"/>
      <c r="BE46" s="102"/>
      <c r="BF46" s="102"/>
      <c r="BG46" s="102"/>
      <c r="BH46" s="102"/>
      <c r="BI46" s="102"/>
      <c r="BJ46" s="102"/>
      <c r="BK46" s="102"/>
      <c r="BL46" s="102"/>
      <c r="BM46" s="102"/>
      <c r="BN46" s="102"/>
      <c r="BO46" s="104"/>
      <c r="BP46" s="105"/>
      <c r="BQ46" s="376">
        <f t="shared" si="22"/>
        <v>25</v>
      </c>
      <c r="BR46" s="397" t="str">
        <f t="shared" si="36"/>
        <v>Wartość prawidłowa</v>
      </c>
      <c r="BS46" s="334">
        <f t="shared" si="37"/>
        <v>30</v>
      </c>
      <c r="BT46" s="335">
        <f t="shared" si="38"/>
        <v>0</v>
      </c>
      <c r="BU46" s="335">
        <f t="shared" si="39"/>
        <v>0</v>
      </c>
      <c r="BV46" s="335">
        <f t="shared" si="40"/>
        <v>0</v>
      </c>
      <c r="BW46" s="335">
        <f t="shared" si="41"/>
        <v>20</v>
      </c>
      <c r="BX46" s="335">
        <f t="shared" si="42"/>
        <v>0</v>
      </c>
      <c r="BY46" s="336">
        <f t="shared" si="43"/>
        <v>50</v>
      </c>
      <c r="BZ46" s="337">
        <f t="shared" si="44"/>
        <v>1.2</v>
      </c>
      <c r="CA46" s="338">
        <f t="shared" si="45"/>
        <v>0</v>
      </c>
      <c r="CB46" s="338">
        <f t="shared" si="46"/>
        <v>0</v>
      </c>
      <c r="CC46" s="338">
        <f t="shared" si="47"/>
        <v>0</v>
      </c>
      <c r="CD46" s="338">
        <f t="shared" si="48"/>
        <v>0.8</v>
      </c>
      <c r="CE46" s="338">
        <f t="shared" si="49"/>
        <v>0</v>
      </c>
      <c r="CF46" s="339">
        <f t="shared" si="50"/>
        <v>2</v>
      </c>
      <c r="CG46" s="346">
        <f t="shared" si="88"/>
        <v>30</v>
      </c>
      <c r="CH46" s="368">
        <f t="shared" si="89"/>
        <v>0</v>
      </c>
      <c r="CI46" s="341">
        <f t="shared" si="90"/>
        <v>1.2</v>
      </c>
      <c r="CJ46" s="342">
        <f t="shared" si="91"/>
        <v>0</v>
      </c>
      <c r="CK46" s="343">
        <f>Matryca!Q46</f>
        <v>0</v>
      </c>
      <c r="CL46" s="344">
        <f>Matryca!R46</f>
        <v>1</v>
      </c>
      <c r="CM46" s="345">
        <f>Matryca!S46</f>
        <v>1</v>
      </c>
    </row>
    <row r="47" spans="1:138" s="72" customFormat="1" ht="30" x14ac:dyDescent="0.25">
      <c r="A47" s="96">
        <v>27</v>
      </c>
      <c r="B47" s="111" t="s">
        <v>45</v>
      </c>
      <c r="C47" s="96" t="s">
        <v>420</v>
      </c>
      <c r="D47" s="96"/>
      <c r="E47" s="97">
        <v>2</v>
      </c>
      <c r="F47" s="96" t="s">
        <v>953</v>
      </c>
      <c r="G47" s="80" t="s">
        <v>75</v>
      </c>
      <c r="H47" s="96" t="s">
        <v>116</v>
      </c>
      <c r="I47" s="118" t="s">
        <v>139</v>
      </c>
      <c r="J47" s="74"/>
      <c r="K47" s="98"/>
      <c r="L47" s="74" t="s">
        <v>143</v>
      </c>
      <c r="M47" s="290">
        <f t="shared" si="74"/>
        <v>75</v>
      </c>
      <c r="N47" s="291">
        <f t="shared" si="75"/>
        <v>30</v>
      </c>
      <c r="O47" s="385">
        <f t="shared" si="76"/>
        <v>45</v>
      </c>
      <c r="P47" s="293">
        <f t="shared" si="77"/>
        <v>45</v>
      </c>
      <c r="Q47" s="294">
        <f t="shared" si="78"/>
        <v>3</v>
      </c>
      <c r="R47" s="295">
        <f t="shared" si="79"/>
        <v>0</v>
      </c>
      <c r="S47" s="295">
        <f t="shared" si="80"/>
        <v>2</v>
      </c>
      <c r="T47" s="296">
        <f t="shared" si="81"/>
        <v>0.66666666666666663</v>
      </c>
      <c r="U47" s="297">
        <f t="shared" si="82"/>
        <v>1.8</v>
      </c>
      <c r="V47" s="99" t="s">
        <v>62</v>
      </c>
      <c r="W47" s="100" t="s">
        <v>62</v>
      </c>
      <c r="X47" s="101">
        <v>3</v>
      </c>
      <c r="Y47" s="312">
        <f t="shared" si="83"/>
        <v>75</v>
      </c>
      <c r="Z47" s="292">
        <f t="shared" si="84"/>
        <v>45</v>
      </c>
      <c r="AA47" s="313">
        <f t="shared" si="85"/>
        <v>45</v>
      </c>
      <c r="AB47" s="102">
        <v>15</v>
      </c>
      <c r="AC47" s="103">
        <v>10</v>
      </c>
      <c r="AD47" s="102"/>
      <c r="AE47" s="102">
        <v>30</v>
      </c>
      <c r="AF47" s="102"/>
      <c r="AG47" s="102"/>
      <c r="AH47" s="102"/>
      <c r="AI47" s="102"/>
      <c r="AJ47" s="102"/>
      <c r="AK47" s="102"/>
      <c r="AL47" s="102"/>
      <c r="AM47" s="102"/>
      <c r="AN47" s="102"/>
      <c r="AO47" s="102"/>
      <c r="AP47" s="102"/>
      <c r="AQ47" s="102"/>
      <c r="AR47" s="104"/>
      <c r="AS47" s="105">
        <v>30</v>
      </c>
      <c r="AT47" s="100"/>
      <c r="AU47" s="101"/>
      <c r="AV47" s="290">
        <f t="shared" si="92"/>
        <v>0</v>
      </c>
      <c r="AW47" s="292">
        <f t="shared" si="93"/>
        <v>0</v>
      </c>
      <c r="AX47" s="313">
        <f t="shared" si="94"/>
        <v>0</v>
      </c>
      <c r="AY47" s="102"/>
      <c r="AZ47" s="103"/>
      <c r="BA47" s="102"/>
      <c r="BB47" s="102"/>
      <c r="BC47" s="102"/>
      <c r="BD47" s="102"/>
      <c r="BE47" s="102"/>
      <c r="BF47" s="102"/>
      <c r="BG47" s="102"/>
      <c r="BH47" s="102"/>
      <c r="BI47" s="102"/>
      <c r="BJ47" s="102"/>
      <c r="BK47" s="102"/>
      <c r="BL47" s="102"/>
      <c r="BM47" s="102"/>
      <c r="BN47" s="102"/>
      <c r="BO47" s="104"/>
      <c r="BP47" s="105"/>
      <c r="BQ47" s="376">
        <f t="shared" si="22"/>
        <v>25</v>
      </c>
      <c r="BR47" s="397" t="str">
        <f t="shared" si="36"/>
        <v>Wartość prawidłowa</v>
      </c>
      <c r="BS47" s="334">
        <f t="shared" si="37"/>
        <v>35</v>
      </c>
      <c r="BT47" s="335">
        <f t="shared" si="38"/>
        <v>10</v>
      </c>
      <c r="BU47" s="335">
        <f t="shared" si="39"/>
        <v>0</v>
      </c>
      <c r="BV47" s="335">
        <f t="shared" si="40"/>
        <v>0</v>
      </c>
      <c r="BW47" s="335">
        <f t="shared" si="41"/>
        <v>30</v>
      </c>
      <c r="BX47" s="335">
        <f t="shared" si="42"/>
        <v>0</v>
      </c>
      <c r="BY47" s="336">
        <f t="shared" si="43"/>
        <v>75</v>
      </c>
      <c r="BZ47" s="337">
        <f t="shared" si="44"/>
        <v>1.4</v>
      </c>
      <c r="CA47" s="338">
        <f t="shared" si="45"/>
        <v>0.4</v>
      </c>
      <c r="CB47" s="338">
        <f t="shared" si="46"/>
        <v>0</v>
      </c>
      <c r="CC47" s="338">
        <f t="shared" si="47"/>
        <v>0</v>
      </c>
      <c r="CD47" s="338">
        <f t="shared" si="48"/>
        <v>1.2</v>
      </c>
      <c r="CE47" s="338">
        <f t="shared" si="49"/>
        <v>0</v>
      </c>
      <c r="CF47" s="339">
        <f t="shared" si="50"/>
        <v>3</v>
      </c>
      <c r="CG47" s="346">
        <f t="shared" si="88"/>
        <v>45</v>
      </c>
      <c r="CH47" s="368">
        <f t="shared" si="89"/>
        <v>10</v>
      </c>
      <c r="CI47" s="341">
        <f t="shared" si="90"/>
        <v>1.7999999999999998</v>
      </c>
      <c r="CJ47" s="342">
        <f t="shared" si="91"/>
        <v>0.4</v>
      </c>
      <c r="CK47" s="343">
        <f>Matryca!Q47</f>
        <v>4</v>
      </c>
      <c r="CL47" s="344">
        <f>Matryca!R47</f>
        <v>5</v>
      </c>
      <c r="CM47" s="345">
        <f>Matryca!S47</f>
        <v>2</v>
      </c>
    </row>
    <row r="48" spans="1:138" s="72" customFormat="1" ht="60" x14ac:dyDescent="0.25">
      <c r="A48" s="96">
        <v>28</v>
      </c>
      <c r="B48" s="168" t="s">
        <v>45</v>
      </c>
      <c r="C48" s="169" t="s">
        <v>420</v>
      </c>
      <c r="D48" s="169"/>
      <c r="E48" s="170">
        <v>2</v>
      </c>
      <c r="F48" s="169" t="s">
        <v>953</v>
      </c>
      <c r="G48" s="169" t="s">
        <v>75</v>
      </c>
      <c r="H48" s="169" t="s">
        <v>116</v>
      </c>
      <c r="I48" s="171" t="s">
        <v>414</v>
      </c>
      <c r="J48" s="74"/>
      <c r="K48" s="98"/>
      <c r="L48" s="74" t="s">
        <v>143</v>
      </c>
      <c r="M48" s="290">
        <f t="shared" si="74"/>
        <v>125</v>
      </c>
      <c r="N48" s="291">
        <f t="shared" si="75"/>
        <v>70</v>
      </c>
      <c r="O48" s="385">
        <f t="shared" si="76"/>
        <v>55</v>
      </c>
      <c r="P48" s="293">
        <f t="shared" si="77"/>
        <v>55</v>
      </c>
      <c r="Q48" s="294">
        <f t="shared" si="78"/>
        <v>5</v>
      </c>
      <c r="R48" s="300">
        <f t="shared" si="79"/>
        <v>1.3636363636363635</v>
      </c>
      <c r="S48" s="300">
        <f t="shared" si="80"/>
        <v>3.6363636363636362</v>
      </c>
      <c r="T48" s="296">
        <f t="shared" si="81"/>
        <v>1.3636363636363635</v>
      </c>
      <c r="U48" s="298">
        <f t="shared" si="82"/>
        <v>2.2000000000000002</v>
      </c>
      <c r="V48" s="99" t="s">
        <v>62</v>
      </c>
      <c r="W48" s="123" t="s">
        <v>62</v>
      </c>
      <c r="X48" s="101">
        <v>3</v>
      </c>
      <c r="Y48" s="312">
        <f t="shared" si="83"/>
        <v>75</v>
      </c>
      <c r="Z48" s="292">
        <f t="shared" si="84"/>
        <v>35</v>
      </c>
      <c r="AA48" s="313">
        <f t="shared" si="85"/>
        <v>35</v>
      </c>
      <c r="AB48" s="102">
        <v>15</v>
      </c>
      <c r="AC48" s="103">
        <v>15</v>
      </c>
      <c r="AD48" s="102"/>
      <c r="AE48" s="102">
        <v>20</v>
      </c>
      <c r="AF48" s="102"/>
      <c r="AG48" s="102"/>
      <c r="AH48" s="102"/>
      <c r="AI48" s="102"/>
      <c r="AJ48" s="102"/>
      <c r="AK48" s="102"/>
      <c r="AL48" s="102"/>
      <c r="AM48" s="102"/>
      <c r="AN48" s="102"/>
      <c r="AO48" s="102"/>
      <c r="AP48" s="102"/>
      <c r="AQ48" s="102"/>
      <c r="AR48" s="104"/>
      <c r="AS48" s="105">
        <v>40</v>
      </c>
      <c r="AT48" s="100" t="s">
        <v>62</v>
      </c>
      <c r="AU48" s="101">
        <v>2</v>
      </c>
      <c r="AV48" s="290">
        <f t="shared" si="92"/>
        <v>50</v>
      </c>
      <c r="AW48" s="292">
        <f t="shared" si="93"/>
        <v>20</v>
      </c>
      <c r="AX48" s="313">
        <f t="shared" si="94"/>
        <v>20</v>
      </c>
      <c r="AY48" s="102"/>
      <c r="AZ48" s="103"/>
      <c r="BA48" s="102"/>
      <c r="BB48" s="102"/>
      <c r="BC48" s="102"/>
      <c r="BD48" s="102">
        <v>5</v>
      </c>
      <c r="BE48" s="102"/>
      <c r="BF48" s="102"/>
      <c r="BG48" s="102"/>
      <c r="BH48" s="102"/>
      <c r="BI48" s="102">
        <v>15</v>
      </c>
      <c r="BJ48" s="102"/>
      <c r="BK48" s="102"/>
      <c r="BL48" s="102"/>
      <c r="BM48" s="102"/>
      <c r="BN48" s="102"/>
      <c r="BO48" s="104"/>
      <c r="BP48" s="105">
        <v>30</v>
      </c>
      <c r="BQ48" s="376">
        <f t="shared" si="22"/>
        <v>25</v>
      </c>
      <c r="BR48" s="397" t="str">
        <f t="shared" si="36"/>
        <v>Wartość prawidłowa</v>
      </c>
      <c r="BS48" s="334">
        <f t="shared" si="37"/>
        <v>40</v>
      </c>
      <c r="BT48" s="335">
        <f t="shared" si="38"/>
        <v>15</v>
      </c>
      <c r="BU48" s="335">
        <f t="shared" si="39"/>
        <v>0</v>
      </c>
      <c r="BV48" s="335">
        <f t="shared" si="40"/>
        <v>0</v>
      </c>
      <c r="BW48" s="335">
        <f t="shared" si="41"/>
        <v>70</v>
      </c>
      <c r="BX48" s="335">
        <f t="shared" si="42"/>
        <v>0</v>
      </c>
      <c r="BY48" s="336">
        <f t="shared" si="43"/>
        <v>125</v>
      </c>
      <c r="BZ48" s="337">
        <f t="shared" si="44"/>
        <v>1.6</v>
      </c>
      <c r="CA48" s="338">
        <f t="shared" si="45"/>
        <v>0.6</v>
      </c>
      <c r="CB48" s="338">
        <f t="shared" si="46"/>
        <v>0</v>
      </c>
      <c r="CC48" s="338">
        <f t="shared" si="47"/>
        <v>0</v>
      </c>
      <c r="CD48" s="338">
        <f t="shared" si="48"/>
        <v>2.8</v>
      </c>
      <c r="CE48" s="338">
        <f t="shared" si="49"/>
        <v>0</v>
      </c>
      <c r="CF48" s="339">
        <f t="shared" si="50"/>
        <v>5</v>
      </c>
      <c r="CG48" s="346">
        <f t="shared" si="88"/>
        <v>55</v>
      </c>
      <c r="CH48" s="368">
        <f t="shared" si="89"/>
        <v>15</v>
      </c>
      <c r="CI48" s="341">
        <f t="shared" si="90"/>
        <v>2.2000000000000002</v>
      </c>
      <c r="CJ48" s="342">
        <f t="shared" si="91"/>
        <v>0.6</v>
      </c>
      <c r="CK48" s="343">
        <f>Matryca!Q48</f>
        <v>4</v>
      </c>
      <c r="CL48" s="344">
        <f>Matryca!R48</f>
        <v>3</v>
      </c>
      <c r="CM48" s="345">
        <f>Matryca!S48</f>
        <v>6</v>
      </c>
    </row>
    <row r="49" spans="1:91" s="72" customFormat="1" ht="45" x14ac:dyDescent="0.25">
      <c r="A49" s="96">
        <v>29</v>
      </c>
      <c r="B49" s="97" t="s">
        <v>45</v>
      </c>
      <c r="C49" s="96" t="s">
        <v>420</v>
      </c>
      <c r="D49" s="96"/>
      <c r="E49" s="97">
        <v>2</v>
      </c>
      <c r="F49" s="96" t="s">
        <v>953</v>
      </c>
      <c r="G49" s="96" t="s">
        <v>75</v>
      </c>
      <c r="H49" s="96" t="s">
        <v>116</v>
      </c>
      <c r="I49" s="76" t="s">
        <v>415</v>
      </c>
      <c r="J49" s="74"/>
      <c r="K49" s="98"/>
      <c r="L49" s="74" t="s">
        <v>143</v>
      </c>
      <c r="M49" s="282">
        <f t="shared" si="74"/>
        <v>50</v>
      </c>
      <c r="N49" s="283">
        <f t="shared" si="75"/>
        <v>20</v>
      </c>
      <c r="O49" s="386">
        <f t="shared" si="76"/>
        <v>30</v>
      </c>
      <c r="P49" s="387">
        <f t="shared" si="77"/>
        <v>30</v>
      </c>
      <c r="Q49" s="388">
        <f t="shared" si="78"/>
        <v>2</v>
      </c>
      <c r="R49" s="295">
        <f t="shared" si="79"/>
        <v>0</v>
      </c>
      <c r="S49" s="295">
        <f t="shared" si="80"/>
        <v>1.3333333333333333</v>
      </c>
      <c r="T49" s="389">
        <f t="shared" si="81"/>
        <v>0.33333333333333331</v>
      </c>
      <c r="U49" s="297">
        <f t="shared" si="82"/>
        <v>1.2</v>
      </c>
      <c r="V49" s="99" t="s">
        <v>61</v>
      </c>
      <c r="W49" s="100" t="s">
        <v>62</v>
      </c>
      <c r="X49" s="166">
        <v>2</v>
      </c>
      <c r="Y49" s="394">
        <f t="shared" si="83"/>
        <v>50</v>
      </c>
      <c r="Z49" s="284">
        <f t="shared" si="84"/>
        <v>30</v>
      </c>
      <c r="AA49" s="395">
        <f t="shared" si="85"/>
        <v>30</v>
      </c>
      <c r="AB49" s="162">
        <v>10</v>
      </c>
      <c r="AC49" s="163">
        <v>5</v>
      </c>
      <c r="AD49" s="162"/>
      <c r="AE49" s="162">
        <v>15</v>
      </c>
      <c r="AF49" s="162"/>
      <c r="AG49" s="162">
        <v>5</v>
      </c>
      <c r="AH49" s="162"/>
      <c r="AI49" s="162"/>
      <c r="AJ49" s="162"/>
      <c r="AK49" s="162"/>
      <c r="AL49" s="162"/>
      <c r="AM49" s="162"/>
      <c r="AN49" s="162"/>
      <c r="AO49" s="162"/>
      <c r="AP49" s="162"/>
      <c r="AQ49" s="162"/>
      <c r="AR49" s="164"/>
      <c r="AS49" s="165">
        <v>20</v>
      </c>
      <c r="AT49" s="100"/>
      <c r="AU49" s="166"/>
      <c r="AV49" s="282">
        <f t="shared" si="92"/>
        <v>0</v>
      </c>
      <c r="AW49" s="284">
        <f t="shared" si="93"/>
        <v>0</v>
      </c>
      <c r="AX49" s="395">
        <f t="shared" si="94"/>
        <v>0</v>
      </c>
      <c r="AY49" s="162"/>
      <c r="AZ49" s="163"/>
      <c r="BA49" s="162"/>
      <c r="BB49" s="162"/>
      <c r="BC49" s="162"/>
      <c r="BD49" s="162"/>
      <c r="BE49" s="162"/>
      <c r="BF49" s="162"/>
      <c r="BG49" s="162"/>
      <c r="BH49" s="162"/>
      <c r="BI49" s="162"/>
      <c r="BJ49" s="162"/>
      <c r="BK49" s="162"/>
      <c r="BL49" s="162"/>
      <c r="BM49" s="162"/>
      <c r="BN49" s="162"/>
      <c r="BO49" s="164"/>
      <c r="BP49" s="165"/>
      <c r="BQ49" s="376">
        <f t="shared" si="22"/>
        <v>25</v>
      </c>
      <c r="BR49" s="397" t="str">
        <f t="shared" si="36"/>
        <v>Wartość prawidłowa</v>
      </c>
      <c r="BS49" s="334">
        <f t="shared" si="37"/>
        <v>25</v>
      </c>
      <c r="BT49" s="335">
        <f t="shared" si="38"/>
        <v>5</v>
      </c>
      <c r="BU49" s="335">
        <f t="shared" si="39"/>
        <v>0</v>
      </c>
      <c r="BV49" s="335">
        <f t="shared" si="40"/>
        <v>0</v>
      </c>
      <c r="BW49" s="335">
        <f t="shared" si="41"/>
        <v>20</v>
      </c>
      <c r="BX49" s="335">
        <f t="shared" si="42"/>
        <v>0</v>
      </c>
      <c r="BY49" s="336">
        <f t="shared" si="43"/>
        <v>50</v>
      </c>
      <c r="BZ49" s="337">
        <f t="shared" si="44"/>
        <v>1</v>
      </c>
      <c r="CA49" s="338">
        <f t="shared" si="45"/>
        <v>0.2</v>
      </c>
      <c r="CB49" s="338">
        <f t="shared" si="46"/>
        <v>0</v>
      </c>
      <c r="CC49" s="338">
        <f t="shared" si="47"/>
        <v>0</v>
      </c>
      <c r="CD49" s="338">
        <f t="shared" si="48"/>
        <v>0.8</v>
      </c>
      <c r="CE49" s="338">
        <f t="shared" si="49"/>
        <v>0</v>
      </c>
      <c r="CF49" s="339">
        <f t="shared" si="50"/>
        <v>2</v>
      </c>
      <c r="CG49" s="346">
        <f t="shared" si="88"/>
        <v>30</v>
      </c>
      <c r="CH49" s="368">
        <f t="shared" si="89"/>
        <v>5</v>
      </c>
      <c r="CI49" s="341">
        <f t="shared" si="90"/>
        <v>1.2</v>
      </c>
      <c r="CJ49" s="342">
        <f t="shared" si="91"/>
        <v>0.2</v>
      </c>
      <c r="CK49" s="343">
        <f>Matryca!Q49</f>
        <v>3</v>
      </c>
      <c r="CL49" s="344">
        <f>Matryca!R49</f>
        <v>3</v>
      </c>
      <c r="CM49" s="345">
        <f>Matryca!S49</f>
        <v>6</v>
      </c>
    </row>
    <row r="50" spans="1:91" s="72" customFormat="1" ht="30" x14ac:dyDescent="0.25">
      <c r="A50" s="96">
        <v>30</v>
      </c>
      <c r="B50" s="97" t="s">
        <v>45</v>
      </c>
      <c r="C50" s="96" t="s">
        <v>420</v>
      </c>
      <c r="D50" s="96"/>
      <c r="E50" s="97">
        <v>2</v>
      </c>
      <c r="F50" s="96" t="s">
        <v>953</v>
      </c>
      <c r="G50" s="96" t="s">
        <v>75</v>
      </c>
      <c r="H50" s="96" t="s">
        <v>116</v>
      </c>
      <c r="I50" s="76" t="s">
        <v>416</v>
      </c>
      <c r="J50" s="74"/>
      <c r="K50" s="98"/>
      <c r="L50" s="74" t="s">
        <v>143</v>
      </c>
      <c r="M50" s="290">
        <f t="shared" si="74"/>
        <v>75</v>
      </c>
      <c r="N50" s="291">
        <f t="shared" si="75"/>
        <v>45</v>
      </c>
      <c r="O50" s="385">
        <f t="shared" si="76"/>
        <v>30</v>
      </c>
      <c r="P50" s="293">
        <f t="shared" si="77"/>
        <v>30</v>
      </c>
      <c r="Q50" s="294">
        <f t="shared" si="78"/>
        <v>3</v>
      </c>
      <c r="R50" s="295">
        <f t="shared" si="79"/>
        <v>0</v>
      </c>
      <c r="S50" s="295">
        <f t="shared" si="80"/>
        <v>1.5</v>
      </c>
      <c r="T50" s="296">
        <f t="shared" si="81"/>
        <v>1</v>
      </c>
      <c r="U50" s="297">
        <f t="shared" si="82"/>
        <v>1.2</v>
      </c>
      <c r="V50" s="99" t="s">
        <v>61</v>
      </c>
      <c r="W50" s="100" t="s">
        <v>62</v>
      </c>
      <c r="X50" s="101">
        <v>3</v>
      </c>
      <c r="Y50" s="312">
        <f t="shared" si="83"/>
        <v>75</v>
      </c>
      <c r="Z50" s="292">
        <f t="shared" si="84"/>
        <v>30</v>
      </c>
      <c r="AA50" s="313">
        <f t="shared" si="85"/>
        <v>30</v>
      </c>
      <c r="AB50" s="102">
        <v>15</v>
      </c>
      <c r="AC50" s="103">
        <v>10</v>
      </c>
      <c r="AD50" s="102"/>
      <c r="AE50" s="102">
        <v>15</v>
      </c>
      <c r="AF50" s="102"/>
      <c r="AG50" s="102"/>
      <c r="AH50" s="102"/>
      <c r="AI50" s="102"/>
      <c r="AJ50" s="102"/>
      <c r="AK50" s="102"/>
      <c r="AL50" s="102"/>
      <c r="AM50" s="102"/>
      <c r="AN50" s="102"/>
      <c r="AO50" s="102"/>
      <c r="AP50" s="102"/>
      <c r="AQ50" s="102"/>
      <c r="AR50" s="104"/>
      <c r="AS50" s="105">
        <v>45</v>
      </c>
      <c r="AT50" s="100"/>
      <c r="AU50" s="101"/>
      <c r="AV50" s="290">
        <f t="shared" si="92"/>
        <v>0</v>
      </c>
      <c r="AW50" s="292">
        <f t="shared" si="93"/>
        <v>0</v>
      </c>
      <c r="AX50" s="313">
        <f t="shared" si="94"/>
        <v>0</v>
      </c>
      <c r="AY50" s="102"/>
      <c r="AZ50" s="103"/>
      <c r="BA50" s="102"/>
      <c r="BB50" s="102"/>
      <c r="BC50" s="102"/>
      <c r="BD50" s="102"/>
      <c r="BE50" s="102"/>
      <c r="BF50" s="102"/>
      <c r="BG50" s="102"/>
      <c r="BH50" s="102"/>
      <c r="BI50" s="102"/>
      <c r="BJ50" s="102"/>
      <c r="BK50" s="102"/>
      <c r="BL50" s="102"/>
      <c r="BM50" s="102"/>
      <c r="BN50" s="102"/>
      <c r="BO50" s="104"/>
      <c r="BP50" s="105"/>
      <c r="BQ50" s="376">
        <f t="shared" si="22"/>
        <v>25</v>
      </c>
      <c r="BR50" s="397" t="str">
        <f t="shared" si="36"/>
        <v>Wartość prawidłowa</v>
      </c>
      <c r="BS50" s="334">
        <f t="shared" si="37"/>
        <v>20</v>
      </c>
      <c r="BT50" s="335">
        <f t="shared" si="38"/>
        <v>10</v>
      </c>
      <c r="BU50" s="335">
        <f t="shared" si="39"/>
        <v>0</v>
      </c>
      <c r="BV50" s="335">
        <f t="shared" si="40"/>
        <v>0</v>
      </c>
      <c r="BW50" s="335">
        <f t="shared" si="41"/>
        <v>45</v>
      </c>
      <c r="BX50" s="335">
        <f t="shared" si="42"/>
        <v>0</v>
      </c>
      <c r="BY50" s="336">
        <f t="shared" si="43"/>
        <v>75</v>
      </c>
      <c r="BZ50" s="337">
        <f t="shared" si="44"/>
        <v>0.8</v>
      </c>
      <c r="CA50" s="338">
        <f t="shared" si="45"/>
        <v>0.4</v>
      </c>
      <c r="CB50" s="338">
        <f t="shared" si="46"/>
        <v>0</v>
      </c>
      <c r="CC50" s="338">
        <f t="shared" si="47"/>
        <v>0</v>
      </c>
      <c r="CD50" s="338">
        <f t="shared" si="48"/>
        <v>1.8</v>
      </c>
      <c r="CE50" s="338">
        <f t="shared" si="49"/>
        <v>0</v>
      </c>
      <c r="CF50" s="339">
        <f t="shared" si="50"/>
        <v>3</v>
      </c>
      <c r="CG50" s="346">
        <f t="shared" si="88"/>
        <v>30</v>
      </c>
      <c r="CH50" s="368">
        <f t="shared" si="89"/>
        <v>10</v>
      </c>
      <c r="CI50" s="341">
        <f t="shared" si="90"/>
        <v>1.2000000000000002</v>
      </c>
      <c r="CJ50" s="342">
        <f t="shared" si="91"/>
        <v>0.4</v>
      </c>
      <c r="CK50" s="343">
        <f>Matryca!Q50</f>
        <v>5</v>
      </c>
      <c r="CL50" s="344">
        <f>Matryca!R50</f>
        <v>3</v>
      </c>
      <c r="CM50" s="345">
        <f>Matryca!S50</f>
        <v>6</v>
      </c>
    </row>
    <row r="51" spans="1:91" s="72" customFormat="1" ht="15.75" x14ac:dyDescent="0.25">
      <c r="A51" s="96">
        <v>31</v>
      </c>
      <c r="B51" s="97" t="s">
        <v>46</v>
      </c>
      <c r="C51" s="96" t="s">
        <v>420</v>
      </c>
      <c r="D51" s="96"/>
      <c r="E51" s="97">
        <v>2</v>
      </c>
      <c r="F51" s="96" t="s">
        <v>953</v>
      </c>
      <c r="G51" s="96" t="s">
        <v>75</v>
      </c>
      <c r="H51" s="96" t="s">
        <v>116</v>
      </c>
      <c r="I51" s="76" t="s">
        <v>70</v>
      </c>
      <c r="J51" s="74"/>
      <c r="K51" s="119"/>
      <c r="L51" s="74" t="s">
        <v>144</v>
      </c>
      <c r="M51" s="290">
        <f t="shared" si="74"/>
        <v>25</v>
      </c>
      <c r="N51" s="291">
        <f t="shared" si="75"/>
        <v>15</v>
      </c>
      <c r="O51" s="385">
        <f t="shared" si="76"/>
        <v>10</v>
      </c>
      <c r="P51" s="293">
        <f t="shared" si="77"/>
        <v>10</v>
      </c>
      <c r="Q51" s="294">
        <f t="shared" si="78"/>
        <v>1</v>
      </c>
      <c r="R51" s="295">
        <f t="shared" si="79"/>
        <v>0</v>
      </c>
      <c r="S51" s="295">
        <f t="shared" si="80"/>
        <v>0</v>
      </c>
      <c r="T51" s="296">
        <f t="shared" si="81"/>
        <v>0</v>
      </c>
      <c r="U51" s="297">
        <f t="shared" si="82"/>
        <v>0.4</v>
      </c>
      <c r="V51" s="120" t="s">
        <v>62</v>
      </c>
      <c r="W51" s="100" t="s">
        <v>62</v>
      </c>
      <c r="X51" s="101">
        <v>0.5</v>
      </c>
      <c r="Y51" s="312">
        <f t="shared" si="83"/>
        <v>15</v>
      </c>
      <c r="Z51" s="292">
        <f t="shared" si="84"/>
        <v>5</v>
      </c>
      <c r="AA51" s="314">
        <f t="shared" si="85"/>
        <v>5</v>
      </c>
      <c r="AB51" s="121"/>
      <c r="AC51" s="103"/>
      <c r="AD51" s="102">
        <v>5</v>
      </c>
      <c r="AE51" s="102"/>
      <c r="AF51" s="102"/>
      <c r="AG51" s="102"/>
      <c r="AH51" s="102"/>
      <c r="AI51" s="102"/>
      <c r="AJ51" s="102"/>
      <c r="AK51" s="102"/>
      <c r="AL51" s="102"/>
      <c r="AM51" s="102"/>
      <c r="AN51" s="102"/>
      <c r="AO51" s="102"/>
      <c r="AP51" s="102"/>
      <c r="AQ51" s="102"/>
      <c r="AR51" s="104"/>
      <c r="AS51" s="131">
        <v>10</v>
      </c>
      <c r="AT51" s="100" t="s">
        <v>62</v>
      </c>
      <c r="AU51" s="101">
        <v>0.5</v>
      </c>
      <c r="AV51" s="290">
        <f t="shared" si="92"/>
        <v>10</v>
      </c>
      <c r="AW51" s="292">
        <f t="shared" si="93"/>
        <v>5</v>
      </c>
      <c r="AX51" s="313">
        <f t="shared" si="94"/>
        <v>5</v>
      </c>
      <c r="AY51" s="102"/>
      <c r="AZ51" s="103"/>
      <c r="BA51" s="102">
        <v>5</v>
      </c>
      <c r="BB51" s="102"/>
      <c r="BC51" s="102"/>
      <c r="BD51" s="102"/>
      <c r="BE51" s="102"/>
      <c r="BF51" s="102"/>
      <c r="BG51" s="102"/>
      <c r="BH51" s="102"/>
      <c r="BI51" s="102"/>
      <c r="BJ51" s="102"/>
      <c r="BK51" s="102"/>
      <c r="BL51" s="102"/>
      <c r="BM51" s="102"/>
      <c r="BN51" s="102"/>
      <c r="BO51" s="104"/>
      <c r="BP51" s="105">
        <v>5</v>
      </c>
      <c r="BQ51" s="376">
        <f t="shared" ref="BQ51" si="95">IFERROR(M51/Q51," ")</f>
        <v>25</v>
      </c>
      <c r="BR51" s="397" t="str">
        <f t="shared" si="36"/>
        <v>Wartość prawidłowa</v>
      </c>
      <c r="BS51" s="334">
        <f t="shared" si="37"/>
        <v>10</v>
      </c>
      <c r="BT51" s="335">
        <f t="shared" si="38"/>
        <v>0</v>
      </c>
      <c r="BU51" s="335">
        <f t="shared" si="39"/>
        <v>0</v>
      </c>
      <c r="BV51" s="335">
        <f t="shared" si="40"/>
        <v>0</v>
      </c>
      <c r="BW51" s="335">
        <f t="shared" si="41"/>
        <v>15</v>
      </c>
      <c r="BX51" s="335">
        <f t="shared" si="42"/>
        <v>0</v>
      </c>
      <c r="BY51" s="336">
        <f t="shared" si="43"/>
        <v>25</v>
      </c>
      <c r="BZ51" s="337">
        <f t="shared" si="44"/>
        <v>0.4</v>
      </c>
      <c r="CA51" s="338">
        <f t="shared" si="45"/>
        <v>0</v>
      </c>
      <c r="CB51" s="338">
        <f t="shared" si="46"/>
        <v>0</v>
      </c>
      <c r="CC51" s="338">
        <f t="shared" si="47"/>
        <v>0</v>
      </c>
      <c r="CD51" s="338">
        <f t="shared" si="48"/>
        <v>0.6</v>
      </c>
      <c r="CE51" s="338">
        <f t="shared" si="49"/>
        <v>0</v>
      </c>
      <c r="CF51" s="339">
        <f t="shared" si="50"/>
        <v>1</v>
      </c>
      <c r="CG51" s="346">
        <f t="shared" si="88"/>
        <v>10</v>
      </c>
      <c r="CH51" s="368">
        <f t="shared" si="89"/>
        <v>0</v>
      </c>
      <c r="CI51" s="341">
        <f t="shared" si="90"/>
        <v>0.4</v>
      </c>
      <c r="CJ51" s="342">
        <f t="shared" si="91"/>
        <v>0</v>
      </c>
      <c r="CK51" s="343">
        <f>Matryca!Q51</f>
        <v>2</v>
      </c>
      <c r="CL51" s="344">
        <f>Matryca!R51</f>
        <v>2</v>
      </c>
      <c r="CM51" s="345">
        <f>Matryca!S51</f>
        <v>2</v>
      </c>
    </row>
    <row r="52" spans="1:91" s="72" customFormat="1" ht="29.1" customHeight="1" x14ac:dyDescent="0.25">
      <c r="A52" s="96">
        <v>32</v>
      </c>
      <c r="B52" s="97" t="s">
        <v>45</v>
      </c>
      <c r="C52" s="96" t="s">
        <v>420</v>
      </c>
      <c r="D52" s="172" t="s">
        <v>1028</v>
      </c>
      <c r="E52" s="97">
        <v>2</v>
      </c>
      <c r="F52" s="96" t="s">
        <v>953</v>
      </c>
      <c r="G52" s="96" t="s">
        <v>76</v>
      </c>
      <c r="H52" s="76" t="s">
        <v>117</v>
      </c>
      <c r="I52" s="76" t="s">
        <v>140</v>
      </c>
      <c r="J52" s="74"/>
      <c r="K52" s="98"/>
      <c r="L52" s="74" t="s">
        <v>143</v>
      </c>
      <c r="M52" s="290">
        <f t="shared" si="74"/>
        <v>50</v>
      </c>
      <c r="N52" s="291">
        <f t="shared" si="75"/>
        <v>20</v>
      </c>
      <c r="O52" s="385">
        <f t="shared" si="76"/>
        <v>30</v>
      </c>
      <c r="P52" s="293">
        <f t="shared" si="77"/>
        <v>30</v>
      </c>
      <c r="Q52" s="294">
        <f t="shared" si="78"/>
        <v>2</v>
      </c>
      <c r="R52" s="295">
        <f t="shared" si="79"/>
        <v>0</v>
      </c>
      <c r="S52" s="295">
        <f t="shared" si="80"/>
        <v>1.3333333333333333</v>
      </c>
      <c r="T52" s="296">
        <f t="shared" si="81"/>
        <v>0.33333333333333331</v>
      </c>
      <c r="U52" s="297">
        <f t="shared" si="82"/>
        <v>1.2</v>
      </c>
      <c r="V52" s="99" t="s">
        <v>62</v>
      </c>
      <c r="W52" s="100"/>
      <c r="X52" s="101">
        <v>2</v>
      </c>
      <c r="Y52" s="312">
        <f t="shared" si="83"/>
        <v>50</v>
      </c>
      <c r="Z52" s="292">
        <f t="shared" si="84"/>
        <v>30</v>
      </c>
      <c r="AA52" s="313">
        <f t="shared" si="85"/>
        <v>30</v>
      </c>
      <c r="AB52" s="173">
        <v>10</v>
      </c>
      <c r="AC52" s="103">
        <v>5</v>
      </c>
      <c r="AD52" s="102"/>
      <c r="AE52" s="102">
        <v>5</v>
      </c>
      <c r="AF52" s="102"/>
      <c r="AG52" s="102">
        <v>10</v>
      </c>
      <c r="AH52" s="102"/>
      <c r="AI52" s="102"/>
      <c r="AJ52" s="102">
        <v>5</v>
      </c>
      <c r="AK52" s="102"/>
      <c r="AL52" s="102"/>
      <c r="AM52" s="102"/>
      <c r="AN52" s="102"/>
      <c r="AO52" s="102"/>
      <c r="AP52" s="102"/>
      <c r="AQ52" s="102"/>
      <c r="AR52" s="104"/>
      <c r="AS52" s="105">
        <v>20</v>
      </c>
      <c r="AT52" s="100"/>
      <c r="AU52" s="101"/>
      <c r="AV52" s="290">
        <f t="shared" si="92"/>
        <v>0</v>
      </c>
      <c r="AW52" s="292">
        <f t="shared" si="93"/>
        <v>0</v>
      </c>
      <c r="AX52" s="313">
        <f t="shared" si="94"/>
        <v>0</v>
      </c>
      <c r="AY52" s="102"/>
      <c r="AZ52" s="103"/>
      <c r="BA52" s="102"/>
      <c r="BB52" s="102"/>
      <c r="BC52" s="102"/>
      <c r="BD52" s="102"/>
      <c r="BE52" s="102"/>
      <c r="BF52" s="102"/>
      <c r="BG52" s="102"/>
      <c r="BH52" s="102"/>
      <c r="BI52" s="102"/>
      <c r="BJ52" s="102"/>
      <c r="BK52" s="102"/>
      <c r="BL52" s="102"/>
      <c r="BM52" s="102"/>
      <c r="BN52" s="102"/>
      <c r="BO52" s="104"/>
      <c r="BP52" s="105"/>
      <c r="BQ52" s="376">
        <f t="shared" si="22"/>
        <v>25</v>
      </c>
      <c r="BR52" s="397" t="str">
        <f t="shared" si="36"/>
        <v>Wartość prawidłowa</v>
      </c>
      <c r="BS52" s="334">
        <f t="shared" si="37"/>
        <v>25</v>
      </c>
      <c r="BT52" s="335">
        <f t="shared" si="38"/>
        <v>5</v>
      </c>
      <c r="BU52" s="335">
        <f t="shared" si="39"/>
        <v>0</v>
      </c>
      <c r="BV52" s="335">
        <f t="shared" si="40"/>
        <v>0</v>
      </c>
      <c r="BW52" s="335">
        <f t="shared" si="41"/>
        <v>20</v>
      </c>
      <c r="BX52" s="335">
        <f t="shared" si="42"/>
        <v>0</v>
      </c>
      <c r="BY52" s="336">
        <f t="shared" si="43"/>
        <v>50</v>
      </c>
      <c r="BZ52" s="337">
        <f t="shared" si="44"/>
        <v>1</v>
      </c>
      <c r="CA52" s="338">
        <f t="shared" si="45"/>
        <v>0.2</v>
      </c>
      <c r="CB52" s="338">
        <f t="shared" si="46"/>
        <v>0</v>
      </c>
      <c r="CC52" s="338">
        <f t="shared" si="47"/>
        <v>0</v>
      </c>
      <c r="CD52" s="338">
        <f t="shared" si="48"/>
        <v>0.8</v>
      </c>
      <c r="CE52" s="338">
        <f t="shared" si="49"/>
        <v>0</v>
      </c>
      <c r="CF52" s="339">
        <f t="shared" si="50"/>
        <v>2</v>
      </c>
      <c r="CG52" s="346">
        <f t="shared" si="88"/>
        <v>30</v>
      </c>
      <c r="CH52" s="368">
        <f t="shared" si="89"/>
        <v>5</v>
      </c>
      <c r="CI52" s="341">
        <f t="shared" si="90"/>
        <v>1.2</v>
      </c>
      <c r="CJ52" s="342">
        <f t="shared" si="91"/>
        <v>0.2</v>
      </c>
      <c r="CK52" s="343">
        <f>Matryca!Q52</f>
        <v>2</v>
      </c>
      <c r="CL52" s="344">
        <f>Matryca!R52</f>
        <v>2</v>
      </c>
      <c r="CM52" s="345">
        <f>Matryca!S52</f>
        <v>6</v>
      </c>
    </row>
    <row r="53" spans="1:91" s="72" customFormat="1" ht="29.1" customHeight="1" x14ac:dyDescent="0.25">
      <c r="A53" s="96">
        <v>33</v>
      </c>
      <c r="B53" s="97" t="s">
        <v>45</v>
      </c>
      <c r="C53" s="96" t="s">
        <v>420</v>
      </c>
      <c r="D53" s="172" t="s">
        <v>1029</v>
      </c>
      <c r="E53" s="97">
        <v>2</v>
      </c>
      <c r="F53" s="96" t="s">
        <v>953</v>
      </c>
      <c r="G53" s="96" t="s">
        <v>76</v>
      </c>
      <c r="H53" s="76" t="s">
        <v>117</v>
      </c>
      <c r="I53" s="76" t="s">
        <v>421</v>
      </c>
      <c r="J53" s="74"/>
      <c r="K53" s="98"/>
      <c r="L53" s="74" t="s">
        <v>143</v>
      </c>
      <c r="M53" s="290">
        <f t="shared" si="74"/>
        <v>50</v>
      </c>
      <c r="N53" s="291">
        <f t="shared" si="75"/>
        <v>20</v>
      </c>
      <c r="O53" s="385">
        <f t="shared" si="76"/>
        <v>30</v>
      </c>
      <c r="P53" s="293">
        <f t="shared" si="77"/>
        <v>30</v>
      </c>
      <c r="Q53" s="294">
        <f t="shared" si="78"/>
        <v>2</v>
      </c>
      <c r="R53" s="295">
        <f t="shared" si="79"/>
        <v>0</v>
      </c>
      <c r="S53" s="295">
        <f t="shared" si="80"/>
        <v>1.3333333333333333</v>
      </c>
      <c r="T53" s="296">
        <f t="shared" si="81"/>
        <v>0.33333333333333331</v>
      </c>
      <c r="U53" s="297">
        <f t="shared" si="82"/>
        <v>1.2</v>
      </c>
      <c r="V53" s="99" t="s">
        <v>62</v>
      </c>
      <c r="W53" s="100"/>
      <c r="X53" s="101">
        <v>2</v>
      </c>
      <c r="Y53" s="312">
        <f t="shared" si="83"/>
        <v>50</v>
      </c>
      <c r="Z53" s="292">
        <f t="shared" si="84"/>
        <v>30</v>
      </c>
      <c r="AA53" s="313">
        <f t="shared" si="85"/>
        <v>30</v>
      </c>
      <c r="AB53" s="173">
        <v>10</v>
      </c>
      <c r="AC53" s="103">
        <v>5</v>
      </c>
      <c r="AD53" s="102"/>
      <c r="AE53" s="102">
        <v>5</v>
      </c>
      <c r="AF53" s="102"/>
      <c r="AG53" s="102">
        <v>10</v>
      </c>
      <c r="AH53" s="102"/>
      <c r="AI53" s="102"/>
      <c r="AJ53" s="102">
        <v>5</v>
      </c>
      <c r="AK53" s="102"/>
      <c r="AL53" s="102"/>
      <c r="AM53" s="102"/>
      <c r="AN53" s="102"/>
      <c r="AO53" s="102"/>
      <c r="AP53" s="102"/>
      <c r="AQ53" s="102"/>
      <c r="AR53" s="104"/>
      <c r="AS53" s="105">
        <v>20</v>
      </c>
      <c r="AT53" s="100"/>
      <c r="AU53" s="101"/>
      <c r="AV53" s="290">
        <f t="shared" si="92"/>
        <v>0</v>
      </c>
      <c r="AW53" s="292">
        <f t="shared" si="93"/>
        <v>0</v>
      </c>
      <c r="AX53" s="313">
        <f t="shared" si="94"/>
        <v>0</v>
      </c>
      <c r="AY53" s="102"/>
      <c r="AZ53" s="103"/>
      <c r="BA53" s="102"/>
      <c r="BB53" s="102"/>
      <c r="BC53" s="102"/>
      <c r="BD53" s="102"/>
      <c r="BE53" s="102"/>
      <c r="BF53" s="102"/>
      <c r="BG53" s="102"/>
      <c r="BH53" s="102"/>
      <c r="BI53" s="102"/>
      <c r="BJ53" s="102"/>
      <c r="BK53" s="102"/>
      <c r="BL53" s="102"/>
      <c r="BM53" s="102"/>
      <c r="BN53" s="102"/>
      <c r="BO53" s="104"/>
      <c r="BP53" s="105"/>
      <c r="BQ53" s="376">
        <f t="shared" ref="BQ53" si="96">IFERROR(M53/Q53," ")</f>
        <v>25</v>
      </c>
      <c r="BR53" s="397" t="str">
        <f t="shared" ref="BR53" si="97">IF(OR(BQ53&gt;30,BQ53&lt;25),"1 ECTS powinien mieścić się przedziale 25-30h","Wartość prawidłowa")</f>
        <v>Wartość prawidłowa</v>
      </c>
      <c r="BS53" s="334">
        <f t="shared" ref="BS53" si="98">SUM(AB53,AD53:AP53,AY53,BA53:BM53)-AC53-AZ53-AO53-BL53</f>
        <v>25</v>
      </c>
      <c r="BT53" s="335">
        <f t="shared" ref="BT53" si="99">AC53+AZ53</f>
        <v>5</v>
      </c>
      <c r="BU53" s="335">
        <f t="shared" ref="BU53" si="100">AO53+BL53</f>
        <v>0</v>
      </c>
      <c r="BV53" s="335">
        <f t="shared" ref="BV53" si="101">AR53+BO53</f>
        <v>0</v>
      </c>
      <c r="BW53" s="335">
        <f t="shared" ref="BW53" si="102">N53</f>
        <v>20</v>
      </c>
      <c r="BX53" s="335">
        <f t="shared" ref="BX53" si="103">AQ53+BN53</f>
        <v>0</v>
      </c>
      <c r="BY53" s="336">
        <f t="shared" ref="BY53" si="104">SUM(BS53:BX53)</f>
        <v>50</v>
      </c>
      <c r="BZ53" s="337">
        <f t="shared" ref="BZ53" si="105">IFERROR((BS53*Q53)/BY53," ")</f>
        <v>1</v>
      </c>
      <c r="CA53" s="338">
        <f t="shared" ref="CA53" si="106">IFERROR((BT53*Q53)/BY53," ")</f>
        <v>0.2</v>
      </c>
      <c r="CB53" s="338">
        <f t="shared" ref="CB53" si="107">IFERROR((BU53*Q53)/BY53," ")</f>
        <v>0</v>
      </c>
      <c r="CC53" s="338">
        <f t="shared" ref="CC53" si="108">IFERROR((BV53*Q53)/BY53," ")</f>
        <v>0</v>
      </c>
      <c r="CD53" s="338">
        <f t="shared" ref="CD53" si="109">IFERROR((BW53*Q53)/BY53," ")</f>
        <v>0.8</v>
      </c>
      <c r="CE53" s="338">
        <f t="shared" ref="CE53" si="110">IFERROR((BX53*Q53)/BY53," ")</f>
        <v>0</v>
      </c>
      <c r="CF53" s="339">
        <f t="shared" ref="CF53" si="111">IFERROR((SUM(BZ53:CE53))," ")</f>
        <v>2</v>
      </c>
      <c r="CG53" s="346">
        <f t="shared" si="88"/>
        <v>30</v>
      </c>
      <c r="CH53" s="368">
        <f t="shared" si="89"/>
        <v>5</v>
      </c>
      <c r="CI53" s="341">
        <f t="shared" si="90"/>
        <v>1.2</v>
      </c>
      <c r="CJ53" s="342">
        <f t="shared" si="91"/>
        <v>0.2</v>
      </c>
      <c r="CK53" s="343">
        <f>Matryca!Q53</f>
        <v>2</v>
      </c>
      <c r="CL53" s="344">
        <f>Matryca!R53</f>
        <v>2</v>
      </c>
      <c r="CM53" s="345">
        <f>Matryca!S53</f>
        <v>6</v>
      </c>
    </row>
    <row r="54" spans="1:91" s="72" customFormat="1" ht="55.5" customHeight="1" x14ac:dyDescent="0.25">
      <c r="A54" s="96">
        <v>34</v>
      </c>
      <c r="B54" s="168" t="s">
        <v>45</v>
      </c>
      <c r="C54" s="174" t="s">
        <v>420</v>
      </c>
      <c r="D54" s="174"/>
      <c r="E54" s="168">
        <v>2</v>
      </c>
      <c r="F54" s="174" t="s">
        <v>953</v>
      </c>
      <c r="G54" s="174" t="s">
        <v>75</v>
      </c>
      <c r="H54" s="175" t="s">
        <v>117</v>
      </c>
      <c r="I54" s="76" t="s">
        <v>830</v>
      </c>
      <c r="J54" s="74"/>
      <c r="K54" s="98"/>
      <c r="L54" s="74" t="s">
        <v>143</v>
      </c>
      <c r="M54" s="290">
        <f t="shared" si="74"/>
        <v>50</v>
      </c>
      <c r="N54" s="291">
        <f t="shared" si="75"/>
        <v>25</v>
      </c>
      <c r="O54" s="385">
        <f t="shared" si="76"/>
        <v>25</v>
      </c>
      <c r="P54" s="293">
        <f t="shared" si="77"/>
        <v>25</v>
      </c>
      <c r="Q54" s="294">
        <f t="shared" si="78"/>
        <v>2</v>
      </c>
      <c r="R54" s="295">
        <f t="shared" si="79"/>
        <v>0</v>
      </c>
      <c r="S54" s="295">
        <f t="shared" si="80"/>
        <v>1.2</v>
      </c>
      <c r="T54" s="296">
        <f t="shared" si="81"/>
        <v>0</v>
      </c>
      <c r="U54" s="297">
        <f t="shared" si="82"/>
        <v>1</v>
      </c>
      <c r="V54" s="99" t="s">
        <v>62</v>
      </c>
      <c r="W54" s="100" t="s">
        <v>62</v>
      </c>
      <c r="X54" s="101">
        <v>2</v>
      </c>
      <c r="Y54" s="312">
        <f t="shared" si="83"/>
        <v>50</v>
      </c>
      <c r="Z54" s="292">
        <f t="shared" si="84"/>
        <v>25</v>
      </c>
      <c r="AA54" s="313">
        <f t="shared" si="85"/>
        <v>25</v>
      </c>
      <c r="AB54" s="173">
        <v>10</v>
      </c>
      <c r="AC54" s="103"/>
      <c r="AD54" s="102"/>
      <c r="AE54" s="102"/>
      <c r="AF54" s="102"/>
      <c r="AG54" s="102">
        <v>15</v>
      </c>
      <c r="AH54" s="102"/>
      <c r="AI54" s="102"/>
      <c r="AJ54" s="102"/>
      <c r="AK54" s="102"/>
      <c r="AL54" s="102"/>
      <c r="AM54" s="102"/>
      <c r="AN54" s="102"/>
      <c r="AO54" s="102"/>
      <c r="AP54" s="102"/>
      <c r="AQ54" s="102"/>
      <c r="AR54" s="104"/>
      <c r="AS54" s="105">
        <v>25</v>
      </c>
      <c r="AT54" s="100"/>
      <c r="AU54" s="101"/>
      <c r="AV54" s="290">
        <f t="shared" si="92"/>
        <v>0</v>
      </c>
      <c r="AW54" s="292">
        <f t="shared" si="93"/>
        <v>0</v>
      </c>
      <c r="AX54" s="313">
        <f t="shared" si="94"/>
        <v>0</v>
      </c>
      <c r="AY54" s="102"/>
      <c r="AZ54" s="103"/>
      <c r="BA54" s="102"/>
      <c r="BB54" s="102"/>
      <c r="BC54" s="102"/>
      <c r="BD54" s="102"/>
      <c r="BE54" s="102"/>
      <c r="BF54" s="102"/>
      <c r="BG54" s="102"/>
      <c r="BH54" s="102"/>
      <c r="BI54" s="102"/>
      <c r="BJ54" s="102"/>
      <c r="BK54" s="102"/>
      <c r="BL54" s="102"/>
      <c r="BM54" s="102"/>
      <c r="BN54" s="102"/>
      <c r="BO54" s="104"/>
      <c r="BP54" s="105"/>
      <c r="BQ54" s="376">
        <f t="shared" ref="BQ54" si="112">IFERROR(M54/Q54," ")</f>
        <v>25</v>
      </c>
      <c r="BR54" s="397" t="str">
        <f t="shared" si="36"/>
        <v>Wartość prawidłowa</v>
      </c>
      <c r="BS54" s="334">
        <f t="shared" si="37"/>
        <v>25</v>
      </c>
      <c r="BT54" s="335">
        <f t="shared" si="38"/>
        <v>0</v>
      </c>
      <c r="BU54" s="335">
        <f t="shared" si="39"/>
        <v>0</v>
      </c>
      <c r="BV54" s="335">
        <f t="shared" si="40"/>
        <v>0</v>
      </c>
      <c r="BW54" s="335">
        <f t="shared" si="41"/>
        <v>25</v>
      </c>
      <c r="BX54" s="335">
        <f t="shared" si="42"/>
        <v>0</v>
      </c>
      <c r="BY54" s="336">
        <f t="shared" si="43"/>
        <v>50</v>
      </c>
      <c r="BZ54" s="337">
        <f t="shared" si="44"/>
        <v>1</v>
      </c>
      <c r="CA54" s="338">
        <f t="shared" si="45"/>
        <v>0</v>
      </c>
      <c r="CB54" s="338">
        <f t="shared" si="46"/>
        <v>0</v>
      </c>
      <c r="CC54" s="338">
        <f t="shared" si="47"/>
        <v>0</v>
      </c>
      <c r="CD54" s="338">
        <f t="shared" si="48"/>
        <v>1</v>
      </c>
      <c r="CE54" s="338">
        <f t="shared" si="49"/>
        <v>0</v>
      </c>
      <c r="CF54" s="339">
        <f t="shared" si="50"/>
        <v>2</v>
      </c>
      <c r="CG54" s="346">
        <f t="shared" si="88"/>
        <v>25</v>
      </c>
      <c r="CH54" s="368">
        <f t="shared" si="89"/>
        <v>0</v>
      </c>
      <c r="CI54" s="341">
        <f t="shared" si="90"/>
        <v>1</v>
      </c>
      <c r="CJ54" s="342">
        <f t="shared" si="91"/>
        <v>0</v>
      </c>
      <c r="CK54" s="343">
        <f>Matryca!Q54</f>
        <v>1</v>
      </c>
      <c r="CL54" s="344">
        <f>Matryca!R54</f>
        <v>1</v>
      </c>
      <c r="CM54" s="345">
        <f>Matryca!S54</f>
        <v>6</v>
      </c>
    </row>
    <row r="55" spans="1:91" s="72" customFormat="1" ht="75" x14ac:dyDescent="0.25">
      <c r="A55" s="96">
        <v>35</v>
      </c>
      <c r="B55" s="97" t="s">
        <v>45</v>
      </c>
      <c r="C55" s="96" t="s">
        <v>420</v>
      </c>
      <c r="D55" s="96"/>
      <c r="E55" s="97">
        <v>2</v>
      </c>
      <c r="F55" s="96" t="s">
        <v>953</v>
      </c>
      <c r="G55" s="96" t="s">
        <v>75</v>
      </c>
      <c r="H55" s="76" t="s">
        <v>117</v>
      </c>
      <c r="I55" s="76" t="s">
        <v>829</v>
      </c>
      <c r="J55" s="74"/>
      <c r="K55" s="98"/>
      <c r="L55" s="74" t="s">
        <v>143</v>
      </c>
      <c r="M55" s="290">
        <f t="shared" si="74"/>
        <v>50</v>
      </c>
      <c r="N55" s="291">
        <f t="shared" si="75"/>
        <v>35</v>
      </c>
      <c r="O55" s="385">
        <f t="shared" si="76"/>
        <v>15</v>
      </c>
      <c r="P55" s="293">
        <f t="shared" si="77"/>
        <v>15</v>
      </c>
      <c r="Q55" s="294">
        <f t="shared" si="78"/>
        <v>2</v>
      </c>
      <c r="R55" s="295">
        <f t="shared" si="79"/>
        <v>0</v>
      </c>
      <c r="S55" s="295">
        <f t="shared" si="80"/>
        <v>1.3333333333333333</v>
      </c>
      <c r="T55" s="296">
        <f t="shared" si="81"/>
        <v>0</v>
      </c>
      <c r="U55" s="297">
        <f t="shared" si="82"/>
        <v>0.6</v>
      </c>
      <c r="V55" s="99" t="s">
        <v>62</v>
      </c>
      <c r="W55" s="100" t="s">
        <v>62</v>
      </c>
      <c r="X55" s="101">
        <v>2</v>
      </c>
      <c r="Y55" s="312">
        <f t="shared" si="83"/>
        <v>50</v>
      </c>
      <c r="Z55" s="292">
        <f t="shared" si="84"/>
        <v>15</v>
      </c>
      <c r="AA55" s="313">
        <f t="shared" si="85"/>
        <v>15</v>
      </c>
      <c r="AB55" s="102">
        <v>5</v>
      </c>
      <c r="AC55" s="103"/>
      <c r="AD55" s="102"/>
      <c r="AE55" s="102"/>
      <c r="AF55" s="102"/>
      <c r="AG55" s="102">
        <v>10</v>
      </c>
      <c r="AH55" s="102"/>
      <c r="AI55" s="102"/>
      <c r="AJ55" s="102"/>
      <c r="AK55" s="102"/>
      <c r="AL55" s="102"/>
      <c r="AM55" s="102"/>
      <c r="AN55" s="102"/>
      <c r="AO55" s="102"/>
      <c r="AP55" s="102"/>
      <c r="AQ55" s="102"/>
      <c r="AR55" s="104"/>
      <c r="AS55" s="105">
        <v>35</v>
      </c>
      <c r="AT55" s="100"/>
      <c r="AU55" s="101"/>
      <c r="AV55" s="290">
        <f t="shared" si="92"/>
        <v>0</v>
      </c>
      <c r="AW55" s="292">
        <f t="shared" si="93"/>
        <v>0</v>
      </c>
      <c r="AX55" s="313">
        <f t="shared" si="94"/>
        <v>0</v>
      </c>
      <c r="AY55" s="102"/>
      <c r="AZ55" s="103"/>
      <c r="BA55" s="102"/>
      <c r="BB55" s="102"/>
      <c r="BC55" s="102"/>
      <c r="BD55" s="102"/>
      <c r="BE55" s="102"/>
      <c r="BF55" s="102"/>
      <c r="BG55" s="102"/>
      <c r="BH55" s="102"/>
      <c r="BI55" s="102"/>
      <c r="BJ55" s="102"/>
      <c r="BK55" s="102"/>
      <c r="BL55" s="102"/>
      <c r="BM55" s="102"/>
      <c r="BN55" s="102"/>
      <c r="BO55" s="104"/>
      <c r="BP55" s="105"/>
      <c r="BQ55" s="376">
        <f t="shared" si="22"/>
        <v>25</v>
      </c>
      <c r="BR55" s="397" t="str">
        <f t="shared" si="36"/>
        <v>Wartość prawidłowa</v>
      </c>
      <c r="BS55" s="334">
        <f t="shared" si="37"/>
        <v>15</v>
      </c>
      <c r="BT55" s="335">
        <f t="shared" si="38"/>
        <v>0</v>
      </c>
      <c r="BU55" s="335">
        <f t="shared" si="39"/>
        <v>0</v>
      </c>
      <c r="BV55" s="335">
        <f t="shared" si="40"/>
        <v>0</v>
      </c>
      <c r="BW55" s="335">
        <f t="shared" si="41"/>
        <v>35</v>
      </c>
      <c r="BX55" s="335">
        <f t="shared" si="42"/>
        <v>0</v>
      </c>
      <c r="BY55" s="336">
        <f t="shared" si="43"/>
        <v>50</v>
      </c>
      <c r="BZ55" s="337">
        <f t="shared" si="44"/>
        <v>0.6</v>
      </c>
      <c r="CA55" s="338">
        <f t="shared" si="45"/>
        <v>0</v>
      </c>
      <c r="CB55" s="338">
        <f t="shared" si="46"/>
        <v>0</v>
      </c>
      <c r="CC55" s="338">
        <f t="shared" si="47"/>
        <v>0</v>
      </c>
      <c r="CD55" s="338">
        <f t="shared" si="48"/>
        <v>1.4</v>
      </c>
      <c r="CE55" s="338">
        <f t="shared" si="49"/>
        <v>0</v>
      </c>
      <c r="CF55" s="339">
        <f t="shared" si="50"/>
        <v>2</v>
      </c>
      <c r="CG55" s="346">
        <f t="shared" si="88"/>
        <v>15</v>
      </c>
      <c r="CH55" s="368">
        <f t="shared" si="89"/>
        <v>0</v>
      </c>
      <c r="CI55" s="341">
        <f t="shared" si="90"/>
        <v>0.6</v>
      </c>
      <c r="CJ55" s="342">
        <f t="shared" si="91"/>
        <v>0</v>
      </c>
      <c r="CK55" s="343">
        <f>Matryca!Q55</f>
        <v>1</v>
      </c>
      <c r="CL55" s="344">
        <f>Matryca!R55</f>
        <v>1</v>
      </c>
      <c r="CM55" s="345">
        <f>Matryca!S55</f>
        <v>6</v>
      </c>
    </row>
    <row r="56" spans="1:91" s="72" customFormat="1" ht="75" x14ac:dyDescent="0.25">
      <c r="A56" s="96">
        <v>36</v>
      </c>
      <c r="B56" s="97" t="s">
        <v>43</v>
      </c>
      <c r="C56" s="96" t="s">
        <v>420</v>
      </c>
      <c r="D56" s="96"/>
      <c r="E56" s="97">
        <v>2</v>
      </c>
      <c r="F56" s="96" t="s">
        <v>953</v>
      </c>
      <c r="G56" s="96" t="s">
        <v>75</v>
      </c>
      <c r="H56" s="76" t="s">
        <v>117</v>
      </c>
      <c r="I56" s="114" t="s">
        <v>417</v>
      </c>
      <c r="J56" s="74"/>
      <c r="K56" s="98"/>
      <c r="L56" s="74" t="s">
        <v>143</v>
      </c>
      <c r="M56" s="290">
        <f t="shared" si="74"/>
        <v>25</v>
      </c>
      <c r="N56" s="291">
        <f t="shared" si="75"/>
        <v>5</v>
      </c>
      <c r="O56" s="385">
        <f t="shared" si="76"/>
        <v>20</v>
      </c>
      <c r="P56" s="293">
        <f t="shared" si="77"/>
        <v>20</v>
      </c>
      <c r="Q56" s="294">
        <f t="shared" si="78"/>
        <v>1</v>
      </c>
      <c r="R56" s="295">
        <f t="shared" si="79"/>
        <v>0</v>
      </c>
      <c r="S56" s="295">
        <f t="shared" si="80"/>
        <v>0.75</v>
      </c>
      <c r="T56" s="296">
        <f t="shared" si="81"/>
        <v>0</v>
      </c>
      <c r="U56" s="297">
        <f t="shared" si="82"/>
        <v>0.8</v>
      </c>
      <c r="V56" s="99" t="s">
        <v>62</v>
      </c>
      <c r="W56" s="100" t="s">
        <v>62</v>
      </c>
      <c r="X56" s="101"/>
      <c r="Y56" s="312">
        <f t="shared" si="83"/>
        <v>0</v>
      </c>
      <c r="Z56" s="292">
        <f t="shared" si="84"/>
        <v>0</v>
      </c>
      <c r="AA56" s="313">
        <f t="shared" si="85"/>
        <v>0</v>
      </c>
      <c r="AB56" s="102"/>
      <c r="AC56" s="103"/>
      <c r="AD56" s="102"/>
      <c r="AE56" s="102"/>
      <c r="AF56" s="102"/>
      <c r="AG56" s="102"/>
      <c r="AH56" s="102"/>
      <c r="AI56" s="102"/>
      <c r="AJ56" s="102"/>
      <c r="AK56" s="102"/>
      <c r="AL56" s="102"/>
      <c r="AM56" s="102"/>
      <c r="AN56" s="102"/>
      <c r="AO56" s="102"/>
      <c r="AP56" s="102"/>
      <c r="AQ56" s="102"/>
      <c r="AR56" s="104"/>
      <c r="AS56" s="105"/>
      <c r="AT56" s="100" t="s">
        <v>62</v>
      </c>
      <c r="AU56" s="101">
        <v>1</v>
      </c>
      <c r="AV56" s="290">
        <f t="shared" si="92"/>
        <v>25</v>
      </c>
      <c r="AW56" s="292">
        <f t="shared" si="93"/>
        <v>20</v>
      </c>
      <c r="AX56" s="313">
        <f t="shared" si="94"/>
        <v>20</v>
      </c>
      <c r="AY56" s="102">
        <v>5</v>
      </c>
      <c r="AZ56" s="103"/>
      <c r="BA56" s="102"/>
      <c r="BB56" s="102">
        <v>15</v>
      </c>
      <c r="BC56" s="102"/>
      <c r="BD56" s="102"/>
      <c r="BE56" s="102"/>
      <c r="BF56" s="102"/>
      <c r="BG56" s="102"/>
      <c r="BH56" s="102"/>
      <c r="BI56" s="102"/>
      <c r="BJ56" s="102"/>
      <c r="BK56" s="102"/>
      <c r="BL56" s="102"/>
      <c r="BM56" s="102"/>
      <c r="BN56" s="102"/>
      <c r="BO56" s="104"/>
      <c r="BP56" s="105">
        <v>5</v>
      </c>
      <c r="BQ56" s="376">
        <f t="shared" si="22"/>
        <v>25</v>
      </c>
      <c r="BR56" s="397" t="str">
        <f t="shared" si="36"/>
        <v>Wartość prawidłowa</v>
      </c>
      <c r="BS56" s="334">
        <f t="shared" si="37"/>
        <v>20</v>
      </c>
      <c r="BT56" s="335">
        <f t="shared" si="38"/>
        <v>0</v>
      </c>
      <c r="BU56" s="335">
        <f t="shared" si="39"/>
        <v>0</v>
      </c>
      <c r="BV56" s="335">
        <f t="shared" si="40"/>
        <v>0</v>
      </c>
      <c r="BW56" s="335">
        <f t="shared" si="41"/>
        <v>5</v>
      </c>
      <c r="BX56" s="335">
        <f t="shared" si="42"/>
        <v>0</v>
      </c>
      <c r="BY56" s="336">
        <f t="shared" si="43"/>
        <v>25</v>
      </c>
      <c r="BZ56" s="337">
        <f t="shared" si="44"/>
        <v>0.8</v>
      </c>
      <c r="CA56" s="338">
        <f t="shared" si="45"/>
        <v>0</v>
      </c>
      <c r="CB56" s="338">
        <f t="shared" si="46"/>
        <v>0</v>
      </c>
      <c r="CC56" s="338">
        <f t="shared" si="47"/>
        <v>0</v>
      </c>
      <c r="CD56" s="338">
        <f t="shared" si="48"/>
        <v>0.2</v>
      </c>
      <c r="CE56" s="338">
        <f t="shared" si="49"/>
        <v>0</v>
      </c>
      <c r="CF56" s="339">
        <f t="shared" si="50"/>
        <v>1</v>
      </c>
      <c r="CG56" s="346">
        <f t="shared" si="88"/>
        <v>20</v>
      </c>
      <c r="CH56" s="368">
        <f t="shared" si="89"/>
        <v>0</v>
      </c>
      <c r="CI56" s="341">
        <f t="shared" si="90"/>
        <v>0.8</v>
      </c>
      <c r="CJ56" s="342">
        <f t="shared" si="91"/>
        <v>0</v>
      </c>
      <c r="CK56" s="343">
        <f>Matryca!Q56</f>
        <v>3</v>
      </c>
      <c r="CL56" s="344">
        <f>Matryca!R56</f>
        <v>1</v>
      </c>
      <c r="CM56" s="345">
        <f>Matryca!S56</f>
        <v>3</v>
      </c>
    </row>
    <row r="57" spans="1:91" s="72" customFormat="1" ht="75" x14ac:dyDescent="0.25">
      <c r="A57" s="96">
        <v>37</v>
      </c>
      <c r="B57" s="97" t="s">
        <v>45</v>
      </c>
      <c r="C57" s="96" t="s">
        <v>420</v>
      </c>
      <c r="D57" s="172" t="s">
        <v>1028</v>
      </c>
      <c r="E57" s="97">
        <v>2</v>
      </c>
      <c r="F57" s="96" t="s">
        <v>953</v>
      </c>
      <c r="G57" s="96" t="s">
        <v>76</v>
      </c>
      <c r="H57" s="76" t="s">
        <v>117</v>
      </c>
      <c r="I57" s="76" t="s">
        <v>418</v>
      </c>
      <c r="J57" s="74"/>
      <c r="K57" s="98"/>
      <c r="L57" s="74" t="s">
        <v>143</v>
      </c>
      <c r="M57" s="290">
        <f t="shared" si="74"/>
        <v>50</v>
      </c>
      <c r="N57" s="291">
        <f t="shared" si="75"/>
        <v>25</v>
      </c>
      <c r="O57" s="385">
        <f t="shared" si="76"/>
        <v>25</v>
      </c>
      <c r="P57" s="293">
        <f t="shared" si="77"/>
        <v>25</v>
      </c>
      <c r="Q57" s="294">
        <f t="shared" si="78"/>
        <v>2</v>
      </c>
      <c r="R57" s="295">
        <f t="shared" si="79"/>
        <v>0</v>
      </c>
      <c r="S57" s="295">
        <f t="shared" si="80"/>
        <v>1.2</v>
      </c>
      <c r="T57" s="296">
        <f t="shared" si="81"/>
        <v>0</v>
      </c>
      <c r="U57" s="297">
        <f t="shared" si="82"/>
        <v>1</v>
      </c>
      <c r="V57" s="99" t="s">
        <v>62</v>
      </c>
      <c r="W57" s="100"/>
      <c r="X57" s="101">
        <v>2</v>
      </c>
      <c r="Y57" s="312">
        <f t="shared" si="83"/>
        <v>50</v>
      </c>
      <c r="Z57" s="292">
        <f t="shared" si="84"/>
        <v>25</v>
      </c>
      <c r="AA57" s="313">
        <f t="shared" si="85"/>
        <v>25</v>
      </c>
      <c r="AB57" s="102">
        <v>10</v>
      </c>
      <c r="AC57" s="103"/>
      <c r="AD57" s="102"/>
      <c r="AE57" s="102">
        <v>10</v>
      </c>
      <c r="AF57" s="102"/>
      <c r="AG57" s="102">
        <v>5</v>
      </c>
      <c r="AH57" s="102"/>
      <c r="AI57" s="102"/>
      <c r="AJ57" s="102"/>
      <c r="AK57" s="102"/>
      <c r="AL57" s="102"/>
      <c r="AM57" s="102"/>
      <c r="AN57" s="102"/>
      <c r="AO57" s="102"/>
      <c r="AP57" s="102"/>
      <c r="AQ57" s="102"/>
      <c r="AR57" s="104"/>
      <c r="AS57" s="105">
        <v>25</v>
      </c>
      <c r="AT57" s="100"/>
      <c r="AU57" s="101"/>
      <c r="AV57" s="290">
        <f t="shared" si="92"/>
        <v>0</v>
      </c>
      <c r="AW57" s="292">
        <f t="shared" si="93"/>
        <v>0</v>
      </c>
      <c r="AX57" s="313">
        <f t="shared" si="94"/>
        <v>0</v>
      </c>
      <c r="AY57" s="102"/>
      <c r="AZ57" s="103"/>
      <c r="BA57" s="102"/>
      <c r="BB57" s="102"/>
      <c r="BC57" s="102"/>
      <c r="BD57" s="102"/>
      <c r="BE57" s="102"/>
      <c r="BF57" s="102"/>
      <c r="BG57" s="102"/>
      <c r="BH57" s="102"/>
      <c r="BI57" s="102"/>
      <c r="BJ57" s="102"/>
      <c r="BK57" s="102"/>
      <c r="BL57" s="102"/>
      <c r="BM57" s="102"/>
      <c r="BN57" s="102"/>
      <c r="BO57" s="104"/>
      <c r="BP57" s="105"/>
      <c r="BQ57" s="376">
        <f t="shared" si="22"/>
        <v>25</v>
      </c>
      <c r="BR57" s="397" t="str">
        <f t="shared" si="36"/>
        <v>Wartość prawidłowa</v>
      </c>
      <c r="BS57" s="334">
        <f t="shared" si="37"/>
        <v>25</v>
      </c>
      <c r="BT57" s="335">
        <f t="shared" si="38"/>
        <v>0</v>
      </c>
      <c r="BU57" s="335">
        <f t="shared" si="39"/>
        <v>0</v>
      </c>
      <c r="BV57" s="335">
        <f t="shared" si="40"/>
        <v>0</v>
      </c>
      <c r="BW57" s="335">
        <f t="shared" si="41"/>
        <v>25</v>
      </c>
      <c r="BX57" s="335">
        <f t="shared" si="42"/>
        <v>0</v>
      </c>
      <c r="BY57" s="336">
        <f t="shared" si="43"/>
        <v>50</v>
      </c>
      <c r="BZ57" s="337">
        <f t="shared" si="44"/>
        <v>1</v>
      </c>
      <c r="CA57" s="338">
        <f t="shared" si="45"/>
        <v>0</v>
      </c>
      <c r="CB57" s="338">
        <f t="shared" si="46"/>
        <v>0</v>
      </c>
      <c r="CC57" s="338">
        <f t="shared" si="47"/>
        <v>0</v>
      </c>
      <c r="CD57" s="338">
        <f t="shared" si="48"/>
        <v>1</v>
      </c>
      <c r="CE57" s="338">
        <f t="shared" si="49"/>
        <v>0</v>
      </c>
      <c r="CF57" s="339">
        <f t="shared" si="50"/>
        <v>2</v>
      </c>
      <c r="CG57" s="346">
        <f t="shared" si="88"/>
        <v>25</v>
      </c>
      <c r="CH57" s="368">
        <f t="shared" si="89"/>
        <v>0</v>
      </c>
      <c r="CI57" s="341">
        <f t="shared" si="90"/>
        <v>1</v>
      </c>
      <c r="CJ57" s="342">
        <f t="shared" si="91"/>
        <v>0</v>
      </c>
      <c r="CK57" s="343">
        <f>Matryca!Q57</f>
        <v>2</v>
      </c>
      <c r="CL57" s="344">
        <f>Matryca!R57</f>
        <v>2</v>
      </c>
      <c r="CM57" s="345">
        <f>Matryca!S57</f>
        <v>6</v>
      </c>
    </row>
    <row r="58" spans="1:91" s="72" customFormat="1" ht="75" x14ac:dyDescent="0.25">
      <c r="A58" s="96">
        <v>38</v>
      </c>
      <c r="B58" s="168" t="s">
        <v>45</v>
      </c>
      <c r="C58" s="174" t="s">
        <v>420</v>
      </c>
      <c r="D58" s="172" t="s">
        <v>1029</v>
      </c>
      <c r="E58" s="168">
        <v>2</v>
      </c>
      <c r="F58" s="174" t="s">
        <v>953</v>
      </c>
      <c r="G58" s="174" t="s">
        <v>76</v>
      </c>
      <c r="H58" s="175" t="s">
        <v>117</v>
      </c>
      <c r="I58" s="76" t="s">
        <v>422</v>
      </c>
      <c r="J58" s="74"/>
      <c r="K58" s="98"/>
      <c r="L58" s="74" t="s">
        <v>143</v>
      </c>
      <c r="M58" s="290">
        <f t="shared" si="74"/>
        <v>50</v>
      </c>
      <c r="N58" s="291">
        <f t="shared" si="75"/>
        <v>25</v>
      </c>
      <c r="O58" s="385">
        <f t="shared" si="76"/>
        <v>25</v>
      </c>
      <c r="P58" s="293">
        <f t="shared" si="77"/>
        <v>25</v>
      </c>
      <c r="Q58" s="294">
        <f t="shared" si="78"/>
        <v>2</v>
      </c>
      <c r="R58" s="295">
        <f t="shared" si="79"/>
        <v>0</v>
      </c>
      <c r="S58" s="295">
        <f t="shared" si="80"/>
        <v>1.2</v>
      </c>
      <c r="T58" s="296">
        <f t="shared" si="81"/>
        <v>0</v>
      </c>
      <c r="U58" s="297">
        <f t="shared" si="82"/>
        <v>1</v>
      </c>
      <c r="V58" s="99" t="s">
        <v>62</v>
      </c>
      <c r="W58" s="100"/>
      <c r="X58" s="101">
        <v>2</v>
      </c>
      <c r="Y58" s="312">
        <f t="shared" si="83"/>
        <v>50</v>
      </c>
      <c r="Z58" s="292">
        <f t="shared" si="84"/>
        <v>25</v>
      </c>
      <c r="AA58" s="313">
        <f t="shared" si="85"/>
        <v>25</v>
      </c>
      <c r="AB58" s="102">
        <v>10</v>
      </c>
      <c r="AC58" s="103"/>
      <c r="AD58" s="102"/>
      <c r="AE58" s="102">
        <v>10</v>
      </c>
      <c r="AF58" s="102"/>
      <c r="AG58" s="102">
        <v>5</v>
      </c>
      <c r="AH58" s="102"/>
      <c r="AI58" s="102"/>
      <c r="AJ58" s="102"/>
      <c r="AK58" s="102"/>
      <c r="AL58" s="102"/>
      <c r="AM58" s="102"/>
      <c r="AN58" s="102"/>
      <c r="AO58" s="102"/>
      <c r="AP58" s="102"/>
      <c r="AQ58" s="102"/>
      <c r="AR58" s="104"/>
      <c r="AS58" s="105">
        <v>25</v>
      </c>
      <c r="AT58" s="100"/>
      <c r="AU58" s="101"/>
      <c r="AV58" s="290">
        <f t="shared" si="92"/>
        <v>0</v>
      </c>
      <c r="AW58" s="292">
        <f t="shared" si="93"/>
        <v>0</v>
      </c>
      <c r="AX58" s="313">
        <f t="shared" si="94"/>
        <v>0</v>
      </c>
      <c r="AY58" s="102"/>
      <c r="AZ58" s="103"/>
      <c r="BA58" s="102"/>
      <c r="BB58" s="102"/>
      <c r="BC58" s="102"/>
      <c r="BD58" s="102"/>
      <c r="BE58" s="102"/>
      <c r="BF58" s="102"/>
      <c r="BG58" s="102"/>
      <c r="BH58" s="102"/>
      <c r="BI58" s="102"/>
      <c r="BJ58" s="102"/>
      <c r="BK58" s="102"/>
      <c r="BL58" s="102"/>
      <c r="BM58" s="102"/>
      <c r="BN58" s="102"/>
      <c r="BO58" s="104"/>
      <c r="BP58" s="105"/>
      <c r="BQ58" s="376">
        <f t="shared" ref="BQ58" si="113">IFERROR(M58/Q58," ")</f>
        <v>25</v>
      </c>
      <c r="BR58" s="397" t="str">
        <f t="shared" si="36"/>
        <v>Wartość prawidłowa</v>
      </c>
      <c r="BS58" s="334">
        <f t="shared" si="37"/>
        <v>25</v>
      </c>
      <c r="BT58" s="335">
        <f t="shared" si="38"/>
        <v>0</v>
      </c>
      <c r="BU58" s="335">
        <f t="shared" si="39"/>
        <v>0</v>
      </c>
      <c r="BV58" s="335">
        <f t="shared" si="40"/>
        <v>0</v>
      </c>
      <c r="BW58" s="335">
        <f t="shared" si="41"/>
        <v>25</v>
      </c>
      <c r="BX58" s="335">
        <f t="shared" si="42"/>
        <v>0</v>
      </c>
      <c r="BY58" s="336">
        <f t="shared" si="43"/>
        <v>50</v>
      </c>
      <c r="BZ58" s="337">
        <f t="shared" si="44"/>
        <v>1</v>
      </c>
      <c r="CA58" s="338">
        <f t="shared" si="45"/>
        <v>0</v>
      </c>
      <c r="CB58" s="338">
        <f t="shared" si="46"/>
        <v>0</v>
      </c>
      <c r="CC58" s="338">
        <f t="shared" si="47"/>
        <v>0</v>
      </c>
      <c r="CD58" s="338">
        <f t="shared" si="48"/>
        <v>1</v>
      </c>
      <c r="CE58" s="338">
        <f t="shared" si="49"/>
        <v>0</v>
      </c>
      <c r="CF58" s="339">
        <f t="shared" si="50"/>
        <v>2</v>
      </c>
      <c r="CG58" s="346">
        <f t="shared" si="88"/>
        <v>25</v>
      </c>
      <c r="CH58" s="368">
        <f t="shared" si="89"/>
        <v>0</v>
      </c>
      <c r="CI58" s="341">
        <f t="shared" si="90"/>
        <v>1</v>
      </c>
      <c r="CJ58" s="342">
        <f t="shared" si="91"/>
        <v>0</v>
      </c>
      <c r="CK58" s="343">
        <f>Matryca!Q58</f>
        <v>2</v>
      </c>
      <c r="CL58" s="344">
        <f>Matryca!R58</f>
        <v>2</v>
      </c>
      <c r="CM58" s="345">
        <f>Matryca!S58</f>
        <v>6</v>
      </c>
    </row>
    <row r="59" spans="1:91" s="72" customFormat="1" ht="75" x14ac:dyDescent="0.25">
      <c r="A59" s="96">
        <v>39</v>
      </c>
      <c r="B59" s="97" t="s">
        <v>43</v>
      </c>
      <c r="C59" s="96" t="s">
        <v>420</v>
      </c>
      <c r="D59" s="172" t="s">
        <v>1028</v>
      </c>
      <c r="E59" s="97">
        <v>2</v>
      </c>
      <c r="F59" s="96" t="s">
        <v>953</v>
      </c>
      <c r="G59" s="96" t="s">
        <v>76</v>
      </c>
      <c r="H59" s="76" t="s">
        <v>117</v>
      </c>
      <c r="I59" s="76" t="s">
        <v>419</v>
      </c>
      <c r="J59" s="74"/>
      <c r="K59" s="98"/>
      <c r="L59" s="74" t="s">
        <v>143</v>
      </c>
      <c r="M59" s="290">
        <f t="shared" si="74"/>
        <v>50</v>
      </c>
      <c r="N59" s="291">
        <f t="shared" si="75"/>
        <v>25</v>
      </c>
      <c r="O59" s="385">
        <f t="shared" si="76"/>
        <v>25</v>
      </c>
      <c r="P59" s="293">
        <f t="shared" si="77"/>
        <v>25</v>
      </c>
      <c r="Q59" s="294">
        <f t="shared" si="78"/>
        <v>2</v>
      </c>
      <c r="R59" s="295">
        <f t="shared" si="79"/>
        <v>0</v>
      </c>
      <c r="S59" s="295">
        <f t="shared" si="80"/>
        <v>1.6</v>
      </c>
      <c r="T59" s="296">
        <f t="shared" si="81"/>
        <v>0</v>
      </c>
      <c r="U59" s="297">
        <f t="shared" si="82"/>
        <v>1</v>
      </c>
      <c r="V59" s="99" t="s">
        <v>62</v>
      </c>
      <c r="W59" s="100"/>
      <c r="X59" s="101">
        <v>2</v>
      </c>
      <c r="Y59" s="312">
        <f t="shared" si="83"/>
        <v>50</v>
      </c>
      <c r="Z59" s="292">
        <f t="shared" si="84"/>
        <v>25</v>
      </c>
      <c r="AA59" s="313">
        <f t="shared" si="85"/>
        <v>25</v>
      </c>
      <c r="AB59" s="102">
        <v>5</v>
      </c>
      <c r="AC59" s="103"/>
      <c r="AD59" s="102"/>
      <c r="AE59" s="102">
        <v>5</v>
      </c>
      <c r="AF59" s="102">
        <v>15</v>
      </c>
      <c r="AG59" s="102"/>
      <c r="AH59" s="102"/>
      <c r="AI59" s="102"/>
      <c r="AJ59" s="102"/>
      <c r="AK59" s="102"/>
      <c r="AL59" s="102"/>
      <c r="AM59" s="102"/>
      <c r="AN59" s="102"/>
      <c r="AO59" s="102"/>
      <c r="AP59" s="102"/>
      <c r="AQ59" s="102"/>
      <c r="AR59" s="104"/>
      <c r="AS59" s="105">
        <v>25</v>
      </c>
      <c r="AT59" s="100"/>
      <c r="AU59" s="101"/>
      <c r="AV59" s="290">
        <f t="shared" si="92"/>
        <v>0</v>
      </c>
      <c r="AW59" s="292">
        <f t="shared" si="93"/>
        <v>0</v>
      </c>
      <c r="AX59" s="313">
        <f t="shared" si="94"/>
        <v>0</v>
      </c>
      <c r="AY59" s="102"/>
      <c r="AZ59" s="103"/>
      <c r="BA59" s="102"/>
      <c r="BB59" s="102"/>
      <c r="BC59" s="102"/>
      <c r="BD59" s="102"/>
      <c r="BE59" s="102"/>
      <c r="BF59" s="102"/>
      <c r="BG59" s="102"/>
      <c r="BH59" s="102"/>
      <c r="BI59" s="102"/>
      <c r="BJ59" s="102"/>
      <c r="BK59" s="102"/>
      <c r="BL59" s="102"/>
      <c r="BM59" s="102"/>
      <c r="BN59" s="102"/>
      <c r="BO59" s="104"/>
      <c r="BP59" s="105"/>
      <c r="BQ59" s="376">
        <f t="shared" si="22"/>
        <v>25</v>
      </c>
      <c r="BR59" s="397" t="str">
        <f t="shared" si="36"/>
        <v>Wartość prawidłowa</v>
      </c>
      <c r="BS59" s="334">
        <f t="shared" si="37"/>
        <v>25</v>
      </c>
      <c r="BT59" s="335">
        <f t="shared" si="38"/>
        <v>0</v>
      </c>
      <c r="BU59" s="335">
        <f t="shared" si="39"/>
        <v>0</v>
      </c>
      <c r="BV59" s="335">
        <f t="shared" si="40"/>
        <v>0</v>
      </c>
      <c r="BW59" s="335">
        <f t="shared" si="41"/>
        <v>25</v>
      </c>
      <c r="BX59" s="335">
        <f t="shared" si="42"/>
        <v>0</v>
      </c>
      <c r="BY59" s="336">
        <f t="shared" si="43"/>
        <v>50</v>
      </c>
      <c r="BZ59" s="337">
        <f t="shared" si="44"/>
        <v>1</v>
      </c>
      <c r="CA59" s="338">
        <f t="shared" si="45"/>
        <v>0</v>
      </c>
      <c r="CB59" s="338">
        <f t="shared" si="46"/>
        <v>0</v>
      </c>
      <c r="CC59" s="338">
        <f t="shared" si="47"/>
        <v>0</v>
      </c>
      <c r="CD59" s="338">
        <f t="shared" si="48"/>
        <v>1</v>
      </c>
      <c r="CE59" s="338">
        <f t="shared" si="49"/>
        <v>0</v>
      </c>
      <c r="CF59" s="339">
        <f t="shared" si="50"/>
        <v>2</v>
      </c>
      <c r="CG59" s="346">
        <f t="shared" si="88"/>
        <v>25</v>
      </c>
      <c r="CH59" s="368">
        <f t="shared" si="89"/>
        <v>0</v>
      </c>
      <c r="CI59" s="341">
        <f t="shared" si="90"/>
        <v>1</v>
      </c>
      <c r="CJ59" s="342">
        <f t="shared" si="91"/>
        <v>0</v>
      </c>
      <c r="CK59" s="343">
        <f>Matryca!Q59</f>
        <v>1</v>
      </c>
      <c r="CL59" s="344">
        <f>Matryca!R59</f>
        <v>1</v>
      </c>
      <c r="CM59" s="345">
        <f>Matryca!S59</f>
        <v>5</v>
      </c>
    </row>
    <row r="60" spans="1:91" s="72" customFormat="1" ht="75" x14ac:dyDescent="0.25">
      <c r="A60" s="96">
        <v>40</v>
      </c>
      <c r="B60" s="97" t="s">
        <v>43</v>
      </c>
      <c r="C60" s="96" t="s">
        <v>420</v>
      </c>
      <c r="D60" s="172" t="s">
        <v>1029</v>
      </c>
      <c r="E60" s="97">
        <v>2</v>
      </c>
      <c r="F60" s="96" t="s">
        <v>953</v>
      </c>
      <c r="G60" s="96" t="s">
        <v>76</v>
      </c>
      <c r="H60" s="76" t="s">
        <v>117</v>
      </c>
      <c r="I60" s="76" t="s">
        <v>952</v>
      </c>
      <c r="J60" s="74"/>
      <c r="K60" s="98"/>
      <c r="L60" s="74" t="s">
        <v>143</v>
      </c>
      <c r="M60" s="290">
        <f t="shared" si="74"/>
        <v>50</v>
      </c>
      <c r="N60" s="291">
        <f t="shared" si="75"/>
        <v>25</v>
      </c>
      <c r="O60" s="385">
        <f t="shared" si="76"/>
        <v>25</v>
      </c>
      <c r="P60" s="293">
        <f t="shared" si="77"/>
        <v>25</v>
      </c>
      <c r="Q60" s="294">
        <f t="shared" si="78"/>
        <v>2</v>
      </c>
      <c r="R60" s="295">
        <f t="shared" si="79"/>
        <v>0</v>
      </c>
      <c r="S60" s="295">
        <f t="shared" si="80"/>
        <v>1.6</v>
      </c>
      <c r="T60" s="296">
        <f t="shared" si="81"/>
        <v>0</v>
      </c>
      <c r="U60" s="297">
        <f t="shared" si="82"/>
        <v>1</v>
      </c>
      <c r="V60" s="99" t="s">
        <v>62</v>
      </c>
      <c r="W60" s="100"/>
      <c r="X60" s="101">
        <v>2</v>
      </c>
      <c r="Y60" s="312">
        <f t="shared" si="83"/>
        <v>50</v>
      </c>
      <c r="Z60" s="292">
        <f t="shared" si="84"/>
        <v>25</v>
      </c>
      <c r="AA60" s="313">
        <f t="shared" si="85"/>
        <v>25</v>
      </c>
      <c r="AB60" s="102">
        <v>5</v>
      </c>
      <c r="AC60" s="103"/>
      <c r="AD60" s="102"/>
      <c r="AE60" s="102">
        <v>5</v>
      </c>
      <c r="AF60" s="102">
        <v>15</v>
      </c>
      <c r="AG60" s="102"/>
      <c r="AH60" s="102"/>
      <c r="AI60" s="102"/>
      <c r="AJ60" s="102"/>
      <c r="AK60" s="102"/>
      <c r="AL60" s="102"/>
      <c r="AM60" s="102"/>
      <c r="AN60" s="102"/>
      <c r="AO60" s="102"/>
      <c r="AP60" s="102"/>
      <c r="AQ60" s="102"/>
      <c r="AR60" s="104"/>
      <c r="AS60" s="105">
        <v>25</v>
      </c>
      <c r="AT60" s="100"/>
      <c r="AU60" s="101"/>
      <c r="AV60" s="290">
        <f t="shared" si="92"/>
        <v>0</v>
      </c>
      <c r="AW60" s="292">
        <f t="shared" si="93"/>
        <v>0</v>
      </c>
      <c r="AX60" s="313">
        <f t="shared" si="94"/>
        <v>0</v>
      </c>
      <c r="AY60" s="102"/>
      <c r="AZ60" s="103"/>
      <c r="BA60" s="102"/>
      <c r="BB60" s="102"/>
      <c r="BC60" s="102"/>
      <c r="BD60" s="102"/>
      <c r="BE60" s="102"/>
      <c r="BF60" s="102"/>
      <c r="BG60" s="102"/>
      <c r="BH60" s="102"/>
      <c r="BI60" s="102"/>
      <c r="BJ60" s="102"/>
      <c r="BK60" s="102"/>
      <c r="BL60" s="102"/>
      <c r="BM60" s="102"/>
      <c r="BN60" s="102"/>
      <c r="BO60" s="104"/>
      <c r="BP60" s="105"/>
      <c r="BQ60" s="376">
        <f t="shared" ref="BQ60:BQ61" si="114">IFERROR(M60/Q60," ")</f>
        <v>25</v>
      </c>
      <c r="BR60" s="397" t="str">
        <f t="shared" si="36"/>
        <v>Wartość prawidłowa</v>
      </c>
      <c r="BS60" s="334">
        <f t="shared" si="37"/>
        <v>25</v>
      </c>
      <c r="BT60" s="335">
        <f t="shared" si="38"/>
        <v>0</v>
      </c>
      <c r="BU60" s="335">
        <f t="shared" si="39"/>
        <v>0</v>
      </c>
      <c r="BV60" s="335">
        <f t="shared" si="40"/>
        <v>0</v>
      </c>
      <c r="BW60" s="335">
        <f t="shared" si="41"/>
        <v>25</v>
      </c>
      <c r="BX60" s="335">
        <f t="shared" si="42"/>
        <v>0</v>
      </c>
      <c r="BY60" s="336">
        <f t="shared" si="43"/>
        <v>50</v>
      </c>
      <c r="BZ60" s="337">
        <f t="shared" si="44"/>
        <v>1</v>
      </c>
      <c r="CA60" s="338">
        <f t="shared" si="45"/>
        <v>0</v>
      </c>
      <c r="CB60" s="338">
        <f t="shared" si="46"/>
        <v>0</v>
      </c>
      <c r="CC60" s="338">
        <f t="shared" si="47"/>
        <v>0</v>
      </c>
      <c r="CD60" s="338">
        <f t="shared" si="48"/>
        <v>1</v>
      </c>
      <c r="CE60" s="338">
        <f t="shared" si="49"/>
        <v>0</v>
      </c>
      <c r="CF60" s="339">
        <f t="shared" si="50"/>
        <v>2</v>
      </c>
      <c r="CG60" s="346">
        <f t="shared" si="88"/>
        <v>25</v>
      </c>
      <c r="CH60" s="368">
        <f t="shared" si="89"/>
        <v>0</v>
      </c>
      <c r="CI60" s="341">
        <f t="shared" si="90"/>
        <v>1</v>
      </c>
      <c r="CJ60" s="342">
        <f t="shared" si="91"/>
        <v>0</v>
      </c>
      <c r="CK60" s="343">
        <f>Matryca!Q60</f>
        <v>1</v>
      </c>
      <c r="CL60" s="344">
        <f>Matryca!R60</f>
        <v>1</v>
      </c>
      <c r="CM60" s="345">
        <f>Matryca!S60</f>
        <v>5</v>
      </c>
    </row>
    <row r="61" spans="1:91" s="72" customFormat="1" ht="75" x14ac:dyDescent="0.25">
      <c r="A61" s="96">
        <v>41</v>
      </c>
      <c r="B61" s="176"/>
      <c r="C61" s="80" t="s">
        <v>420</v>
      </c>
      <c r="D61" s="80"/>
      <c r="E61" s="111">
        <v>2</v>
      </c>
      <c r="F61" s="80" t="s">
        <v>953</v>
      </c>
      <c r="G61" s="80" t="s">
        <v>108</v>
      </c>
      <c r="H61" s="177" t="s">
        <v>117</v>
      </c>
      <c r="I61" s="177" t="s">
        <v>112</v>
      </c>
      <c r="J61" s="115"/>
      <c r="K61" s="98"/>
      <c r="L61" s="74" t="s">
        <v>143</v>
      </c>
      <c r="M61" s="290">
        <f t="shared" si="74"/>
        <v>75</v>
      </c>
      <c r="N61" s="291">
        <f t="shared" si="75"/>
        <v>40</v>
      </c>
      <c r="O61" s="385">
        <f t="shared" si="76"/>
        <v>35</v>
      </c>
      <c r="P61" s="293">
        <f t="shared" si="77"/>
        <v>35</v>
      </c>
      <c r="Q61" s="294">
        <f t="shared" si="78"/>
        <v>3</v>
      </c>
      <c r="R61" s="295">
        <f t="shared" si="79"/>
        <v>0</v>
      </c>
      <c r="S61" s="295">
        <f t="shared" si="80"/>
        <v>1.7142857142857142</v>
      </c>
      <c r="T61" s="296">
        <f t="shared" si="81"/>
        <v>0.8571428571428571</v>
      </c>
      <c r="U61" s="297">
        <f t="shared" si="82"/>
        <v>1.4</v>
      </c>
      <c r="V61" s="99" t="s">
        <v>62</v>
      </c>
      <c r="W61" s="100"/>
      <c r="X61" s="101"/>
      <c r="Y61" s="312">
        <f t="shared" si="83"/>
        <v>0</v>
      </c>
      <c r="Z61" s="292">
        <f t="shared" si="84"/>
        <v>0</v>
      </c>
      <c r="AA61" s="313">
        <f t="shared" si="85"/>
        <v>0</v>
      </c>
      <c r="AB61" s="102"/>
      <c r="AC61" s="103"/>
      <c r="AD61" s="102"/>
      <c r="AE61" s="102"/>
      <c r="AF61" s="102"/>
      <c r="AG61" s="102"/>
      <c r="AH61" s="102"/>
      <c r="AI61" s="102"/>
      <c r="AJ61" s="102"/>
      <c r="AK61" s="102"/>
      <c r="AL61" s="102"/>
      <c r="AM61" s="102"/>
      <c r="AN61" s="102"/>
      <c r="AO61" s="102"/>
      <c r="AP61" s="102"/>
      <c r="AQ61" s="102"/>
      <c r="AR61" s="104"/>
      <c r="AS61" s="105"/>
      <c r="AT61" s="100" t="s">
        <v>62</v>
      </c>
      <c r="AU61" s="101">
        <v>3</v>
      </c>
      <c r="AV61" s="290">
        <f t="shared" si="92"/>
        <v>75</v>
      </c>
      <c r="AW61" s="292">
        <f t="shared" si="93"/>
        <v>35</v>
      </c>
      <c r="AX61" s="313">
        <f t="shared" si="94"/>
        <v>35</v>
      </c>
      <c r="AY61" s="102">
        <v>15</v>
      </c>
      <c r="AZ61" s="103">
        <v>10</v>
      </c>
      <c r="BA61" s="102"/>
      <c r="BB61" s="102">
        <v>20</v>
      </c>
      <c r="BC61" s="102"/>
      <c r="BD61" s="102"/>
      <c r="BE61" s="102"/>
      <c r="BF61" s="102"/>
      <c r="BG61" s="102"/>
      <c r="BH61" s="102"/>
      <c r="BI61" s="102"/>
      <c r="BJ61" s="102"/>
      <c r="BK61" s="102"/>
      <c r="BL61" s="102"/>
      <c r="BM61" s="102"/>
      <c r="BN61" s="102"/>
      <c r="BO61" s="104"/>
      <c r="BP61" s="105">
        <v>40</v>
      </c>
      <c r="BQ61" s="376">
        <f t="shared" si="114"/>
        <v>25</v>
      </c>
      <c r="BR61" s="397" t="str">
        <f t="shared" si="36"/>
        <v>Wartość prawidłowa</v>
      </c>
      <c r="BS61" s="334">
        <f t="shared" si="37"/>
        <v>25</v>
      </c>
      <c r="BT61" s="335">
        <f t="shared" si="38"/>
        <v>10</v>
      </c>
      <c r="BU61" s="335">
        <f t="shared" si="39"/>
        <v>0</v>
      </c>
      <c r="BV61" s="335">
        <f t="shared" si="40"/>
        <v>0</v>
      </c>
      <c r="BW61" s="335">
        <f t="shared" si="41"/>
        <v>40</v>
      </c>
      <c r="BX61" s="335">
        <f t="shared" si="42"/>
        <v>0</v>
      </c>
      <c r="BY61" s="336">
        <f t="shared" si="43"/>
        <v>75</v>
      </c>
      <c r="BZ61" s="337">
        <f t="shared" si="44"/>
        <v>1</v>
      </c>
      <c r="CA61" s="338">
        <f t="shared" si="45"/>
        <v>0.4</v>
      </c>
      <c r="CB61" s="338">
        <f t="shared" si="46"/>
        <v>0</v>
      </c>
      <c r="CC61" s="338">
        <f t="shared" si="47"/>
        <v>0</v>
      </c>
      <c r="CD61" s="338">
        <f t="shared" si="48"/>
        <v>1.6</v>
      </c>
      <c r="CE61" s="338">
        <f t="shared" si="49"/>
        <v>0</v>
      </c>
      <c r="CF61" s="339">
        <f t="shared" si="50"/>
        <v>3</v>
      </c>
      <c r="CG61" s="346">
        <f t="shared" si="88"/>
        <v>35</v>
      </c>
      <c r="CH61" s="368">
        <f t="shared" si="89"/>
        <v>10</v>
      </c>
      <c r="CI61" s="341">
        <f t="shared" si="90"/>
        <v>1.4</v>
      </c>
      <c r="CJ61" s="342">
        <f t="shared" si="91"/>
        <v>0.4</v>
      </c>
      <c r="CK61" s="343">
        <f>Matryca!Q61</f>
        <v>0</v>
      </c>
      <c r="CL61" s="344">
        <f>Matryca!R61</f>
        <v>0</v>
      </c>
      <c r="CM61" s="345">
        <f>Matryca!S61</f>
        <v>0</v>
      </c>
    </row>
    <row r="62" spans="1:91" s="72" customFormat="1" ht="45" customHeight="1" x14ac:dyDescent="0.25">
      <c r="A62" s="96">
        <v>42</v>
      </c>
      <c r="B62" s="116" t="s">
        <v>47</v>
      </c>
      <c r="C62" s="96" t="s">
        <v>420</v>
      </c>
      <c r="D62" s="96"/>
      <c r="E62" s="97">
        <v>2</v>
      </c>
      <c r="F62" s="96" t="s">
        <v>953</v>
      </c>
      <c r="G62" s="96" t="s">
        <v>75</v>
      </c>
      <c r="H62" s="96" t="s">
        <v>116</v>
      </c>
      <c r="I62" s="117" t="s">
        <v>968</v>
      </c>
      <c r="J62" s="115"/>
      <c r="K62" s="98"/>
      <c r="L62" s="74" t="s">
        <v>143</v>
      </c>
      <c r="M62" s="290">
        <f t="shared" si="74"/>
        <v>25</v>
      </c>
      <c r="N62" s="291">
        <f t="shared" si="75"/>
        <v>5</v>
      </c>
      <c r="O62" s="385">
        <f t="shared" si="76"/>
        <v>20</v>
      </c>
      <c r="P62" s="293">
        <f t="shared" si="77"/>
        <v>20</v>
      </c>
      <c r="Q62" s="294">
        <f t="shared" si="78"/>
        <v>1</v>
      </c>
      <c r="R62" s="295">
        <f t="shared" si="79"/>
        <v>0</v>
      </c>
      <c r="S62" s="295">
        <f t="shared" si="80"/>
        <v>1</v>
      </c>
      <c r="T62" s="296">
        <f t="shared" si="81"/>
        <v>0</v>
      </c>
      <c r="U62" s="297">
        <f t="shared" si="82"/>
        <v>0.8</v>
      </c>
      <c r="V62" s="99" t="s">
        <v>61</v>
      </c>
      <c r="W62" s="100"/>
      <c r="X62" s="101"/>
      <c r="Y62" s="312">
        <f t="shared" si="83"/>
        <v>0</v>
      </c>
      <c r="Z62" s="292">
        <f t="shared" si="84"/>
        <v>0</v>
      </c>
      <c r="AA62" s="313">
        <f t="shared" si="85"/>
        <v>0</v>
      </c>
      <c r="AB62" s="102"/>
      <c r="AC62" s="103"/>
      <c r="AD62" s="102"/>
      <c r="AE62" s="102"/>
      <c r="AF62" s="102"/>
      <c r="AG62" s="102"/>
      <c r="AH62" s="102"/>
      <c r="AI62" s="102"/>
      <c r="AJ62" s="102"/>
      <c r="AK62" s="102"/>
      <c r="AL62" s="102"/>
      <c r="AM62" s="102"/>
      <c r="AN62" s="102"/>
      <c r="AO62" s="102"/>
      <c r="AP62" s="102"/>
      <c r="AQ62" s="102"/>
      <c r="AR62" s="104"/>
      <c r="AS62" s="105"/>
      <c r="AT62" s="100" t="s">
        <v>62</v>
      </c>
      <c r="AU62" s="101">
        <v>1</v>
      </c>
      <c r="AV62" s="290">
        <f t="shared" si="92"/>
        <v>25</v>
      </c>
      <c r="AW62" s="292">
        <f t="shared" si="93"/>
        <v>20</v>
      </c>
      <c r="AX62" s="313">
        <f t="shared" si="94"/>
        <v>20</v>
      </c>
      <c r="AY62" s="102"/>
      <c r="AZ62" s="103"/>
      <c r="BA62" s="102"/>
      <c r="BB62" s="102"/>
      <c r="BC62" s="102"/>
      <c r="BD62" s="102"/>
      <c r="BE62" s="102"/>
      <c r="BF62" s="102"/>
      <c r="BG62" s="102"/>
      <c r="BH62" s="102"/>
      <c r="BI62" s="102"/>
      <c r="BJ62" s="102"/>
      <c r="BK62" s="102"/>
      <c r="BL62" s="102"/>
      <c r="BM62" s="102"/>
      <c r="BN62" s="102">
        <v>20</v>
      </c>
      <c r="BO62" s="104"/>
      <c r="BP62" s="105">
        <v>5</v>
      </c>
      <c r="BQ62" s="376">
        <f t="shared" si="22"/>
        <v>25</v>
      </c>
      <c r="BR62" s="397" t="str">
        <f t="shared" si="36"/>
        <v>Wartość prawidłowa</v>
      </c>
      <c r="BS62" s="334">
        <f t="shared" si="37"/>
        <v>0</v>
      </c>
      <c r="BT62" s="335">
        <f t="shared" si="38"/>
        <v>0</v>
      </c>
      <c r="BU62" s="335">
        <f t="shared" si="39"/>
        <v>0</v>
      </c>
      <c r="BV62" s="335">
        <f t="shared" si="40"/>
        <v>0</v>
      </c>
      <c r="BW62" s="335">
        <f t="shared" si="41"/>
        <v>5</v>
      </c>
      <c r="BX62" s="335">
        <f t="shared" si="42"/>
        <v>20</v>
      </c>
      <c r="BY62" s="336">
        <f t="shared" si="43"/>
        <v>25</v>
      </c>
      <c r="BZ62" s="337">
        <f t="shared" si="44"/>
        <v>0</v>
      </c>
      <c r="CA62" s="338">
        <f t="shared" si="45"/>
        <v>0</v>
      </c>
      <c r="CB62" s="338">
        <f t="shared" si="46"/>
        <v>0</v>
      </c>
      <c r="CC62" s="338">
        <f t="shared" si="47"/>
        <v>0</v>
      </c>
      <c r="CD62" s="338">
        <f t="shared" si="48"/>
        <v>0.2</v>
      </c>
      <c r="CE62" s="338">
        <f t="shared" si="49"/>
        <v>0.8</v>
      </c>
      <c r="CF62" s="339">
        <f t="shared" si="50"/>
        <v>1</v>
      </c>
      <c r="CG62" s="346">
        <f t="shared" si="88"/>
        <v>20</v>
      </c>
      <c r="CH62" s="368">
        <f t="shared" si="89"/>
        <v>0</v>
      </c>
      <c r="CI62" s="341">
        <f t="shared" si="90"/>
        <v>0.8</v>
      </c>
      <c r="CJ62" s="342">
        <f t="shared" si="91"/>
        <v>0</v>
      </c>
      <c r="CK62" s="343">
        <f>Matryca!Q62</f>
        <v>0</v>
      </c>
      <c r="CL62" s="344">
        <f>Matryca!R62</f>
        <v>8</v>
      </c>
      <c r="CM62" s="345">
        <f>Matryca!S62</f>
        <v>6</v>
      </c>
    </row>
    <row r="63" spans="1:91" s="72" customFormat="1" ht="45" x14ac:dyDescent="0.25">
      <c r="A63" s="96">
        <v>43</v>
      </c>
      <c r="B63" s="116" t="s">
        <v>47</v>
      </c>
      <c r="C63" s="96" t="s">
        <v>420</v>
      </c>
      <c r="D63" s="96"/>
      <c r="E63" s="97">
        <v>2</v>
      </c>
      <c r="F63" s="96" t="s">
        <v>953</v>
      </c>
      <c r="G63" s="96" t="s">
        <v>75</v>
      </c>
      <c r="H63" s="76" t="s">
        <v>116</v>
      </c>
      <c r="I63" s="114" t="s">
        <v>831</v>
      </c>
      <c r="J63" s="115"/>
      <c r="K63" s="98"/>
      <c r="L63" s="74" t="s">
        <v>143</v>
      </c>
      <c r="M63" s="290">
        <f t="shared" si="74"/>
        <v>25</v>
      </c>
      <c r="N63" s="291">
        <f t="shared" si="75"/>
        <v>5</v>
      </c>
      <c r="O63" s="385">
        <f t="shared" si="76"/>
        <v>20</v>
      </c>
      <c r="P63" s="293">
        <f t="shared" si="77"/>
        <v>20</v>
      </c>
      <c r="Q63" s="294">
        <f t="shared" si="78"/>
        <v>1</v>
      </c>
      <c r="R63" s="295">
        <f t="shared" si="79"/>
        <v>0</v>
      </c>
      <c r="S63" s="295">
        <f t="shared" si="80"/>
        <v>1</v>
      </c>
      <c r="T63" s="296">
        <f t="shared" si="81"/>
        <v>0</v>
      </c>
      <c r="U63" s="297">
        <f t="shared" si="82"/>
        <v>0.8</v>
      </c>
      <c r="V63" s="99" t="s">
        <v>62</v>
      </c>
      <c r="W63" s="100" t="s">
        <v>62</v>
      </c>
      <c r="X63" s="101">
        <v>1</v>
      </c>
      <c r="Y63" s="312">
        <f t="shared" si="83"/>
        <v>25</v>
      </c>
      <c r="Z63" s="292">
        <f t="shared" si="84"/>
        <v>20</v>
      </c>
      <c r="AA63" s="313">
        <f t="shared" si="85"/>
        <v>20</v>
      </c>
      <c r="AB63" s="102"/>
      <c r="AC63" s="103"/>
      <c r="AD63" s="102"/>
      <c r="AE63" s="102"/>
      <c r="AF63" s="102"/>
      <c r="AG63" s="102"/>
      <c r="AH63" s="102"/>
      <c r="AI63" s="102"/>
      <c r="AJ63" s="102"/>
      <c r="AK63" s="102"/>
      <c r="AL63" s="102"/>
      <c r="AM63" s="102"/>
      <c r="AN63" s="102"/>
      <c r="AO63" s="102"/>
      <c r="AP63" s="102"/>
      <c r="AQ63" s="102">
        <v>20</v>
      </c>
      <c r="AR63" s="104"/>
      <c r="AS63" s="105">
        <v>5</v>
      </c>
      <c r="AT63" s="100"/>
      <c r="AU63" s="101"/>
      <c r="AV63" s="290">
        <f t="shared" si="92"/>
        <v>0</v>
      </c>
      <c r="AW63" s="292">
        <f t="shared" si="93"/>
        <v>0</v>
      </c>
      <c r="AX63" s="313">
        <f t="shared" si="94"/>
        <v>0</v>
      </c>
      <c r="AY63" s="102"/>
      <c r="AZ63" s="103"/>
      <c r="BA63" s="102"/>
      <c r="BB63" s="102"/>
      <c r="BC63" s="102"/>
      <c r="BD63" s="102"/>
      <c r="BE63" s="102"/>
      <c r="BF63" s="102"/>
      <c r="BG63" s="102"/>
      <c r="BH63" s="102"/>
      <c r="BI63" s="102"/>
      <c r="BJ63" s="102"/>
      <c r="BK63" s="102"/>
      <c r="BL63" s="102"/>
      <c r="BM63" s="102"/>
      <c r="BN63" s="102"/>
      <c r="BO63" s="104"/>
      <c r="BP63" s="105"/>
      <c r="BQ63" s="376">
        <f t="shared" si="22"/>
        <v>25</v>
      </c>
      <c r="BR63" s="397" t="str">
        <f t="shared" si="36"/>
        <v>Wartość prawidłowa</v>
      </c>
      <c r="BS63" s="334">
        <f t="shared" si="37"/>
        <v>0</v>
      </c>
      <c r="BT63" s="335">
        <f t="shared" si="38"/>
        <v>0</v>
      </c>
      <c r="BU63" s="335">
        <f t="shared" si="39"/>
        <v>0</v>
      </c>
      <c r="BV63" s="335">
        <f t="shared" si="40"/>
        <v>0</v>
      </c>
      <c r="BW63" s="335">
        <f t="shared" si="41"/>
        <v>5</v>
      </c>
      <c r="BX63" s="335">
        <f t="shared" si="42"/>
        <v>20</v>
      </c>
      <c r="BY63" s="336">
        <f t="shared" si="43"/>
        <v>25</v>
      </c>
      <c r="BZ63" s="337">
        <f t="shared" si="44"/>
        <v>0</v>
      </c>
      <c r="CA63" s="338">
        <f t="shared" si="45"/>
        <v>0</v>
      </c>
      <c r="CB63" s="338">
        <f t="shared" si="46"/>
        <v>0</v>
      </c>
      <c r="CC63" s="338">
        <f t="shared" si="47"/>
        <v>0</v>
      </c>
      <c r="CD63" s="338">
        <f t="shared" si="48"/>
        <v>0.2</v>
      </c>
      <c r="CE63" s="338">
        <f t="shared" si="49"/>
        <v>0.8</v>
      </c>
      <c r="CF63" s="339">
        <f t="shared" si="50"/>
        <v>1</v>
      </c>
      <c r="CG63" s="346">
        <f t="shared" si="88"/>
        <v>20</v>
      </c>
      <c r="CH63" s="368">
        <f t="shared" si="89"/>
        <v>0</v>
      </c>
      <c r="CI63" s="341">
        <f t="shared" si="90"/>
        <v>0.8</v>
      </c>
      <c r="CJ63" s="342">
        <f t="shared" si="91"/>
        <v>0</v>
      </c>
      <c r="CK63" s="343">
        <f>Matryca!Q63</f>
        <v>0</v>
      </c>
      <c r="CL63" s="344">
        <f>Matryca!R63</f>
        <v>5</v>
      </c>
      <c r="CM63" s="345">
        <f>Matryca!S63</f>
        <v>2</v>
      </c>
    </row>
    <row r="64" spans="1:91" s="72" customFormat="1" ht="90" x14ac:dyDescent="0.25">
      <c r="A64" s="96">
        <v>44</v>
      </c>
      <c r="B64" s="116" t="s">
        <v>47</v>
      </c>
      <c r="C64" s="96" t="s">
        <v>420</v>
      </c>
      <c r="D64" s="96"/>
      <c r="E64" s="97">
        <v>2</v>
      </c>
      <c r="F64" s="96" t="s">
        <v>953</v>
      </c>
      <c r="G64" s="96" t="s">
        <v>75</v>
      </c>
      <c r="H64" s="76" t="s">
        <v>116</v>
      </c>
      <c r="I64" s="114" t="s">
        <v>827</v>
      </c>
      <c r="J64" s="115"/>
      <c r="K64" s="98"/>
      <c r="L64" s="74" t="s">
        <v>143</v>
      </c>
      <c r="M64" s="290">
        <f t="shared" si="74"/>
        <v>50</v>
      </c>
      <c r="N64" s="291">
        <f t="shared" si="75"/>
        <v>10</v>
      </c>
      <c r="O64" s="385">
        <f t="shared" si="76"/>
        <v>40</v>
      </c>
      <c r="P64" s="293">
        <f t="shared" si="77"/>
        <v>40</v>
      </c>
      <c r="Q64" s="294">
        <f t="shared" si="78"/>
        <v>2</v>
      </c>
      <c r="R64" s="295">
        <f t="shared" si="79"/>
        <v>0</v>
      </c>
      <c r="S64" s="295">
        <f t="shared" si="80"/>
        <v>2</v>
      </c>
      <c r="T64" s="296">
        <f t="shared" si="81"/>
        <v>0</v>
      </c>
      <c r="U64" s="297">
        <f t="shared" si="82"/>
        <v>1.6</v>
      </c>
      <c r="V64" s="99" t="s">
        <v>62</v>
      </c>
      <c r="W64" s="100" t="s">
        <v>62</v>
      </c>
      <c r="X64" s="101"/>
      <c r="Y64" s="312">
        <f t="shared" si="83"/>
        <v>0</v>
      </c>
      <c r="Z64" s="292">
        <f t="shared" si="84"/>
        <v>0</v>
      </c>
      <c r="AA64" s="313">
        <f t="shared" si="85"/>
        <v>0</v>
      </c>
      <c r="AB64" s="102"/>
      <c r="AC64" s="103"/>
      <c r="AD64" s="102"/>
      <c r="AE64" s="102"/>
      <c r="AF64" s="102"/>
      <c r="AG64" s="102"/>
      <c r="AH64" s="102"/>
      <c r="AI64" s="102"/>
      <c r="AJ64" s="102"/>
      <c r="AK64" s="102"/>
      <c r="AL64" s="102"/>
      <c r="AM64" s="102"/>
      <c r="AN64" s="102"/>
      <c r="AO64" s="102"/>
      <c r="AP64" s="102"/>
      <c r="AQ64" s="102"/>
      <c r="AR64" s="104"/>
      <c r="AS64" s="105"/>
      <c r="AT64" s="100" t="s">
        <v>62</v>
      </c>
      <c r="AU64" s="101">
        <v>2</v>
      </c>
      <c r="AV64" s="290">
        <f t="shared" si="92"/>
        <v>50</v>
      </c>
      <c r="AW64" s="292">
        <f t="shared" si="93"/>
        <v>40</v>
      </c>
      <c r="AX64" s="313">
        <f t="shared" si="94"/>
        <v>40</v>
      </c>
      <c r="AY64" s="102"/>
      <c r="AZ64" s="103"/>
      <c r="BA64" s="102"/>
      <c r="BB64" s="102"/>
      <c r="BC64" s="102"/>
      <c r="BD64" s="102"/>
      <c r="BE64" s="102"/>
      <c r="BF64" s="102"/>
      <c r="BG64" s="102"/>
      <c r="BH64" s="102"/>
      <c r="BI64" s="102"/>
      <c r="BJ64" s="102"/>
      <c r="BK64" s="102"/>
      <c r="BL64" s="102"/>
      <c r="BM64" s="102"/>
      <c r="BN64" s="102">
        <v>40</v>
      </c>
      <c r="BO64" s="104"/>
      <c r="BP64" s="105">
        <v>10</v>
      </c>
      <c r="BQ64" s="376">
        <f t="shared" si="22"/>
        <v>25</v>
      </c>
      <c r="BR64" s="397" t="str">
        <f t="shared" si="36"/>
        <v>Wartość prawidłowa</v>
      </c>
      <c r="BS64" s="334">
        <f t="shared" si="37"/>
        <v>0</v>
      </c>
      <c r="BT64" s="335">
        <f t="shared" si="38"/>
        <v>0</v>
      </c>
      <c r="BU64" s="335">
        <f t="shared" si="39"/>
        <v>0</v>
      </c>
      <c r="BV64" s="335">
        <f t="shared" si="40"/>
        <v>0</v>
      </c>
      <c r="BW64" s="335">
        <f t="shared" si="41"/>
        <v>10</v>
      </c>
      <c r="BX64" s="335">
        <f t="shared" si="42"/>
        <v>40</v>
      </c>
      <c r="BY64" s="336">
        <f t="shared" si="43"/>
        <v>50</v>
      </c>
      <c r="BZ64" s="337">
        <f t="shared" si="44"/>
        <v>0</v>
      </c>
      <c r="CA64" s="338">
        <f t="shared" si="45"/>
        <v>0</v>
      </c>
      <c r="CB64" s="338">
        <f t="shared" si="46"/>
        <v>0</v>
      </c>
      <c r="CC64" s="338">
        <f t="shared" si="47"/>
        <v>0</v>
      </c>
      <c r="CD64" s="338">
        <f t="shared" si="48"/>
        <v>0.4</v>
      </c>
      <c r="CE64" s="338">
        <f t="shared" si="49"/>
        <v>1.6</v>
      </c>
      <c r="CF64" s="339">
        <f t="shared" si="50"/>
        <v>2</v>
      </c>
      <c r="CG64" s="346">
        <f t="shared" si="88"/>
        <v>40</v>
      </c>
      <c r="CH64" s="368">
        <f t="shared" si="89"/>
        <v>0</v>
      </c>
      <c r="CI64" s="341">
        <f t="shared" si="90"/>
        <v>1.6</v>
      </c>
      <c r="CJ64" s="342">
        <f t="shared" si="91"/>
        <v>0</v>
      </c>
      <c r="CK64" s="343">
        <f>Matryca!Q64</f>
        <v>0</v>
      </c>
      <c r="CL64" s="344">
        <f>Matryca!R64</f>
        <v>5</v>
      </c>
      <c r="CM64" s="345">
        <f>Matryca!S64</f>
        <v>6</v>
      </c>
    </row>
    <row r="65" spans="1:91" s="72" customFormat="1" ht="30" x14ac:dyDescent="0.25">
      <c r="A65" s="178">
        <v>45</v>
      </c>
      <c r="B65" s="179"/>
      <c r="C65" s="102" t="s">
        <v>420</v>
      </c>
      <c r="D65" s="102"/>
      <c r="E65" s="180">
        <v>2</v>
      </c>
      <c r="F65" s="102" t="s">
        <v>953</v>
      </c>
      <c r="G65" s="102" t="s">
        <v>75</v>
      </c>
      <c r="H65" s="102" t="s">
        <v>116</v>
      </c>
      <c r="I65" s="118" t="s">
        <v>423</v>
      </c>
      <c r="J65" s="74"/>
      <c r="K65" s="119"/>
      <c r="L65" s="74" t="s">
        <v>144</v>
      </c>
      <c r="M65" s="290">
        <f t="shared" si="74"/>
        <v>300</v>
      </c>
      <c r="N65" s="291">
        <f t="shared" si="75"/>
        <v>300</v>
      </c>
      <c r="O65" s="385">
        <f t="shared" si="76"/>
        <v>0</v>
      </c>
      <c r="P65" s="293">
        <f t="shared" si="77"/>
        <v>0</v>
      </c>
      <c r="Q65" s="294">
        <f t="shared" si="78"/>
        <v>12</v>
      </c>
      <c r="R65" s="295" t="str">
        <f t="shared" si="79"/>
        <v xml:space="preserve"> </v>
      </c>
      <c r="S65" s="295">
        <f t="shared" si="80"/>
        <v>0</v>
      </c>
      <c r="T65" s="296" t="str">
        <f t="shared" si="81"/>
        <v xml:space="preserve"> </v>
      </c>
      <c r="U65" s="390">
        <f t="shared" si="82"/>
        <v>0</v>
      </c>
      <c r="V65" s="181" t="s">
        <v>61</v>
      </c>
      <c r="W65" s="100" t="s">
        <v>62</v>
      </c>
      <c r="X65" s="101"/>
      <c r="Y65" s="312">
        <f t="shared" si="83"/>
        <v>0</v>
      </c>
      <c r="Z65" s="292">
        <f t="shared" si="84"/>
        <v>0</v>
      </c>
      <c r="AA65" s="313">
        <f t="shared" si="85"/>
        <v>0</v>
      </c>
      <c r="AB65" s="102"/>
      <c r="AC65" s="103"/>
      <c r="AD65" s="102"/>
      <c r="AE65" s="102"/>
      <c r="AF65" s="102"/>
      <c r="AG65" s="102"/>
      <c r="AH65" s="102"/>
      <c r="AI65" s="102"/>
      <c r="AJ65" s="102"/>
      <c r="AK65" s="102"/>
      <c r="AL65" s="102"/>
      <c r="AM65" s="102"/>
      <c r="AN65" s="102"/>
      <c r="AO65" s="102"/>
      <c r="AP65" s="102"/>
      <c r="AQ65" s="102"/>
      <c r="AR65" s="104"/>
      <c r="AS65" s="131"/>
      <c r="AT65" s="100" t="s">
        <v>62</v>
      </c>
      <c r="AU65" s="101">
        <v>12</v>
      </c>
      <c r="AV65" s="290">
        <f t="shared" si="92"/>
        <v>300</v>
      </c>
      <c r="AW65" s="292">
        <f t="shared" si="93"/>
        <v>0</v>
      </c>
      <c r="AX65" s="313">
        <f t="shared" si="94"/>
        <v>0</v>
      </c>
      <c r="AY65" s="102"/>
      <c r="AZ65" s="103"/>
      <c r="BA65" s="102"/>
      <c r="BB65" s="102"/>
      <c r="BC65" s="102"/>
      <c r="BD65" s="102"/>
      <c r="BE65" s="102"/>
      <c r="BF65" s="102"/>
      <c r="BG65" s="102"/>
      <c r="BH65" s="102"/>
      <c r="BI65" s="102"/>
      <c r="BJ65" s="102"/>
      <c r="BK65" s="102"/>
      <c r="BL65" s="102"/>
      <c r="BM65" s="102"/>
      <c r="BN65" s="102"/>
      <c r="BO65" s="104"/>
      <c r="BP65" s="105">
        <v>300</v>
      </c>
      <c r="BQ65" s="377">
        <f t="shared" ref="BQ65" si="115">IFERROR(M65/Q65," ")</f>
        <v>25</v>
      </c>
      <c r="BR65" s="398" t="str">
        <f t="shared" ref="BR65" si="116">IF(OR(BQ65&gt;30,BQ65&lt;25),"1 ECTS powinien mieścić się przedziale 25-30h","Wartość prawidłowa")</f>
        <v>Wartość prawidłowa</v>
      </c>
      <c r="BS65" s="334">
        <f t="shared" ref="BS65" si="117">SUM(AB65,AD65:AP65,AY65,BA65:BM65)-AC65-AZ65-AO65-BL65</f>
        <v>0</v>
      </c>
      <c r="BT65" s="335">
        <f t="shared" ref="BT65" si="118">AC65+AZ65</f>
        <v>0</v>
      </c>
      <c r="BU65" s="335">
        <f t="shared" ref="BU65" si="119">AO65+BL65</f>
        <v>0</v>
      </c>
      <c r="BV65" s="335">
        <f t="shared" ref="BV65" si="120">AR65+BO65</f>
        <v>0</v>
      </c>
      <c r="BW65" s="335">
        <f t="shared" ref="BW65" si="121">N65</f>
        <v>300</v>
      </c>
      <c r="BX65" s="335">
        <f t="shared" ref="BX65" si="122">AQ65+BN65</f>
        <v>0</v>
      </c>
      <c r="BY65" s="336">
        <f t="shared" ref="BY65" si="123">SUM(BS65:BX65)</f>
        <v>300</v>
      </c>
      <c r="BZ65" s="337">
        <f t="shared" ref="BZ65" si="124">IFERROR((BS65*Q65)/BY65," ")</f>
        <v>0</v>
      </c>
      <c r="CA65" s="338">
        <f t="shared" ref="CA65" si="125">IFERROR((BT65*Q65)/BY65," ")</f>
        <v>0</v>
      </c>
      <c r="CB65" s="338">
        <f t="shared" ref="CB65" si="126">IFERROR((BU65*Q65)/BY65," ")</f>
        <v>0</v>
      </c>
      <c r="CC65" s="338">
        <f t="shared" ref="CC65" si="127">IFERROR((BV65*Q65)/BY65," ")</f>
        <v>0</v>
      </c>
      <c r="CD65" s="338">
        <f t="shared" ref="CD65" si="128">IFERROR((BW65*Q65)/BY65," ")</f>
        <v>12</v>
      </c>
      <c r="CE65" s="338">
        <f t="shared" ref="CE65" si="129">IFERROR((BX65*Q65)/BY65," ")</f>
        <v>0</v>
      </c>
      <c r="CF65" s="339">
        <f t="shared" ref="CF65" si="130">IFERROR((SUM(BZ65:CE65))," ")</f>
        <v>12</v>
      </c>
      <c r="CG65" s="346">
        <f t="shared" si="88"/>
        <v>0</v>
      </c>
      <c r="CH65" s="368">
        <f t="shared" si="89"/>
        <v>0</v>
      </c>
      <c r="CI65" s="341">
        <f t="shared" si="90"/>
        <v>0</v>
      </c>
      <c r="CJ65" s="342">
        <f t="shared" si="91"/>
        <v>0</v>
      </c>
      <c r="CK65" s="343">
        <f>Matryca!Q65</f>
        <v>0</v>
      </c>
      <c r="CL65" s="344">
        <f>Matryca!R65</f>
        <v>0</v>
      </c>
      <c r="CM65" s="345">
        <f>Matryca!S65</f>
        <v>0</v>
      </c>
    </row>
    <row r="66" spans="1:91" s="72" customFormat="1" ht="30.75" thickBot="1" x14ac:dyDescent="0.3">
      <c r="A66" s="182">
        <v>46</v>
      </c>
      <c r="B66" s="183"/>
      <c r="C66" s="148" t="s">
        <v>420</v>
      </c>
      <c r="D66" s="148"/>
      <c r="E66" s="184">
        <v>2</v>
      </c>
      <c r="F66" s="148" t="s">
        <v>953</v>
      </c>
      <c r="G66" s="148" t="s">
        <v>75</v>
      </c>
      <c r="H66" s="148" t="s">
        <v>116</v>
      </c>
      <c r="I66" s="185" t="s">
        <v>469</v>
      </c>
      <c r="J66" s="186"/>
      <c r="K66" s="187"/>
      <c r="L66" s="186" t="s">
        <v>144</v>
      </c>
      <c r="M66" s="391">
        <f t="shared" si="74"/>
        <v>200</v>
      </c>
      <c r="N66" s="392">
        <f t="shared" si="75"/>
        <v>200</v>
      </c>
      <c r="O66" s="303">
        <f t="shared" si="76"/>
        <v>0</v>
      </c>
      <c r="P66" s="304">
        <f t="shared" si="77"/>
        <v>0</v>
      </c>
      <c r="Q66" s="305">
        <f t="shared" si="78"/>
        <v>8</v>
      </c>
      <c r="R66" s="306" t="str">
        <f t="shared" si="79"/>
        <v xml:space="preserve"> </v>
      </c>
      <c r="S66" s="306">
        <f t="shared" si="80"/>
        <v>0</v>
      </c>
      <c r="T66" s="307" t="str">
        <f t="shared" si="81"/>
        <v xml:space="preserve"> </v>
      </c>
      <c r="U66" s="393">
        <f t="shared" si="82"/>
        <v>0</v>
      </c>
      <c r="V66" s="188" t="s">
        <v>61</v>
      </c>
      <c r="W66" s="100" t="s">
        <v>62</v>
      </c>
      <c r="X66" s="101"/>
      <c r="Y66" s="312">
        <f t="shared" si="83"/>
        <v>0</v>
      </c>
      <c r="Z66" s="292">
        <f t="shared" si="84"/>
        <v>0</v>
      </c>
      <c r="AA66" s="313">
        <f t="shared" si="85"/>
        <v>0</v>
      </c>
      <c r="AB66" s="148"/>
      <c r="AC66" s="103"/>
      <c r="AD66" s="102"/>
      <c r="AE66" s="102"/>
      <c r="AF66" s="102"/>
      <c r="AG66" s="102"/>
      <c r="AH66" s="102"/>
      <c r="AI66" s="102"/>
      <c r="AJ66" s="102"/>
      <c r="AK66" s="102"/>
      <c r="AL66" s="102"/>
      <c r="AM66" s="102"/>
      <c r="AN66" s="102"/>
      <c r="AO66" s="102"/>
      <c r="AP66" s="102"/>
      <c r="AQ66" s="102"/>
      <c r="AR66" s="104"/>
      <c r="AS66" s="131"/>
      <c r="AT66" s="100" t="s">
        <v>62</v>
      </c>
      <c r="AU66" s="101">
        <v>8</v>
      </c>
      <c r="AV66" s="290">
        <f t="shared" si="92"/>
        <v>200</v>
      </c>
      <c r="AW66" s="292">
        <f t="shared" si="93"/>
        <v>0</v>
      </c>
      <c r="AX66" s="313">
        <f t="shared" si="94"/>
        <v>0</v>
      </c>
      <c r="AY66" s="102"/>
      <c r="AZ66" s="103"/>
      <c r="BA66" s="102"/>
      <c r="BB66" s="102"/>
      <c r="BC66" s="102"/>
      <c r="BD66" s="102"/>
      <c r="BE66" s="102"/>
      <c r="BF66" s="102"/>
      <c r="BG66" s="102"/>
      <c r="BH66" s="102"/>
      <c r="BI66" s="102"/>
      <c r="BJ66" s="102"/>
      <c r="BK66" s="102"/>
      <c r="BL66" s="102"/>
      <c r="BM66" s="102"/>
      <c r="BN66" s="102"/>
      <c r="BO66" s="104"/>
      <c r="BP66" s="105">
        <v>200</v>
      </c>
      <c r="BQ66" s="399">
        <f t="shared" si="22"/>
        <v>25</v>
      </c>
      <c r="BR66" s="398" t="str">
        <f t="shared" si="36"/>
        <v>Wartość prawidłowa</v>
      </c>
      <c r="BS66" s="334">
        <f t="shared" si="37"/>
        <v>0</v>
      </c>
      <c r="BT66" s="335">
        <f t="shared" si="38"/>
        <v>0</v>
      </c>
      <c r="BU66" s="335">
        <f t="shared" si="39"/>
        <v>0</v>
      </c>
      <c r="BV66" s="335">
        <f t="shared" si="40"/>
        <v>0</v>
      </c>
      <c r="BW66" s="335">
        <f t="shared" si="41"/>
        <v>200</v>
      </c>
      <c r="BX66" s="335">
        <f t="shared" si="42"/>
        <v>0</v>
      </c>
      <c r="BY66" s="336">
        <f t="shared" si="43"/>
        <v>200</v>
      </c>
      <c r="BZ66" s="337">
        <f t="shared" si="44"/>
        <v>0</v>
      </c>
      <c r="CA66" s="338">
        <f t="shared" si="45"/>
        <v>0</v>
      </c>
      <c r="CB66" s="338">
        <f t="shared" si="46"/>
        <v>0</v>
      </c>
      <c r="CC66" s="338">
        <f t="shared" si="47"/>
        <v>0</v>
      </c>
      <c r="CD66" s="338">
        <f t="shared" si="48"/>
        <v>8</v>
      </c>
      <c r="CE66" s="338">
        <f t="shared" si="49"/>
        <v>0</v>
      </c>
      <c r="CF66" s="339">
        <f t="shared" si="50"/>
        <v>8</v>
      </c>
      <c r="CG66" s="346">
        <f t="shared" si="88"/>
        <v>0</v>
      </c>
      <c r="CH66" s="368">
        <f t="shared" si="89"/>
        <v>0</v>
      </c>
      <c r="CI66" s="341">
        <f t="shared" si="90"/>
        <v>0</v>
      </c>
      <c r="CJ66" s="342">
        <f t="shared" si="91"/>
        <v>0</v>
      </c>
      <c r="CK66" s="343">
        <f>Matryca!Q66</f>
        <v>0</v>
      </c>
      <c r="CL66" s="344">
        <f>Matryca!R66</f>
        <v>0</v>
      </c>
      <c r="CM66" s="345">
        <f>Matryca!S66</f>
        <v>2</v>
      </c>
    </row>
    <row r="67" spans="1:91" s="155" customFormat="1" ht="27" customHeight="1" thickBot="1" x14ac:dyDescent="0.3">
      <c r="A67" s="189"/>
      <c r="B67" s="190"/>
      <c r="C67" s="191"/>
      <c r="D67" s="191"/>
      <c r="E67" s="190"/>
      <c r="F67" s="191"/>
      <c r="G67" s="191"/>
      <c r="H67" s="192"/>
      <c r="I67" s="193" t="s">
        <v>165</v>
      </c>
      <c r="J67" s="400">
        <f>COUNTIF(J44:J66,"tak")</f>
        <v>0</v>
      </c>
      <c r="K67" s="400">
        <f>COUNTIF(K44:K66,"tak")</f>
        <v>3</v>
      </c>
      <c r="L67" s="400">
        <f>COUNTIF(L44:L66,"tak")</f>
        <v>19</v>
      </c>
      <c r="M67" s="401">
        <f>SUM(M44:M66)</f>
        <v>1650</v>
      </c>
      <c r="N67" s="401">
        <f t="shared" ref="N67:U67" si="131">SUM(N44:N66)</f>
        <v>1055</v>
      </c>
      <c r="O67" s="401">
        <f t="shared" si="131"/>
        <v>595</v>
      </c>
      <c r="P67" s="401">
        <f t="shared" si="131"/>
        <v>595</v>
      </c>
      <c r="Q67" s="401">
        <f t="shared" si="131"/>
        <v>66</v>
      </c>
      <c r="R67" s="402">
        <f t="shared" si="131"/>
        <v>1.3636363636363635</v>
      </c>
      <c r="S67" s="402">
        <f t="shared" si="131"/>
        <v>28.648268398268403</v>
      </c>
      <c r="T67" s="402">
        <f t="shared" si="131"/>
        <v>6.4303030303030289</v>
      </c>
      <c r="U67" s="401">
        <f t="shared" si="131"/>
        <v>23.799999999999997</v>
      </c>
      <c r="V67" s="401">
        <f t="shared" ref="V67:AR67" si="132">SUM(V44:V66)</f>
        <v>0</v>
      </c>
      <c r="W67" s="370">
        <f t="shared" si="132"/>
        <v>0</v>
      </c>
      <c r="X67" s="370">
        <f t="shared" si="132"/>
        <v>36.5</v>
      </c>
      <c r="Y67" s="370">
        <f t="shared" si="132"/>
        <v>915</v>
      </c>
      <c r="Z67" s="370">
        <f t="shared" si="132"/>
        <v>455</v>
      </c>
      <c r="AA67" s="370">
        <f t="shared" si="132"/>
        <v>455</v>
      </c>
      <c r="AB67" s="370">
        <f t="shared" si="132"/>
        <v>150</v>
      </c>
      <c r="AC67" s="370">
        <f t="shared" si="132"/>
        <v>65</v>
      </c>
      <c r="AD67" s="370">
        <f t="shared" si="132"/>
        <v>5</v>
      </c>
      <c r="AE67" s="370">
        <f t="shared" si="132"/>
        <v>140</v>
      </c>
      <c r="AF67" s="370">
        <f t="shared" si="132"/>
        <v>30</v>
      </c>
      <c r="AG67" s="370">
        <f t="shared" si="132"/>
        <v>70</v>
      </c>
      <c r="AH67" s="370">
        <f>SUM(AH44:AH66)</f>
        <v>0</v>
      </c>
      <c r="AI67" s="370">
        <f t="shared" si="132"/>
        <v>0</v>
      </c>
      <c r="AJ67" s="370">
        <f t="shared" si="132"/>
        <v>10</v>
      </c>
      <c r="AK67" s="370">
        <f t="shared" si="132"/>
        <v>0</v>
      </c>
      <c r="AL67" s="370">
        <f t="shared" si="132"/>
        <v>0</v>
      </c>
      <c r="AM67" s="370">
        <f t="shared" si="132"/>
        <v>0</v>
      </c>
      <c r="AN67" s="370">
        <f t="shared" si="132"/>
        <v>30</v>
      </c>
      <c r="AO67" s="370">
        <f t="shared" si="132"/>
        <v>0</v>
      </c>
      <c r="AP67" s="370">
        <f t="shared" si="132"/>
        <v>0</v>
      </c>
      <c r="AQ67" s="370">
        <f t="shared" si="132"/>
        <v>20</v>
      </c>
      <c r="AR67" s="370">
        <f t="shared" si="132"/>
        <v>0</v>
      </c>
      <c r="AS67" s="370">
        <f t="shared" ref="AS67:BP67" si="133">SUM(AS44:AS66)</f>
        <v>460</v>
      </c>
      <c r="AT67" s="370">
        <f t="shared" si="133"/>
        <v>0</v>
      </c>
      <c r="AU67" s="370">
        <f t="shared" si="133"/>
        <v>29.5</v>
      </c>
      <c r="AV67" s="370">
        <f>SUM(AV44:AV66)</f>
        <v>735</v>
      </c>
      <c r="AW67" s="370">
        <f t="shared" si="133"/>
        <v>140</v>
      </c>
      <c r="AX67" s="370">
        <f t="shared" si="133"/>
        <v>140</v>
      </c>
      <c r="AY67" s="370">
        <f t="shared" si="133"/>
        <v>20</v>
      </c>
      <c r="AZ67" s="370">
        <f t="shared" si="133"/>
        <v>10</v>
      </c>
      <c r="BA67" s="370">
        <f t="shared" si="133"/>
        <v>5</v>
      </c>
      <c r="BB67" s="370">
        <f t="shared" si="133"/>
        <v>35</v>
      </c>
      <c r="BC67" s="370">
        <f t="shared" si="133"/>
        <v>0</v>
      </c>
      <c r="BD67" s="370">
        <f t="shared" si="133"/>
        <v>5</v>
      </c>
      <c r="BE67" s="370">
        <f>SUM(BE44:BE66)</f>
        <v>0</v>
      </c>
      <c r="BF67" s="370">
        <f t="shared" si="133"/>
        <v>0</v>
      </c>
      <c r="BG67" s="370">
        <f t="shared" si="133"/>
        <v>0</v>
      </c>
      <c r="BH67" s="370">
        <f t="shared" si="133"/>
        <v>0</v>
      </c>
      <c r="BI67" s="370">
        <f t="shared" si="133"/>
        <v>15</v>
      </c>
      <c r="BJ67" s="370">
        <f t="shared" si="133"/>
        <v>0</v>
      </c>
      <c r="BK67" s="370">
        <f t="shared" si="133"/>
        <v>0</v>
      </c>
      <c r="BL67" s="370">
        <f t="shared" si="133"/>
        <v>0</v>
      </c>
      <c r="BM67" s="370">
        <f t="shared" si="133"/>
        <v>0</v>
      </c>
      <c r="BN67" s="370">
        <f t="shared" si="133"/>
        <v>60</v>
      </c>
      <c r="BO67" s="370">
        <f t="shared" si="133"/>
        <v>0</v>
      </c>
      <c r="BP67" s="370">
        <f t="shared" si="133"/>
        <v>595</v>
      </c>
      <c r="BQ67" s="194"/>
      <c r="BR67" s="195"/>
      <c r="BS67" s="369">
        <f t="shared" ref="BS67:CJ67" si="134">SUM(BS44:BS66)</f>
        <v>440</v>
      </c>
      <c r="BT67" s="370">
        <f t="shared" si="134"/>
        <v>75</v>
      </c>
      <c r="BU67" s="370">
        <f t="shared" si="134"/>
        <v>0</v>
      </c>
      <c r="BV67" s="370">
        <f t="shared" si="134"/>
        <v>0</v>
      </c>
      <c r="BW67" s="370">
        <f t="shared" si="134"/>
        <v>1055</v>
      </c>
      <c r="BX67" s="370">
        <f t="shared" si="134"/>
        <v>80</v>
      </c>
      <c r="BY67" s="371">
        <f t="shared" si="134"/>
        <v>1650</v>
      </c>
      <c r="BZ67" s="372">
        <f t="shared" si="134"/>
        <v>17.600000000000001</v>
      </c>
      <c r="CA67" s="373">
        <f t="shared" si="134"/>
        <v>3.0000000000000004</v>
      </c>
      <c r="CB67" s="373">
        <f t="shared" si="134"/>
        <v>0</v>
      </c>
      <c r="CC67" s="373">
        <f t="shared" si="134"/>
        <v>0</v>
      </c>
      <c r="CD67" s="373">
        <f t="shared" si="134"/>
        <v>42.2</v>
      </c>
      <c r="CE67" s="373">
        <f>SUM(CE44:CE66)</f>
        <v>3.2</v>
      </c>
      <c r="CF67" s="374">
        <f t="shared" si="134"/>
        <v>66</v>
      </c>
      <c r="CG67" s="369">
        <f t="shared" si="134"/>
        <v>595</v>
      </c>
      <c r="CH67" s="371">
        <f t="shared" si="134"/>
        <v>75</v>
      </c>
      <c r="CI67" s="372">
        <f t="shared" si="134"/>
        <v>23.8</v>
      </c>
      <c r="CJ67" s="375">
        <f t="shared" si="134"/>
        <v>3.0000000000000004</v>
      </c>
      <c r="CK67" s="375">
        <f t="shared" ref="CK67:CM67" si="135">SUM(CK44:CK66)</f>
        <v>51</v>
      </c>
      <c r="CL67" s="375">
        <f t="shared" si="135"/>
        <v>61</v>
      </c>
      <c r="CM67" s="375">
        <f t="shared" si="135"/>
        <v>100</v>
      </c>
    </row>
    <row r="68" spans="1:91" s="201" customFormat="1" ht="27" customHeight="1" thickBot="1" x14ac:dyDescent="0.3">
      <c r="A68" s="196" t="s">
        <v>21</v>
      </c>
      <c r="B68" s="197"/>
      <c r="C68" s="198"/>
      <c r="D68" s="198"/>
      <c r="E68" s="198"/>
      <c r="F68" s="198"/>
      <c r="G68" s="198"/>
      <c r="H68" s="199"/>
      <c r="I68" s="200"/>
      <c r="J68" s="403">
        <f>COUNTIF(J20:J67,"tak")</f>
        <v>0</v>
      </c>
      <c r="K68" s="403">
        <f>COUNTIF(K20:K67,"tak")</f>
        <v>6</v>
      </c>
      <c r="L68" s="403">
        <f>COUNTIF(L20:L67,"tak")</f>
        <v>37</v>
      </c>
      <c r="M68" s="403">
        <f t="shared" ref="M68:U68" si="136">SUM(M20:M42,M44:M66)</f>
        <v>3176</v>
      </c>
      <c r="N68" s="403">
        <f t="shared" si="136"/>
        <v>1770</v>
      </c>
      <c r="O68" s="403">
        <f t="shared" si="136"/>
        <v>1406</v>
      </c>
      <c r="P68" s="403">
        <f t="shared" si="136"/>
        <v>1406</v>
      </c>
      <c r="Q68" s="403">
        <f t="shared" si="136"/>
        <v>126</v>
      </c>
      <c r="R68" s="404">
        <f t="shared" si="136"/>
        <v>4.8373205741626792</v>
      </c>
      <c r="S68" s="404">
        <f t="shared" si="136"/>
        <v>64.17533606744135</v>
      </c>
      <c r="T68" s="404">
        <f t="shared" si="136"/>
        <v>18.641079972658915</v>
      </c>
      <c r="U68" s="404">
        <f t="shared" si="136"/>
        <v>55.199999999999996</v>
      </c>
      <c r="V68" s="403">
        <f t="shared" ref="V68:BX68" si="137">SUM(V20:V42,V44:V66)</f>
        <v>0</v>
      </c>
      <c r="W68" s="403">
        <f t="shared" si="137"/>
        <v>0</v>
      </c>
      <c r="X68" s="403">
        <f t="shared" si="137"/>
        <v>66</v>
      </c>
      <c r="Y68" s="403">
        <f>SUM(Y20:Y42,Y44:Y66)</f>
        <v>1666</v>
      </c>
      <c r="Z68" s="403">
        <f>SUM(Z20:Z42,Z44:Z66)</f>
        <v>836</v>
      </c>
      <c r="AA68" s="403">
        <f>SUM(AA20:AA42,AA44:AA66)</f>
        <v>836</v>
      </c>
      <c r="AB68" s="403">
        <f t="shared" si="137"/>
        <v>284</v>
      </c>
      <c r="AC68" s="403">
        <f t="shared" si="137"/>
        <v>160</v>
      </c>
      <c r="AD68" s="403">
        <f t="shared" si="137"/>
        <v>30</v>
      </c>
      <c r="AE68" s="403">
        <f t="shared" si="137"/>
        <v>275</v>
      </c>
      <c r="AF68" s="403">
        <f t="shared" si="137"/>
        <v>40</v>
      </c>
      <c r="AG68" s="403">
        <f t="shared" si="137"/>
        <v>101</v>
      </c>
      <c r="AH68" s="403">
        <f t="shared" si="137"/>
        <v>0</v>
      </c>
      <c r="AI68" s="403">
        <f t="shared" si="137"/>
        <v>0</v>
      </c>
      <c r="AJ68" s="403">
        <f t="shared" si="137"/>
        <v>10</v>
      </c>
      <c r="AK68" s="403">
        <f t="shared" si="137"/>
        <v>10</v>
      </c>
      <c r="AL68" s="403">
        <f t="shared" si="137"/>
        <v>0</v>
      </c>
      <c r="AM68" s="403">
        <f t="shared" si="137"/>
        <v>0</v>
      </c>
      <c r="AN68" s="403">
        <f t="shared" si="137"/>
        <v>60</v>
      </c>
      <c r="AO68" s="403">
        <f t="shared" si="137"/>
        <v>6</v>
      </c>
      <c r="AP68" s="403">
        <f t="shared" si="137"/>
        <v>0</v>
      </c>
      <c r="AQ68" s="403">
        <f t="shared" si="137"/>
        <v>20</v>
      </c>
      <c r="AR68" s="403">
        <f t="shared" si="137"/>
        <v>0</v>
      </c>
      <c r="AS68" s="403">
        <f t="shared" si="137"/>
        <v>830</v>
      </c>
      <c r="AT68" s="403">
        <f t="shared" si="137"/>
        <v>0</v>
      </c>
      <c r="AU68" s="403">
        <f t="shared" si="137"/>
        <v>60</v>
      </c>
      <c r="AV68" s="403">
        <f>SUM(AV20:AV42,AV44:AV66)</f>
        <v>1510</v>
      </c>
      <c r="AW68" s="403">
        <f t="shared" si="137"/>
        <v>570</v>
      </c>
      <c r="AX68" s="403">
        <f>SUM(AX20:AX42,AX44:AX66)</f>
        <v>570</v>
      </c>
      <c r="AY68" s="403">
        <f t="shared" si="137"/>
        <v>105</v>
      </c>
      <c r="AZ68" s="403">
        <f t="shared" si="137"/>
        <v>65</v>
      </c>
      <c r="BA68" s="403">
        <f t="shared" si="137"/>
        <v>10</v>
      </c>
      <c r="BB68" s="403">
        <f t="shared" si="137"/>
        <v>135</v>
      </c>
      <c r="BC68" s="403">
        <f t="shared" si="137"/>
        <v>20</v>
      </c>
      <c r="BD68" s="403">
        <f t="shared" si="137"/>
        <v>20</v>
      </c>
      <c r="BE68" s="403">
        <f t="shared" si="137"/>
        <v>0</v>
      </c>
      <c r="BF68" s="403">
        <f t="shared" si="137"/>
        <v>0</v>
      </c>
      <c r="BG68" s="403">
        <f t="shared" si="137"/>
        <v>0</v>
      </c>
      <c r="BH68" s="403">
        <f t="shared" si="137"/>
        <v>0</v>
      </c>
      <c r="BI68" s="403">
        <f t="shared" si="137"/>
        <v>70</v>
      </c>
      <c r="BJ68" s="403">
        <f t="shared" si="137"/>
        <v>0</v>
      </c>
      <c r="BK68" s="403">
        <f t="shared" si="137"/>
        <v>30</v>
      </c>
      <c r="BL68" s="403">
        <f t="shared" si="137"/>
        <v>0</v>
      </c>
      <c r="BM68" s="403">
        <f t="shared" si="137"/>
        <v>0</v>
      </c>
      <c r="BN68" s="403">
        <f t="shared" si="137"/>
        <v>180</v>
      </c>
      <c r="BO68" s="403">
        <f t="shared" si="137"/>
        <v>0</v>
      </c>
      <c r="BP68" s="403">
        <f t="shared" si="137"/>
        <v>940</v>
      </c>
      <c r="BQ68" s="403">
        <f t="shared" si="137"/>
        <v>1075</v>
      </c>
      <c r="BR68" s="403">
        <f t="shared" si="137"/>
        <v>0</v>
      </c>
      <c r="BS68" s="403">
        <f t="shared" si="137"/>
        <v>975</v>
      </c>
      <c r="BT68" s="403">
        <f t="shared" si="137"/>
        <v>225</v>
      </c>
      <c r="BU68" s="403">
        <f t="shared" si="137"/>
        <v>6</v>
      </c>
      <c r="BV68" s="403">
        <f t="shared" si="137"/>
        <v>0</v>
      </c>
      <c r="BW68" s="403">
        <f t="shared" si="137"/>
        <v>1770</v>
      </c>
      <c r="BX68" s="403">
        <f t="shared" si="137"/>
        <v>200</v>
      </c>
      <c r="BY68" s="403">
        <f>SUM(BY20:BY42,BY44:BY66)</f>
        <v>3176</v>
      </c>
      <c r="BZ68" s="403">
        <f t="shared" ref="BZ68:CJ68" si="138">SUM(BZ20:BZ42,BZ44:BZ66)</f>
        <v>38.399999999999991</v>
      </c>
      <c r="CA68" s="403">
        <f t="shared" si="138"/>
        <v>8.8000000000000007</v>
      </c>
      <c r="CB68" s="403">
        <f t="shared" si="138"/>
        <v>0</v>
      </c>
      <c r="CC68" s="403">
        <f t="shared" si="138"/>
        <v>0</v>
      </c>
      <c r="CD68" s="403">
        <f t="shared" si="138"/>
        <v>70.800000000000011</v>
      </c>
      <c r="CE68" s="403">
        <f t="shared" si="138"/>
        <v>8</v>
      </c>
      <c r="CF68" s="403">
        <f t="shared" si="138"/>
        <v>126</v>
      </c>
      <c r="CG68" s="403">
        <f t="shared" si="138"/>
        <v>1400</v>
      </c>
      <c r="CH68" s="403">
        <f t="shared" si="138"/>
        <v>231</v>
      </c>
      <c r="CI68" s="403">
        <f t="shared" si="138"/>
        <v>55.199999999999996</v>
      </c>
      <c r="CJ68" s="403">
        <f t="shared" si="138"/>
        <v>8.8000000000000007</v>
      </c>
      <c r="CK68" s="403">
        <f t="shared" ref="CK68:CM68" si="139">SUM(CK20:CK42,CK44:CK66)</f>
        <v>148</v>
      </c>
      <c r="CL68" s="403">
        <f t="shared" si="139"/>
        <v>158</v>
      </c>
      <c r="CM68" s="403">
        <f t="shared" si="139"/>
        <v>183</v>
      </c>
    </row>
    <row r="69" spans="1:91" x14ac:dyDescent="0.25">
      <c r="A69" s="206"/>
      <c r="B69" s="206"/>
      <c r="C69" s="206"/>
      <c r="D69" s="206"/>
      <c r="E69" s="207"/>
      <c r="F69" s="206"/>
      <c r="G69" s="206"/>
      <c r="H69" s="206"/>
      <c r="I69" s="208"/>
      <c r="J69" s="208"/>
      <c r="K69" s="208"/>
      <c r="L69" s="208"/>
      <c r="M69" s="208"/>
      <c r="N69" s="206"/>
      <c r="O69" s="208"/>
      <c r="P69" s="208"/>
      <c r="Q69" s="208"/>
      <c r="R69" s="209"/>
      <c r="S69" s="209"/>
      <c r="T69" s="208"/>
      <c r="U69" s="210"/>
      <c r="V69" s="206"/>
    </row>
    <row r="70" spans="1:91" ht="15.75" x14ac:dyDescent="0.25">
      <c r="A70" s="206"/>
      <c r="B70" s="206"/>
      <c r="C70" s="206"/>
      <c r="D70" s="206"/>
      <c r="E70" s="207"/>
      <c r="F70" s="428" t="s">
        <v>135</v>
      </c>
      <c r="G70" s="206"/>
      <c r="H70" s="206"/>
      <c r="I70" s="208"/>
      <c r="J70" s="208"/>
      <c r="K70" s="208"/>
      <c r="L70" s="208"/>
      <c r="M70" s="208"/>
      <c r="N70" s="206"/>
      <c r="O70" s="208"/>
      <c r="P70" s="208"/>
      <c r="Q70" s="208"/>
      <c r="R70" s="209"/>
      <c r="S70" s="209"/>
      <c r="T70" s="208"/>
      <c r="U70" s="210"/>
      <c r="V70" s="206"/>
    </row>
    <row r="71" spans="1:91" ht="19.350000000000001" customHeight="1" x14ac:dyDescent="0.25">
      <c r="A71" s="206"/>
      <c r="B71" s="206"/>
      <c r="C71" s="206"/>
      <c r="D71" s="206"/>
      <c r="E71" s="207"/>
      <c r="F71" s="429" t="s">
        <v>113</v>
      </c>
      <c r="G71" s="206"/>
      <c r="H71" s="206"/>
      <c r="I71" s="208"/>
      <c r="J71" s="208"/>
      <c r="K71" s="208"/>
      <c r="L71" s="208"/>
      <c r="M71" s="208"/>
      <c r="N71" s="206"/>
      <c r="O71" s="208"/>
      <c r="P71" s="208"/>
      <c r="Q71" s="208"/>
      <c r="R71" s="209"/>
      <c r="S71" s="209"/>
      <c r="T71" s="208"/>
      <c r="U71" s="210"/>
      <c r="V71" s="206"/>
    </row>
    <row r="72" spans="1:91" ht="19.350000000000001" customHeight="1" x14ac:dyDescent="0.25">
      <c r="A72" s="206"/>
      <c r="B72" s="206"/>
      <c r="C72" s="206"/>
      <c r="D72" s="206"/>
      <c r="E72" s="207"/>
      <c r="F72" s="430"/>
      <c r="G72" s="206"/>
      <c r="H72" s="206"/>
      <c r="I72" s="208"/>
      <c r="J72" s="208"/>
      <c r="K72" s="208"/>
      <c r="L72" s="208"/>
      <c r="M72" s="208"/>
      <c r="N72" s="206"/>
      <c r="O72" s="208"/>
      <c r="P72" s="208"/>
      <c r="Q72" s="208"/>
      <c r="R72" s="209"/>
      <c r="S72" s="209"/>
      <c r="T72" s="208"/>
      <c r="U72" s="210"/>
      <c r="V72" s="206"/>
    </row>
    <row r="73" spans="1:91" ht="66" customHeight="1" x14ac:dyDescent="0.25">
      <c r="A73" s="206"/>
      <c r="B73" s="206"/>
      <c r="C73" s="206"/>
      <c r="D73" s="206"/>
      <c r="E73" s="207"/>
      <c r="F73" s="206"/>
      <c r="G73" s="206"/>
      <c r="H73" s="431" t="s">
        <v>67</v>
      </c>
      <c r="I73" s="695" t="s">
        <v>68</v>
      </c>
      <c r="J73" s="696"/>
      <c r="K73" s="697"/>
      <c r="L73" s="432"/>
      <c r="M73" s="431" t="s">
        <v>72</v>
      </c>
      <c r="N73" s="431" t="s">
        <v>69</v>
      </c>
      <c r="O73" s="431" t="s">
        <v>73</v>
      </c>
      <c r="P73" s="431" t="s">
        <v>74</v>
      </c>
      <c r="Q73" s="407" t="s">
        <v>96</v>
      </c>
      <c r="R73" s="209"/>
      <c r="S73" s="209"/>
      <c r="T73" s="433"/>
      <c r="U73" s="434"/>
      <c r="V73" s="206"/>
      <c r="AG73" s="203"/>
    </row>
    <row r="74" spans="1:91" ht="25.5" customHeight="1" x14ac:dyDescent="0.25">
      <c r="A74" s="206"/>
      <c r="B74" s="206"/>
      <c r="C74" s="206"/>
      <c r="D74" s="206"/>
      <c r="E74" s="207"/>
      <c r="F74" s="206"/>
      <c r="G74" s="206"/>
      <c r="H74" s="435" t="s">
        <v>43</v>
      </c>
      <c r="I74" s="698" t="s">
        <v>64</v>
      </c>
      <c r="J74" s="699"/>
      <c r="K74" s="700"/>
      <c r="L74" s="436"/>
      <c r="M74" s="437">
        <v>220</v>
      </c>
      <c r="N74" s="437">
        <v>19</v>
      </c>
      <c r="O74" s="405">
        <f>SUMIFS(O20:O67,B20:B67,"A",G20:G67,"RPS",H20:H67,"ze standardu")</f>
        <v>220</v>
      </c>
      <c r="P74" s="406">
        <f>SUMIFS(Q20:Q67,B20:B67,"A",G20:G67,"RPS",H20:H67,"ze standardu")</f>
        <v>19</v>
      </c>
      <c r="Q74" s="407" t="str">
        <f>IF((AND(M74=O74,N74=P74))=TRUE,"OK","Przynajmniej jedna wartość wymaga weryfikacji")</f>
        <v>OK</v>
      </c>
      <c r="R74" s="209"/>
      <c r="S74" s="209"/>
      <c r="T74" s="433"/>
      <c r="U74" s="434"/>
      <c r="V74" s="206"/>
      <c r="AG74" s="203"/>
    </row>
    <row r="75" spans="1:91" ht="25.5" customHeight="1" x14ac:dyDescent="0.25">
      <c r="A75" s="206"/>
      <c r="B75" s="206"/>
      <c r="C75" s="206"/>
      <c r="D75" s="206"/>
      <c r="E75" s="207"/>
      <c r="F75" s="206"/>
      <c r="G75" s="206"/>
      <c r="H75" s="435" t="s">
        <v>45</v>
      </c>
      <c r="I75" s="704" t="s">
        <v>163</v>
      </c>
      <c r="J75" s="705"/>
      <c r="K75" s="706"/>
      <c r="L75" s="438"/>
      <c r="M75" s="437">
        <v>510</v>
      </c>
      <c r="N75" s="437">
        <v>40</v>
      </c>
      <c r="O75" s="406">
        <f>SUMIFS(O20:O67,B20:B67,"B",G20:G67,"RPS",H20:H67,"ze standardu")</f>
        <v>530</v>
      </c>
      <c r="P75" s="406">
        <f>SUMIFS(Q20:Q67,B20:B67,"B",G20:G67,"RPS",H20:H67,"ze standardu")</f>
        <v>40</v>
      </c>
      <c r="Q75" s="407" t="str">
        <f t="shared" ref="Q75:Q78" si="140">IF((AND(M75=O75,N75=P75))=TRUE,"OK","Przynajmniej jedna wartość wymaga weryfikacji")</f>
        <v>Przynajmniej jedna wartość wymaga weryfikacji</v>
      </c>
      <c r="R75" s="209"/>
      <c r="S75" s="209"/>
      <c r="T75" s="433"/>
      <c r="U75" s="434"/>
      <c r="V75" s="206"/>
      <c r="AG75" s="203"/>
    </row>
    <row r="76" spans="1:91" ht="32.25" customHeight="1" x14ac:dyDescent="0.25">
      <c r="A76" s="206"/>
      <c r="B76" s="206"/>
      <c r="C76" s="206"/>
      <c r="D76" s="206"/>
      <c r="E76" s="207"/>
      <c r="F76" s="206"/>
      <c r="G76" s="206"/>
      <c r="H76" s="435" t="s">
        <v>46</v>
      </c>
      <c r="I76" s="704" t="s">
        <v>164</v>
      </c>
      <c r="J76" s="705"/>
      <c r="K76" s="706"/>
      <c r="L76" s="438"/>
      <c r="M76" s="437">
        <v>170</v>
      </c>
      <c r="N76" s="437">
        <v>15</v>
      </c>
      <c r="O76" s="406">
        <f>SUMIFS(O20:O67,B20:B67,"C",G20:G67,"RPS",H20:H67,"ze standardu")</f>
        <v>170</v>
      </c>
      <c r="P76" s="408">
        <f>SUMIFS(Q20:Q67,B20:B67,"C",G20:G67,"RPS",H20:H67,"ze standardu")</f>
        <v>15</v>
      </c>
      <c r="Q76" s="407" t="str">
        <f t="shared" si="140"/>
        <v>OK</v>
      </c>
      <c r="R76" s="209"/>
      <c r="S76" s="209"/>
      <c r="T76" s="433"/>
      <c r="U76" s="210"/>
      <c r="V76" s="206"/>
      <c r="AL76" s="205"/>
      <c r="AM76" s="205"/>
    </row>
    <row r="77" spans="1:91" ht="25.5" customHeight="1" x14ac:dyDescent="0.25">
      <c r="A77" s="206"/>
      <c r="B77" s="206"/>
      <c r="C77" s="206"/>
      <c r="D77" s="206"/>
      <c r="E77" s="207"/>
      <c r="F77" s="206"/>
      <c r="G77" s="206"/>
      <c r="H77" s="435" t="s">
        <v>47</v>
      </c>
      <c r="I77" s="704" t="s">
        <v>65</v>
      </c>
      <c r="J77" s="705"/>
      <c r="K77" s="706"/>
      <c r="L77" s="438"/>
      <c r="M77" s="437">
        <v>200</v>
      </c>
      <c r="N77" s="437">
        <v>10</v>
      </c>
      <c r="O77" s="406">
        <f>SUMIFS(O20:O67,B20:B67,"D",G20:G67,"RPS",H20:H67,"ze standardu")</f>
        <v>200</v>
      </c>
      <c r="P77" s="405">
        <f>SUMIFS(Q20:Q67,B20:B67,"D",G20:G67,"RPS",H20:H67,"ze standardu")</f>
        <v>10</v>
      </c>
      <c r="Q77" s="407" t="str">
        <f t="shared" si="140"/>
        <v>OK</v>
      </c>
      <c r="R77" s="209"/>
      <c r="S77" s="209"/>
      <c r="T77" s="433"/>
      <c r="U77" s="210"/>
      <c r="V77" s="206"/>
    </row>
    <row r="78" spans="1:91" x14ac:dyDescent="0.25">
      <c r="A78" s="439"/>
      <c r="B78" s="206"/>
      <c r="C78" s="206"/>
      <c r="D78" s="206"/>
      <c r="E78" s="207"/>
      <c r="F78" s="206"/>
      <c r="G78" s="206"/>
      <c r="H78" s="440"/>
      <c r="I78" s="701" t="s">
        <v>66</v>
      </c>
      <c r="J78" s="702"/>
      <c r="K78" s="703"/>
      <c r="L78" s="441"/>
      <c r="M78" s="409">
        <f>SUM(M74:M77)</f>
        <v>1100</v>
      </c>
      <c r="N78" s="409">
        <f>SUM(N74:N77)</f>
        <v>84</v>
      </c>
      <c r="O78" s="410">
        <f>SUM(O74:O77)</f>
        <v>1120</v>
      </c>
      <c r="P78" s="411">
        <f>SUM(P74:P77)</f>
        <v>84</v>
      </c>
      <c r="Q78" s="407" t="str">
        <f t="shared" si="140"/>
        <v>Przynajmniej jedna wartość wymaga weryfikacji</v>
      </c>
      <c r="R78" s="442"/>
      <c r="S78" s="442"/>
      <c r="T78" s="208"/>
      <c r="U78" s="210"/>
      <c r="V78" s="206"/>
    </row>
    <row r="79" spans="1:91" x14ac:dyDescent="0.25">
      <c r="A79" s="206"/>
      <c r="B79" s="206"/>
      <c r="C79" s="206"/>
      <c r="D79" s="206"/>
      <c r="E79" s="207"/>
      <c r="F79" s="206"/>
      <c r="G79" s="206"/>
      <c r="H79" s="206"/>
      <c r="I79" s="208"/>
      <c r="J79" s="208"/>
      <c r="K79" s="208"/>
      <c r="L79" s="208"/>
      <c r="M79" s="208"/>
      <c r="N79" s="206"/>
      <c r="O79" s="208"/>
      <c r="P79" s="208"/>
      <c r="Q79" s="208"/>
      <c r="R79" s="209"/>
      <c r="S79" s="209"/>
      <c r="T79" s="208"/>
      <c r="U79" s="210"/>
      <c r="V79" s="206"/>
      <c r="AG79" s="203"/>
    </row>
    <row r="80" spans="1:91" x14ac:dyDescent="0.25">
      <c r="A80" s="206"/>
      <c r="B80" s="206"/>
      <c r="C80" s="206"/>
      <c r="D80" s="206"/>
      <c r="E80" s="207"/>
      <c r="F80" s="206"/>
      <c r="G80" s="206"/>
      <c r="H80" s="711" t="s">
        <v>97</v>
      </c>
      <c r="I80" s="718" t="s">
        <v>91</v>
      </c>
      <c r="J80" s="719"/>
      <c r="K80" s="720"/>
      <c r="L80" s="443"/>
      <c r="M80" s="714" t="s">
        <v>92</v>
      </c>
      <c r="N80" s="715"/>
      <c r="O80" s="715"/>
      <c r="P80" s="712" t="s">
        <v>99</v>
      </c>
      <c r="Q80" s="713" t="s">
        <v>100</v>
      </c>
      <c r="R80" s="209"/>
      <c r="S80" s="209"/>
      <c r="T80" s="208"/>
      <c r="U80" s="210"/>
      <c r="V80" s="206"/>
      <c r="AG80" s="203"/>
    </row>
    <row r="81" spans="1:70" ht="93.75" customHeight="1" x14ac:dyDescent="0.25">
      <c r="A81" s="206"/>
      <c r="B81" s="206"/>
      <c r="C81" s="206"/>
      <c r="D81" s="206"/>
      <c r="E81" s="207"/>
      <c r="F81" s="206"/>
      <c r="G81" s="206"/>
      <c r="H81" s="711"/>
      <c r="I81" s="721"/>
      <c r="J81" s="722"/>
      <c r="K81" s="723"/>
      <c r="L81" s="444"/>
      <c r="M81" s="445" t="s">
        <v>98</v>
      </c>
      <c r="N81" s="446" t="s">
        <v>95</v>
      </c>
      <c r="O81" s="446" t="s">
        <v>93</v>
      </c>
      <c r="P81" s="712"/>
      <c r="Q81" s="713"/>
      <c r="R81" s="209"/>
      <c r="S81" s="209"/>
      <c r="T81" s="208"/>
      <c r="U81" s="210"/>
      <c r="V81" s="206"/>
      <c r="AG81" s="203"/>
      <c r="BQ81" s="77"/>
      <c r="BR81" s="77"/>
    </row>
    <row r="82" spans="1:70" s="72" customFormat="1" ht="27.95" customHeight="1" x14ac:dyDescent="0.25">
      <c r="A82" s="212"/>
      <c r="B82" s="212"/>
      <c r="C82" s="212"/>
      <c r="D82" s="212"/>
      <c r="E82" s="207"/>
      <c r="F82" s="212"/>
      <c r="G82" s="212"/>
      <c r="H82" s="447">
        <v>1</v>
      </c>
      <c r="I82" s="726" t="s">
        <v>125</v>
      </c>
      <c r="J82" s="727"/>
      <c r="K82" s="728"/>
      <c r="L82" s="448"/>
      <c r="M82" s="412"/>
      <c r="N82" s="412">
        <v>200</v>
      </c>
      <c r="O82" s="412">
        <v>200</v>
      </c>
      <c r="P82" s="414">
        <f>(SUMIFS(O20:O67,H20:H67,"do dyspozycji uczelni (Autorska oferta uczelni)",D20:D67,"Tok A"))+(SUMIFS(O20:O67,H20:H67,"do dyspozycji uczelni (Autorska oferta uczelni)",D20:D67,""))</f>
        <v>206</v>
      </c>
      <c r="Q82" s="413" t="str">
        <f t="shared" ref="Q82:Q86" si="141">IF(P82=O82,"OK","Wartość wymaga weryfikacji")</f>
        <v>Wartość wymaga weryfikacji</v>
      </c>
      <c r="R82" s="214"/>
      <c r="S82" s="449"/>
      <c r="T82" s="210"/>
      <c r="U82" s="210"/>
      <c r="V82" s="212"/>
      <c r="AG82" s="204"/>
    </row>
    <row r="83" spans="1:70" s="72" customFormat="1" ht="27.95" customHeight="1" x14ac:dyDescent="0.25">
      <c r="A83" s="212"/>
      <c r="B83" s="212"/>
      <c r="C83" s="212"/>
      <c r="D83" s="212"/>
      <c r="E83" s="207"/>
      <c r="F83" s="212"/>
      <c r="G83" s="212"/>
      <c r="H83" s="447">
        <v>1</v>
      </c>
      <c r="I83" s="732" t="s">
        <v>126</v>
      </c>
      <c r="J83" s="733"/>
      <c r="K83" s="734"/>
      <c r="L83" s="450"/>
      <c r="M83" s="412"/>
      <c r="N83" s="412">
        <v>200</v>
      </c>
      <c r="O83" s="412">
        <v>200</v>
      </c>
      <c r="P83" s="414">
        <f>(SUMIFS(O20:O67,H20:H67,"do dyspozycji uczelni (Autorska oferta uczelni)",D20:D67,"Tok B"))+(SUMIFS(O20:O67,H20:H67,"do dyspozycji uczelni (Autorska oferta uczelni)",D20:D67,""))</f>
        <v>206</v>
      </c>
      <c r="Q83" s="413" t="str">
        <f t="shared" si="141"/>
        <v>Wartość wymaga weryfikacji</v>
      </c>
      <c r="R83" s="214"/>
      <c r="S83" s="214"/>
      <c r="T83" s="210"/>
      <c r="U83" s="210"/>
      <c r="V83" s="212"/>
      <c r="AG83" s="204"/>
    </row>
    <row r="84" spans="1:70" s="72" customFormat="1" ht="27.95" customHeight="1" x14ac:dyDescent="0.25">
      <c r="A84" s="212"/>
      <c r="B84" s="212"/>
      <c r="C84" s="212"/>
      <c r="D84" s="212"/>
      <c r="E84" s="207"/>
      <c r="F84" s="212"/>
      <c r="G84" s="212"/>
      <c r="H84" s="447">
        <v>2</v>
      </c>
      <c r="I84" s="726" t="s">
        <v>127</v>
      </c>
      <c r="J84" s="727"/>
      <c r="K84" s="728"/>
      <c r="L84" s="448"/>
      <c r="M84" s="412"/>
      <c r="N84" s="412">
        <v>16</v>
      </c>
      <c r="O84" s="412">
        <v>16</v>
      </c>
      <c r="P84" s="414">
        <f>(SUMIFS(Q20:Q67,H20:H67,"*do dyspozycji uczelni*",D20:D67,"Tok A"))+(SUMIFS(Q20:Q67,H20:H67,"*do dyspozycji uczelni*",D20:D67,""))</f>
        <v>16</v>
      </c>
      <c r="Q84" s="413" t="str">
        <f t="shared" si="141"/>
        <v>OK</v>
      </c>
      <c r="R84" s="214"/>
      <c r="S84" s="214"/>
      <c r="T84" s="210"/>
      <c r="U84" s="210"/>
      <c r="V84" s="212"/>
      <c r="AG84" s="204"/>
    </row>
    <row r="85" spans="1:70" s="72" customFormat="1" ht="27.95" customHeight="1" x14ac:dyDescent="0.25">
      <c r="A85" s="212"/>
      <c r="B85" s="212"/>
      <c r="C85" s="212"/>
      <c r="D85" s="212"/>
      <c r="E85" s="207"/>
      <c r="F85" s="212"/>
      <c r="G85" s="212"/>
      <c r="H85" s="447">
        <v>2</v>
      </c>
      <c r="I85" s="732" t="s">
        <v>128</v>
      </c>
      <c r="J85" s="733"/>
      <c r="K85" s="734"/>
      <c r="L85" s="450"/>
      <c r="M85" s="412"/>
      <c r="N85" s="412">
        <v>16</v>
      </c>
      <c r="O85" s="412">
        <v>16</v>
      </c>
      <c r="P85" s="414">
        <f>(SUMIFS(Q20:Q67,H20:H67,"do dyspozycji uczelni (Autorska oferta uczelni)",D20:D67,"Tok B"))+(SUMIFS(Q20:Q67,H20:H67,"do dyspozycji uczelni (Autorska oferta uczelni)",D20:D67,""))</f>
        <v>16</v>
      </c>
      <c r="Q85" s="413" t="str">
        <f t="shared" si="141"/>
        <v>OK</v>
      </c>
      <c r="R85" s="214"/>
      <c r="S85" s="214"/>
      <c r="T85" s="210"/>
      <c r="U85" s="210"/>
      <c r="V85" s="212"/>
      <c r="AG85" s="204"/>
    </row>
    <row r="86" spans="1:70" s="72" customFormat="1" ht="32.450000000000003" customHeight="1" x14ac:dyDescent="0.25">
      <c r="A86" s="212"/>
      <c r="B86" s="212"/>
      <c r="C86" s="212"/>
      <c r="D86" s="212"/>
      <c r="E86" s="207"/>
      <c r="F86" s="212"/>
      <c r="G86" s="212"/>
      <c r="H86" s="447">
        <v>3</v>
      </c>
      <c r="I86" s="726" t="s">
        <v>122</v>
      </c>
      <c r="J86" s="727"/>
      <c r="K86" s="728"/>
      <c r="L86" s="448"/>
      <c r="M86" s="451">
        <v>0.05</v>
      </c>
      <c r="N86" s="412">
        <v>120</v>
      </c>
      <c r="O86" s="412">
        <f>M86*N86</f>
        <v>6</v>
      </c>
      <c r="P86" s="414">
        <f>(SUMIFS(Q20:Q67,G20:G67,"POW",D20:D67,"Tok A"))+(SUMIFS(Q20:Q67,G20:G67,"PSW",D20:D67,"Tok A"))</f>
        <v>6</v>
      </c>
      <c r="Q86" s="413" t="str">
        <f t="shared" si="141"/>
        <v>OK</v>
      </c>
      <c r="R86" s="214"/>
      <c r="S86" s="452"/>
      <c r="T86" s="453"/>
      <c r="U86" s="210"/>
      <c r="V86" s="212"/>
      <c r="AG86" s="204"/>
    </row>
    <row r="87" spans="1:70" s="72" customFormat="1" ht="32.450000000000003" customHeight="1" x14ac:dyDescent="0.25">
      <c r="A87" s="212"/>
      <c r="B87" s="212"/>
      <c r="C87" s="212"/>
      <c r="D87" s="212"/>
      <c r="E87" s="207"/>
      <c r="F87" s="212"/>
      <c r="G87" s="212"/>
      <c r="H87" s="447">
        <v>3</v>
      </c>
      <c r="I87" s="732" t="s">
        <v>124</v>
      </c>
      <c r="J87" s="733"/>
      <c r="K87" s="734"/>
      <c r="L87" s="450"/>
      <c r="M87" s="451">
        <v>0.05</v>
      </c>
      <c r="N87" s="412">
        <v>120</v>
      </c>
      <c r="O87" s="412">
        <v>6</v>
      </c>
      <c r="P87" s="414">
        <f>(SUMIFS(Q20:Q67,G20:G67,"POW",D20:D67,"Tok B"))+(SUMIFS(Q20:Q67,G20:G67,"PSW",D20:D67,"Tok B"))</f>
        <v>6</v>
      </c>
      <c r="Q87" s="413" t="s">
        <v>123</v>
      </c>
      <c r="R87" s="214"/>
      <c r="S87" s="214"/>
      <c r="T87" s="453"/>
      <c r="U87" s="210"/>
      <c r="V87" s="212"/>
      <c r="AG87" s="204"/>
    </row>
    <row r="88" spans="1:70" ht="30" customHeight="1" x14ac:dyDescent="0.25">
      <c r="A88" s="206"/>
      <c r="B88" s="206"/>
      <c r="C88" s="206"/>
      <c r="D88" s="206"/>
      <c r="E88" s="207"/>
      <c r="F88" s="206"/>
      <c r="G88" s="206"/>
      <c r="H88" s="454">
        <v>4</v>
      </c>
      <c r="I88" s="729" t="s">
        <v>120</v>
      </c>
      <c r="J88" s="730"/>
      <c r="K88" s="731"/>
      <c r="L88" s="455"/>
      <c r="M88" s="424"/>
      <c r="N88" s="424">
        <v>90</v>
      </c>
      <c r="O88" s="424">
        <v>90</v>
      </c>
      <c r="P88" s="415">
        <f>(SUMIF(I20:I67,"*język angielski*",AN20:AN67))+(SUMIF(I20:I67,"*język angielski*",BK20:BK67))</f>
        <v>90</v>
      </c>
      <c r="Q88" s="413" t="str">
        <f t="shared" ref="Q88:Q97" si="142">IF(P88=O88,"OK","Wartość wymaga weryfikacji")</f>
        <v>OK</v>
      </c>
      <c r="R88" s="209"/>
      <c r="S88" s="209"/>
      <c r="T88" s="208"/>
      <c r="U88" s="210"/>
      <c r="V88" s="206"/>
      <c r="AG88" s="203"/>
      <c r="BQ88" s="77"/>
      <c r="BR88" s="77"/>
    </row>
    <row r="89" spans="1:70" ht="30" customHeight="1" x14ac:dyDescent="0.25">
      <c r="A89" s="206"/>
      <c r="B89" s="206"/>
      <c r="C89" s="206"/>
      <c r="D89" s="206"/>
      <c r="E89" s="207"/>
      <c r="F89" s="206"/>
      <c r="G89" s="206"/>
      <c r="H89" s="454">
        <v>5</v>
      </c>
      <c r="I89" s="729" t="s">
        <v>121</v>
      </c>
      <c r="J89" s="730"/>
      <c r="K89" s="731"/>
      <c r="L89" s="455"/>
      <c r="M89" s="424"/>
      <c r="N89" s="424">
        <v>6</v>
      </c>
      <c r="O89" s="424">
        <v>6</v>
      </c>
      <c r="P89" s="415">
        <f>SUMIF(I20:I67,"*język angielski*",Q20:Q67)</f>
        <v>6</v>
      </c>
      <c r="Q89" s="413" t="str">
        <f t="shared" si="142"/>
        <v>OK</v>
      </c>
      <c r="R89" s="209"/>
      <c r="S89" s="209"/>
      <c r="T89" s="208"/>
      <c r="U89" s="210"/>
      <c r="V89" s="206"/>
      <c r="AG89" s="203"/>
      <c r="BQ89" s="77"/>
      <c r="BR89" s="77"/>
    </row>
    <row r="90" spans="1:70" ht="60.75" customHeight="1" x14ac:dyDescent="0.25">
      <c r="A90" s="206"/>
      <c r="B90" s="206"/>
      <c r="C90" s="206"/>
      <c r="D90" s="206"/>
      <c r="E90" s="207"/>
      <c r="F90" s="206"/>
      <c r="G90" s="206"/>
      <c r="H90" s="454">
        <v>6</v>
      </c>
      <c r="I90" s="729" t="s">
        <v>955</v>
      </c>
      <c r="J90" s="730"/>
      <c r="K90" s="731"/>
      <c r="L90" s="455"/>
      <c r="M90" s="424"/>
      <c r="N90" s="424">
        <v>60</v>
      </c>
      <c r="O90" s="424">
        <v>60</v>
      </c>
      <c r="P90" s="415">
        <f>SUMIFS(AG20:AG67,B20:B67,"B",I20:I67,"*diagnostyka ultrasonograf*")+SUMIFS(AH20:AH67,B20:B67,"B",I20:I67,"*diagnostyka ultrasonograf*")+SUMIFS(AI20:AI67,B20:B67,"B",I20:I67,"*diagnostyka ultrasonograf*")+SUMIFS(AL20:AL67,B20:B67,"B",I20:I67,"*diagnostyka ultrasonograf*")+SUMIFS(BD20:BD67,B20:B67,"B",I20:I67,"*diagnostyka ultrasonograf*")+SUMIFS(BE20:BE67,B20:B67,"B",I20:I67,"*diagnostyka ultrasonograf*")+SUMIFS(BF20:BF67,B20:B67,"B",I20:I67,"*diagnostyka ultrasonograf*")+SUMIFS(BI20:BI67,B20:B67,"B",I20:I67,"*diagnostyka ultrasonograf*")</f>
        <v>61</v>
      </c>
      <c r="Q90" s="413" t="str">
        <f t="shared" si="142"/>
        <v>Wartość wymaga weryfikacji</v>
      </c>
      <c r="R90" s="209"/>
      <c r="S90" s="209"/>
      <c r="T90" s="208"/>
      <c r="U90" s="210"/>
      <c r="V90" s="206"/>
      <c r="AG90" s="203"/>
      <c r="BQ90" s="77"/>
      <c r="BR90" s="77"/>
    </row>
    <row r="91" spans="1:70" ht="47.1" customHeight="1" x14ac:dyDescent="0.25">
      <c r="A91" s="206"/>
      <c r="B91" s="206"/>
      <c r="C91" s="206"/>
      <c r="D91" s="206"/>
      <c r="E91" s="207"/>
      <c r="F91" s="206"/>
      <c r="G91" s="206"/>
      <c r="H91" s="456">
        <v>7</v>
      </c>
      <c r="I91" s="729" t="s">
        <v>168</v>
      </c>
      <c r="J91" s="730"/>
      <c r="K91" s="731"/>
      <c r="L91" s="455"/>
      <c r="M91" s="457">
        <v>0.2</v>
      </c>
      <c r="N91" s="424">
        <v>120</v>
      </c>
      <c r="O91" s="424">
        <f>M91*N91</f>
        <v>24</v>
      </c>
      <c r="P91" s="415">
        <f>(SUMIF(B20:B67,"A",T20:T67))+(SUMIF(B20:B67,"B",T20:T67))+(SUMIF(B20:B67,"C",T20:T67))</f>
        <v>17.783937115516064</v>
      </c>
      <c r="Q91" s="413" t="str">
        <f t="shared" si="142"/>
        <v>Wartość wymaga weryfikacji</v>
      </c>
      <c r="R91" s="209"/>
      <c r="S91" s="209"/>
      <c r="T91" s="208"/>
      <c r="U91" s="210"/>
      <c r="V91" s="206"/>
      <c r="AG91" s="203"/>
      <c r="BQ91" s="77"/>
      <c r="BR91" s="77"/>
    </row>
    <row r="92" spans="1:70" ht="43.5" customHeight="1" x14ac:dyDescent="0.25">
      <c r="A92" s="206"/>
      <c r="B92" s="206"/>
      <c r="C92" s="206"/>
      <c r="D92" s="206"/>
      <c r="E92" s="207"/>
      <c r="F92" s="206"/>
      <c r="G92" s="206"/>
      <c r="H92" s="454">
        <v>8</v>
      </c>
      <c r="I92" s="729" t="s">
        <v>129</v>
      </c>
      <c r="J92" s="730"/>
      <c r="K92" s="731"/>
      <c r="L92" s="455"/>
      <c r="M92" s="424"/>
      <c r="N92" s="424">
        <v>20</v>
      </c>
      <c r="O92" s="424">
        <v>20</v>
      </c>
      <c r="P92" s="416">
        <f>(SUMIF(I20:I67,"*przygotowanie do egzaminu dyplomowego*",Q20:Q67))+(SUMIF(I20:I67,"*przygotowanie pracy dyplomowej*",Q20:Q67))+(SUMIF(I20:I67,"*egzamin magisterski*",Q20:Q67))+(SUMIF(I20:I67,"*seminarium dyplomowe*",Q20:Q67))</f>
        <v>22</v>
      </c>
      <c r="Q92" s="413" t="str">
        <f t="shared" si="142"/>
        <v>Wartość wymaga weryfikacji</v>
      </c>
      <c r="R92" s="209"/>
      <c r="S92" s="458" t="s">
        <v>169</v>
      </c>
      <c r="T92" s="208"/>
      <c r="U92" s="210"/>
      <c r="V92" s="206"/>
      <c r="AG92" s="203"/>
      <c r="BQ92" s="77"/>
      <c r="BR92" s="77"/>
    </row>
    <row r="93" spans="1:70" ht="46.5" customHeight="1" x14ac:dyDescent="0.25">
      <c r="A93" s="206"/>
      <c r="B93" s="206"/>
      <c r="C93" s="206"/>
      <c r="D93" s="206"/>
      <c r="E93" s="207"/>
      <c r="F93" s="206"/>
      <c r="G93" s="206"/>
      <c r="H93" s="459">
        <v>9</v>
      </c>
      <c r="I93" s="735" t="s">
        <v>980</v>
      </c>
      <c r="J93" s="736"/>
      <c r="K93" s="737"/>
      <c r="L93" s="455"/>
      <c r="M93" s="460">
        <v>0.5</v>
      </c>
      <c r="N93" s="427">
        <v>120</v>
      </c>
      <c r="O93" s="425">
        <f>N93*M93</f>
        <v>60</v>
      </c>
      <c r="P93" s="417">
        <f>ROUNDUP(SUM(S20:S42,S44:S66)-SUMIF(D20:D67,"Tok B",S20:S67),0)</f>
        <v>61</v>
      </c>
      <c r="Q93" s="413" t="str">
        <f t="shared" si="142"/>
        <v>Wartość wymaga weryfikacji</v>
      </c>
      <c r="R93" s="209"/>
      <c r="S93" s="458" t="s">
        <v>470</v>
      </c>
      <c r="T93" s="208"/>
      <c r="U93" s="210"/>
      <c r="V93" s="206"/>
      <c r="AG93" s="203"/>
      <c r="BQ93" s="77"/>
      <c r="BR93" s="77"/>
    </row>
    <row r="94" spans="1:70" ht="49.5" customHeight="1" x14ac:dyDescent="0.25">
      <c r="A94" s="206"/>
      <c r="B94" s="206"/>
      <c r="C94" s="206"/>
      <c r="D94" s="206"/>
      <c r="E94" s="207"/>
      <c r="F94" s="206"/>
      <c r="G94" s="206"/>
      <c r="H94" s="459">
        <v>10</v>
      </c>
      <c r="I94" s="735" t="s">
        <v>956</v>
      </c>
      <c r="J94" s="736"/>
      <c r="K94" s="737"/>
      <c r="L94" s="455"/>
      <c r="M94" s="460">
        <v>0.5</v>
      </c>
      <c r="N94" s="427">
        <v>120</v>
      </c>
      <c r="O94" s="425">
        <f>M94*N94</f>
        <v>60</v>
      </c>
      <c r="P94" s="418">
        <f>ROUNDUP((SUM(U20:U42,U44:U66)),0)-SUMIF(D20:D67,"Tok B",U20:U67)</f>
        <v>52.8</v>
      </c>
      <c r="Q94" s="413" t="str">
        <f t="shared" si="142"/>
        <v>Wartość wymaga weryfikacji</v>
      </c>
      <c r="R94" s="206"/>
      <c r="S94" s="461" t="s">
        <v>958</v>
      </c>
      <c r="T94" s="208"/>
      <c r="U94" s="206"/>
      <c r="V94" s="206"/>
      <c r="BQ94" s="77"/>
      <c r="BR94" s="77"/>
    </row>
    <row r="95" spans="1:70" ht="50.25" customHeight="1" x14ac:dyDescent="0.25">
      <c r="A95" s="206"/>
      <c r="B95" s="206"/>
      <c r="C95" s="206"/>
      <c r="D95" s="206"/>
      <c r="E95" s="207"/>
      <c r="F95" s="206"/>
      <c r="G95" s="206"/>
      <c r="H95" s="462">
        <v>11</v>
      </c>
      <c r="I95" s="743" t="s">
        <v>170</v>
      </c>
      <c r="J95" s="744"/>
      <c r="K95" s="745"/>
      <c r="L95" s="463"/>
      <c r="M95" s="464"/>
      <c r="N95" s="465"/>
      <c r="O95" s="426">
        <f>N74</f>
        <v>19</v>
      </c>
      <c r="P95" s="419">
        <f>(SUMIF(K20:K40,"tak",Q20:Q42))+(SUMIF(K44:K66,"tak",Q44:Q66))</f>
        <v>19</v>
      </c>
      <c r="Q95" s="413" t="str">
        <f t="shared" si="142"/>
        <v>OK</v>
      </c>
      <c r="R95" s="209"/>
      <c r="S95" s="466" t="s">
        <v>471</v>
      </c>
      <c r="T95" s="208"/>
      <c r="U95" s="210"/>
      <c r="V95" s="206"/>
      <c r="AG95" s="203"/>
      <c r="BQ95" s="77"/>
      <c r="BR95" s="77"/>
    </row>
    <row r="96" spans="1:70" ht="33.75" customHeight="1" x14ac:dyDescent="0.25">
      <c r="A96" s="206"/>
      <c r="B96" s="206"/>
      <c r="C96" s="206"/>
      <c r="D96" s="206"/>
      <c r="E96" s="207"/>
      <c r="F96" s="206"/>
      <c r="G96" s="206"/>
      <c r="H96" s="467">
        <v>12</v>
      </c>
      <c r="I96" s="735" t="s">
        <v>425</v>
      </c>
      <c r="J96" s="736"/>
      <c r="K96" s="737"/>
      <c r="L96" s="455"/>
      <c r="M96" s="460"/>
      <c r="N96" s="427"/>
      <c r="O96" s="425">
        <v>1300</v>
      </c>
      <c r="P96" s="420">
        <f>SUM(O20:O42,O44:O66)-SUMIF(D20:D67,"Tok B",O20:O67)</f>
        <v>1326</v>
      </c>
      <c r="Q96" s="413" t="str">
        <f t="shared" si="142"/>
        <v>Wartość wymaga weryfikacji</v>
      </c>
      <c r="R96" s="209"/>
      <c r="S96" s="461" t="s">
        <v>427</v>
      </c>
      <c r="T96" s="208"/>
      <c r="U96" s="210"/>
      <c r="V96" s="206"/>
      <c r="AG96" s="203"/>
      <c r="BQ96" s="77"/>
      <c r="BR96" s="77"/>
    </row>
    <row r="97" spans="1:70" ht="33.75" customHeight="1" x14ac:dyDescent="0.25">
      <c r="A97" s="206"/>
      <c r="B97" s="206"/>
      <c r="C97" s="206"/>
      <c r="D97" s="206"/>
      <c r="E97" s="207"/>
      <c r="F97" s="206"/>
      <c r="G97" s="206"/>
      <c r="H97" s="467">
        <v>13</v>
      </c>
      <c r="I97" s="746" t="s">
        <v>426</v>
      </c>
      <c r="J97" s="747"/>
      <c r="K97" s="748"/>
      <c r="L97" s="455"/>
      <c r="M97" s="460"/>
      <c r="N97" s="427"/>
      <c r="O97" s="425">
        <v>120</v>
      </c>
      <c r="P97" s="420">
        <f>SUM(Q20:Q42,Q44:Q66)-SUMIF(D20:D67,"Tok B",Q20:Q67)</f>
        <v>120</v>
      </c>
      <c r="Q97" s="413" t="str">
        <f t="shared" si="142"/>
        <v>OK</v>
      </c>
      <c r="R97" s="209"/>
      <c r="S97" s="461" t="s">
        <v>428</v>
      </c>
      <c r="T97" s="208"/>
      <c r="U97" s="210"/>
      <c r="V97" s="206"/>
      <c r="AG97" s="203"/>
      <c r="BQ97" s="77"/>
      <c r="BR97" s="77"/>
    </row>
    <row r="98" spans="1:70" ht="41.25" customHeight="1" x14ac:dyDescent="0.25">
      <c r="A98" s="206"/>
      <c r="B98" s="206"/>
      <c r="C98" s="206"/>
      <c r="D98" s="206"/>
      <c r="E98" s="207"/>
      <c r="F98" s="206"/>
      <c r="G98" s="206"/>
      <c r="H98" s="468">
        <v>14</v>
      </c>
      <c r="I98" s="735" t="s">
        <v>463</v>
      </c>
      <c r="J98" s="736"/>
      <c r="K98" s="737"/>
      <c r="L98" s="455"/>
      <c r="M98" s="460"/>
      <c r="N98" s="427">
        <f>O97*25</f>
        <v>3000</v>
      </c>
      <c r="O98" s="425">
        <f>O97*30</f>
        <v>3600</v>
      </c>
      <c r="P98" s="421">
        <f>SUM(M20:M42,M44:M66)-SUMIF(D20:D67,"Tok B",M20:M67)</f>
        <v>3026</v>
      </c>
      <c r="Q98" s="413" t="str">
        <f>IF(P98=O98,"OK","Wartość wymaga weryfikacji")</f>
        <v>Wartość wymaga weryfikacji</v>
      </c>
      <c r="R98" s="209"/>
      <c r="S98" s="461"/>
      <c r="T98" s="208"/>
      <c r="U98" s="210"/>
      <c r="V98" s="206"/>
      <c r="AG98" s="203"/>
      <c r="BQ98" s="77"/>
      <c r="BR98" s="77"/>
    </row>
    <row r="99" spans="1:70" ht="33.75" customHeight="1" x14ac:dyDescent="0.25">
      <c r="A99" s="206"/>
      <c r="B99" s="206"/>
      <c r="C99" s="206"/>
      <c r="D99" s="206"/>
      <c r="E99" s="207"/>
      <c r="F99" s="206"/>
      <c r="G99" s="206"/>
      <c r="H99" s="469">
        <v>15</v>
      </c>
      <c r="I99" s="741" t="s">
        <v>464</v>
      </c>
      <c r="J99" s="741"/>
      <c r="K99" s="741"/>
      <c r="L99" s="455"/>
      <c r="M99" s="460"/>
      <c r="N99" s="470">
        <v>25</v>
      </c>
      <c r="O99" s="470">
        <v>30</v>
      </c>
      <c r="P99" s="422">
        <f>P98/P97</f>
        <v>25.216666666666665</v>
      </c>
      <c r="Q99" s="413" t="str">
        <f>IF(P99=O99,"OK","Wartość wymaga weryfikacji")</f>
        <v>Wartość wymaga weryfikacji</v>
      </c>
      <c r="R99" s="209"/>
      <c r="S99" s="209"/>
      <c r="T99" s="461"/>
      <c r="U99" s="210"/>
      <c r="V99" s="206"/>
      <c r="AG99" s="203"/>
      <c r="BQ99" s="77"/>
      <c r="BR99" s="77"/>
    </row>
    <row r="100" spans="1:70" ht="49.5" customHeight="1" x14ac:dyDescent="0.25">
      <c r="A100" s="206"/>
      <c r="B100" s="206"/>
      <c r="C100" s="206"/>
      <c r="D100" s="206"/>
      <c r="E100" s="207"/>
      <c r="F100" s="206"/>
      <c r="G100" s="206"/>
      <c r="H100" s="471">
        <v>9</v>
      </c>
      <c r="I100" s="738" t="s">
        <v>981</v>
      </c>
      <c r="J100" s="739"/>
      <c r="K100" s="740"/>
      <c r="L100" s="455"/>
      <c r="M100" s="460">
        <v>0.5</v>
      </c>
      <c r="N100" s="427">
        <v>120</v>
      </c>
      <c r="O100" s="425">
        <f>N100*M100</f>
        <v>60</v>
      </c>
      <c r="P100" s="423">
        <f>ROUNDUP(SUM(S20:S42,S44:S66)-SUMIF(D20:D67,"Tok A",S20:S67),0)</f>
        <v>61</v>
      </c>
      <c r="Q100" s="413" t="str">
        <f t="shared" ref="Q100:Q101" si="143">IF(P100=O100,"OK","Wartość wymaga weryfikacji")</f>
        <v>Wartość wymaga weryfikacji</v>
      </c>
      <c r="R100" s="209"/>
      <c r="S100" s="209"/>
      <c r="T100" s="461"/>
      <c r="U100" s="210"/>
      <c r="V100" s="206"/>
      <c r="AG100" s="203"/>
      <c r="BQ100" s="77"/>
      <c r="BR100" s="77"/>
    </row>
    <row r="101" spans="1:70" ht="45.75" customHeight="1" x14ac:dyDescent="0.25">
      <c r="A101" s="206"/>
      <c r="B101" s="206"/>
      <c r="C101" s="206"/>
      <c r="D101" s="206"/>
      <c r="E101" s="207"/>
      <c r="F101" s="206"/>
      <c r="G101" s="206"/>
      <c r="H101" s="472">
        <v>10</v>
      </c>
      <c r="I101" s="738" t="s">
        <v>957</v>
      </c>
      <c r="J101" s="739"/>
      <c r="K101" s="740"/>
      <c r="L101" s="455"/>
      <c r="M101" s="460">
        <v>0.5</v>
      </c>
      <c r="N101" s="427">
        <v>120</v>
      </c>
      <c r="O101" s="425">
        <f>M101*N101</f>
        <v>60</v>
      </c>
      <c r="P101" s="418">
        <f>ROUNDUP((SUM(U20:U42,U44:U66)),0)-SUMIF(D20:D67,"Tok B",U20:U67)</f>
        <v>52.8</v>
      </c>
      <c r="Q101" s="413" t="str">
        <f t="shared" si="143"/>
        <v>Wartość wymaga weryfikacji</v>
      </c>
      <c r="R101" s="209"/>
      <c r="S101" s="209"/>
      <c r="T101" s="461" t="s">
        <v>959</v>
      </c>
      <c r="U101" s="210"/>
      <c r="V101" s="206"/>
      <c r="AG101" s="203"/>
      <c r="BQ101" s="77"/>
      <c r="BR101" s="77"/>
    </row>
    <row r="102" spans="1:70" ht="33.75" customHeight="1" x14ac:dyDescent="0.25">
      <c r="A102" s="206"/>
      <c r="B102" s="206"/>
      <c r="C102" s="206"/>
      <c r="D102" s="206"/>
      <c r="E102" s="207"/>
      <c r="F102" s="206"/>
      <c r="G102" s="206"/>
      <c r="H102" s="472">
        <v>12</v>
      </c>
      <c r="I102" s="738" t="s">
        <v>465</v>
      </c>
      <c r="J102" s="739"/>
      <c r="K102" s="740"/>
      <c r="L102" s="455"/>
      <c r="M102" s="460"/>
      <c r="N102" s="427"/>
      <c r="O102" s="425">
        <v>1300</v>
      </c>
      <c r="P102" s="420">
        <f>SUM(O20:O42,O44:O66)-SUMIF(D20:D67,"Tok A",O20:O67)</f>
        <v>1326</v>
      </c>
      <c r="Q102" s="413" t="str">
        <f t="shared" ref="Q102:Q105" si="144">IF(P102=O102,"OK","Wartość wymaga weryfikacji")</f>
        <v>Wartość wymaga weryfikacji</v>
      </c>
      <c r="R102" s="209"/>
      <c r="S102" s="209"/>
      <c r="T102" s="461"/>
      <c r="U102" s="210"/>
      <c r="V102" s="206"/>
      <c r="AG102" s="203"/>
      <c r="BQ102" s="77"/>
      <c r="BR102" s="77"/>
    </row>
    <row r="103" spans="1:70" ht="33.75" customHeight="1" x14ac:dyDescent="0.25">
      <c r="A103" s="206"/>
      <c r="B103" s="206"/>
      <c r="C103" s="206"/>
      <c r="D103" s="206"/>
      <c r="E103" s="207"/>
      <c r="F103" s="206"/>
      <c r="G103" s="206"/>
      <c r="H103" s="472">
        <v>13</v>
      </c>
      <c r="I103" s="738" t="s">
        <v>466</v>
      </c>
      <c r="J103" s="739"/>
      <c r="K103" s="740"/>
      <c r="L103" s="455"/>
      <c r="M103" s="460"/>
      <c r="N103" s="427"/>
      <c r="O103" s="425">
        <v>120</v>
      </c>
      <c r="P103" s="420">
        <f>SUM(Q20:Q42,Q44:Q66)-SUMIF(D20:D67,"Tok A",Q20:Q67)</f>
        <v>120</v>
      </c>
      <c r="Q103" s="413" t="str">
        <f t="shared" si="144"/>
        <v>OK</v>
      </c>
      <c r="R103" s="209"/>
      <c r="S103" s="209"/>
      <c r="T103" s="473"/>
      <c r="U103" s="210"/>
      <c r="V103" s="206"/>
      <c r="AG103" s="203"/>
      <c r="BQ103" s="77"/>
      <c r="BR103" s="77"/>
    </row>
    <row r="104" spans="1:70" ht="45.75" customHeight="1" x14ac:dyDescent="0.25">
      <c r="A104" s="206"/>
      <c r="B104" s="206"/>
      <c r="C104" s="206"/>
      <c r="D104" s="206"/>
      <c r="E104" s="207"/>
      <c r="F104" s="206"/>
      <c r="G104" s="206"/>
      <c r="H104" s="474">
        <v>14</v>
      </c>
      <c r="I104" s="738" t="s">
        <v>467</v>
      </c>
      <c r="J104" s="739"/>
      <c r="K104" s="740"/>
      <c r="L104" s="455"/>
      <c r="M104" s="460"/>
      <c r="N104" s="427">
        <f>O103*25</f>
        <v>3000</v>
      </c>
      <c r="O104" s="425">
        <f>O103*30</f>
        <v>3600</v>
      </c>
      <c r="P104" s="421">
        <f>SUM(M20:M42,M44:M66)-SUMIF(D20:D67,"Tok A",M20:M67)</f>
        <v>3026</v>
      </c>
      <c r="Q104" s="413" t="str">
        <f t="shared" si="144"/>
        <v>Wartość wymaga weryfikacji</v>
      </c>
      <c r="R104" s="209"/>
      <c r="S104" s="209"/>
      <c r="T104" s="473"/>
      <c r="U104" s="210"/>
      <c r="V104" s="206"/>
      <c r="AG104" s="203"/>
      <c r="BQ104" s="77"/>
      <c r="BR104" s="77"/>
    </row>
    <row r="105" spans="1:70" ht="33.75" customHeight="1" x14ac:dyDescent="0.25">
      <c r="A105" s="206"/>
      <c r="B105" s="206"/>
      <c r="C105" s="206"/>
      <c r="D105" s="206"/>
      <c r="E105" s="207"/>
      <c r="F105" s="206"/>
      <c r="G105" s="206"/>
      <c r="H105" s="472">
        <v>15</v>
      </c>
      <c r="I105" s="742" t="s">
        <v>468</v>
      </c>
      <c r="J105" s="742"/>
      <c r="K105" s="742"/>
      <c r="L105" s="455"/>
      <c r="M105" s="460"/>
      <c r="N105" s="470">
        <v>25</v>
      </c>
      <c r="O105" s="470">
        <v>30</v>
      </c>
      <c r="P105" s="422">
        <f>P104/P103</f>
        <v>25.216666666666665</v>
      </c>
      <c r="Q105" s="413" t="str">
        <f t="shared" si="144"/>
        <v>Wartość wymaga weryfikacji</v>
      </c>
      <c r="R105" s="209"/>
      <c r="S105" s="209"/>
      <c r="T105" s="473"/>
      <c r="U105" s="210"/>
      <c r="V105" s="206"/>
      <c r="AG105" s="203"/>
      <c r="BQ105" s="77"/>
      <c r="BR105" s="77"/>
    </row>
    <row r="106" spans="1:70" ht="46.5" customHeight="1" x14ac:dyDescent="0.25">
      <c r="A106" s="206"/>
      <c r="B106" s="206"/>
      <c r="C106" s="206"/>
      <c r="D106" s="206"/>
      <c r="E106" s="207"/>
      <c r="F106" s="206"/>
      <c r="G106" s="206"/>
      <c r="H106" s="206"/>
      <c r="I106" s="208"/>
      <c r="J106" s="208"/>
      <c r="K106" s="208"/>
      <c r="L106" s="208"/>
      <c r="M106" s="208"/>
      <c r="N106" s="206"/>
      <c r="O106" s="208"/>
      <c r="P106" s="208"/>
      <c r="Q106" s="208"/>
      <c r="R106" s="208"/>
      <c r="S106" s="208"/>
      <c r="T106" s="208"/>
      <c r="U106" s="210"/>
      <c r="V106" s="206"/>
      <c r="AG106" s="203"/>
      <c r="BQ106" s="77"/>
      <c r="BR106" s="77"/>
    </row>
    <row r="107" spans="1:70" ht="33.75" customHeight="1" x14ac:dyDescent="0.25">
      <c r="A107" s="206"/>
      <c r="B107" s="206"/>
      <c r="C107" s="206"/>
      <c r="D107" s="206"/>
      <c r="E107" s="207"/>
      <c r="F107" s="206"/>
      <c r="G107" s="206"/>
      <c r="H107" s="206"/>
      <c r="I107" s="206"/>
      <c r="J107" s="206"/>
      <c r="K107" s="206"/>
      <c r="L107" s="206"/>
      <c r="M107" s="206"/>
      <c r="N107" s="206"/>
      <c r="O107" s="206"/>
      <c r="P107" s="206"/>
      <c r="Q107" s="206"/>
      <c r="R107" s="209"/>
      <c r="S107" s="209"/>
      <c r="T107" s="473"/>
      <c r="U107" s="210"/>
      <c r="V107" s="206"/>
      <c r="AG107" s="203"/>
      <c r="BQ107" s="77"/>
      <c r="BR107" s="77"/>
    </row>
    <row r="108" spans="1:70" ht="15.75" x14ac:dyDescent="0.25">
      <c r="A108" s="206"/>
      <c r="B108" s="206"/>
      <c r="C108" s="206"/>
      <c r="D108" s="206"/>
      <c r="E108" s="207"/>
      <c r="F108" s="206"/>
      <c r="G108" s="206"/>
      <c r="H108" s="475"/>
      <c r="I108" s="476"/>
      <c r="J108" s="476"/>
      <c r="K108" s="476"/>
      <c r="L108" s="476"/>
      <c r="M108" s="477"/>
      <c r="N108" s="475"/>
      <c r="O108" s="478"/>
      <c r="P108" s="479"/>
      <c r="Q108" s="480"/>
      <c r="R108" s="209"/>
      <c r="S108" s="209"/>
      <c r="T108" s="208"/>
      <c r="U108" s="210"/>
      <c r="V108" s="206"/>
      <c r="AG108" s="203"/>
      <c r="BQ108" s="77"/>
      <c r="BR108" s="77"/>
    </row>
    <row r="109" spans="1:70" ht="15.75" x14ac:dyDescent="0.25">
      <c r="A109" s="206"/>
      <c r="B109" s="206"/>
      <c r="C109" s="206"/>
      <c r="D109" s="206"/>
      <c r="E109" s="207"/>
      <c r="F109" s="206"/>
      <c r="G109" s="206"/>
      <c r="H109" s="475"/>
      <c r="I109" s="476"/>
      <c r="J109" s="476"/>
      <c r="K109" s="476"/>
      <c r="L109" s="476"/>
      <c r="M109" s="477"/>
      <c r="N109" s="475"/>
      <c r="O109" s="478"/>
      <c r="P109" s="479"/>
      <c r="Q109" s="480"/>
      <c r="R109" s="209"/>
      <c r="S109" s="209"/>
      <c r="T109" s="208"/>
      <c r="U109" s="210"/>
      <c r="V109" s="206"/>
      <c r="AG109" s="203"/>
      <c r="BQ109" s="77"/>
      <c r="BR109" s="77"/>
    </row>
    <row r="110" spans="1:70" x14ac:dyDescent="0.25">
      <c r="A110" s="206"/>
      <c r="B110" s="206"/>
      <c r="C110" s="439" t="s">
        <v>40</v>
      </c>
      <c r="D110" s="206"/>
      <c r="E110" s="207"/>
      <c r="F110" s="206"/>
      <c r="G110" s="206"/>
      <c r="H110" s="206"/>
      <c r="I110" s="208"/>
      <c r="J110" s="208"/>
      <c r="K110" s="208"/>
      <c r="L110" s="208"/>
      <c r="M110" s="208"/>
      <c r="N110" s="206"/>
      <c r="O110" s="208"/>
      <c r="P110" s="208"/>
      <c r="Q110" s="208"/>
      <c r="R110" s="209"/>
      <c r="S110" s="209"/>
      <c r="T110" s="208"/>
      <c r="U110" s="210"/>
      <c r="V110" s="206"/>
      <c r="BQ110" s="77"/>
      <c r="BR110" s="77"/>
    </row>
    <row r="111" spans="1:70" x14ac:dyDescent="0.25">
      <c r="A111" s="206"/>
      <c r="B111" s="206"/>
      <c r="C111" s="206" t="s">
        <v>39</v>
      </c>
      <c r="D111" s="206"/>
      <c r="E111" s="207"/>
      <c r="F111" s="206"/>
      <c r="G111" s="206"/>
      <c r="H111" s="206"/>
      <c r="I111" s="208"/>
      <c r="J111" s="208"/>
      <c r="K111" s="208"/>
      <c r="L111" s="208"/>
      <c r="M111" s="208"/>
      <c r="N111" s="206"/>
      <c r="O111" s="208"/>
      <c r="P111" s="208"/>
      <c r="Q111" s="208"/>
      <c r="R111" s="209"/>
      <c r="S111" s="209"/>
      <c r="T111" s="208"/>
      <c r="U111" s="210"/>
      <c r="V111" s="206"/>
      <c r="BQ111" s="77"/>
      <c r="BR111" s="77"/>
    </row>
    <row r="112" spans="1:70" x14ac:dyDescent="0.25">
      <c r="A112" s="206"/>
      <c r="B112" s="206"/>
      <c r="C112" s="206"/>
      <c r="D112" s="206"/>
      <c r="E112" s="207"/>
      <c r="F112" s="206"/>
      <c r="G112" s="206"/>
      <c r="H112" s="206"/>
      <c r="I112" s="208"/>
      <c r="J112" s="208"/>
      <c r="K112" s="208"/>
      <c r="L112" s="208"/>
      <c r="M112" s="208"/>
      <c r="N112" s="206"/>
      <c r="O112" s="208"/>
      <c r="P112" s="208"/>
      <c r="Q112" s="208"/>
      <c r="R112" s="209"/>
      <c r="S112" s="209"/>
      <c r="T112" s="208"/>
      <c r="U112" s="210"/>
      <c r="V112" s="206"/>
    </row>
    <row r="113" spans="1:70" x14ac:dyDescent="0.25">
      <c r="A113" s="206"/>
      <c r="B113" s="206"/>
      <c r="C113" s="206" t="s">
        <v>57</v>
      </c>
      <c r="D113" s="206"/>
      <c r="E113" s="206"/>
      <c r="F113" s="206"/>
      <c r="G113" s="206"/>
      <c r="H113" s="206"/>
      <c r="I113" s="206"/>
      <c r="J113" s="206"/>
      <c r="K113" s="206"/>
      <c r="L113" s="206"/>
      <c r="M113" s="206"/>
      <c r="N113" s="206"/>
      <c r="O113" s="206"/>
      <c r="P113" s="206"/>
      <c r="Q113" s="206"/>
      <c r="R113" s="206"/>
      <c r="S113" s="206"/>
      <c r="T113" s="206"/>
      <c r="U113" s="206"/>
      <c r="V113" s="206"/>
      <c r="BQ113" s="77"/>
      <c r="BR113" s="77"/>
    </row>
    <row r="114" spans="1:70" x14ac:dyDescent="0.25">
      <c r="A114" s="206"/>
      <c r="B114" s="206"/>
      <c r="C114" s="206"/>
      <c r="D114" s="206"/>
      <c r="E114" s="207"/>
      <c r="F114" s="206"/>
      <c r="G114" s="206"/>
      <c r="H114" s="206"/>
      <c r="I114" s="208"/>
      <c r="J114" s="208"/>
      <c r="K114" s="208"/>
      <c r="L114" s="208"/>
      <c r="M114" s="208"/>
      <c r="N114" s="206"/>
      <c r="O114" s="208"/>
      <c r="P114" s="208"/>
      <c r="Q114" s="208"/>
      <c r="R114" s="209"/>
      <c r="S114" s="209"/>
      <c r="T114" s="208"/>
      <c r="U114" s="210"/>
      <c r="V114" s="206"/>
    </row>
    <row r="115" spans="1:70" x14ac:dyDescent="0.25">
      <c r="A115" s="206"/>
      <c r="B115" s="206"/>
      <c r="C115" s="206" t="s">
        <v>55</v>
      </c>
      <c r="D115" s="206"/>
      <c r="E115" s="206"/>
      <c r="F115" s="206"/>
      <c r="G115" s="206"/>
      <c r="H115" s="206"/>
      <c r="I115" s="206"/>
      <c r="J115" s="206"/>
      <c r="K115" s="206"/>
      <c r="L115" s="206"/>
      <c r="M115" s="206"/>
      <c r="N115" s="206"/>
      <c r="O115" s="206"/>
      <c r="P115" s="206"/>
      <c r="Q115" s="206"/>
      <c r="R115" s="206"/>
      <c r="S115" s="206"/>
      <c r="T115" s="206"/>
      <c r="U115" s="206"/>
      <c r="V115" s="206"/>
      <c r="BQ115" s="77"/>
      <c r="BR115" s="77"/>
    </row>
    <row r="116" spans="1:70" x14ac:dyDescent="0.25">
      <c r="A116" s="206"/>
      <c r="B116" s="206"/>
      <c r="C116" s="206" t="s">
        <v>32</v>
      </c>
      <c r="D116" s="206"/>
      <c r="E116" s="206"/>
      <c r="F116" s="206"/>
      <c r="G116" s="206"/>
      <c r="H116" s="206"/>
      <c r="I116" s="208"/>
      <c r="J116" s="208"/>
      <c r="K116" s="208"/>
      <c r="L116" s="208"/>
      <c r="M116" s="206"/>
      <c r="N116" s="206"/>
      <c r="O116" s="206"/>
      <c r="P116" s="206"/>
      <c r="Q116" s="206"/>
      <c r="R116" s="206"/>
      <c r="S116" s="206"/>
      <c r="T116" s="206"/>
      <c r="U116" s="206"/>
      <c r="V116" s="206"/>
      <c r="BQ116" s="77"/>
      <c r="BR116" s="77"/>
    </row>
    <row r="117" spans="1:70" x14ac:dyDescent="0.25">
      <c r="A117" s="206"/>
      <c r="B117" s="206"/>
      <c r="C117" s="206" t="s">
        <v>33</v>
      </c>
      <c r="D117" s="206"/>
      <c r="E117" s="206"/>
      <c r="F117" s="206"/>
      <c r="G117" s="206"/>
      <c r="H117" s="206"/>
      <c r="I117" s="208"/>
      <c r="J117" s="208"/>
      <c r="K117" s="208"/>
      <c r="L117" s="208"/>
      <c r="M117" s="206"/>
      <c r="N117" s="206"/>
      <c r="O117" s="206"/>
      <c r="P117" s="206"/>
      <c r="Q117" s="206"/>
      <c r="R117" s="206"/>
      <c r="S117" s="206"/>
      <c r="T117" s="206"/>
      <c r="U117" s="206"/>
      <c r="V117" s="206"/>
      <c r="BQ117" s="77"/>
      <c r="BR117" s="77"/>
    </row>
    <row r="118" spans="1:70" x14ac:dyDescent="0.25">
      <c r="A118" s="206"/>
      <c r="B118" s="206"/>
      <c r="C118" s="206" t="s">
        <v>34</v>
      </c>
      <c r="D118" s="206"/>
      <c r="E118" s="206"/>
      <c r="F118" s="206"/>
      <c r="G118" s="206"/>
      <c r="H118" s="206"/>
      <c r="I118" s="208"/>
      <c r="J118" s="208"/>
      <c r="K118" s="208"/>
      <c r="L118" s="208"/>
      <c r="M118" s="206"/>
      <c r="N118" s="206"/>
      <c r="O118" s="206"/>
      <c r="P118" s="206"/>
      <c r="Q118" s="206"/>
      <c r="R118" s="206"/>
      <c r="S118" s="206"/>
      <c r="T118" s="206"/>
      <c r="U118" s="206"/>
      <c r="V118" s="206"/>
      <c r="BQ118" s="77"/>
      <c r="BR118" s="77"/>
    </row>
    <row r="119" spans="1:70" x14ac:dyDescent="0.25">
      <c r="A119" s="206"/>
      <c r="B119" s="206"/>
      <c r="C119" s="206"/>
      <c r="D119" s="206"/>
      <c r="E119" s="207"/>
      <c r="F119" s="206"/>
      <c r="G119" s="206"/>
      <c r="H119" s="206"/>
      <c r="I119" s="208"/>
      <c r="J119" s="208"/>
      <c r="K119" s="208"/>
      <c r="L119" s="208"/>
      <c r="M119" s="208"/>
      <c r="N119" s="206"/>
      <c r="O119" s="208"/>
      <c r="P119" s="208"/>
      <c r="Q119" s="208"/>
      <c r="R119" s="209"/>
      <c r="S119" s="209"/>
      <c r="T119" s="208"/>
      <c r="U119" s="210"/>
      <c r="V119" s="206"/>
    </row>
    <row r="120" spans="1:70" x14ac:dyDescent="0.25">
      <c r="A120" s="206"/>
      <c r="B120" s="206"/>
      <c r="C120" s="206" t="s">
        <v>119</v>
      </c>
      <c r="D120" s="206"/>
      <c r="E120" s="207"/>
      <c r="F120" s="206"/>
      <c r="G120" s="206"/>
      <c r="H120" s="206"/>
      <c r="I120" s="208"/>
      <c r="J120" s="208"/>
      <c r="K120" s="208"/>
      <c r="L120" s="208"/>
      <c r="M120" s="208"/>
      <c r="N120" s="206"/>
      <c r="O120" s="208"/>
      <c r="P120" s="208"/>
      <c r="Q120" s="208"/>
      <c r="R120" s="209"/>
      <c r="S120" s="209"/>
      <c r="T120" s="208"/>
      <c r="U120" s="210"/>
      <c r="V120" s="206"/>
    </row>
    <row r="121" spans="1:70" x14ac:dyDescent="0.25">
      <c r="A121" s="206"/>
      <c r="B121" s="206"/>
      <c r="C121" s="206" t="s">
        <v>116</v>
      </c>
      <c r="D121" s="206"/>
      <c r="E121" s="207"/>
      <c r="F121" s="206"/>
      <c r="G121" s="206"/>
      <c r="H121" s="206"/>
      <c r="I121" s="208"/>
      <c r="J121" s="208"/>
      <c r="K121" s="208"/>
      <c r="L121" s="208"/>
      <c r="M121" s="208"/>
      <c r="N121" s="206"/>
      <c r="O121" s="208"/>
      <c r="P121" s="208"/>
      <c r="Q121" s="208"/>
      <c r="R121" s="209"/>
      <c r="S121" s="209"/>
      <c r="T121" s="208"/>
      <c r="U121" s="210"/>
      <c r="V121" s="206"/>
    </row>
    <row r="122" spans="1:70" x14ac:dyDescent="0.25">
      <c r="A122" s="206"/>
      <c r="B122" s="206"/>
      <c r="C122" s="206" t="s">
        <v>117</v>
      </c>
      <c r="D122" s="206"/>
      <c r="E122" s="207"/>
      <c r="F122" s="206"/>
      <c r="G122" s="206"/>
      <c r="H122" s="206"/>
      <c r="I122" s="208"/>
      <c r="J122" s="208"/>
      <c r="K122" s="208"/>
      <c r="L122" s="208"/>
      <c r="M122" s="208"/>
      <c r="N122" s="206"/>
      <c r="O122" s="208"/>
      <c r="P122" s="208"/>
      <c r="Q122" s="208"/>
      <c r="R122" s="209"/>
      <c r="S122" s="209"/>
      <c r="T122" s="208"/>
      <c r="U122" s="210"/>
      <c r="V122" s="206"/>
    </row>
    <row r="123" spans="1:70" x14ac:dyDescent="0.25">
      <c r="A123" s="206"/>
      <c r="B123" s="206"/>
      <c r="C123" s="206"/>
      <c r="D123" s="206"/>
      <c r="E123" s="207"/>
      <c r="F123" s="206"/>
      <c r="G123" s="206"/>
      <c r="H123" s="206"/>
      <c r="I123" s="208"/>
      <c r="J123" s="208"/>
      <c r="K123" s="208"/>
      <c r="L123" s="208"/>
      <c r="M123" s="208"/>
      <c r="N123" s="206"/>
      <c r="O123" s="208"/>
      <c r="P123" s="208"/>
      <c r="Q123" s="208"/>
      <c r="R123" s="209"/>
      <c r="S123" s="209"/>
      <c r="T123" s="208"/>
      <c r="U123" s="210"/>
      <c r="V123" s="206"/>
    </row>
    <row r="124" spans="1:70" x14ac:dyDescent="0.25">
      <c r="A124" s="206"/>
      <c r="B124" s="206"/>
      <c r="C124" s="206" t="s">
        <v>56</v>
      </c>
      <c r="D124" s="206"/>
      <c r="E124" s="206"/>
      <c r="F124" s="206"/>
      <c r="G124" s="206"/>
      <c r="H124" s="206"/>
      <c r="I124" s="206"/>
      <c r="J124" s="206"/>
      <c r="K124" s="206"/>
      <c r="L124" s="206"/>
      <c r="M124" s="206"/>
      <c r="N124" s="206"/>
      <c r="O124" s="206"/>
      <c r="P124" s="206"/>
      <c r="Q124" s="206"/>
      <c r="R124" s="206"/>
      <c r="S124" s="206"/>
      <c r="T124" s="206"/>
      <c r="U124" s="206"/>
      <c r="V124" s="206"/>
      <c r="BQ124" s="77"/>
      <c r="BR124" s="77"/>
    </row>
    <row r="125" spans="1:70" x14ac:dyDescent="0.25">
      <c r="A125" s="206"/>
      <c r="B125" s="206"/>
      <c r="C125" s="206" t="s">
        <v>35</v>
      </c>
      <c r="D125" s="206"/>
      <c r="E125" s="206"/>
      <c r="F125" s="206"/>
      <c r="G125" s="206"/>
      <c r="H125" s="206"/>
      <c r="I125" s="206"/>
      <c r="J125" s="206"/>
      <c r="K125" s="206"/>
      <c r="L125" s="206"/>
      <c r="M125" s="206"/>
      <c r="N125" s="206"/>
      <c r="O125" s="206"/>
      <c r="P125" s="206"/>
      <c r="Q125" s="206"/>
      <c r="R125" s="206"/>
      <c r="S125" s="206"/>
      <c r="T125" s="206"/>
      <c r="U125" s="206"/>
      <c r="V125" s="206"/>
      <c r="BQ125" s="77"/>
      <c r="BR125" s="77"/>
    </row>
    <row r="126" spans="1:70" x14ac:dyDescent="0.25">
      <c r="A126" s="206"/>
      <c r="B126" s="206"/>
      <c r="C126" s="206" t="s">
        <v>36</v>
      </c>
      <c r="D126" s="206"/>
      <c r="E126" s="206"/>
      <c r="F126" s="206"/>
      <c r="G126" s="206"/>
      <c r="H126" s="206"/>
      <c r="I126" s="206"/>
      <c r="J126" s="206"/>
      <c r="K126" s="206"/>
      <c r="L126" s="206"/>
      <c r="M126" s="206"/>
      <c r="N126" s="206"/>
      <c r="O126" s="206"/>
      <c r="P126" s="206"/>
      <c r="Q126" s="206"/>
      <c r="R126" s="206"/>
      <c r="S126" s="206"/>
      <c r="T126" s="206"/>
      <c r="U126" s="206"/>
      <c r="V126" s="206"/>
      <c r="BQ126" s="77"/>
      <c r="BR126" s="77"/>
    </row>
    <row r="127" spans="1:70" x14ac:dyDescent="0.25">
      <c r="A127" s="206"/>
      <c r="B127" s="206"/>
      <c r="C127" s="206" t="s">
        <v>37</v>
      </c>
      <c r="D127" s="206"/>
      <c r="E127" s="207"/>
      <c r="F127" s="206"/>
      <c r="G127" s="206"/>
      <c r="H127" s="206"/>
      <c r="I127" s="208"/>
      <c r="J127" s="208"/>
      <c r="K127" s="208"/>
      <c r="L127" s="208"/>
      <c r="M127" s="208"/>
      <c r="N127" s="206"/>
      <c r="O127" s="208"/>
      <c r="P127" s="208"/>
      <c r="Q127" s="208"/>
      <c r="R127" s="209"/>
      <c r="S127" s="209"/>
      <c r="T127" s="208"/>
      <c r="U127" s="210"/>
      <c r="V127" s="206"/>
    </row>
    <row r="128" spans="1:70" x14ac:dyDescent="0.25">
      <c r="A128" s="206"/>
      <c r="B128" s="206"/>
      <c r="C128" s="206"/>
      <c r="D128" s="206"/>
      <c r="E128" s="206"/>
      <c r="F128" s="206"/>
      <c r="G128" s="206"/>
      <c r="H128" s="206"/>
      <c r="I128" s="206"/>
      <c r="J128" s="206"/>
      <c r="K128" s="206"/>
      <c r="L128" s="206"/>
      <c r="M128" s="206"/>
      <c r="N128" s="206"/>
      <c r="O128" s="206"/>
      <c r="P128" s="206"/>
      <c r="Q128" s="206"/>
      <c r="R128" s="206"/>
      <c r="S128" s="206"/>
      <c r="T128" s="206"/>
      <c r="U128" s="206"/>
      <c r="V128" s="206"/>
      <c r="BQ128" s="77"/>
      <c r="BR128" s="77"/>
    </row>
    <row r="129" spans="1:70" x14ac:dyDescent="0.25">
      <c r="A129" s="206"/>
      <c r="B129" s="206"/>
      <c r="C129" s="206" t="s">
        <v>118</v>
      </c>
      <c r="D129" s="206"/>
      <c r="E129" s="206"/>
      <c r="F129" s="206"/>
      <c r="G129" s="206"/>
      <c r="H129" s="206"/>
      <c r="I129" s="206"/>
      <c r="J129" s="206"/>
      <c r="K129" s="206"/>
      <c r="L129" s="206"/>
      <c r="M129" s="206"/>
      <c r="N129" s="206"/>
      <c r="O129" s="206"/>
      <c r="P129" s="206"/>
      <c r="Q129" s="206"/>
      <c r="R129" s="206"/>
      <c r="S129" s="206"/>
      <c r="T129" s="206"/>
      <c r="U129" s="206"/>
      <c r="V129" s="206"/>
      <c r="BQ129" s="77"/>
      <c r="BR129" s="77"/>
    </row>
    <row r="130" spans="1:70" x14ac:dyDescent="0.25">
      <c r="A130" s="206"/>
      <c r="B130" s="206"/>
      <c r="C130" s="206" t="s">
        <v>41</v>
      </c>
      <c r="D130" s="206"/>
      <c r="E130" s="206"/>
      <c r="F130" s="206"/>
      <c r="G130" s="206"/>
      <c r="H130" s="206"/>
      <c r="I130" s="206"/>
      <c r="J130" s="206"/>
      <c r="K130" s="206"/>
      <c r="L130" s="206"/>
      <c r="M130" s="206"/>
      <c r="N130" s="206"/>
      <c r="O130" s="206"/>
      <c r="P130" s="206"/>
      <c r="Q130" s="206"/>
      <c r="R130" s="206"/>
      <c r="S130" s="206"/>
      <c r="T130" s="206"/>
      <c r="U130" s="206"/>
      <c r="V130" s="206"/>
      <c r="BQ130" s="77"/>
      <c r="BR130" s="77"/>
    </row>
    <row r="131" spans="1:70" x14ac:dyDescent="0.25">
      <c r="A131" s="206"/>
      <c r="B131" s="206"/>
      <c r="C131" s="206" t="s">
        <v>42</v>
      </c>
      <c r="D131" s="206"/>
      <c r="E131" s="206"/>
      <c r="F131" s="206"/>
      <c r="G131" s="206"/>
      <c r="H131" s="206"/>
      <c r="I131" s="206"/>
      <c r="J131" s="206"/>
      <c r="K131" s="206"/>
      <c r="L131" s="206"/>
      <c r="M131" s="206"/>
      <c r="N131" s="206"/>
      <c r="O131" s="206"/>
      <c r="P131" s="206"/>
      <c r="Q131" s="206"/>
      <c r="R131" s="206"/>
      <c r="S131" s="206"/>
      <c r="T131" s="206"/>
      <c r="U131" s="206"/>
      <c r="V131" s="206"/>
      <c r="BQ131" s="77"/>
      <c r="BR131" s="77"/>
    </row>
    <row r="132" spans="1:70" x14ac:dyDescent="0.25">
      <c r="A132" s="206"/>
      <c r="B132" s="206"/>
      <c r="C132" s="206"/>
      <c r="D132" s="206"/>
      <c r="E132" s="207"/>
      <c r="F132" s="206"/>
      <c r="G132" s="206"/>
      <c r="H132" s="206"/>
      <c r="I132" s="208"/>
      <c r="J132" s="208"/>
      <c r="K132" s="208"/>
      <c r="L132" s="208"/>
      <c r="M132" s="208"/>
      <c r="N132" s="206"/>
      <c r="O132" s="208"/>
      <c r="P132" s="208"/>
      <c r="Q132" s="208"/>
      <c r="R132" s="209"/>
      <c r="S132" s="209"/>
      <c r="T132" s="208"/>
      <c r="U132" s="210"/>
      <c r="V132" s="206"/>
    </row>
    <row r="133" spans="1:70" x14ac:dyDescent="0.25">
      <c r="A133" s="206"/>
      <c r="B133" s="206"/>
      <c r="C133" s="206"/>
      <c r="D133" s="206"/>
      <c r="E133" s="206"/>
      <c r="F133" s="206"/>
      <c r="G133" s="206"/>
      <c r="H133" s="206"/>
      <c r="I133" s="206"/>
      <c r="J133" s="206"/>
      <c r="K133" s="206"/>
      <c r="L133" s="206"/>
      <c r="M133" s="206"/>
      <c r="N133" s="206"/>
      <c r="O133" s="206"/>
      <c r="P133" s="206"/>
      <c r="Q133" s="206"/>
      <c r="R133" s="206"/>
      <c r="S133" s="206"/>
      <c r="T133" s="206"/>
      <c r="U133" s="206"/>
      <c r="V133" s="206"/>
      <c r="BD133" s="206">
        <f>500/20</f>
        <v>25</v>
      </c>
      <c r="BQ133" s="77"/>
      <c r="BR133" s="77"/>
    </row>
    <row r="134" spans="1:70" x14ac:dyDescent="0.25">
      <c r="A134" s="206"/>
      <c r="B134" s="206"/>
      <c r="C134" s="206"/>
      <c r="D134" s="206"/>
      <c r="E134" s="206"/>
      <c r="F134" s="206"/>
      <c r="G134" s="206"/>
      <c r="H134" s="206"/>
      <c r="I134" s="206"/>
      <c r="J134" s="206"/>
      <c r="K134" s="206"/>
      <c r="L134" s="206"/>
      <c r="M134" s="206"/>
      <c r="N134" s="206"/>
      <c r="O134" s="206"/>
      <c r="P134" s="206"/>
      <c r="Q134" s="206"/>
      <c r="R134" s="206"/>
      <c r="S134" s="206"/>
      <c r="T134" s="206"/>
      <c r="U134" s="206"/>
      <c r="V134" s="206"/>
      <c r="BD134" s="206">
        <f>420/17</f>
        <v>24.705882352941178</v>
      </c>
      <c r="BQ134" s="77"/>
      <c r="BR134" s="77"/>
    </row>
    <row r="135" spans="1:70" x14ac:dyDescent="0.25">
      <c r="A135" s="206"/>
      <c r="B135" s="206"/>
      <c r="C135" s="206"/>
      <c r="D135" s="206"/>
      <c r="E135" s="206"/>
      <c r="F135" s="206"/>
      <c r="G135" s="206"/>
      <c r="H135" s="206"/>
      <c r="I135" s="206"/>
      <c r="J135" s="206"/>
      <c r="K135" s="206"/>
      <c r="L135" s="206"/>
      <c r="M135" s="206"/>
      <c r="N135" s="206"/>
      <c r="O135" s="206"/>
      <c r="P135" s="206"/>
      <c r="Q135" s="206"/>
      <c r="R135" s="206"/>
      <c r="S135" s="206"/>
      <c r="T135" s="206"/>
      <c r="U135" s="206"/>
      <c r="V135" s="206"/>
      <c r="BD135" s="206">
        <f>600/22</f>
        <v>27.272727272727273</v>
      </c>
      <c r="BQ135" s="77"/>
      <c r="BR135" s="77"/>
    </row>
    <row r="136" spans="1:70" x14ac:dyDescent="0.25">
      <c r="A136" s="206"/>
      <c r="B136" s="206"/>
      <c r="C136" s="206"/>
      <c r="D136" s="206"/>
      <c r="E136" s="207"/>
      <c r="F136" s="206"/>
      <c r="G136" s="206"/>
      <c r="H136" s="206"/>
      <c r="I136" s="208"/>
      <c r="J136" s="208"/>
      <c r="K136" s="208"/>
      <c r="L136" s="208"/>
      <c r="M136" s="208"/>
      <c r="N136" s="206"/>
      <c r="O136" s="208"/>
      <c r="P136" s="208"/>
      <c r="Q136" s="208"/>
      <c r="R136" s="209"/>
      <c r="S136" s="209"/>
      <c r="T136" s="208"/>
      <c r="U136" s="210"/>
      <c r="V136" s="206"/>
    </row>
    <row r="137" spans="1:70" x14ac:dyDescent="0.25">
      <c r="A137" s="206"/>
      <c r="B137" s="206"/>
      <c r="C137" s="206"/>
      <c r="D137" s="206"/>
      <c r="E137" s="207"/>
      <c r="F137" s="206"/>
      <c r="G137" s="206"/>
      <c r="H137" s="206"/>
      <c r="I137" s="208"/>
      <c r="J137" s="208"/>
      <c r="K137" s="208"/>
      <c r="L137" s="208"/>
      <c r="M137" s="208"/>
      <c r="N137" s="206"/>
      <c r="O137" s="208"/>
      <c r="P137" s="208"/>
      <c r="Q137" s="208"/>
      <c r="R137" s="209"/>
      <c r="S137" s="209"/>
      <c r="T137" s="208"/>
      <c r="U137" s="210"/>
      <c r="V137" s="206"/>
    </row>
    <row r="138" spans="1:70" x14ac:dyDescent="0.25">
      <c r="A138" s="206"/>
      <c r="B138" s="206"/>
      <c r="C138" s="206"/>
      <c r="D138" s="206"/>
      <c r="E138" s="207"/>
      <c r="F138" s="206"/>
      <c r="G138" s="206"/>
      <c r="H138" s="206"/>
      <c r="I138" s="208"/>
      <c r="J138" s="208"/>
      <c r="K138" s="208"/>
      <c r="L138" s="208"/>
      <c r="M138" s="208"/>
      <c r="N138" s="206"/>
      <c r="O138" s="208"/>
      <c r="P138" s="208"/>
      <c r="Q138" s="208"/>
      <c r="R138" s="209"/>
      <c r="S138" s="209"/>
      <c r="T138" s="208"/>
      <c r="U138" s="210"/>
      <c r="V138" s="206"/>
    </row>
  </sheetData>
  <sheetProtection algorithmName="SHA-512" hashValue="fSO3h1YL+SfFTwbfpR056GaeFdHRDet2RGTr3AyftMAjfxVaJG3w2ALR283rk3x5/cVyGMtbQxAqoC/u5AFNNg==" saltValue="af1Mxffa6UTs2dJQlgfx3w==" spinCount="100000" sheet="1" objects="1" scenarios="1" selectLockedCells="1" autoFilter="0"/>
  <autoFilter ref="A19:BR70" xr:uid="{00000000-0009-0000-0000-000000000000}"/>
  <mergeCells count="174">
    <mergeCell ref="I101:K101"/>
    <mergeCell ref="I100:K100"/>
    <mergeCell ref="I98:K98"/>
    <mergeCell ref="I99:K99"/>
    <mergeCell ref="I102:K102"/>
    <mergeCell ref="I103:K103"/>
    <mergeCell ref="I104:K104"/>
    <mergeCell ref="I105:K105"/>
    <mergeCell ref="I95:K95"/>
    <mergeCell ref="I97:K97"/>
    <mergeCell ref="I96:K96"/>
    <mergeCell ref="I82:K82"/>
    <mergeCell ref="I89:K89"/>
    <mergeCell ref="I88:K88"/>
    <mergeCell ref="I87:K87"/>
    <mergeCell ref="I86:K86"/>
    <mergeCell ref="I85:K85"/>
    <mergeCell ref="I84:K84"/>
    <mergeCell ref="I83:K83"/>
    <mergeCell ref="I94:K94"/>
    <mergeCell ref="I93:K93"/>
    <mergeCell ref="I92:K92"/>
    <mergeCell ref="I91:K91"/>
    <mergeCell ref="I90:K90"/>
    <mergeCell ref="I73:K73"/>
    <mergeCell ref="I74:K74"/>
    <mergeCell ref="I78:K78"/>
    <mergeCell ref="I77:K77"/>
    <mergeCell ref="I76:K76"/>
    <mergeCell ref="I75:K75"/>
    <mergeCell ref="BQ15:BR16"/>
    <mergeCell ref="H80:H81"/>
    <mergeCell ref="P80:P81"/>
    <mergeCell ref="Q80:Q81"/>
    <mergeCell ref="M80:O80"/>
    <mergeCell ref="BR18:BR19"/>
    <mergeCell ref="I80:K81"/>
    <mergeCell ref="AN18:AN19"/>
    <mergeCell ref="AM18:AM19"/>
    <mergeCell ref="AL18:AL19"/>
    <mergeCell ref="AK18:AK19"/>
    <mergeCell ref="AJ18:AJ19"/>
    <mergeCell ref="AS18:AS19"/>
    <mergeCell ref="AR18:AR19"/>
    <mergeCell ref="AQ18:AQ19"/>
    <mergeCell ref="AP18:AP19"/>
    <mergeCell ref="AO18:AO19"/>
    <mergeCell ref="AT18:AT19"/>
    <mergeCell ref="BP18:BP19"/>
    <mergeCell ref="BO18:BO19"/>
    <mergeCell ref="W18:W19"/>
    <mergeCell ref="BN18:BN19"/>
    <mergeCell ref="BM18:BM19"/>
    <mergeCell ref="BL18:BL19"/>
    <mergeCell ref="BK18:BK19"/>
    <mergeCell ref="BJ18:BJ19"/>
    <mergeCell ref="BI18:BI19"/>
    <mergeCell ref="BH18:BH19"/>
    <mergeCell ref="BG18:BG19"/>
    <mergeCell ref="BE18:BE19"/>
    <mergeCell ref="BD18:BD19"/>
    <mergeCell ref="BC18:BC19"/>
    <mergeCell ref="BB18:BB19"/>
    <mergeCell ref="BA18:BA19"/>
    <mergeCell ref="AY18:AY19"/>
    <mergeCell ref="AI18:AI19"/>
    <mergeCell ref="AH18:AH19"/>
    <mergeCell ref="AF18:AF19"/>
    <mergeCell ref="AE18:AE19"/>
    <mergeCell ref="AB18:AB19"/>
    <mergeCell ref="AD18:AD19"/>
    <mergeCell ref="AU18:AU19"/>
    <mergeCell ref="A15:A17"/>
    <mergeCell ref="I18:I19"/>
    <mergeCell ref="G18:G19"/>
    <mergeCell ref="F18:F19"/>
    <mergeCell ref="E18:E19"/>
    <mergeCell ref="D18:D19"/>
    <mergeCell ref="C18:C19"/>
    <mergeCell ref="B18:B19"/>
    <mergeCell ref="A18:A19"/>
    <mergeCell ref="I15:I17"/>
    <mergeCell ref="G15:G17"/>
    <mergeCell ref="F15:F17"/>
    <mergeCell ref="E15:E17"/>
    <mergeCell ref="D15:D17"/>
    <mergeCell ref="C15:C17"/>
    <mergeCell ref="B15:B17"/>
    <mergeCell ref="AU16:AU17"/>
    <mergeCell ref="BK16:BK17"/>
    <mergeCell ref="BA16:BA17"/>
    <mergeCell ref="BM16:BM17"/>
    <mergeCell ref="BN16:BN17"/>
    <mergeCell ref="AX16:AX17"/>
    <mergeCell ref="AW16:AW17"/>
    <mergeCell ref="BC16:BC17"/>
    <mergeCell ref="BG16:BG17"/>
    <mergeCell ref="BH16:BH17"/>
    <mergeCell ref="BI16:BI17"/>
    <mergeCell ref="BJ16:BJ17"/>
    <mergeCell ref="BL16:BL17"/>
    <mergeCell ref="BD16:BF16"/>
    <mergeCell ref="F6:H6"/>
    <mergeCell ref="F5:H5"/>
    <mergeCell ref="AR16:AR17"/>
    <mergeCell ref="AS16:AS17"/>
    <mergeCell ref="W15:AS15"/>
    <mergeCell ref="AT15:BP15"/>
    <mergeCell ref="BB16:BB17"/>
    <mergeCell ref="AO16:AO17"/>
    <mergeCell ref="AP16:AP17"/>
    <mergeCell ref="AN16:AN17"/>
    <mergeCell ref="AM16:AM17"/>
    <mergeCell ref="X16:X17"/>
    <mergeCell ref="W16:W17"/>
    <mergeCell ref="Z16:Z17"/>
    <mergeCell ref="AA16:AA17"/>
    <mergeCell ref="AQ16:AQ17"/>
    <mergeCell ref="AY16:AZ16"/>
    <mergeCell ref="BO16:BO17"/>
    <mergeCell ref="BP16:BP17"/>
    <mergeCell ref="AG16:AI16"/>
    <mergeCell ref="AB16:AC16"/>
    <mergeCell ref="Y16:Y17"/>
    <mergeCell ref="AL16:AL17"/>
    <mergeCell ref="AK16:AK17"/>
    <mergeCell ref="CI16:CI19"/>
    <mergeCell ref="CJ16:CJ19"/>
    <mergeCell ref="F13:H13"/>
    <mergeCell ref="F12:H12"/>
    <mergeCell ref="F11:H11"/>
    <mergeCell ref="F10:H10"/>
    <mergeCell ref="F9:H9"/>
    <mergeCell ref="F8:H8"/>
    <mergeCell ref="F7:H7"/>
    <mergeCell ref="AJ16:AJ17"/>
    <mergeCell ref="AF16:AF17"/>
    <mergeCell ref="AE16:AE17"/>
    <mergeCell ref="AD16:AD17"/>
    <mergeCell ref="H15:H17"/>
    <mergeCell ref="Q16:U16"/>
    <mergeCell ref="M15:U15"/>
    <mergeCell ref="M16:P16"/>
    <mergeCell ref="V16:V17"/>
    <mergeCell ref="J15:J19"/>
    <mergeCell ref="K15:K19"/>
    <mergeCell ref="V18:V19"/>
    <mergeCell ref="L15:L19"/>
    <mergeCell ref="AT16:AT17"/>
    <mergeCell ref="AV16:AV17"/>
    <mergeCell ref="CK15:CM16"/>
    <mergeCell ref="CK17:CK19"/>
    <mergeCell ref="CL17:CL19"/>
    <mergeCell ref="CM17:CM19"/>
    <mergeCell ref="BS15:BY15"/>
    <mergeCell ref="BZ15:CF15"/>
    <mergeCell ref="CG15:CH15"/>
    <mergeCell ref="CI15:CJ15"/>
    <mergeCell ref="BS16:BS19"/>
    <mergeCell ref="BT16:BT19"/>
    <mergeCell ref="BU16:BU19"/>
    <mergeCell ref="BV16:BV19"/>
    <mergeCell ref="BW16:BW19"/>
    <mergeCell ref="BX16:BX19"/>
    <mergeCell ref="BY16:BY19"/>
    <mergeCell ref="BZ16:BZ19"/>
    <mergeCell ref="CA16:CA19"/>
    <mergeCell ref="CB16:CB19"/>
    <mergeCell ref="CC16:CC19"/>
    <mergeCell ref="CD16:CD19"/>
    <mergeCell ref="CE16:CE19"/>
    <mergeCell ref="CF16:CF19"/>
    <mergeCell ref="CG16:CG19"/>
    <mergeCell ref="CH16:CH19"/>
  </mergeCells>
  <phoneticPr fontId="8" type="noConversion"/>
  <conditionalFormatting sqref="O74">
    <cfRule type="cellIs" dxfId="176" priority="312" operator="greaterThanOrEqual">
      <formula>$M$74</formula>
    </cfRule>
    <cfRule type="cellIs" dxfId="175" priority="320" operator="lessThan">
      <formula>$M$74</formula>
    </cfRule>
  </conditionalFormatting>
  <conditionalFormatting sqref="O75">
    <cfRule type="cellIs" dxfId="174" priority="182" operator="greaterThanOrEqual">
      <formula>$M$75</formula>
    </cfRule>
    <cfRule type="cellIs" dxfId="173" priority="183" operator="lessThan">
      <formula>$M$75</formula>
    </cfRule>
  </conditionalFormatting>
  <conditionalFormatting sqref="O76">
    <cfRule type="cellIs" dxfId="172" priority="177" operator="greaterThanOrEqual">
      <formula>$M$76</formula>
    </cfRule>
    <cfRule type="cellIs" dxfId="171" priority="178" operator="lessThan">
      <formula>$M$76</formula>
    </cfRule>
  </conditionalFormatting>
  <conditionalFormatting sqref="O77">
    <cfRule type="cellIs" dxfId="170" priority="174" operator="lessThan">
      <formula>$M$77</formula>
    </cfRule>
    <cfRule type="cellIs" dxfId="169" priority="175" operator="greaterThanOrEqual">
      <formula>$M$77</formula>
    </cfRule>
  </conditionalFormatting>
  <conditionalFormatting sqref="O78">
    <cfRule type="cellIs" dxfId="168" priority="296" operator="greaterThanOrEqual">
      <formula>$M$78</formula>
    </cfRule>
    <cfRule type="cellIs" dxfId="167" priority="313" operator="lessThan">
      <formula>$M$78</formula>
    </cfRule>
  </conditionalFormatting>
  <conditionalFormatting sqref="P74">
    <cfRule type="cellIs" dxfId="166" priority="185" operator="greaterThanOrEqual">
      <formula>$N$74</formula>
    </cfRule>
    <cfRule type="cellIs" dxfId="165" priority="186" operator="lessThan">
      <formula>$N$74</formula>
    </cfRule>
  </conditionalFormatting>
  <conditionalFormatting sqref="P75">
    <cfRule type="cellIs" dxfId="164" priority="179" operator="greaterThanOrEqual">
      <formula>$N$75</formula>
    </cfRule>
    <cfRule type="cellIs" dxfId="163" priority="180" operator="lessThan">
      <formula>$N$75</formula>
    </cfRule>
  </conditionalFormatting>
  <conditionalFormatting sqref="P76">
    <cfRule type="cellIs" dxfId="162" priority="235" operator="greaterThanOrEqual">
      <formula>$N$76</formula>
    </cfRule>
    <cfRule type="cellIs" dxfId="161" priority="237" operator="lessThan">
      <formula>$N$76</formula>
    </cfRule>
  </conditionalFormatting>
  <conditionalFormatting sqref="P77">
    <cfRule type="cellIs" dxfId="160" priority="254" operator="greaterThanOrEqual">
      <formula>$N$77</formula>
    </cfRule>
    <cfRule type="cellIs" dxfId="159" priority="255" operator="lessThan">
      <formula>$N$77</formula>
    </cfRule>
  </conditionalFormatting>
  <conditionalFormatting sqref="P78">
    <cfRule type="cellIs" dxfId="158" priority="226" operator="greaterThanOrEqual">
      <formula>$N$78</formula>
    </cfRule>
    <cfRule type="cellIs" dxfId="157" priority="227" operator="lessThan">
      <formula>$N$78</formula>
    </cfRule>
  </conditionalFormatting>
  <conditionalFormatting sqref="P82">
    <cfRule type="cellIs" dxfId="156" priority="171" operator="greaterThanOrEqual">
      <formula>$O$82</formula>
    </cfRule>
    <cfRule type="cellIs" dxfId="155" priority="172" operator="lessThan">
      <formula>$O$82</formula>
    </cfRule>
  </conditionalFormatting>
  <conditionalFormatting sqref="P83">
    <cfRule type="cellIs" dxfId="154" priority="166" operator="lessThan">
      <formula>$N$83</formula>
    </cfRule>
    <cfRule type="cellIs" dxfId="153" priority="167" operator="greaterThanOrEqual">
      <formula>$N$83</formula>
    </cfRule>
  </conditionalFormatting>
  <conditionalFormatting sqref="P84">
    <cfRule type="cellIs" dxfId="152" priority="168" operator="equal">
      <formula>$O$84</formula>
    </cfRule>
    <cfRule type="cellIs" dxfId="151" priority="169" operator="notEqual">
      <formula>$O$84</formula>
    </cfRule>
  </conditionalFormatting>
  <conditionalFormatting sqref="P85">
    <cfRule type="cellIs" dxfId="150" priority="163" operator="notEqual">
      <formula>$O$85</formula>
    </cfRule>
    <cfRule type="cellIs" dxfId="149" priority="164" operator="equal">
      <formula>$O$85</formula>
    </cfRule>
  </conditionalFormatting>
  <conditionalFormatting sqref="P86">
    <cfRule type="cellIs" dxfId="148" priority="161" operator="lessThan">
      <formula>$O$86</formula>
    </cfRule>
    <cfRule type="cellIs" dxfId="147" priority="162" operator="greaterThanOrEqual">
      <formula>$O$86</formula>
    </cfRule>
  </conditionalFormatting>
  <conditionalFormatting sqref="P87">
    <cfRule type="cellIs" dxfId="146" priority="159" operator="lessThan">
      <formula>$O$87</formula>
    </cfRule>
    <cfRule type="cellIs" dxfId="145" priority="160" operator="greaterThanOrEqual">
      <formula>$O$87</formula>
    </cfRule>
  </conditionalFormatting>
  <conditionalFormatting sqref="P88">
    <cfRule type="cellIs" dxfId="144" priority="197" operator="greaterThanOrEqual">
      <formula>$O$88</formula>
    </cfRule>
    <cfRule type="cellIs" dxfId="143" priority="198" operator="lessThan">
      <formula>$O$88</formula>
    </cfRule>
  </conditionalFormatting>
  <conditionalFormatting sqref="P89">
    <cfRule type="cellIs" dxfId="142" priority="138" operator="greaterThanOrEqual">
      <formula>$O$89</formula>
    </cfRule>
    <cfRule type="cellIs" dxfId="141" priority="139" operator="lessThan">
      <formula>$O$89</formula>
    </cfRule>
  </conditionalFormatting>
  <conditionalFormatting sqref="P90">
    <cfRule type="cellIs" dxfId="140" priority="191" operator="greaterThanOrEqual">
      <formula>$O$90</formula>
    </cfRule>
    <cfRule type="cellIs" dxfId="139" priority="192" operator="lessThan">
      <formula>$O$90</formula>
    </cfRule>
  </conditionalFormatting>
  <conditionalFormatting sqref="P91">
    <cfRule type="cellIs" dxfId="138" priority="134" operator="lessThanOrEqual">
      <formula>$O$91</formula>
    </cfRule>
    <cfRule type="cellIs" dxfId="137" priority="135" operator="greaterThan">
      <formula>$O$91</formula>
    </cfRule>
  </conditionalFormatting>
  <conditionalFormatting sqref="P92">
    <cfRule type="cellIs" dxfId="136" priority="330" operator="greaterThanOrEqual">
      <formula>$O$92</formula>
    </cfRule>
    <cfRule type="cellIs" dxfId="135" priority="331" operator="lessThan">
      <formula>$O$92</formula>
    </cfRule>
  </conditionalFormatting>
  <conditionalFormatting sqref="P93">
    <cfRule type="cellIs" dxfId="134" priority="158" operator="lessThanOrEqual">
      <formula>$O$93</formula>
    </cfRule>
    <cfRule type="cellIs" dxfId="133" priority="190" operator="greaterThan">
      <formula>$O$93</formula>
    </cfRule>
  </conditionalFormatting>
  <conditionalFormatting sqref="P94">
    <cfRule type="cellIs" dxfId="132" priority="153" operator="greaterThanOrEqual">
      <formula>$O$94</formula>
    </cfRule>
    <cfRule type="cellIs" dxfId="131" priority="154" operator="lessThan">
      <formula>$O$94</formula>
    </cfRule>
  </conditionalFormatting>
  <conditionalFormatting sqref="P95">
    <cfRule type="cellIs" dxfId="130" priority="132" operator="lessThan">
      <formula>$O$139</formula>
    </cfRule>
    <cfRule type="cellIs" dxfId="129" priority="133" operator="greaterThanOrEqual">
      <formula>$O$139</formula>
    </cfRule>
  </conditionalFormatting>
  <conditionalFormatting sqref="P96">
    <cfRule type="cellIs" dxfId="128" priority="60" operator="lessThan">
      <formula>$O$96</formula>
    </cfRule>
    <cfRule type="cellIs" dxfId="127" priority="61" operator="greaterThanOrEqual">
      <formula>$O$96</formula>
    </cfRule>
  </conditionalFormatting>
  <conditionalFormatting sqref="P97">
    <cfRule type="cellIs" dxfId="126" priority="58" operator="lessThan">
      <formula>$O$97</formula>
    </cfRule>
    <cfRule type="cellIs" dxfId="125" priority="59" operator="greaterThanOrEqual">
      <formula>$O$97</formula>
    </cfRule>
  </conditionalFormatting>
  <conditionalFormatting sqref="P98">
    <cfRule type="cellIs" dxfId="124" priority="48" operator="equal">
      <formula>$N$98</formula>
    </cfRule>
    <cfRule type="cellIs" dxfId="123" priority="49" operator="equal">
      <formula>$O$98</formula>
    </cfRule>
    <cfRule type="cellIs" dxfId="122" priority="50" operator="between">
      <formula>$N$98</formula>
      <formula>$O$98</formula>
    </cfRule>
    <cfRule type="cellIs" dxfId="121" priority="51" operator="lessThan">
      <formula>$N$98</formula>
    </cfRule>
    <cfRule type="cellIs" dxfId="120" priority="52" operator="greaterThan">
      <formula>$O$98</formula>
    </cfRule>
  </conditionalFormatting>
  <conditionalFormatting sqref="P99">
    <cfRule type="cellIs" dxfId="119" priority="43" operator="equal">
      <formula>$N$99</formula>
    </cfRule>
    <cfRule type="cellIs" dxfId="118" priority="44" operator="equal">
      <formula>$O$99</formula>
    </cfRule>
    <cfRule type="cellIs" dxfId="117" priority="45" operator="between">
      <formula>$N$99</formula>
      <formula>$O$99</formula>
    </cfRule>
    <cfRule type="cellIs" dxfId="116" priority="46" operator="lessThan">
      <formula>$N$99</formula>
    </cfRule>
    <cfRule type="cellIs" dxfId="115" priority="47" operator="greaterThan">
      <formula>$O$99</formula>
    </cfRule>
  </conditionalFormatting>
  <conditionalFormatting sqref="P100">
    <cfRule type="cellIs" dxfId="114" priority="1" operator="lessThanOrEqual">
      <formula>$O$100</formula>
    </cfRule>
    <cfRule type="cellIs" dxfId="113" priority="2" operator="greaterThan">
      <formula>$O$100</formula>
    </cfRule>
  </conditionalFormatting>
  <conditionalFormatting sqref="P101">
    <cfRule type="cellIs" dxfId="112" priority="3" operator="greaterThanOrEqual">
      <formula>$O$101</formula>
    </cfRule>
    <cfRule type="cellIs" dxfId="111" priority="4" operator="lessThan">
      <formula>$O$101</formula>
    </cfRule>
  </conditionalFormatting>
  <conditionalFormatting sqref="P102">
    <cfRule type="cellIs" dxfId="110" priority="27" operator="lessThan">
      <formula>$O$102</formula>
    </cfRule>
    <cfRule type="cellIs" dxfId="109" priority="28" operator="greaterThanOrEqual">
      <formula>$O$102</formula>
    </cfRule>
  </conditionalFormatting>
  <conditionalFormatting sqref="P103">
    <cfRule type="cellIs" dxfId="108" priority="25" operator="lessThan">
      <formula>$O$103</formula>
    </cfRule>
    <cfRule type="cellIs" dxfId="107" priority="26" operator="greaterThanOrEqual">
      <formula>$O$103</formula>
    </cfRule>
  </conditionalFormatting>
  <conditionalFormatting sqref="P104">
    <cfRule type="cellIs" dxfId="106" priority="20" operator="equal">
      <formula>$N$104</formula>
    </cfRule>
    <cfRule type="cellIs" dxfId="105" priority="21" operator="equal">
      <formula>$O$104</formula>
    </cfRule>
    <cfRule type="cellIs" dxfId="104" priority="22" operator="between">
      <formula>$N$104</formula>
      <formula>$O$104</formula>
    </cfRule>
    <cfRule type="cellIs" dxfId="103" priority="23" operator="lessThan">
      <formula>$N$104</formula>
    </cfRule>
    <cfRule type="cellIs" dxfId="102" priority="24" operator="greaterThan">
      <formula>$O$104</formula>
    </cfRule>
  </conditionalFormatting>
  <conditionalFormatting sqref="P105">
    <cfRule type="cellIs" dxfId="101" priority="15" operator="equal">
      <formula>$N$105</formula>
    </cfRule>
    <cfRule type="cellIs" dxfId="100" priority="16" operator="equal">
      <formula>$O$105</formula>
    </cfRule>
    <cfRule type="cellIs" dxfId="99" priority="17" operator="between">
      <formula>$N$105</formula>
      <formula>$O$105</formula>
    </cfRule>
    <cfRule type="cellIs" dxfId="98" priority="18" operator="lessThan">
      <formula>$N$105</formula>
    </cfRule>
    <cfRule type="cellIs" dxfId="97" priority="19" operator="greaterThan">
      <formula>$O$105</formula>
    </cfRule>
  </conditionalFormatting>
  <conditionalFormatting sqref="Q20:Q42">
    <cfRule type="containsText" dxfId="96" priority="56" operator="containsText" text=",">
      <formula>NOT(ISERROR(SEARCH(",",Q20)))</formula>
    </cfRule>
  </conditionalFormatting>
  <conditionalFormatting sqref="Q29">
    <cfRule type="colorScale" priority="57">
      <colorScale>
        <cfvo type="num" val="&quot;*,*&quot;"/>
        <cfvo type="max"/>
        <color rgb="FFFF7128"/>
        <color rgb="FFFFEF9C"/>
      </colorScale>
    </cfRule>
  </conditionalFormatting>
  <conditionalFormatting sqref="Q37">
    <cfRule type="colorScale" priority="116">
      <colorScale>
        <cfvo type="num" val="&quot;*,*&quot;"/>
        <cfvo type="max"/>
        <color rgb="FFFF7128"/>
        <color rgb="FFFFEF9C"/>
      </colorScale>
    </cfRule>
  </conditionalFormatting>
  <conditionalFormatting sqref="Q39">
    <cfRule type="colorScale" priority="126">
      <colorScale>
        <cfvo type="num" val="&quot;*,*&quot;"/>
        <cfvo type="max"/>
        <color rgb="FFFF7128"/>
        <color rgb="FFFFEF9C"/>
      </colorScale>
    </cfRule>
  </conditionalFormatting>
  <conditionalFormatting sqref="Q40:Q42">
    <cfRule type="colorScale" priority="129">
      <colorScale>
        <cfvo type="num" val="&quot;*,*&quot;"/>
        <cfvo type="max"/>
        <color rgb="FFFF7128"/>
        <color rgb="FFFFEF9C"/>
      </colorScale>
    </cfRule>
  </conditionalFormatting>
  <conditionalFormatting sqref="Q44:Q50 Q59 Q38 Q52 Q62:Q64 Q55:Q57 Q20:Q28 Q30:Q36">
    <cfRule type="colorScale" priority="347">
      <colorScale>
        <cfvo type="num" val="&quot;*,*&quot;"/>
        <cfvo type="max"/>
        <color rgb="FFFF7128"/>
        <color rgb="FFFFEF9C"/>
      </colorScale>
    </cfRule>
  </conditionalFormatting>
  <conditionalFormatting sqref="Q44:Q66">
    <cfRule type="containsText" dxfId="95" priority="8" operator="containsText" text=",">
      <formula>NOT(ISERROR(SEARCH(",",Q44)))</formula>
    </cfRule>
  </conditionalFormatting>
  <conditionalFormatting sqref="Q51">
    <cfRule type="colorScale" priority="111">
      <colorScale>
        <cfvo type="num" val="&quot;*,*&quot;"/>
        <cfvo type="max"/>
        <color rgb="FFFF7128"/>
        <color rgb="FFFFEF9C"/>
      </colorScale>
    </cfRule>
  </conditionalFormatting>
  <conditionalFormatting sqref="Q53">
    <cfRule type="colorScale" priority="9">
      <colorScale>
        <cfvo type="num" val="&quot;*,*&quot;"/>
        <cfvo type="max"/>
        <color rgb="FFFF7128"/>
        <color rgb="FFFFEF9C"/>
      </colorScale>
    </cfRule>
  </conditionalFormatting>
  <conditionalFormatting sqref="Q54">
    <cfRule type="colorScale" priority="101">
      <colorScale>
        <cfvo type="num" val="&quot;*,*&quot;"/>
        <cfvo type="max"/>
        <color rgb="FFFF7128"/>
        <color rgb="FFFFEF9C"/>
      </colorScale>
    </cfRule>
  </conditionalFormatting>
  <conditionalFormatting sqref="Q58">
    <cfRule type="colorScale" priority="96">
      <colorScale>
        <cfvo type="num" val="&quot;*,*&quot;"/>
        <cfvo type="max"/>
        <color rgb="FFFF7128"/>
        <color rgb="FFFFEF9C"/>
      </colorScale>
    </cfRule>
  </conditionalFormatting>
  <conditionalFormatting sqref="Q60">
    <cfRule type="colorScale" priority="91">
      <colorScale>
        <cfvo type="num" val="&quot;*,*&quot;"/>
        <cfvo type="max"/>
        <color rgb="FFFF7128"/>
        <color rgb="FFFFEF9C"/>
      </colorScale>
    </cfRule>
  </conditionalFormatting>
  <conditionalFormatting sqref="Q61">
    <cfRule type="colorScale" priority="76">
      <colorScale>
        <cfvo type="num" val="&quot;*,*&quot;"/>
        <cfvo type="max"/>
        <color rgb="FFFF7128"/>
        <color rgb="FFFFEF9C"/>
      </colorScale>
    </cfRule>
  </conditionalFormatting>
  <conditionalFormatting sqref="Q65">
    <cfRule type="colorScale" priority="14">
      <colorScale>
        <cfvo type="num" val="&quot;*,*&quot;"/>
        <cfvo type="max"/>
        <color rgb="FFFF7128"/>
        <color rgb="FFFFEF9C"/>
      </colorScale>
    </cfRule>
  </conditionalFormatting>
  <conditionalFormatting sqref="Q66">
    <cfRule type="colorScale" priority="106">
      <colorScale>
        <cfvo type="num" val="&quot;*,*&quot;"/>
        <cfvo type="max"/>
        <color rgb="FFFF7128"/>
        <color rgb="FFFFEF9C"/>
      </colorScale>
    </cfRule>
  </conditionalFormatting>
  <conditionalFormatting sqref="BQ20:BQ67">
    <cfRule type="cellIs" dxfId="94" priority="5" operator="lessThan">
      <formula>25</formula>
    </cfRule>
    <cfRule type="cellIs" dxfId="93" priority="6" operator="greaterThan">
      <formula>30</formula>
    </cfRule>
    <cfRule type="cellIs" dxfId="92" priority="7" operator="between">
      <formula>25</formula>
      <formula>30</formula>
    </cfRule>
  </conditionalFormatting>
  <dataValidations xWindow="271" yWindow="816" count="2">
    <dataValidation type="whole" allowBlank="1" showInputMessage="1" showErrorMessage="1" sqref="AU20" xr:uid="{00000000-0002-0000-0000-000000000000}">
      <formula1>0</formula1>
      <formula2>20</formula2>
    </dataValidation>
    <dataValidation type="whole" allowBlank="1" showInputMessage="1" showErrorMessage="1" errorTitle="WARTOŚĆ NIEPRAWIDŁOWA" error="Suma ECTS musi być liczbą całkowitą" promptTitle="suma ECTS" prompt="Suma ECTS musi być liczbą całkowitą" sqref="Q44:Q66 Q20:Q42" xr:uid="{00000000-0002-0000-0000-000001000000}">
      <formula1>0</formula1>
      <formula2>20</formula2>
    </dataValidation>
  </dataValidations>
  <pageMargins left="0.7" right="0.7" top="0.75" bottom="0.75" header="0.3" footer="0.3"/>
  <pageSetup paperSize="9" orientation="landscape" horizontalDpi="300" verticalDpi="300" r:id="rId1"/>
  <drawing r:id="rId2"/>
  <legacyDrawing r:id="rId3"/>
  <extLst>
    <ext xmlns:x14="http://schemas.microsoft.com/office/spreadsheetml/2009/9/main" uri="{CCE6A557-97BC-4b89-ADB6-D9C93CAAB3DF}">
      <x14:dataValidations xmlns:xm="http://schemas.microsoft.com/office/excel/2006/main" xWindow="271" yWindow="816" count="15">
        <x14:dataValidation type="list" allowBlank="1" showInputMessage="1" showErrorMessage="1" errorTitle="Wartość nieprawidłowa" error="Proszę wybrać formę zakończenia semestru z listy" promptTitle="Forma zakończenia semestru" prompt="Proszę wybrać formę zakończenia semestru z listy" xr:uid="{00000000-0002-0000-0000-000002000000}">
          <x14:formula1>
            <xm:f>#REF!</xm:f>
          </x14:formula1>
          <xm:sqref>AT44:AT50 W44:W50 AT20:AT36 W20:W36 W52:W64 AT38:AT42 AT52:AT66 W38:W40</xm:sqref>
        </x14:dataValidation>
        <x14:dataValidation type="list" allowBlank="1" showInputMessage="1" showErrorMessage="1" errorTitle="Wartość nieprawidłowa" error="Proszę wybrać rodzaj zajęć z listy" promptTitle="Rodzaj zajęć" prompt="Proszę wybrać rodzaj zajęć z listy" xr:uid="{00000000-0002-0000-0000-000003000000}">
          <x14:formula1>
            <xm:f>#REF!</xm:f>
          </x14:formula1>
          <xm:sqref>G20:G36 G44:G50 G52:G64 G38:G42</xm:sqref>
        </x14:dataValidation>
        <x14:dataValidation type="list" allowBlank="1" showInputMessage="1" showErrorMessage="1" errorTitle="Wartość nieprawidłowa" error="Proszę wybrać z listy pulę godzin" promptTitle="Pula godzin" prompt="Proszę wybrać z listy pulę godzin" xr:uid="{00000000-0002-0000-0000-000004000000}">
          <x14:formula1>
            <xm:f>#REF!</xm:f>
          </x14:formula1>
          <xm:sqref>H20:H34 H44:H50 H52:H64 H38:H42</xm:sqref>
        </x14:dataValidation>
        <x14:dataValidation type="list" allowBlank="1" showInputMessage="1" showErrorMessage="1" errorTitle="Wartość nieprawidłowa" error="Proszę wybrać kod grupy z listy" promptTitle="Kod grupy" prompt="Proszę wybrać kod grupy z listy" xr:uid="{00000000-0002-0000-0000-000005000000}">
          <x14:formula1>
            <xm:f>#REF!</xm:f>
          </x14:formula1>
          <xm:sqref>B20:B36 B44:B50 B38:B42 B52:B64</xm:sqref>
        </x14:dataValidation>
        <x14:dataValidation type="list" allowBlank="1" showInputMessage="1" showErrorMessage="1" errorTitle="Wartość nieprawidłowa" error="Proszę wybrać formę zakończenia semestru z listy" promptTitle="Forma zakończenia semestru" prompt="Proszę wybrać formę zakończenia semestru z listy" xr:uid="{00000000-0002-0000-0000-000006000000}">
          <x14:formula1>
            <xm:f>#REF!</xm:f>
          </x14:formula1>
          <xm:sqref>V20:V36 V44:V50 V52:V64 V38:V40</xm:sqref>
        </x14:dataValidation>
        <x14:dataValidation type="list" allowBlank="1" showInputMessage="1" showErrorMessage="1" errorTitle="Wartość nieprawidłowa" error="Proszę wybrać odpowiedź czy przedmiot kształtuje kompetencje komunikacyjne" promptTitle="Kompetencje komunikacyjne" prompt="Proszę wybrać odpowiedź czy przedmiot kształtuje kompetencje komunikacyjne" xr:uid="{00000000-0002-0000-0000-000007000000}">
          <x14:formula1>
            <xm:f>#REF!</xm:f>
          </x14:formula1>
          <xm:sqref>J20:J36 J44:J50 J52:J64 J38:J42</xm:sqref>
        </x14:dataValidation>
        <x14:dataValidation type="list" allowBlank="1" showInputMessage="1" showErrorMessage="1" errorTitle="Wartość nieprawidłowa" error="Proszę wybrać odpowiedź czy przedmiot jest humanistyczny lub społeczny" promptTitle="Przedmiot humanistyczy/społ." prompt="Proszę wybrać odpowiedź czy przedmiot jest humanistyczny lub społeczny" xr:uid="{00000000-0002-0000-0000-000008000000}">
          <x14:formula1>
            <xm:f>#REF!</xm:f>
          </x14:formula1>
          <xm:sqref>K20:K36 K44:K50 K52:K64 K38:K42</xm:sqref>
        </x14:dataValidation>
        <x14:dataValidation type="list" allowBlank="1" showInputMessage="1" showErrorMessage="1" errorTitle="Wartość nieprawidłowa" error="Proszę wybrać odpowiedź czy przedmiot jest humanistyczny lub społeczny" promptTitle="Przedmiot humanistyczny/społ." prompt="Proszę wybrać odpowiedź czy przedmiot jest humanistyczny lub społeczny" xr:uid="{00000000-0002-0000-0000-000009000000}">
          <x14:formula1>
            <xm:f>'\Users\olakoltuniuk\Desktop\C:\Users\Monika\Desktop\Katedra Położnictwa\Standard 2024\2 stopień\[17.01 MGR Szczegółowy program studiów_WZÓR_Połoznict_IIst_ST_nowy standard.xlsx]Słowniki'!#REF!</xm:f>
          </x14:formula1>
          <xm:sqref>K51 K37 K65:K66</xm:sqref>
        </x14:dataValidation>
        <x14:dataValidation type="list" allowBlank="1" showInputMessage="1" showErrorMessage="1" errorTitle="Wartośc nieprawidłowa" error="Proszę wybrać odpowiedź czy przedmiot kształtuje kompetencje komunikacyjne" promptTitle="Kompetencje komunikacyjne" prompt="Proszę wybrać odpowiedź czy przedmiot kształtuje kompetencje komunikacyjne" xr:uid="{00000000-0002-0000-0000-00000A000000}">
          <x14:formula1>
            <xm:f>'\Users\olakoltuniuk\Desktop\C:\Users\Monika\Desktop\Katedra Położnictwa\Standard 2024\2 stopień\[17.01 MGR Szczegółowy program studiów_WZÓR_Połoznict_IIst_ST_nowy standard.xlsx]Słowniki'!#REF!</xm:f>
          </x14:formula1>
          <xm:sqref>J37 J51 J65:J66</xm:sqref>
        </x14:dataValidation>
        <x14:dataValidation type="list" allowBlank="1" showInputMessage="1" showErrorMessage="1" errorTitle="Wartość nieptrawidłowa" error="Proszę wybrać z listy formę zakończenia przedmiotu" promptTitle="Forma zakończenia przedmiotu" prompt="Proszę wybrać z listy formę zakończenia przedmiotu" xr:uid="{00000000-0002-0000-0000-00000B000000}">
          <x14:formula1>
            <xm:f>'\Users\olakoltuniuk\Desktop\C:\Users\Monika\Desktop\Katedra Położnictwa\Standard 2024\2 stopień\[17.01 MGR Szczegółowy program studiów_WZÓR_Połoznict_IIst_ST_nowy standard.xlsx]Słowniki'!#REF!</xm:f>
          </x14:formula1>
          <xm:sqref>V37 V51 V65:V66</xm:sqref>
        </x14:dataValidation>
        <x14:dataValidation type="list" allowBlank="1" showInputMessage="1" showErrorMessage="1" errorTitle="Wartość nieprawidłowa" error="Proszę wybrać kod grupy z listy" promptTitle="Kod grupy" prompt="Proszę wybrać kod grupy z listy" xr:uid="{00000000-0002-0000-0000-00000C000000}">
          <x14:formula1>
            <xm:f>'\Users\olakoltuniuk\Desktop\C:\Users\Monika\Desktop\Katedra Położnictwa\Standard 2024\2 stopień\[17.01 MGR Szczegółowy program studiów_WZÓR_Połoznict_IIst_ST_nowy standard.xlsx]Słowniki'!#REF!</xm:f>
          </x14:formula1>
          <xm:sqref>B37 B51 B65:B66</xm:sqref>
        </x14:dataValidation>
        <x14:dataValidation type="list" allowBlank="1" showInputMessage="1" showErrorMessage="1" errorTitle="Wartość nieprawidłowa" error="Proszę wybrać z listy pulę godzin" promptTitle="Pula godzin" prompt="Proszę wybrać z listy pulę godzin" xr:uid="{00000000-0002-0000-0000-00000D000000}">
          <x14:formula1>
            <xm:f>'\Users\olakoltuniuk\Desktop\C:\Users\Monika\Desktop\Katedra Położnictwa\Standard 2024\2 stopień\[17.01 MGR Szczegółowy program studiów_WZÓR_Połoznict_IIst_ST_nowy standard.xlsx]Słowniki'!#REF!</xm:f>
          </x14:formula1>
          <xm:sqref>H37 H51 H65:H66</xm:sqref>
        </x14:dataValidation>
        <x14:dataValidation type="list" allowBlank="1" showInputMessage="1" showErrorMessage="1" errorTitle="Wartość nieprawidłowa" error="Proszę wybrać rodzaj zajęć z listy" promptTitle="Rodzaj zajęć" prompt="Proszę wybrać rodzaj zajęć z listy" xr:uid="{00000000-0002-0000-0000-00000E000000}">
          <x14:formula1>
            <xm:f>'\Users\olakoltuniuk\Desktop\C:\Users\Monika\Desktop\Katedra Położnictwa\Standard 2024\2 stopień\[17.01 MGR Szczegółowy program studiów_WZÓR_Połoznict_IIst_ST_nowy standard.xlsx]Słowniki'!#REF!</xm:f>
          </x14:formula1>
          <xm:sqref>G37 G51 G65:G66</xm:sqref>
        </x14:dataValidation>
        <x14:dataValidation type="list" allowBlank="1" showInputMessage="1" showErrorMessage="1" errorTitle="Wartość nieprawidłowa" error="Proszę wybrać formę zakończenia semestru z listy" promptTitle="Forma zakończenia semestru" prompt="Proszę wybrać formę zakończenia semestru z listy" xr:uid="{00000000-0002-0000-0000-00000F000000}">
          <x14:formula1>
            <xm:f>'\Users\olakoltuniuk\Desktop\C:\Users\Monika\Desktop\Katedra Położnictwa\Standard 2024\2 stopień\[17.01 MGR Szczegółowy program studiów_WZÓR_Połoznict_IIst_ST_nowy standard.xlsx]Słowniki'!#REF!</xm:f>
          </x14:formula1>
          <xm:sqref>AT37 W37 AT51 W51 W65:W66</xm:sqref>
        </x14:dataValidation>
        <x14:dataValidation type="list" allowBlank="1" showInputMessage="1" showErrorMessage="1" errorTitle="Wartość nieprawidłowa" error="Proszę wybrać odpowiedź czy przedmiot kształtuje umiejętności praktyczne" promptTitle="Przedmiot kształtujący umiejętn." prompt="Proszę wybrać odpowiedź czy przedmiot kształtuje umiejętności praktyczne" xr:uid="{A7239128-D44F-4E9B-9D48-C754257E67FC}">
          <x14:formula1>
            <xm:f>#REF!</xm:f>
          </x14:formula1>
          <xm:sqref>L44:L66 L20:L42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7"/>
  <sheetViews>
    <sheetView zoomScale="70" zoomScaleNormal="70" workbookViewId="0">
      <selection activeCell="C22" sqref="C22"/>
    </sheetView>
  </sheetViews>
  <sheetFormatPr defaultColWidth="8.85546875" defaultRowHeight="15" x14ac:dyDescent="0.25"/>
  <cols>
    <col min="1" max="1" width="11.42578125" customWidth="1"/>
    <col min="2" max="2" width="20.28515625" style="65" hidden="1" customWidth="1"/>
    <col min="3" max="3" width="53.7109375" style="1" customWidth="1"/>
    <col min="4" max="4" width="9.28515625" customWidth="1"/>
    <col min="5" max="5" width="14.28515625" customWidth="1"/>
    <col min="6" max="6" width="11.28515625" customWidth="1"/>
    <col min="7" max="7" width="14.140625" customWidth="1"/>
    <col min="8" max="8" width="36.85546875" customWidth="1"/>
    <col min="10" max="10" width="96.7109375" customWidth="1"/>
  </cols>
  <sheetData>
    <row r="1" spans="1:25" x14ac:dyDescent="0.25">
      <c r="A1" t="s">
        <v>404</v>
      </c>
    </row>
    <row r="2" spans="1:25" s="7" customFormat="1" ht="38.25" x14ac:dyDescent="0.25">
      <c r="A2" s="5" t="s">
        <v>101</v>
      </c>
      <c r="B2" s="66"/>
      <c r="C2" s="6" t="s">
        <v>102</v>
      </c>
      <c r="D2" s="5" t="s">
        <v>72</v>
      </c>
      <c r="E2" s="5" t="s">
        <v>69</v>
      </c>
      <c r="F2" s="5" t="s">
        <v>73</v>
      </c>
      <c r="G2" s="5" t="s">
        <v>74</v>
      </c>
      <c r="H2" s="8" t="s">
        <v>96</v>
      </c>
      <c r="J2" s="33" t="s">
        <v>114</v>
      </c>
    </row>
    <row r="3" spans="1:25" x14ac:dyDescent="0.25">
      <c r="A3" s="14" t="s">
        <v>43</v>
      </c>
      <c r="B3" s="63"/>
      <c r="C3" s="16" t="s">
        <v>64</v>
      </c>
      <c r="D3" s="14">
        <v>220</v>
      </c>
      <c r="E3" s="14">
        <v>19</v>
      </c>
      <c r="F3" s="10">
        <f>SUMIFS('Położnictwo II st.'!O20:O67,'Położnictwo II st.'!B20:B67,"A",'Położnictwo II st.'!G20:G67,"RPS",'Położnictwo II st.'!H20:H67,"ze standardu")</f>
        <v>220</v>
      </c>
      <c r="G3" s="10">
        <f>SUMIFS('Położnictwo II st.'!Q20:Q67,'Położnictwo II st.'!B20:B67,"A",'Położnictwo II st.'!G20:G67,"RPS",'Położnictwo II st.'!H20:H67,"ze standardu")</f>
        <v>19</v>
      </c>
      <c r="H3" s="4" t="str">
        <f>IF((AND(D3=F3,E3=G3))=TRUE,"OK","Przynajmniej jedna wartość wymaga weryfikacji")</f>
        <v>OK</v>
      </c>
      <c r="J3" s="34" t="s">
        <v>131</v>
      </c>
    </row>
    <row r="4" spans="1:25" x14ac:dyDescent="0.25">
      <c r="A4" s="14" t="s">
        <v>45</v>
      </c>
      <c r="B4" s="63"/>
      <c r="C4" s="16" t="s">
        <v>163</v>
      </c>
      <c r="D4" s="14">
        <v>510</v>
      </c>
      <c r="E4" s="14">
        <v>40</v>
      </c>
      <c r="F4" s="10">
        <f>SUMIFS('Położnictwo II st.'!O20:O67,'Położnictwo II st.'!B20:B67,"B",'Położnictwo II st.'!G20:G67,"RPS",'Położnictwo II st.'!H20:H67,"ze standardu")</f>
        <v>530</v>
      </c>
      <c r="G4" s="10">
        <f>SUMIFS('Położnictwo II st.'!Q20:Q67,'Położnictwo II st.'!B20:B67,"B",'Położnictwo II st.'!G20:G67,"RPS",'Położnictwo II st.'!H20:H67,"ze standardu")</f>
        <v>40</v>
      </c>
      <c r="H4" s="4" t="str">
        <f t="shared" ref="H4:H7" si="0">IF((AND(D4=F4,E4=G4))=TRUE,"OK","Przynajmniej jedna wartość wymaga weryfikacji")</f>
        <v>Przynajmniej jedna wartość wymaga weryfikacji</v>
      </c>
      <c r="J4" s="34"/>
    </row>
    <row r="5" spans="1:25" ht="60" x14ac:dyDescent="0.25">
      <c r="A5" s="14" t="s">
        <v>46</v>
      </c>
      <c r="B5" s="63"/>
      <c r="C5" s="16" t="s">
        <v>164</v>
      </c>
      <c r="D5" s="14">
        <v>170</v>
      </c>
      <c r="E5" s="14">
        <v>15</v>
      </c>
      <c r="F5" s="10">
        <f>SUMIFS('Położnictwo II st.'!O20:O67,'Położnictwo II st.'!B20:B67,"C",'Położnictwo II st.'!G20:G67,"RPS",'Położnictwo II st.'!H20:H67,"ze standardu")</f>
        <v>170</v>
      </c>
      <c r="G5" s="11">
        <f>SUMIFS('Położnictwo II st.'!Q20:Q67,'Położnictwo II st.'!B20:B67,"C",'Położnictwo II st.'!G20:G67,"RPS",'Położnictwo II st.'!H20:H67,"ze standardu")</f>
        <v>15</v>
      </c>
      <c r="H5" s="4" t="str">
        <f t="shared" si="0"/>
        <v>OK</v>
      </c>
      <c r="J5" s="35" t="s">
        <v>141</v>
      </c>
      <c r="K5" s="2"/>
      <c r="O5" s="2"/>
      <c r="U5" s="2"/>
      <c r="Y5" s="2"/>
    </row>
    <row r="6" spans="1:25" ht="45" x14ac:dyDescent="0.25">
      <c r="A6" s="14" t="s">
        <v>47</v>
      </c>
      <c r="B6" s="63"/>
      <c r="C6" s="16" t="s">
        <v>65</v>
      </c>
      <c r="D6" s="14">
        <v>200</v>
      </c>
      <c r="E6" s="14">
        <v>10</v>
      </c>
      <c r="F6" s="10">
        <f>SUMIFS('Położnictwo II st.'!O20:O67,'Położnictwo II st.'!B20:B67,"D",'Położnictwo II st.'!G20:G67,"RPS",'Położnictwo II st.'!H20:H67,"ze standardu")</f>
        <v>200</v>
      </c>
      <c r="G6" s="10">
        <f>SUMIFS('Położnictwo II st.'!Q20:Q67,'Położnictwo II st.'!B20:B67,"D",'Położnictwo II st.'!G20:G67,"RPS",'Położnictwo II st.'!H20:H67,"ze standardu")</f>
        <v>10</v>
      </c>
      <c r="H6" s="4" t="str">
        <f t="shared" si="0"/>
        <v>OK</v>
      </c>
      <c r="J6" s="36" t="s">
        <v>166</v>
      </c>
    </row>
    <row r="7" spans="1:25" ht="45" x14ac:dyDescent="0.25">
      <c r="A7" s="15"/>
      <c r="B7" s="67"/>
      <c r="C7" s="17" t="s">
        <v>66</v>
      </c>
      <c r="D7" s="15">
        <v>1100</v>
      </c>
      <c r="E7" s="15">
        <v>84</v>
      </c>
      <c r="F7" s="12">
        <f>SUM(F3:F6)</f>
        <v>1120</v>
      </c>
      <c r="G7" s="13">
        <f>SUM(G3:G6)</f>
        <v>84</v>
      </c>
      <c r="H7" s="4" t="str">
        <f t="shared" si="0"/>
        <v>Przynajmniej jedna wartość wymaga weryfikacji</v>
      </c>
      <c r="J7" s="37" t="s">
        <v>142</v>
      </c>
    </row>
    <row r="8" spans="1:25" x14ac:dyDescent="0.25">
      <c r="A8" s="41"/>
      <c r="B8" s="25"/>
      <c r="C8" s="42"/>
      <c r="D8" s="41"/>
      <c r="E8" s="41"/>
      <c r="F8" s="41"/>
      <c r="G8" s="41"/>
      <c r="J8" s="37"/>
    </row>
    <row r="9" spans="1:25" x14ac:dyDescent="0.25">
      <c r="A9" t="s">
        <v>405</v>
      </c>
      <c r="D9" s="1"/>
      <c r="F9" s="1"/>
      <c r="G9" s="1"/>
      <c r="H9" s="1"/>
    </row>
    <row r="10" spans="1:25" x14ac:dyDescent="0.25">
      <c r="A10" s="749" t="s">
        <v>97</v>
      </c>
      <c r="B10" s="64" t="s">
        <v>995</v>
      </c>
      <c r="C10" s="750" t="s">
        <v>91</v>
      </c>
      <c r="D10" s="750" t="s">
        <v>92</v>
      </c>
      <c r="E10" s="750"/>
      <c r="F10" s="750"/>
      <c r="G10" s="751" t="s">
        <v>99</v>
      </c>
      <c r="H10" s="752" t="s">
        <v>100</v>
      </c>
      <c r="J10" s="34"/>
    </row>
    <row r="11" spans="1:25" ht="90" x14ac:dyDescent="0.25">
      <c r="A11" s="749"/>
      <c r="B11" s="68"/>
      <c r="C11" s="750"/>
      <c r="D11" s="9" t="s">
        <v>98</v>
      </c>
      <c r="E11" s="9" t="s">
        <v>95</v>
      </c>
      <c r="F11" s="9" t="s">
        <v>93</v>
      </c>
      <c r="G11" s="751"/>
      <c r="H11" s="752"/>
      <c r="J11" s="34"/>
    </row>
    <row r="12" spans="1:25" ht="77.45" customHeight="1" x14ac:dyDescent="0.25">
      <c r="A12" s="39">
        <v>1</v>
      </c>
      <c r="B12" s="18"/>
      <c r="C12" s="23" t="s">
        <v>125</v>
      </c>
      <c r="D12" s="20"/>
      <c r="E12" s="20">
        <v>200</v>
      </c>
      <c r="F12" s="20">
        <v>200</v>
      </c>
      <c r="G12" s="38">
        <f>SUMIFS('Położnictwo II st.'!O20:O67,'Położnictwo II st.'!H20:H67,"do dyspozycji uczelni (Autorska oferta uczelni)",'Położnictwo II st.'!D20:D67,"Tok A")+(SUMIFS('Położnictwo II st.'!O20:O67,'Położnictwo II st.'!H20:H67,"do dyspozycji uczelni (Autorska oferta uczelni)",'Położnictwo II st.'!D20:D67,""))</f>
        <v>206</v>
      </c>
      <c r="H12" s="3" t="str">
        <f t="shared" ref="H12:H16" si="1">IF(G12=F12,"OK","Wartość wymaga weryfikacji")</f>
        <v>Wartość wymaga weryfikacji</v>
      </c>
    </row>
    <row r="13" spans="1:25" x14ac:dyDescent="0.25">
      <c r="A13" s="39">
        <v>1</v>
      </c>
      <c r="B13" s="18"/>
      <c r="C13" s="24" t="s">
        <v>126</v>
      </c>
      <c r="D13" s="20"/>
      <c r="E13" s="20">
        <v>200</v>
      </c>
      <c r="F13" s="20">
        <v>200</v>
      </c>
      <c r="G13" s="38">
        <f>SUMIFS('Położnictwo II st.'!O20:O67,'Położnictwo II st.'!H20:H67,"do dyspozycji uczelni (Autorska oferta uczelni)",'Położnictwo II st.'!D20:D67,"Tok B")+(SUMIFS('Położnictwo II st.'!O20:O67,'Położnictwo II st.'!H20:H67,"do dyspozycji uczelni (Autorska oferta uczelni)",'Położnictwo II st.'!D20:D67,""))</f>
        <v>206</v>
      </c>
      <c r="H13" s="3" t="str">
        <f t="shared" si="1"/>
        <v>Wartość wymaga weryfikacji</v>
      </c>
      <c r="J13" s="31"/>
    </row>
    <row r="14" spans="1:25" x14ac:dyDescent="0.25">
      <c r="A14" s="39">
        <v>2</v>
      </c>
      <c r="B14" s="18"/>
      <c r="C14" s="23" t="s">
        <v>127</v>
      </c>
      <c r="D14" s="20"/>
      <c r="E14" s="20">
        <v>16</v>
      </c>
      <c r="F14" s="20">
        <v>16</v>
      </c>
      <c r="G14" s="38">
        <f>(SUMIFS('Położnictwo II st.'!Q20:Q67,'Położnictwo II st.'!H20:H67,"do dyspozycji uczelni (Autorska oferta uczelni)",'Położnictwo II st.'!D20:D67,"Tok A"))+(SUMIFS('Położnictwo II st.'!Q20:Q67,'Położnictwo II st.'!H20:H67,"do dyspozycji uczelni (Autorska oferta uczelni)",'Położnictwo II st.'!D20:D67,""))</f>
        <v>16</v>
      </c>
      <c r="H14" s="3" t="str">
        <f t="shared" si="1"/>
        <v>OK</v>
      </c>
    </row>
    <row r="15" spans="1:25" x14ac:dyDescent="0.25">
      <c r="A15" s="39">
        <v>2</v>
      </c>
      <c r="B15" s="18"/>
      <c r="C15" s="24" t="s">
        <v>128</v>
      </c>
      <c r="D15" s="20"/>
      <c r="E15" s="20">
        <v>16</v>
      </c>
      <c r="F15" s="20">
        <v>16</v>
      </c>
      <c r="G15" s="38">
        <f>(SUMIFS('Położnictwo II st.'!Q20:Q67,'Położnictwo II st.'!H20:H67,"do dyspozycji uczelni (Autorska oferta uczelni)",'Położnictwo II st.'!D20:D67,"Tok B"))+(SUMIFS('Położnictwo II st.'!Q20:Q67,'Położnictwo II st.'!H20:H67,"do dyspozycji uczelni (Autorska oferta uczelni)",'Położnictwo II st.'!D20:D67,""))</f>
        <v>16</v>
      </c>
      <c r="H15" s="3" t="str">
        <f t="shared" si="1"/>
        <v>OK</v>
      </c>
      <c r="J15" s="31"/>
    </row>
    <row r="16" spans="1:25" ht="30" x14ac:dyDescent="0.25">
      <c r="A16" s="39">
        <v>3</v>
      </c>
      <c r="B16" s="18" t="s">
        <v>996</v>
      </c>
      <c r="C16" s="23" t="s">
        <v>122</v>
      </c>
      <c r="D16" s="21">
        <v>0.05</v>
      </c>
      <c r="E16" s="20">
        <v>120</v>
      </c>
      <c r="F16" s="20">
        <f>D16*E16</f>
        <v>6</v>
      </c>
      <c r="G16" s="38">
        <f>(SUMIFS('Położnictwo II st.'!Q20:Q67,'Położnictwo II st.'!G20:G67,"POW",'Położnictwo II st.'!D20:D67,"Tok A"))+(SUMIFS('Położnictwo II st.'!Q20:Q67,'Położnictwo II st.'!G20:G67,"PSW",'Położnictwo II st.'!D20:D67,"Tok A"))</f>
        <v>6</v>
      </c>
      <c r="H16" s="3" t="str">
        <f t="shared" si="1"/>
        <v>OK</v>
      </c>
    </row>
    <row r="17" spans="1:10" ht="30" x14ac:dyDescent="0.25">
      <c r="A17" s="39">
        <v>3</v>
      </c>
      <c r="B17" s="18"/>
      <c r="C17" s="24" t="s">
        <v>124</v>
      </c>
      <c r="D17" s="21">
        <v>0.05</v>
      </c>
      <c r="E17" s="20">
        <v>120</v>
      </c>
      <c r="F17" s="20">
        <v>6</v>
      </c>
      <c r="G17" s="38">
        <f>(SUMIFS('Położnictwo II st.'!Q20:Q67,'Położnictwo II st.'!G20:G67,"POW",'Położnictwo II st.'!D20:D67,"Tok B"))+(SUMIFS('Położnictwo II st.'!Q20:Q67,'Położnictwo II st.'!G20:G67,"PSW",'Położnictwo II st.'!D20:D67,"Tok B"))</f>
        <v>6</v>
      </c>
      <c r="H17" s="3" t="s">
        <v>123</v>
      </c>
      <c r="J17" s="32"/>
    </row>
    <row r="18" spans="1:10" x14ac:dyDescent="0.25">
      <c r="A18" s="40">
        <v>4</v>
      </c>
      <c r="B18" s="22" t="s">
        <v>997</v>
      </c>
      <c r="C18" s="19" t="s">
        <v>120</v>
      </c>
      <c r="D18" s="19"/>
      <c r="E18" s="19">
        <v>90</v>
      </c>
      <c r="F18" s="19">
        <v>90</v>
      </c>
      <c r="G18" s="29">
        <f>(SUMIF('Położnictwo II st.'!I20:I67,"*język angielski*",'Położnictwo II st.'!AN20:AN67))+(SUMIF('Położnictwo II st.'!I20:I67,"*język angielski*",'Położnictwo II st.'!BK20:BK67))</f>
        <v>90</v>
      </c>
      <c r="H18" s="3" t="str">
        <f t="shared" ref="H18:H37" si="2">IF(G18=F18,"OK","Wartość wymaga weryfikacji")</f>
        <v>OK</v>
      </c>
      <c r="J18" s="2"/>
    </row>
    <row r="19" spans="1:10" x14ac:dyDescent="0.25">
      <c r="A19" s="40">
        <v>5</v>
      </c>
      <c r="B19" s="22" t="s">
        <v>998</v>
      </c>
      <c r="C19" s="19" t="s">
        <v>121</v>
      </c>
      <c r="D19" s="19"/>
      <c r="E19" s="19">
        <v>6</v>
      </c>
      <c r="F19" s="19">
        <v>6</v>
      </c>
      <c r="G19" s="29">
        <f>SUMIF('Położnictwo II st.'!I20:I67,"*język angielski*",'Położnictwo II st.'!Q20:Q67)</f>
        <v>6</v>
      </c>
      <c r="H19" s="3" t="str">
        <f t="shared" si="2"/>
        <v>OK</v>
      </c>
    </row>
    <row r="20" spans="1:10" ht="45" customHeight="1" x14ac:dyDescent="0.25">
      <c r="A20" s="40">
        <v>6</v>
      </c>
      <c r="B20" s="22"/>
      <c r="C20" s="19" t="s">
        <v>167</v>
      </c>
      <c r="D20" s="26"/>
      <c r="E20" s="19">
        <v>60</v>
      </c>
      <c r="F20" s="19">
        <v>60</v>
      </c>
      <c r="G20" s="29">
        <f>SUMIFS('Położnictwo II st.'!AG20:AG67,'Położnictwo II st.'!B20:B67,"B",'Położnictwo II st.'!I20:I67,"*diagnostyka ultrasonograf*")+SUMIFS('Położnictwo II st.'!AH20:AH67,'Położnictwo II st.'!B20:B67,"B",'Położnictwo II st.'!I20:I67,"*diagnostyka ultrasonograf*")+SUMIFS('Położnictwo II st.'!AI20:AI67,'Położnictwo II st.'!B20:B67,"B",'Położnictwo II st.'!I20:I67,"*diagnostyka ultrasonograf*")+SUMIFS('Położnictwo II st.'!AL20:AL67,'Położnictwo II st.'!B20:B67,"B",'Położnictwo II st.'!I20:I67,"*diagnostyka ultrasonograf*")+SUMIFS('Położnictwo II st.'!BD20:BD67,'Położnictwo II st.'!B20:B67,"B",'Położnictwo II st.'!I20:I67,"*diagnostyka ultrasonograf*")+SUMIFS('Położnictwo II st.'!BE20:BE67,'Położnictwo II st.'!B20:B67,"B",'Położnictwo II st.'!I20:I67,"*diagnostyka ultrasonograf*")+SUMIFS('Położnictwo II st.'!BF20:BF67,'Położnictwo II st.'!B20:B67,"B",'Położnictwo II st.'!I20:I67,"*diagnostyka ultrasonograf*")+SUMIFS('Położnictwo II st.'!BI20:BI67,'Położnictwo II st.'!B20:B67,"B",'Położnictwo II st.'!I20:I67,"*diagnostyka ultrasonograf*")</f>
        <v>61</v>
      </c>
      <c r="H20" s="3" t="str">
        <f t="shared" si="2"/>
        <v>Wartość wymaga weryfikacji</v>
      </c>
    </row>
    <row r="21" spans="1:10" ht="45" x14ac:dyDescent="0.25">
      <c r="A21" s="44">
        <v>7</v>
      </c>
      <c r="B21" s="43" t="s">
        <v>999</v>
      </c>
      <c r="C21" s="19" t="s">
        <v>168</v>
      </c>
      <c r="D21" s="26">
        <v>0.2</v>
      </c>
      <c r="E21" s="19">
        <v>120</v>
      </c>
      <c r="F21" s="19">
        <v>24</v>
      </c>
      <c r="G21" s="29">
        <f>(SUMIF('Położnictwo II st.'!B20:B67,"A",'Położnictwo II st.'!T20:T67))+(SUMIF('Położnictwo II st.'!B20:B67,"B",'Położnictwo II st.'!T20:T67))+(SUMIF('Położnictwo II st.'!B20:B67,"C",'Położnictwo II st.'!T20:T67))</f>
        <v>17.783937115516064</v>
      </c>
      <c r="H21" s="3" t="str">
        <f t="shared" si="2"/>
        <v>Wartość wymaga weryfikacji</v>
      </c>
    </row>
    <row r="22" spans="1:10" ht="30" x14ac:dyDescent="0.25">
      <c r="A22" s="40">
        <v>8</v>
      </c>
      <c r="B22" s="22"/>
      <c r="C22" s="19" t="s">
        <v>129</v>
      </c>
      <c r="D22" s="26"/>
      <c r="E22" s="19">
        <v>20</v>
      </c>
      <c r="F22" s="19">
        <v>20</v>
      </c>
      <c r="G22" s="29">
        <f>(SUMIF('Położnictwo II st.'!I20:I67,"*przygotowanie do egzaminu dyplomowego*",'Położnictwo II st.'!Q20:Q67))+(SUMIF('Położnictwo II st.'!I20:I67,"*przygotowanie pracy dyplomowej*",'Położnictwo II st.'!Q20:Q67))+(SUMIF('Położnictwo II st.'!I20:I67,"*egzamin magisterski*",'Położnictwo II st.'!Q20:Q67))+(SUMIF('Położnictwo II st.'!I20:I67,"*seminarium dyplomowe*",'Położnictwo II st.'!Q20:Q67))</f>
        <v>22</v>
      </c>
      <c r="H22" s="3" t="str">
        <f t="shared" si="2"/>
        <v>Wartość wymaga weryfikacji</v>
      </c>
      <c r="J22" s="57" t="s">
        <v>424</v>
      </c>
    </row>
    <row r="23" spans="1:10" ht="31.5" customHeight="1" x14ac:dyDescent="0.25">
      <c r="A23" s="61">
        <v>9</v>
      </c>
      <c r="B23" s="71" t="s">
        <v>1000</v>
      </c>
      <c r="C23" s="53" t="s">
        <v>980</v>
      </c>
      <c r="D23" s="26">
        <v>0.5</v>
      </c>
      <c r="E23" s="30">
        <v>120</v>
      </c>
      <c r="F23" s="19">
        <f>E23*D23</f>
        <v>60</v>
      </c>
      <c r="G23" s="29">
        <f>ROUNDUP(SUM('Położnictwo II st.'!S20:S42,'Położnictwo II st.'!S44:S66)-SUMIF('Położnictwo II st.'!D20:D67,"Tok B",'Położnictwo II st.'!S20:S67),0)</f>
        <v>61</v>
      </c>
      <c r="H23" s="3" t="str">
        <f>IF(G23=F23,"OK","Wartość wymaga weryfikacji")</f>
        <v>Wartość wymaga weryfikacji</v>
      </c>
      <c r="J23" s="55" t="s">
        <v>470</v>
      </c>
    </row>
    <row r="24" spans="1:10" ht="43.5" customHeight="1" x14ac:dyDescent="0.25">
      <c r="A24" s="61">
        <v>10</v>
      </c>
      <c r="B24" s="71" t="s">
        <v>1001</v>
      </c>
      <c r="C24" s="53" t="s">
        <v>956</v>
      </c>
      <c r="D24" s="26">
        <v>0.5</v>
      </c>
      <c r="E24" s="30">
        <v>120</v>
      </c>
      <c r="F24" s="19">
        <f>D24*E24</f>
        <v>60</v>
      </c>
      <c r="G24" s="50">
        <f>ROUNDUP((SUM('Położnictwo II st.'!U20:U42,'Położnictwo II st.'!U44:U66)),0)-SUMIF('Położnictwo II st.'!D20:D67,"Tok B",'Położnictwo II st.'!U20:U67)</f>
        <v>52.8</v>
      </c>
      <c r="H24" s="3" t="str">
        <f>IF(G24=F24,"OK","Wartość wymaga weryfikacji")</f>
        <v>Wartość wymaga weryfikacji</v>
      </c>
      <c r="J24" s="57"/>
    </row>
    <row r="25" spans="1:10" ht="30" x14ac:dyDescent="0.25">
      <c r="A25" s="40">
        <v>11</v>
      </c>
      <c r="B25" s="22" t="s">
        <v>1002</v>
      </c>
      <c r="C25" s="19" t="s">
        <v>170</v>
      </c>
      <c r="D25" s="26"/>
      <c r="E25" s="27"/>
      <c r="F25" s="19">
        <f>E3</f>
        <v>19</v>
      </c>
      <c r="G25" s="28">
        <f>(SUMIF('Położnictwo II st.'!K20:K42,"tak",'Położnictwo II st.'!Q20:Q42))+(SUMIF('Położnictwo II st.'!K44:K66,"tak",'Położnictwo II st.'!Q44:Q66))</f>
        <v>19</v>
      </c>
      <c r="H25" s="3" t="str">
        <f t="shared" si="2"/>
        <v>OK</v>
      </c>
      <c r="J25" s="56" t="s">
        <v>471</v>
      </c>
    </row>
    <row r="26" spans="1:10" ht="21" customHeight="1" x14ac:dyDescent="0.25">
      <c r="A26" s="46">
        <v>12</v>
      </c>
      <c r="B26" s="22" t="s">
        <v>1007</v>
      </c>
      <c r="C26" s="49" t="s">
        <v>425</v>
      </c>
      <c r="D26" s="19"/>
      <c r="E26" s="19"/>
      <c r="F26" s="19">
        <v>1300</v>
      </c>
      <c r="G26" s="30">
        <f>SUM('Położnictwo II st.'!O20:O42,'Położnictwo II st.'!O44:O66)-SUMIF('Położnictwo II st.'!D20:D67,"Tok B",'Położnictwo II st.'!O20:O67)</f>
        <v>1326</v>
      </c>
      <c r="H26" s="3" t="str">
        <f t="shared" si="2"/>
        <v>Wartość wymaga weryfikacji</v>
      </c>
      <c r="J26" s="57" t="s">
        <v>472</v>
      </c>
    </row>
    <row r="27" spans="1:10" ht="30" customHeight="1" x14ac:dyDescent="0.25">
      <c r="A27" s="46">
        <v>13</v>
      </c>
      <c r="B27" s="22"/>
      <c r="C27" s="49" t="s">
        <v>426</v>
      </c>
      <c r="D27" s="19"/>
      <c r="E27" s="19"/>
      <c r="F27" s="19">
        <v>120</v>
      </c>
      <c r="G27" s="30">
        <f>SUM('Położnictwo II st.'!Q20:Q42,'Położnictwo II st.'!Q44:Q66)-SUMIF('Położnictwo II st.'!D20:D67,"Tok B",'Położnictwo II st.'!Q20:Q67)</f>
        <v>120</v>
      </c>
      <c r="H27" s="3" t="str">
        <f t="shared" si="2"/>
        <v>OK</v>
      </c>
      <c r="J27" s="57" t="s">
        <v>428</v>
      </c>
    </row>
    <row r="28" spans="1:10" ht="45" x14ac:dyDescent="0.25">
      <c r="A28" s="45">
        <v>14</v>
      </c>
      <c r="B28" s="69"/>
      <c r="C28" s="52" t="s">
        <v>463</v>
      </c>
      <c r="D28" s="53"/>
      <c r="E28" s="19">
        <f>G27*25</f>
        <v>3000</v>
      </c>
      <c r="F28" s="19">
        <f>G27*30</f>
        <v>3600</v>
      </c>
      <c r="G28" s="59">
        <f>SUM('Położnictwo II st.'!M20:M42,'Położnictwo II st.'!M44:M66)-SUMIF('Położnictwo II st.'!D20:D67,"Tok B",'Położnictwo II st.'!M20:M67)</f>
        <v>3026</v>
      </c>
      <c r="H28" s="3" t="str">
        <f t="shared" si="2"/>
        <v>Wartość wymaga weryfikacji</v>
      </c>
    </row>
    <row r="29" spans="1:10" ht="30" x14ac:dyDescent="0.25">
      <c r="A29" s="46">
        <v>15</v>
      </c>
      <c r="B29" s="69"/>
      <c r="C29" s="52" t="s">
        <v>464</v>
      </c>
      <c r="D29" s="53"/>
      <c r="E29" s="19">
        <v>25</v>
      </c>
      <c r="F29" s="19">
        <v>30</v>
      </c>
      <c r="G29" s="60">
        <f>G28/G27</f>
        <v>25.216666666666665</v>
      </c>
      <c r="H29" s="3" t="str">
        <f t="shared" si="2"/>
        <v>Wartość wymaga weryfikacji</v>
      </c>
    </row>
    <row r="30" spans="1:10" ht="30" x14ac:dyDescent="0.25">
      <c r="A30" s="62">
        <v>9</v>
      </c>
      <c r="B30" s="71"/>
      <c r="C30" s="51" t="s">
        <v>982</v>
      </c>
      <c r="D30" s="26">
        <v>0.5</v>
      </c>
      <c r="E30" s="30">
        <v>120</v>
      </c>
      <c r="F30" s="19">
        <f>E30*D30</f>
        <v>60</v>
      </c>
      <c r="G30" s="58">
        <f>ROUNDUP(SUM('Położnictwo II st.'!S20:S42,'Położnictwo II st.'!S44:S66)-SUMIF('Położnictwo II st.'!D20:D67,"Tok A",'Położnictwo II st.'!S20:S67),0)</f>
        <v>61</v>
      </c>
      <c r="H30" s="3" t="str">
        <f t="shared" si="2"/>
        <v>Wartość wymaga weryfikacji</v>
      </c>
    </row>
    <row r="31" spans="1:10" ht="45" x14ac:dyDescent="0.25">
      <c r="A31" s="62">
        <v>10</v>
      </c>
      <c r="B31" s="71"/>
      <c r="C31" s="51" t="s">
        <v>130</v>
      </c>
      <c r="D31" s="26">
        <v>0.5</v>
      </c>
      <c r="E31" s="30">
        <v>120</v>
      </c>
      <c r="F31" s="19">
        <f>D31*E31</f>
        <v>60</v>
      </c>
      <c r="G31" s="58">
        <f>ROUNDUP((SUM('Położnictwo II st.'!U20:U42,'Położnictwo II st.'!U44:U66)),0)-SUMIF('Położnictwo II st.'!D20:D67,"Tok A",'Położnictwo II st.'!U20:U67)</f>
        <v>52.8</v>
      </c>
      <c r="H31" s="3" t="str">
        <f t="shared" si="2"/>
        <v>Wartość wymaga weryfikacji</v>
      </c>
    </row>
    <row r="32" spans="1:10" x14ac:dyDescent="0.25">
      <c r="A32" s="47">
        <v>12</v>
      </c>
      <c r="B32" s="69"/>
      <c r="C32" s="54" t="s">
        <v>465</v>
      </c>
      <c r="D32" s="51"/>
      <c r="E32" s="19"/>
      <c r="F32" s="19">
        <v>1300</v>
      </c>
      <c r="G32" s="30">
        <f>SUM('Położnictwo II st.'!O20:O42,'Położnictwo II st.'!O44:O66)-SUMIF('Położnictwo II st.'!D20:D67,"Tok A",'Położnictwo II st.'!O20:O67)</f>
        <v>1326</v>
      </c>
      <c r="H32" s="3" t="str">
        <f t="shared" si="2"/>
        <v>Wartość wymaga weryfikacji</v>
      </c>
    </row>
    <row r="33" spans="1:8" ht="30" x14ac:dyDescent="0.25">
      <c r="A33" s="47">
        <v>13</v>
      </c>
      <c r="B33" s="69"/>
      <c r="C33" s="54" t="s">
        <v>466</v>
      </c>
      <c r="D33" s="51"/>
      <c r="E33" s="19"/>
      <c r="F33" s="19">
        <v>120</v>
      </c>
      <c r="G33" s="30">
        <f>SUM('Położnictwo II st.'!Q20:Q42,'Położnictwo II st.'!Q44:Q66)-SUMIF('Położnictwo II st.'!D20:D67,"Tok A",'Położnictwo II st.'!Q20:Q67)</f>
        <v>120</v>
      </c>
      <c r="H33" s="3" t="str">
        <f t="shared" si="2"/>
        <v>OK</v>
      </c>
    </row>
    <row r="34" spans="1:8" ht="45" x14ac:dyDescent="0.25">
      <c r="A34" s="48">
        <v>14</v>
      </c>
      <c r="B34" s="69"/>
      <c r="C34" s="54" t="s">
        <v>467</v>
      </c>
      <c r="D34" s="51"/>
      <c r="E34" s="19">
        <f>G33*25</f>
        <v>3000</v>
      </c>
      <c r="F34" s="19">
        <f>G33*30</f>
        <v>3600</v>
      </c>
      <c r="G34" s="59">
        <f>SUM('Położnictwo II st.'!M20:M42,'Położnictwo II st.'!M44:M66)-SUMIF('Położnictwo II st.'!D20:D67,"Tok A",'Położnictwo II st.'!M20:M67)</f>
        <v>3026</v>
      </c>
      <c r="H34" s="3" t="str">
        <f t="shared" si="2"/>
        <v>Wartość wymaga weryfikacji</v>
      </c>
    </row>
    <row r="35" spans="1:8" ht="30" x14ac:dyDescent="0.25">
      <c r="A35" s="47">
        <v>15</v>
      </c>
      <c r="B35" s="69"/>
      <c r="C35" s="54" t="s">
        <v>468</v>
      </c>
      <c r="D35" s="51"/>
      <c r="E35" s="19">
        <v>25</v>
      </c>
      <c r="F35" s="19">
        <v>30</v>
      </c>
      <c r="G35" s="60">
        <f>G34/G33</f>
        <v>25.216666666666665</v>
      </c>
      <c r="H35" s="3" t="str">
        <f t="shared" si="2"/>
        <v>Wartość wymaga weryfikacji</v>
      </c>
    </row>
    <row r="36" spans="1:8" x14ac:dyDescent="0.25">
      <c r="A36" s="40">
        <v>16</v>
      </c>
      <c r="B36" s="69" t="s">
        <v>1003</v>
      </c>
      <c r="C36" s="70" t="s">
        <v>1004</v>
      </c>
      <c r="D36" s="19"/>
      <c r="E36" s="19"/>
      <c r="F36" s="19">
        <v>200</v>
      </c>
      <c r="G36" s="4">
        <f>SUMIFS('Położnictwo II st.'!O20:O67,'Położnictwo II st.'!B20:B67,"D",'Położnictwo II st.'!G20:G67,"RPS",'Położnictwo II st.'!H20:H67,"ze standardu")</f>
        <v>200</v>
      </c>
      <c r="H36" s="3" t="str">
        <f t="shared" si="2"/>
        <v>OK</v>
      </c>
    </row>
    <row r="37" spans="1:8" x14ac:dyDescent="0.25">
      <c r="A37" s="40">
        <v>17</v>
      </c>
      <c r="B37" s="69" t="s">
        <v>1005</v>
      </c>
      <c r="C37" s="70" t="s">
        <v>1006</v>
      </c>
      <c r="D37" s="19"/>
      <c r="E37" s="19"/>
      <c r="F37" s="19">
        <v>10</v>
      </c>
      <c r="G37" s="4">
        <f>SUMIFS('Położnictwo II st.'!Q20:Q67,'Położnictwo II st.'!B20:B67,"D",'Położnictwo II st.'!G20:G67,"RPS",'Położnictwo II st.'!H20:H67,"ze standardu")</f>
        <v>10</v>
      </c>
      <c r="H37" s="3" t="str">
        <f t="shared" si="2"/>
        <v>OK</v>
      </c>
    </row>
  </sheetData>
  <sheetProtection algorithmName="SHA-512" hashValue="B2JwRE760AuewbleDyWGEcy4WUDNEuE6YcsVtX0CZjTxHxPDNXrNitl4kWhAE0Y8LVmh29RP/MKUMMpi1lK3sQ==" saltValue="iKMuy0FHP2tvqx0qmr6Qrg==" spinCount="100000" sheet="1" objects="1" scenarios="1" selectLockedCells="1"/>
  <mergeCells count="5">
    <mergeCell ref="A10:A11"/>
    <mergeCell ref="C10:C11"/>
    <mergeCell ref="D10:F10"/>
    <mergeCell ref="G10:G11"/>
    <mergeCell ref="H10:H11"/>
  </mergeCells>
  <conditionalFormatting sqref="F3">
    <cfRule type="cellIs" dxfId="91" priority="93" operator="greaterThanOrEqual">
      <formula>$D$3</formula>
    </cfRule>
    <cfRule type="cellIs" dxfId="90" priority="95" operator="lessThan">
      <formula>$D$3</formula>
    </cfRule>
  </conditionalFormatting>
  <conditionalFormatting sqref="F4">
    <cfRule type="cellIs" dxfId="89" priority="79" operator="greaterThanOrEqual">
      <formula>$D$4</formula>
    </cfRule>
    <cfRule type="cellIs" dxfId="88" priority="80" operator="lessThan">
      <formula>$D$4</formula>
    </cfRule>
  </conditionalFormatting>
  <conditionalFormatting sqref="F5">
    <cfRule type="cellIs" dxfId="87" priority="74" operator="greaterThanOrEqual">
      <formula>$D$5</formula>
    </cfRule>
    <cfRule type="cellIs" dxfId="86" priority="75" operator="lessThan">
      <formula>$D$5</formula>
    </cfRule>
  </conditionalFormatting>
  <conditionalFormatting sqref="F6">
    <cfRule type="cellIs" dxfId="85" priority="72" operator="lessThan">
      <formula>$D$6</formula>
    </cfRule>
    <cfRule type="cellIs" dxfId="84" priority="73" operator="greaterThanOrEqual">
      <formula>$D$6</formula>
    </cfRule>
  </conditionalFormatting>
  <conditionalFormatting sqref="F7">
    <cfRule type="cellIs" dxfId="83" priority="90" operator="greaterThanOrEqual">
      <formula>$D$7</formula>
    </cfRule>
    <cfRule type="cellIs" dxfId="82" priority="94" operator="lessThan">
      <formula>$D$7</formula>
    </cfRule>
  </conditionalFormatting>
  <conditionalFormatting sqref="G3">
    <cfRule type="cellIs" dxfId="81" priority="81" operator="greaterThanOrEqual">
      <formula>$E$3</formula>
    </cfRule>
    <cfRule type="cellIs" dxfId="80" priority="82" operator="lessThan">
      <formula>$E$3</formula>
    </cfRule>
  </conditionalFormatting>
  <conditionalFormatting sqref="G4">
    <cfRule type="cellIs" dxfId="79" priority="76" operator="greaterThanOrEqual">
      <formula>$E$4</formula>
    </cfRule>
    <cfRule type="cellIs" dxfId="78" priority="77" operator="lessThan">
      <formula>$E$4</formula>
    </cfRule>
  </conditionalFormatting>
  <conditionalFormatting sqref="G5">
    <cfRule type="cellIs" dxfId="77" priority="86" operator="greaterThanOrEqual">
      <formula>$E$5</formula>
    </cfRule>
    <cfRule type="cellIs" dxfId="76" priority="87" operator="lessThan">
      <formula>$E$5</formula>
    </cfRule>
  </conditionalFormatting>
  <conditionalFormatting sqref="G6">
    <cfRule type="cellIs" dxfId="75" priority="88" operator="greaterThanOrEqual">
      <formula>$E$6</formula>
    </cfRule>
    <cfRule type="cellIs" dxfId="74" priority="89" operator="lessThan">
      <formula>$E$6</formula>
    </cfRule>
  </conditionalFormatting>
  <conditionalFormatting sqref="G7">
    <cfRule type="cellIs" dxfId="73" priority="83" operator="greaterThanOrEqual">
      <formula>$E$7</formula>
    </cfRule>
    <cfRule type="cellIs" dxfId="72" priority="85" operator="lessThan">
      <formula>$E$7</formula>
    </cfRule>
  </conditionalFormatting>
  <conditionalFormatting sqref="G12">
    <cfRule type="cellIs" dxfId="71" priority="61" operator="greaterThanOrEqual">
      <formula>$F$12</formula>
    </cfRule>
    <cfRule type="cellIs" dxfId="70" priority="62" operator="lessThan">
      <formula>$F$12</formula>
    </cfRule>
  </conditionalFormatting>
  <conditionalFormatting sqref="G13">
    <cfRule type="cellIs" dxfId="69" priority="57" operator="lessThan">
      <formula>$F$13</formula>
    </cfRule>
    <cfRule type="cellIs" dxfId="68" priority="58" operator="greaterThanOrEqual">
      <formula>$G$13</formula>
    </cfRule>
  </conditionalFormatting>
  <conditionalFormatting sqref="G14">
    <cfRule type="cellIs" dxfId="67" priority="59" operator="greaterThanOrEqual">
      <formula>$F$14</formula>
    </cfRule>
    <cfRule type="cellIs" dxfId="66" priority="60" operator="lessThan">
      <formula>$F$14</formula>
    </cfRule>
  </conditionalFormatting>
  <conditionalFormatting sqref="G15">
    <cfRule type="cellIs" dxfId="65" priority="55" operator="lessThan">
      <formula>$F$15</formula>
    </cfRule>
    <cfRule type="cellIs" dxfId="64" priority="56" operator="greaterThanOrEqual">
      <formula>$F$15</formula>
    </cfRule>
  </conditionalFormatting>
  <conditionalFormatting sqref="G16">
    <cfRule type="cellIs" dxfId="63" priority="53" operator="lessThan">
      <formula>$F$16</formula>
    </cfRule>
    <cfRule type="cellIs" dxfId="62" priority="54" operator="greaterThanOrEqual">
      <formula>$F$16</formula>
    </cfRule>
  </conditionalFormatting>
  <conditionalFormatting sqref="G17">
    <cfRule type="cellIs" dxfId="61" priority="48" operator="lessThan">
      <formula>$F$17</formula>
    </cfRule>
    <cfRule type="cellIs" dxfId="60" priority="49" operator="greaterThanOrEqual">
      <formula>$F$17</formula>
    </cfRule>
  </conditionalFormatting>
  <conditionalFormatting sqref="G18">
    <cfRule type="cellIs" dxfId="59" priority="66" operator="greaterThanOrEqual">
      <formula>$F$18</formula>
    </cfRule>
    <cfRule type="cellIs" dxfId="58" priority="67" operator="lessThan">
      <formula>$F$18</formula>
    </cfRule>
  </conditionalFormatting>
  <conditionalFormatting sqref="G19">
    <cfRule type="cellIs" dxfId="57" priority="41" operator="lessThan">
      <formula>$F$19</formula>
    </cfRule>
    <cfRule type="cellIs" dxfId="56" priority="42" operator="greaterThanOrEqual">
      <formula>$F$19</formula>
    </cfRule>
  </conditionalFormatting>
  <conditionalFormatting sqref="G20">
    <cfRule type="cellIs" dxfId="55" priority="64" operator="greaterThanOrEqual">
      <formula>$F$20</formula>
    </cfRule>
    <cfRule type="cellIs" dxfId="54" priority="65" operator="lessThan">
      <formula>$F$20</formula>
    </cfRule>
  </conditionalFormatting>
  <conditionalFormatting sqref="G21">
    <cfRule type="cellIs" dxfId="53" priority="39" operator="lessThanOrEqual">
      <formula>$F$21</formula>
    </cfRule>
    <cfRule type="cellIs" dxfId="52" priority="40" operator="greaterThan">
      <formula>$F$21</formula>
    </cfRule>
  </conditionalFormatting>
  <conditionalFormatting sqref="G22">
    <cfRule type="cellIs" dxfId="51" priority="37" operator="lessThan">
      <formula>$F$22</formula>
    </cfRule>
    <cfRule type="cellIs" dxfId="50" priority="38" operator="greaterThanOrEqual">
      <formula>$F$22</formula>
    </cfRule>
  </conditionalFormatting>
  <conditionalFormatting sqref="G23">
    <cfRule type="cellIs" dxfId="49" priority="50" operator="lessThanOrEqual">
      <formula>$F$23</formula>
    </cfRule>
    <cfRule type="cellIs" dxfId="48" priority="63" operator="greaterThan">
      <formula>$F$23</formula>
    </cfRule>
  </conditionalFormatting>
  <conditionalFormatting sqref="G24">
    <cfRule type="cellIs" dxfId="47" priority="43" operator="greaterThanOrEqual">
      <formula>$F$24</formula>
    </cfRule>
    <cfRule type="cellIs" dxfId="46" priority="44" operator="lessThan">
      <formula>$F$24</formula>
    </cfRule>
  </conditionalFormatting>
  <conditionalFormatting sqref="G25">
    <cfRule type="cellIs" dxfId="45" priority="68" operator="lessThan">
      <formula>$F$25</formula>
    </cfRule>
    <cfRule type="cellIs" dxfId="44" priority="69" operator="greaterThanOrEqual">
      <formula>$F$25</formula>
    </cfRule>
  </conditionalFormatting>
  <conditionalFormatting sqref="G26">
    <cfRule type="cellIs" dxfId="43" priority="35" operator="lessThan">
      <formula>$F$26</formula>
    </cfRule>
    <cfRule type="cellIs" dxfId="42" priority="36" operator="greaterThanOrEqual">
      <formula>$F$26</formula>
    </cfRule>
  </conditionalFormatting>
  <conditionalFormatting sqref="G27">
    <cfRule type="cellIs" dxfId="41" priority="33" operator="lessThan">
      <formula>$F$27</formula>
    </cfRule>
    <cfRule type="cellIs" dxfId="40" priority="34" operator="greaterThanOrEqual">
      <formula>$F$27</formula>
    </cfRule>
  </conditionalFormatting>
  <conditionalFormatting sqref="G28">
    <cfRule type="cellIs" dxfId="39" priority="28" operator="equal">
      <formula>$E$28</formula>
    </cfRule>
    <cfRule type="cellIs" dxfId="38" priority="29" operator="equal">
      <formula>$F$28</formula>
    </cfRule>
    <cfRule type="cellIs" dxfId="37" priority="30" operator="between">
      <formula>$E$28</formula>
      <formula>$F$28</formula>
    </cfRule>
    <cfRule type="cellIs" dxfId="36" priority="31" operator="lessThan">
      <formula>$E$28</formula>
    </cfRule>
    <cfRule type="cellIs" dxfId="35" priority="32" operator="greaterThan">
      <formula>$F$28</formula>
    </cfRule>
  </conditionalFormatting>
  <conditionalFormatting sqref="G29">
    <cfRule type="cellIs" dxfId="34" priority="18" operator="equal">
      <formula>$E$29</formula>
    </cfRule>
    <cfRule type="cellIs" dxfId="33" priority="19" operator="equal">
      <formula>$F$29</formula>
    </cfRule>
    <cfRule type="cellIs" dxfId="32" priority="20" operator="between">
      <formula>$E$29</formula>
      <formula>$F$29</formula>
    </cfRule>
    <cfRule type="cellIs" dxfId="31" priority="21" operator="lessThan">
      <formula>$E$29</formula>
    </cfRule>
    <cfRule type="cellIs" dxfId="30" priority="22" operator="greaterThan">
      <formula>$F$29</formula>
    </cfRule>
  </conditionalFormatting>
  <conditionalFormatting sqref="G30">
    <cfRule type="cellIs" dxfId="29" priority="7" operator="lessThanOrEqual">
      <formula>$F$30</formula>
    </cfRule>
    <cfRule type="cellIs" dxfId="28" priority="8" operator="greaterThan">
      <formula>$F$30</formula>
    </cfRule>
  </conditionalFormatting>
  <conditionalFormatting sqref="G31">
    <cfRule type="cellIs" dxfId="27" priority="5" operator="lessThanOrEqual">
      <formula>$F$31</formula>
    </cfRule>
    <cfRule type="cellIs" dxfId="26" priority="6" operator="greaterThan">
      <formula>$F$31</formula>
    </cfRule>
  </conditionalFormatting>
  <conditionalFormatting sqref="G32">
    <cfRule type="cellIs" dxfId="25" priority="11" operator="lessThan">
      <formula>$F$32</formula>
    </cfRule>
    <cfRule type="cellIs" dxfId="24" priority="12" operator="greaterThanOrEqual">
      <formula>$F$32</formula>
    </cfRule>
  </conditionalFormatting>
  <conditionalFormatting sqref="G33">
    <cfRule type="cellIs" dxfId="23" priority="9" operator="lessThan">
      <formula>$F$33</formula>
    </cfRule>
    <cfRule type="cellIs" dxfId="22" priority="10" operator="greaterThanOrEqual">
      <formula>$F$33</formula>
    </cfRule>
  </conditionalFormatting>
  <conditionalFormatting sqref="G34">
    <cfRule type="cellIs" dxfId="21" priority="23" operator="equal">
      <formula>$E$34</formula>
    </cfRule>
    <cfRule type="cellIs" dxfId="20" priority="24" operator="equal">
      <formula>$F$34</formula>
    </cfRule>
    <cfRule type="cellIs" dxfId="19" priority="25" operator="between">
      <formula>$E$34</formula>
      <formula>$F$34</formula>
    </cfRule>
    <cfRule type="cellIs" dxfId="18" priority="26" operator="lessThan">
      <formula>$E$34</formula>
    </cfRule>
    <cfRule type="cellIs" dxfId="17" priority="27" operator="greaterThan">
      <formula>$F$34</formula>
    </cfRule>
  </conditionalFormatting>
  <conditionalFormatting sqref="G35">
    <cfRule type="cellIs" dxfId="16" priority="13" operator="equal">
      <formula>$E$35</formula>
    </cfRule>
    <cfRule type="cellIs" dxfId="15" priority="14" operator="equal">
      <formula>$F$35</formula>
    </cfRule>
    <cfRule type="cellIs" dxfId="14" priority="15" operator="between">
      <formula>$E$35</formula>
      <formula>$F$35</formula>
    </cfRule>
    <cfRule type="cellIs" dxfId="13" priority="16" operator="lessThan">
      <formula>$E$35</formula>
    </cfRule>
    <cfRule type="cellIs" dxfId="12" priority="17" operator="greaterThan">
      <formula>$F$35</formula>
    </cfRule>
  </conditionalFormatting>
  <conditionalFormatting sqref="G36">
    <cfRule type="cellIs" dxfId="11" priority="1" operator="lessThan">
      <formula>$F$36</formula>
    </cfRule>
    <cfRule type="cellIs" dxfId="10" priority="4" operator="greaterThanOrEqual">
      <formula>$F$36</formula>
    </cfRule>
  </conditionalFormatting>
  <conditionalFormatting sqref="G37">
    <cfRule type="cellIs" dxfId="9" priority="2" operator="greaterThanOrEqual">
      <formula>$F$37</formula>
    </cfRule>
    <cfRule type="cellIs" dxfId="8" priority="3" operator="lessThan">
      <formula>$F$37</formula>
    </cfRule>
  </conditionalFormatting>
  <pageMargins left="0.7" right="0.7" top="0.75" bottom="0.75" header="0.3" footer="0.3"/>
  <pageSetup paperSize="9"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X68"/>
  <sheetViews>
    <sheetView tabSelected="1" zoomScale="55" zoomScaleNormal="55" workbookViewId="0">
      <pane xSplit="19" ySplit="19" topLeftCell="T20" activePane="bottomRight" state="frozen"/>
      <selection pane="topRight" activeCell="T1" sqref="T1"/>
      <selection pane="bottomLeft" activeCell="A20" sqref="A20"/>
      <selection pane="bottomRight" activeCell="AG49" sqref="AG49"/>
    </sheetView>
  </sheetViews>
  <sheetFormatPr defaultColWidth="8.85546875" defaultRowHeight="15" x14ac:dyDescent="0.25"/>
  <cols>
    <col min="1" max="1" width="5.42578125" style="77" customWidth="1"/>
    <col min="2" max="2" width="6.7109375" style="77" customWidth="1"/>
    <col min="3" max="3" width="12.140625" style="77" customWidth="1"/>
    <col min="4" max="5" width="6.7109375" style="77" customWidth="1"/>
    <col min="6" max="6" width="12.42578125" style="77" customWidth="1"/>
    <col min="7" max="7" width="7.140625" style="77" customWidth="1"/>
    <col min="8" max="8" width="19.42578125" style="77" customWidth="1"/>
    <col min="9" max="9" width="47.140625" style="78" customWidth="1"/>
    <col min="10" max="10" width="15.140625" style="77" customWidth="1"/>
    <col min="11" max="11" width="12" style="77" customWidth="1"/>
    <col min="12" max="12" width="6.85546875" style="77" customWidth="1"/>
    <col min="13" max="13" width="6.7109375" style="77" customWidth="1"/>
    <col min="14" max="14" width="7.42578125" style="77" customWidth="1"/>
    <col min="15" max="15" width="6.7109375" style="77" customWidth="1"/>
    <col min="16" max="16" width="9.42578125" style="77" customWidth="1"/>
    <col min="17" max="19" width="5.85546875" style="77" customWidth="1"/>
    <col min="20" max="271" width="4.28515625" style="77" customWidth="1"/>
    <col min="272" max="16384" width="8.85546875" style="77"/>
  </cols>
  <sheetData>
    <row r="1" spans="1:19" s="206" customFormat="1" x14ac:dyDescent="0.25">
      <c r="I1" s="208"/>
    </row>
    <row r="2" spans="1:19" s="206" customFormat="1" x14ac:dyDescent="0.25">
      <c r="I2" s="208"/>
    </row>
    <row r="3" spans="1:19" s="206" customFormat="1" x14ac:dyDescent="0.25">
      <c r="I3" s="208"/>
    </row>
    <row r="4" spans="1:19" s="206" customFormat="1" x14ac:dyDescent="0.25">
      <c r="I4" s="208"/>
    </row>
    <row r="5" spans="1:19" s="206" customFormat="1" x14ac:dyDescent="0.25">
      <c r="H5" s="407" t="s">
        <v>22</v>
      </c>
      <c r="I5" s="213" t="s">
        <v>960</v>
      </c>
    </row>
    <row r="6" spans="1:19" s="206" customFormat="1" x14ac:dyDescent="0.25">
      <c r="H6" s="407" t="s">
        <v>23</v>
      </c>
      <c r="I6" s="213" t="s">
        <v>132</v>
      </c>
    </row>
    <row r="7" spans="1:19" s="206" customFormat="1" x14ac:dyDescent="0.25">
      <c r="H7" s="407" t="s">
        <v>25</v>
      </c>
      <c r="I7" s="217" t="s">
        <v>961</v>
      </c>
    </row>
    <row r="8" spans="1:19" s="206" customFormat="1" x14ac:dyDescent="0.25">
      <c r="H8" s="407" t="s">
        <v>44</v>
      </c>
      <c r="I8" s="213" t="s">
        <v>109</v>
      </c>
    </row>
    <row r="9" spans="1:19" s="206" customFormat="1" x14ac:dyDescent="0.25">
      <c r="H9" s="407" t="s">
        <v>48</v>
      </c>
      <c r="I9" s="213" t="s">
        <v>60</v>
      </c>
    </row>
    <row r="10" spans="1:19" s="206" customFormat="1" x14ac:dyDescent="0.25">
      <c r="H10" s="407" t="s">
        <v>24</v>
      </c>
      <c r="I10" s="213" t="s">
        <v>962</v>
      </c>
    </row>
    <row r="11" spans="1:19" s="206" customFormat="1" x14ac:dyDescent="0.25">
      <c r="H11" s="407" t="s">
        <v>49</v>
      </c>
      <c r="I11" s="220">
        <v>4</v>
      </c>
    </row>
    <row r="12" spans="1:19" s="206" customFormat="1" x14ac:dyDescent="0.25">
      <c r="H12" s="407" t="s">
        <v>50</v>
      </c>
      <c r="I12" s="220" t="s">
        <v>963</v>
      </c>
    </row>
    <row r="13" spans="1:19" s="206" customFormat="1" x14ac:dyDescent="0.25">
      <c r="H13" s="407" t="s">
        <v>51</v>
      </c>
      <c r="I13" s="220">
        <v>120</v>
      </c>
    </row>
    <row r="14" spans="1:19" s="206" customFormat="1" ht="15.75" thickBot="1" x14ac:dyDescent="0.3">
      <c r="I14" s="208"/>
    </row>
    <row r="15" spans="1:19" s="522" customFormat="1" ht="18.75" customHeight="1" x14ac:dyDescent="0.25">
      <c r="A15" s="789" t="s">
        <v>0</v>
      </c>
      <c r="B15" s="791" t="s">
        <v>38</v>
      </c>
      <c r="C15" s="762" t="s">
        <v>52</v>
      </c>
      <c r="D15" s="762" t="s">
        <v>53</v>
      </c>
      <c r="E15" s="762" t="s">
        <v>30</v>
      </c>
      <c r="F15" s="762" t="s">
        <v>31</v>
      </c>
      <c r="G15" s="762" t="s">
        <v>171</v>
      </c>
      <c r="H15" s="762" t="s">
        <v>115</v>
      </c>
      <c r="I15" s="765" t="s">
        <v>1</v>
      </c>
      <c r="J15" s="768" t="s">
        <v>26</v>
      </c>
      <c r="K15" s="769"/>
      <c r="L15" s="769"/>
      <c r="M15" s="769"/>
      <c r="N15" s="769"/>
      <c r="O15" s="769"/>
      <c r="P15" s="770"/>
      <c r="Q15" s="771" t="s">
        <v>172</v>
      </c>
      <c r="R15" s="772"/>
      <c r="S15" s="773"/>
    </row>
    <row r="16" spans="1:19" s="522" customFormat="1" ht="18.75" customHeight="1" thickBot="1" x14ac:dyDescent="0.3">
      <c r="A16" s="790"/>
      <c r="B16" s="792"/>
      <c r="C16" s="763"/>
      <c r="D16" s="763"/>
      <c r="E16" s="763"/>
      <c r="F16" s="763"/>
      <c r="G16" s="763"/>
      <c r="H16" s="763"/>
      <c r="I16" s="766"/>
      <c r="J16" s="777" t="s">
        <v>85</v>
      </c>
      <c r="K16" s="778"/>
      <c r="L16" s="778"/>
      <c r="M16" s="778"/>
      <c r="N16" s="779"/>
      <c r="O16" s="780" t="s">
        <v>173</v>
      </c>
      <c r="P16" s="783" t="s">
        <v>174</v>
      </c>
      <c r="Q16" s="774"/>
      <c r="R16" s="775"/>
      <c r="S16" s="776"/>
    </row>
    <row r="17" spans="1:284" s="522" customFormat="1" ht="26.25" customHeight="1" thickBot="1" x14ac:dyDescent="0.3">
      <c r="A17" s="790"/>
      <c r="B17" s="792"/>
      <c r="C17" s="763"/>
      <c r="D17" s="763"/>
      <c r="E17" s="763"/>
      <c r="F17" s="763"/>
      <c r="G17" s="763"/>
      <c r="H17" s="763"/>
      <c r="I17" s="766"/>
      <c r="J17" s="786" t="s">
        <v>87</v>
      </c>
      <c r="K17" s="803" t="s">
        <v>84</v>
      </c>
      <c r="L17" s="794" t="s">
        <v>88</v>
      </c>
      <c r="M17" s="797" t="s">
        <v>175</v>
      </c>
      <c r="N17" s="800" t="s">
        <v>86</v>
      </c>
      <c r="O17" s="781"/>
      <c r="P17" s="784"/>
      <c r="Q17" s="753" t="s">
        <v>176</v>
      </c>
      <c r="R17" s="756" t="s">
        <v>177</v>
      </c>
      <c r="S17" s="759" t="s">
        <v>178</v>
      </c>
      <c r="T17" s="850" t="s">
        <v>179</v>
      </c>
      <c r="U17" s="851"/>
      <c r="V17" s="851"/>
      <c r="W17" s="851"/>
      <c r="X17" s="851"/>
      <c r="Y17" s="851"/>
      <c r="Z17" s="851"/>
      <c r="AA17" s="851"/>
      <c r="AB17" s="851"/>
      <c r="AC17" s="851"/>
      <c r="AD17" s="851"/>
      <c r="AE17" s="851"/>
      <c r="AF17" s="851"/>
      <c r="AG17" s="851"/>
      <c r="AH17" s="851"/>
      <c r="AI17" s="851"/>
      <c r="AJ17" s="851"/>
      <c r="AK17" s="851"/>
      <c r="AL17" s="851"/>
      <c r="AM17" s="851"/>
      <c r="AN17" s="851"/>
      <c r="AO17" s="851"/>
      <c r="AP17" s="851"/>
      <c r="AQ17" s="851"/>
      <c r="AR17" s="851"/>
      <c r="AS17" s="851"/>
      <c r="AT17" s="851"/>
      <c r="AU17" s="851" t="s">
        <v>180</v>
      </c>
      <c r="AV17" s="851"/>
      <c r="AW17" s="851"/>
      <c r="AX17" s="851"/>
      <c r="AY17" s="851"/>
      <c r="AZ17" s="851"/>
      <c r="BA17" s="851"/>
      <c r="BB17" s="851"/>
      <c r="BC17" s="851"/>
      <c r="BD17" s="851"/>
      <c r="BE17" s="851"/>
      <c r="BF17" s="851"/>
      <c r="BG17" s="851"/>
      <c r="BH17" s="851"/>
      <c r="BI17" s="851"/>
      <c r="BJ17" s="851"/>
      <c r="BK17" s="851"/>
      <c r="BL17" s="851"/>
      <c r="BM17" s="851"/>
      <c r="BN17" s="851"/>
      <c r="BO17" s="851"/>
      <c r="BP17" s="851"/>
      <c r="BQ17" s="851"/>
      <c r="BR17" s="851"/>
      <c r="BS17" s="851"/>
      <c r="BT17" s="851"/>
      <c r="BU17" s="851"/>
      <c r="BV17" s="851"/>
      <c r="BW17" s="851"/>
      <c r="BX17" s="851"/>
      <c r="BY17" s="851"/>
      <c r="BZ17" s="851"/>
      <c r="CA17" s="851"/>
      <c r="CB17" s="851"/>
      <c r="CC17" s="851"/>
      <c r="CD17" s="851"/>
      <c r="CE17" s="851"/>
      <c r="CF17" s="851"/>
      <c r="CG17" s="851"/>
      <c r="CH17" s="851"/>
      <c r="CI17" s="851"/>
      <c r="CJ17" s="851"/>
      <c r="CK17" s="851"/>
      <c r="CL17" s="851"/>
      <c r="CM17" s="851"/>
      <c r="CN17" s="851"/>
      <c r="CO17" s="851"/>
      <c r="CP17" s="851"/>
      <c r="CQ17" s="851"/>
      <c r="CR17" s="851"/>
      <c r="CS17" s="851"/>
      <c r="CT17" s="851"/>
      <c r="CU17" s="851"/>
      <c r="CV17" s="851"/>
      <c r="CW17" s="851"/>
      <c r="CX17" s="851"/>
      <c r="CY17" s="851"/>
      <c r="CZ17" s="851"/>
      <c r="DA17" s="851"/>
      <c r="DB17" s="851"/>
      <c r="DC17" s="851"/>
      <c r="DD17" s="851"/>
      <c r="DE17" s="851"/>
      <c r="DF17" s="851"/>
      <c r="DG17" s="851"/>
      <c r="DH17" s="851"/>
      <c r="DI17" s="851"/>
      <c r="DJ17" s="851"/>
      <c r="DK17" s="851"/>
      <c r="DL17" s="851"/>
      <c r="DM17" s="851"/>
      <c r="DN17" s="851"/>
      <c r="DO17" s="851"/>
      <c r="DP17" s="851"/>
      <c r="DQ17" s="851"/>
      <c r="DR17" s="851"/>
      <c r="DS17" s="851"/>
      <c r="DT17" s="851"/>
      <c r="DU17" s="851"/>
      <c r="DV17" s="862"/>
      <c r="DW17" s="850" t="s">
        <v>181</v>
      </c>
      <c r="DX17" s="851"/>
      <c r="DY17" s="851"/>
      <c r="DZ17" s="851"/>
      <c r="EA17" s="851"/>
      <c r="EB17" s="851"/>
      <c r="EC17" s="851"/>
      <c r="ED17" s="851"/>
      <c r="EE17" s="851"/>
      <c r="EF17" s="851"/>
      <c r="EG17" s="851"/>
      <c r="EH17" s="851"/>
      <c r="EI17" s="851"/>
      <c r="EJ17" s="851"/>
      <c r="EK17" s="851"/>
      <c r="EL17" s="851"/>
      <c r="EM17" s="851"/>
      <c r="EN17" s="851"/>
      <c r="EO17" s="851"/>
      <c r="EP17" s="851"/>
      <c r="EQ17" s="851"/>
      <c r="ER17" s="851"/>
      <c r="ES17" s="859" t="s">
        <v>1018</v>
      </c>
      <c r="ET17" s="860"/>
      <c r="EU17" s="860"/>
      <c r="EV17" s="860"/>
      <c r="EW17" s="860"/>
      <c r="EX17" s="861"/>
      <c r="EY17" s="865" t="s">
        <v>182</v>
      </c>
      <c r="EZ17" s="865"/>
      <c r="FA17" s="865"/>
      <c r="FB17" s="865"/>
      <c r="FC17" s="865"/>
      <c r="FD17" s="865"/>
      <c r="FE17" s="865"/>
      <c r="FF17" s="865"/>
      <c r="FG17" s="865"/>
      <c r="FH17" s="865"/>
      <c r="FI17" s="865"/>
      <c r="FJ17" s="865"/>
      <c r="FK17" s="865"/>
      <c r="FL17" s="865"/>
      <c r="FM17" s="865"/>
      <c r="FN17" s="865"/>
      <c r="FO17" s="865"/>
      <c r="FP17" s="865"/>
      <c r="FQ17" s="865"/>
      <c r="FR17" s="865"/>
      <c r="FS17" s="866"/>
      <c r="FT17" s="815" t="s">
        <v>183</v>
      </c>
      <c r="FU17" s="816"/>
      <c r="FV17" s="816"/>
      <c r="FW17" s="816"/>
      <c r="FX17" s="816"/>
      <c r="FY17" s="816"/>
      <c r="FZ17" s="816"/>
      <c r="GA17" s="816"/>
      <c r="GB17" s="816"/>
      <c r="GC17" s="816"/>
      <c r="GD17" s="816"/>
      <c r="GE17" s="816"/>
      <c r="GF17" s="816"/>
      <c r="GG17" s="816"/>
      <c r="GH17" s="816"/>
      <c r="GI17" s="816"/>
      <c r="GJ17" s="816"/>
      <c r="GK17" s="816"/>
      <c r="GL17" s="816"/>
      <c r="GM17" s="816"/>
      <c r="GN17" s="816"/>
      <c r="GO17" s="816"/>
      <c r="GP17" s="816"/>
      <c r="GQ17" s="816"/>
      <c r="GR17" s="816"/>
      <c r="GS17" s="816"/>
      <c r="GT17" s="816"/>
      <c r="GU17" s="816"/>
      <c r="GV17" s="816"/>
      <c r="GW17" s="816"/>
      <c r="GX17" s="816"/>
      <c r="GY17" s="816"/>
      <c r="GZ17" s="816"/>
      <c r="HA17" s="816"/>
      <c r="HB17" s="816"/>
      <c r="HC17" s="816"/>
      <c r="HD17" s="816"/>
      <c r="HE17" s="816"/>
      <c r="HF17" s="816"/>
      <c r="HG17" s="816"/>
      <c r="HH17" s="816"/>
      <c r="HI17" s="816"/>
      <c r="HJ17" s="816"/>
      <c r="HK17" s="816"/>
      <c r="HL17" s="816"/>
      <c r="HM17" s="816"/>
      <c r="HN17" s="816"/>
      <c r="HO17" s="816"/>
      <c r="HP17" s="816"/>
      <c r="HQ17" s="816"/>
      <c r="HR17" s="816"/>
      <c r="HS17" s="816"/>
      <c r="HT17" s="816"/>
      <c r="HU17" s="816"/>
      <c r="HV17" s="816"/>
      <c r="HW17" s="816"/>
      <c r="HX17" s="816"/>
      <c r="HY17" s="816"/>
      <c r="HZ17" s="816"/>
      <c r="IA17" s="816"/>
      <c r="IB17" s="816"/>
      <c r="IC17" s="816"/>
      <c r="ID17" s="816"/>
      <c r="IE17" s="816"/>
      <c r="IF17" s="816"/>
      <c r="IG17" s="816"/>
      <c r="IH17" s="816"/>
      <c r="II17" s="816"/>
      <c r="IJ17" s="816"/>
      <c r="IK17" s="816"/>
      <c r="IL17" s="816"/>
      <c r="IM17" s="864"/>
      <c r="IN17" s="815" t="s">
        <v>184</v>
      </c>
      <c r="IO17" s="816"/>
      <c r="IP17" s="816"/>
      <c r="IQ17" s="816"/>
      <c r="IR17" s="816"/>
      <c r="IS17" s="816"/>
      <c r="IT17" s="816"/>
      <c r="IU17" s="816"/>
      <c r="IV17" s="816"/>
      <c r="IW17" s="816"/>
      <c r="IX17" s="816"/>
      <c r="IY17" s="816"/>
      <c r="IZ17" s="816"/>
      <c r="JA17" s="816"/>
      <c r="JB17" s="816"/>
      <c r="JC17" s="816"/>
      <c r="JD17" s="816"/>
      <c r="JE17" s="806" t="s">
        <v>178</v>
      </c>
      <c r="JF17" s="807"/>
      <c r="JG17" s="807"/>
      <c r="JH17" s="807"/>
      <c r="JI17" s="807"/>
      <c r="JJ17" s="807"/>
      <c r="JK17" s="807"/>
      <c r="JL17" s="808" t="s">
        <v>185</v>
      </c>
      <c r="JM17" s="809"/>
      <c r="JN17" s="809"/>
      <c r="JO17" s="809"/>
      <c r="JP17" s="809"/>
      <c r="JQ17" s="809"/>
      <c r="JR17" s="809"/>
      <c r="JS17" s="809"/>
      <c r="JT17" s="809"/>
      <c r="JU17" s="809"/>
      <c r="JV17" s="809"/>
      <c r="JW17" s="809"/>
      <c r="JX17" s="810"/>
    </row>
    <row r="18" spans="1:284" s="522" customFormat="1" ht="43.5" customHeight="1" x14ac:dyDescent="0.25">
      <c r="A18" s="790"/>
      <c r="B18" s="792"/>
      <c r="C18" s="763"/>
      <c r="D18" s="763"/>
      <c r="E18" s="763"/>
      <c r="F18" s="763"/>
      <c r="G18" s="763"/>
      <c r="H18" s="763"/>
      <c r="I18" s="766"/>
      <c r="J18" s="787"/>
      <c r="K18" s="804"/>
      <c r="L18" s="795"/>
      <c r="M18" s="798"/>
      <c r="N18" s="801"/>
      <c r="O18" s="781"/>
      <c r="P18" s="784"/>
      <c r="Q18" s="754"/>
      <c r="R18" s="757"/>
      <c r="S18" s="760"/>
      <c r="T18" s="811" t="s">
        <v>186</v>
      </c>
      <c r="U18" s="813" t="s">
        <v>187</v>
      </c>
      <c r="V18" s="813" t="s">
        <v>188</v>
      </c>
      <c r="W18" s="813" t="s">
        <v>189</v>
      </c>
      <c r="X18" s="813" t="s">
        <v>190</v>
      </c>
      <c r="Y18" s="813" t="s">
        <v>191</v>
      </c>
      <c r="Z18" s="813" t="s">
        <v>192</v>
      </c>
      <c r="AA18" s="813" t="s">
        <v>193</v>
      </c>
      <c r="AB18" s="813" t="s">
        <v>194</v>
      </c>
      <c r="AC18" s="813" t="s">
        <v>195</v>
      </c>
      <c r="AD18" s="813" t="s">
        <v>196</v>
      </c>
      <c r="AE18" s="813" t="s">
        <v>197</v>
      </c>
      <c r="AF18" s="813" t="s">
        <v>198</v>
      </c>
      <c r="AG18" s="813" t="s">
        <v>199</v>
      </c>
      <c r="AH18" s="813" t="s">
        <v>200</v>
      </c>
      <c r="AI18" s="813" t="s">
        <v>201</v>
      </c>
      <c r="AJ18" s="813" t="s">
        <v>202</v>
      </c>
      <c r="AK18" s="813" t="s">
        <v>203</v>
      </c>
      <c r="AL18" s="813" t="s">
        <v>204</v>
      </c>
      <c r="AM18" s="813" t="s">
        <v>205</v>
      </c>
      <c r="AN18" s="813" t="s">
        <v>206</v>
      </c>
      <c r="AO18" s="813" t="s">
        <v>207</v>
      </c>
      <c r="AP18" s="813" t="s">
        <v>208</v>
      </c>
      <c r="AQ18" s="813" t="s">
        <v>209</v>
      </c>
      <c r="AR18" s="813" t="s">
        <v>210</v>
      </c>
      <c r="AS18" s="819" t="s">
        <v>211</v>
      </c>
      <c r="AT18" s="821" t="s">
        <v>429</v>
      </c>
      <c r="AU18" s="817" t="s">
        <v>212</v>
      </c>
      <c r="AV18" s="818" t="s">
        <v>213</v>
      </c>
      <c r="AW18" s="818" t="s">
        <v>214</v>
      </c>
      <c r="AX18" s="818" t="s">
        <v>215</v>
      </c>
      <c r="AY18" s="818" t="s">
        <v>216</v>
      </c>
      <c r="AZ18" s="818" t="s">
        <v>217</v>
      </c>
      <c r="BA18" s="818" t="s">
        <v>218</v>
      </c>
      <c r="BB18" s="818" t="s">
        <v>219</v>
      </c>
      <c r="BC18" s="818" t="s">
        <v>220</v>
      </c>
      <c r="BD18" s="818" t="s">
        <v>221</v>
      </c>
      <c r="BE18" s="818" t="s">
        <v>222</v>
      </c>
      <c r="BF18" s="818" t="s">
        <v>223</v>
      </c>
      <c r="BG18" s="818" t="s">
        <v>224</v>
      </c>
      <c r="BH18" s="818" t="s">
        <v>225</v>
      </c>
      <c r="BI18" s="818" t="s">
        <v>226</v>
      </c>
      <c r="BJ18" s="818" t="s">
        <v>227</v>
      </c>
      <c r="BK18" s="818" t="s">
        <v>228</v>
      </c>
      <c r="BL18" s="818" t="s">
        <v>229</v>
      </c>
      <c r="BM18" s="818" t="s">
        <v>230</v>
      </c>
      <c r="BN18" s="818" t="s">
        <v>231</v>
      </c>
      <c r="BO18" s="818" t="s">
        <v>232</v>
      </c>
      <c r="BP18" s="818" t="s">
        <v>233</v>
      </c>
      <c r="BQ18" s="823" t="s">
        <v>234</v>
      </c>
      <c r="BR18" s="823" t="s">
        <v>235</v>
      </c>
      <c r="BS18" s="818" t="s">
        <v>236</v>
      </c>
      <c r="BT18" s="818" t="s">
        <v>237</v>
      </c>
      <c r="BU18" s="818" t="s">
        <v>238</v>
      </c>
      <c r="BV18" s="818" t="s">
        <v>239</v>
      </c>
      <c r="BW18" s="818" t="s">
        <v>240</v>
      </c>
      <c r="BX18" s="818" t="s">
        <v>241</v>
      </c>
      <c r="BY18" s="818" t="s">
        <v>242</v>
      </c>
      <c r="BZ18" s="818" t="s">
        <v>243</v>
      </c>
      <c r="CA18" s="818" t="s">
        <v>244</v>
      </c>
      <c r="CB18" s="818" t="s">
        <v>245</v>
      </c>
      <c r="CC18" s="818" t="s">
        <v>246</v>
      </c>
      <c r="CD18" s="818" t="s">
        <v>247</v>
      </c>
      <c r="CE18" s="818" t="s">
        <v>248</v>
      </c>
      <c r="CF18" s="818" t="s">
        <v>249</v>
      </c>
      <c r="CG18" s="818" t="s">
        <v>250</v>
      </c>
      <c r="CH18" s="818" t="s">
        <v>251</v>
      </c>
      <c r="CI18" s="818" t="s">
        <v>252</v>
      </c>
      <c r="CJ18" s="818" t="s">
        <v>253</v>
      </c>
      <c r="CK18" s="818" t="s">
        <v>254</v>
      </c>
      <c r="CL18" s="818" t="s">
        <v>255</v>
      </c>
      <c r="CM18" s="818" t="s">
        <v>256</v>
      </c>
      <c r="CN18" s="818" t="s">
        <v>257</v>
      </c>
      <c r="CO18" s="818" t="s">
        <v>258</v>
      </c>
      <c r="CP18" s="818" t="s">
        <v>259</v>
      </c>
      <c r="CQ18" s="818" t="s">
        <v>260</v>
      </c>
      <c r="CR18" s="818" t="s">
        <v>261</v>
      </c>
      <c r="CS18" s="818" t="s">
        <v>262</v>
      </c>
      <c r="CT18" s="818" t="s">
        <v>263</v>
      </c>
      <c r="CU18" s="818" t="s">
        <v>264</v>
      </c>
      <c r="CV18" s="818" t="s">
        <v>265</v>
      </c>
      <c r="CW18" s="818" t="s">
        <v>266</v>
      </c>
      <c r="CX18" s="818" t="s">
        <v>267</v>
      </c>
      <c r="CY18" s="818" t="s">
        <v>268</v>
      </c>
      <c r="CZ18" s="818" t="s">
        <v>394</v>
      </c>
      <c r="DA18" s="818" t="s">
        <v>395</v>
      </c>
      <c r="DB18" s="818" t="s">
        <v>396</v>
      </c>
      <c r="DC18" s="818" t="s">
        <v>397</v>
      </c>
      <c r="DD18" s="818" t="s">
        <v>398</v>
      </c>
      <c r="DE18" s="818" t="s">
        <v>399</v>
      </c>
      <c r="DF18" s="818" t="s">
        <v>400</v>
      </c>
      <c r="DG18" s="818" t="s">
        <v>401</v>
      </c>
      <c r="DH18" s="827" t="s">
        <v>430</v>
      </c>
      <c r="DI18" s="827" t="s">
        <v>431</v>
      </c>
      <c r="DJ18" s="827" t="s">
        <v>432</v>
      </c>
      <c r="DK18" s="827" t="s">
        <v>433</v>
      </c>
      <c r="DL18" s="827" t="s">
        <v>434</v>
      </c>
      <c r="DM18" s="827" t="s">
        <v>971</v>
      </c>
      <c r="DN18" s="827" t="s">
        <v>972</v>
      </c>
      <c r="DO18" s="827" t="s">
        <v>973</v>
      </c>
      <c r="DP18" s="827" t="s">
        <v>445</v>
      </c>
      <c r="DQ18" s="827" t="s">
        <v>446</v>
      </c>
      <c r="DR18" s="827" t="s">
        <v>447</v>
      </c>
      <c r="DS18" s="852" t="s">
        <v>448</v>
      </c>
      <c r="DT18" s="829" t="s">
        <v>975</v>
      </c>
      <c r="DU18" s="829" t="s">
        <v>976</v>
      </c>
      <c r="DV18" s="831" t="s">
        <v>977</v>
      </c>
      <c r="DW18" s="825" t="s">
        <v>269</v>
      </c>
      <c r="DX18" s="813" t="s">
        <v>270</v>
      </c>
      <c r="DY18" s="813" t="s">
        <v>271</v>
      </c>
      <c r="DZ18" s="813" t="s">
        <v>272</v>
      </c>
      <c r="EA18" s="813" t="s">
        <v>273</v>
      </c>
      <c r="EB18" s="813" t="s">
        <v>274</v>
      </c>
      <c r="EC18" s="813" t="s">
        <v>275</v>
      </c>
      <c r="ED18" s="813" t="s">
        <v>276</v>
      </c>
      <c r="EE18" s="813" t="s">
        <v>277</v>
      </c>
      <c r="EF18" s="813" t="s">
        <v>278</v>
      </c>
      <c r="EG18" s="813" t="s">
        <v>279</v>
      </c>
      <c r="EH18" s="813" t="s">
        <v>280</v>
      </c>
      <c r="EI18" s="813" t="s">
        <v>281</v>
      </c>
      <c r="EJ18" s="813" t="s">
        <v>282</v>
      </c>
      <c r="EK18" s="813" t="s">
        <v>283</v>
      </c>
      <c r="EL18" s="813" t="s">
        <v>284</v>
      </c>
      <c r="EM18" s="813" t="s">
        <v>285</v>
      </c>
      <c r="EN18" s="813" t="s">
        <v>286</v>
      </c>
      <c r="EO18" s="813" t="s">
        <v>287</v>
      </c>
      <c r="EP18" s="813" t="s">
        <v>288</v>
      </c>
      <c r="EQ18" s="813" t="s">
        <v>289</v>
      </c>
      <c r="ER18" s="834" t="s">
        <v>402</v>
      </c>
      <c r="ES18" s="811" t="s">
        <v>983</v>
      </c>
      <c r="ET18" s="813" t="s">
        <v>985</v>
      </c>
      <c r="EU18" s="813" t="s">
        <v>987</v>
      </c>
      <c r="EV18" s="813" t="s">
        <v>989</v>
      </c>
      <c r="EW18" s="813" t="s">
        <v>991</v>
      </c>
      <c r="EX18" s="832" t="s">
        <v>993</v>
      </c>
      <c r="EY18" s="838" t="s">
        <v>290</v>
      </c>
      <c r="EZ18" s="836" t="s">
        <v>291</v>
      </c>
      <c r="FA18" s="836" t="s">
        <v>292</v>
      </c>
      <c r="FB18" s="836" t="s">
        <v>293</v>
      </c>
      <c r="FC18" s="836" t="s">
        <v>294</v>
      </c>
      <c r="FD18" s="836" t="s">
        <v>295</v>
      </c>
      <c r="FE18" s="836" t="s">
        <v>296</v>
      </c>
      <c r="FF18" s="836" t="s">
        <v>297</v>
      </c>
      <c r="FG18" s="836" t="s">
        <v>298</v>
      </c>
      <c r="FH18" s="836" t="s">
        <v>299</v>
      </c>
      <c r="FI18" s="836" t="s">
        <v>300</v>
      </c>
      <c r="FJ18" s="836" t="s">
        <v>301</v>
      </c>
      <c r="FK18" s="836" t="s">
        <v>302</v>
      </c>
      <c r="FL18" s="836" t="s">
        <v>303</v>
      </c>
      <c r="FM18" s="836" t="s">
        <v>304</v>
      </c>
      <c r="FN18" s="836" t="s">
        <v>305</v>
      </c>
      <c r="FO18" s="836" t="s">
        <v>306</v>
      </c>
      <c r="FP18" s="836" t="s">
        <v>307</v>
      </c>
      <c r="FQ18" s="836" t="s">
        <v>308</v>
      </c>
      <c r="FR18" s="836" t="s">
        <v>393</v>
      </c>
      <c r="FS18" s="842" t="s">
        <v>435</v>
      </c>
      <c r="FT18" s="840" t="s">
        <v>309</v>
      </c>
      <c r="FU18" s="836" t="s">
        <v>310</v>
      </c>
      <c r="FV18" s="836" t="s">
        <v>311</v>
      </c>
      <c r="FW18" s="836" t="s">
        <v>312</v>
      </c>
      <c r="FX18" s="836" t="s">
        <v>313</v>
      </c>
      <c r="FY18" s="836" t="s">
        <v>314</v>
      </c>
      <c r="FZ18" s="836" t="s">
        <v>315</v>
      </c>
      <c r="GA18" s="836" t="s">
        <v>316</v>
      </c>
      <c r="GB18" s="836" t="s">
        <v>317</v>
      </c>
      <c r="GC18" s="836" t="s">
        <v>318</v>
      </c>
      <c r="GD18" s="836" t="s">
        <v>319</v>
      </c>
      <c r="GE18" s="836" t="s">
        <v>320</v>
      </c>
      <c r="GF18" s="838" t="s">
        <v>321</v>
      </c>
      <c r="GG18" s="836" t="s">
        <v>322</v>
      </c>
      <c r="GH18" s="836" t="s">
        <v>323</v>
      </c>
      <c r="GI18" s="836" t="s">
        <v>324</v>
      </c>
      <c r="GJ18" s="836" t="s">
        <v>325</v>
      </c>
      <c r="GK18" s="836" t="s">
        <v>326</v>
      </c>
      <c r="GL18" s="836" t="s">
        <v>327</v>
      </c>
      <c r="GM18" s="836" t="s">
        <v>328</v>
      </c>
      <c r="GN18" s="836" t="s">
        <v>329</v>
      </c>
      <c r="GO18" s="836" t="s">
        <v>330</v>
      </c>
      <c r="GP18" s="836" t="s">
        <v>331</v>
      </c>
      <c r="GQ18" s="845" t="s">
        <v>332</v>
      </c>
      <c r="GR18" s="836" t="s">
        <v>333</v>
      </c>
      <c r="GS18" s="838" t="s">
        <v>334</v>
      </c>
      <c r="GT18" s="845" t="s">
        <v>335</v>
      </c>
      <c r="GU18" s="836" t="s">
        <v>336</v>
      </c>
      <c r="GV18" s="838" t="s">
        <v>337</v>
      </c>
      <c r="GW18" s="845" t="s">
        <v>338</v>
      </c>
      <c r="GX18" s="836" t="s">
        <v>339</v>
      </c>
      <c r="GY18" s="838" t="s">
        <v>340</v>
      </c>
      <c r="GZ18" s="845" t="s">
        <v>341</v>
      </c>
      <c r="HA18" s="836" t="s">
        <v>342</v>
      </c>
      <c r="HB18" s="838" t="s">
        <v>343</v>
      </c>
      <c r="HC18" s="845" t="s">
        <v>344</v>
      </c>
      <c r="HD18" s="836" t="s">
        <v>345</v>
      </c>
      <c r="HE18" s="838" t="s">
        <v>346</v>
      </c>
      <c r="HF18" s="845" t="s">
        <v>347</v>
      </c>
      <c r="HG18" s="836" t="s">
        <v>348</v>
      </c>
      <c r="HH18" s="838" t="s">
        <v>349</v>
      </c>
      <c r="HI18" s="845" t="s">
        <v>350</v>
      </c>
      <c r="HJ18" s="836" t="s">
        <v>351</v>
      </c>
      <c r="HK18" s="838" t="s">
        <v>352</v>
      </c>
      <c r="HL18" s="845" t="s">
        <v>353</v>
      </c>
      <c r="HM18" s="836" t="s">
        <v>354</v>
      </c>
      <c r="HN18" s="838" t="s">
        <v>355</v>
      </c>
      <c r="HO18" s="845" t="s">
        <v>356</v>
      </c>
      <c r="HP18" s="836" t="s">
        <v>357</v>
      </c>
      <c r="HQ18" s="838" t="s">
        <v>358</v>
      </c>
      <c r="HR18" s="845" t="s">
        <v>359</v>
      </c>
      <c r="HS18" s="836" t="s">
        <v>360</v>
      </c>
      <c r="HT18" s="838" t="s">
        <v>361</v>
      </c>
      <c r="HU18" s="845" t="s">
        <v>362</v>
      </c>
      <c r="HV18" s="836" t="s">
        <v>363</v>
      </c>
      <c r="HW18" s="838" t="s">
        <v>364</v>
      </c>
      <c r="HX18" s="845" t="s">
        <v>365</v>
      </c>
      <c r="HY18" s="836" t="s">
        <v>366</v>
      </c>
      <c r="HZ18" s="838" t="s">
        <v>367</v>
      </c>
      <c r="IA18" s="845" t="s">
        <v>368</v>
      </c>
      <c r="IB18" s="845" t="s">
        <v>369</v>
      </c>
      <c r="IC18" s="848" t="s">
        <v>436</v>
      </c>
      <c r="ID18" s="848" t="s">
        <v>437</v>
      </c>
      <c r="IE18" s="848" t="s">
        <v>438</v>
      </c>
      <c r="IF18" s="848" t="s">
        <v>439</v>
      </c>
      <c r="IG18" s="848" t="s">
        <v>974</v>
      </c>
      <c r="IH18" s="848" t="s">
        <v>440</v>
      </c>
      <c r="II18" s="848" t="s">
        <v>441</v>
      </c>
      <c r="IJ18" s="848" t="s">
        <v>442</v>
      </c>
      <c r="IK18" s="848" t="s">
        <v>443</v>
      </c>
      <c r="IL18" s="848" t="s">
        <v>444</v>
      </c>
      <c r="IM18" s="863" t="s">
        <v>978</v>
      </c>
      <c r="IN18" s="838" t="s">
        <v>370</v>
      </c>
      <c r="IO18" s="836" t="s">
        <v>371</v>
      </c>
      <c r="IP18" s="836" t="s">
        <v>372</v>
      </c>
      <c r="IQ18" s="836" t="s">
        <v>373</v>
      </c>
      <c r="IR18" s="836" t="s">
        <v>374</v>
      </c>
      <c r="IS18" s="836" t="s">
        <v>375</v>
      </c>
      <c r="IT18" s="836" t="s">
        <v>376</v>
      </c>
      <c r="IU18" s="836" t="s">
        <v>377</v>
      </c>
      <c r="IV18" s="836" t="s">
        <v>378</v>
      </c>
      <c r="IW18" s="836" t="s">
        <v>379</v>
      </c>
      <c r="IX18" s="836" t="s">
        <v>380</v>
      </c>
      <c r="IY18" s="836" t="s">
        <v>381</v>
      </c>
      <c r="IZ18" s="836" t="s">
        <v>382</v>
      </c>
      <c r="JA18" s="836" t="s">
        <v>383</v>
      </c>
      <c r="JB18" s="836" t="s">
        <v>384</v>
      </c>
      <c r="JC18" s="836" t="s">
        <v>385</v>
      </c>
      <c r="JD18" s="836" t="s">
        <v>403</v>
      </c>
      <c r="JE18" s="856" t="s">
        <v>386</v>
      </c>
      <c r="JF18" s="854" t="s">
        <v>387</v>
      </c>
      <c r="JG18" s="854" t="s">
        <v>388</v>
      </c>
      <c r="JH18" s="854" t="s">
        <v>389</v>
      </c>
      <c r="JI18" s="854" t="s">
        <v>390</v>
      </c>
      <c r="JJ18" s="854" t="s">
        <v>391</v>
      </c>
      <c r="JK18" s="854" t="s">
        <v>392</v>
      </c>
      <c r="JL18" s="523"/>
      <c r="JM18" s="524"/>
      <c r="JN18" s="524"/>
      <c r="JO18" s="524"/>
      <c r="JP18" s="524"/>
      <c r="JQ18" s="524"/>
      <c r="JR18" s="524"/>
      <c r="JS18" s="524"/>
      <c r="JT18" s="524"/>
      <c r="JU18" s="524"/>
      <c r="JV18" s="524"/>
      <c r="JW18" s="524"/>
      <c r="JX18" s="525"/>
    </row>
    <row r="19" spans="1:284" s="522" customFormat="1" ht="43.5" customHeight="1" thickBot="1" x14ac:dyDescent="0.3">
      <c r="A19" s="790"/>
      <c r="B19" s="793"/>
      <c r="C19" s="764"/>
      <c r="D19" s="764"/>
      <c r="E19" s="764"/>
      <c r="F19" s="764"/>
      <c r="G19" s="764"/>
      <c r="H19" s="764"/>
      <c r="I19" s="767"/>
      <c r="J19" s="788"/>
      <c r="K19" s="805"/>
      <c r="L19" s="796"/>
      <c r="M19" s="799"/>
      <c r="N19" s="802"/>
      <c r="O19" s="782"/>
      <c r="P19" s="785"/>
      <c r="Q19" s="755"/>
      <c r="R19" s="758"/>
      <c r="S19" s="761"/>
      <c r="T19" s="812"/>
      <c r="U19" s="814"/>
      <c r="V19" s="814"/>
      <c r="W19" s="814"/>
      <c r="X19" s="814"/>
      <c r="Y19" s="814"/>
      <c r="Z19" s="814"/>
      <c r="AA19" s="814"/>
      <c r="AB19" s="814"/>
      <c r="AC19" s="814"/>
      <c r="AD19" s="814"/>
      <c r="AE19" s="814"/>
      <c r="AF19" s="814"/>
      <c r="AG19" s="814"/>
      <c r="AH19" s="814"/>
      <c r="AI19" s="814"/>
      <c r="AJ19" s="814"/>
      <c r="AK19" s="814"/>
      <c r="AL19" s="814"/>
      <c r="AM19" s="814"/>
      <c r="AN19" s="814"/>
      <c r="AO19" s="814"/>
      <c r="AP19" s="814"/>
      <c r="AQ19" s="814"/>
      <c r="AR19" s="814"/>
      <c r="AS19" s="820"/>
      <c r="AT19" s="822"/>
      <c r="AU19" s="817"/>
      <c r="AV19" s="818"/>
      <c r="AW19" s="818"/>
      <c r="AX19" s="818"/>
      <c r="AY19" s="818"/>
      <c r="AZ19" s="818"/>
      <c r="BA19" s="818"/>
      <c r="BB19" s="818"/>
      <c r="BC19" s="818"/>
      <c r="BD19" s="818"/>
      <c r="BE19" s="818"/>
      <c r="BF19" s="818"/>
      <c r="BG19" s="818"/>
      <c r="BH19" s="818"/>
      <c r="BI19" s="818"/>
      <c r="BJ19" s="818"/>
      <c r="BK19" s="818"/>
      <c r="BL19" s="818"/>
      <c r="BM19" s="818"/>
      <c r="BN19" s="818"/>
      <c r="BO19" s="818"/>
      <c r="BP19" s="818"/>
      <c r="BQ19" s="824"/>
      <c r="BR19" s="824"/>
      <c r="BS19" s="818"/>
      <c r="BT19" s="818"/>
      <c r="BU19" s="818"/>
      <c r="BV19" s="818"/>
      <c r="BW19" s="818"/>
      <c r="BX19" s="818"/>
      <c r="BY19" s="818"/>
      <c r="BZ19" s="818"/>
      <c r="CA19" s="818"/>
      <c r="CB19" s="818"/>
      <c r="CC19" s="818"/>
      <c r="CD19" s="818"/>
      <c r="CE19" s="818"/>
      <c r="CF19" s="818"/>
      <c r="CG19" s="818"/>
      <c r="CH19" s="818"/>
      <c r="CI19" s="818"/>
      <c r="CJ19" s="818"/>
      <c r="CK19" s="818"/>
      <c r="CL19" s="818"/>
      <c r="CM19" s="818"/>
      <c r="CN19" s="818"/>
      <c r="CO19" s="818"/>
      <c r="CP19" s="818"/>
      <c r="CQ19" s="818"/>
      <c r="CR19" s="818"/>
      <c r="CS19" s="818"/>
      <c r="CT19" s="818"/>
      <c r="CU19" s="818"/>
      <c r="CV19" s="818"/>
      <c r="CW19" s="818"/>
      <c r="CX19" s="818"/>
      <c r="CY19" s="818"/>
      <c r="CZ19" s="818"/>
      <c r="DA19" s="818"/>
      <c r="DB19" s="818"/>
      <c r="DC19" s="818"/>
      <c r="DD19" s="818"/>
      <c r="DE19" s="818"/>
      <c r="DF19" s="818"/>
      <c r="DG19" s="818"/>
      <c r="DH19" s="828"/>
      <c r="DI19" s="828"/>
      <c r="DJ19" s="828"/>
      <c r="DK19" s="828"/>
      <c r="DL19" s="828"/>
      <c r="DM19" s="828"/>
      <c r="DN19" s="828"/>
      <c r="DO19" s="828"/>
      <c r="DP19" s="828"/>
      <c r="DQ19" s="828"/>
      <c r="DR19" s="828"/>
      <c r="DS19" s="853"/>
      <c r="DT19" s="830"/>
      <c r="DU19" s="830"/>
      <c r="DV19" s="830"/>
      <c r="DW19" s="826"/>
      <c r="DX19" s="814"/>
      <c r="DY19" s="814"/>
      <c r="DZ19" s="814"/>
      <c r="EA19" s="814"/>
      <c r="EB19" s="814"/>
      <c r="EC19" s="814"/>
      <c r="ED19" s="814"/>
      <c r="EE19" s="814"/>
      <c r="EF19" s="814"/>
      <c r="EG19" s="814"/>
      <c r="EH19" s="814"/>
      <c r="EI19" s="814"/>
      <c r="EJ19" s="814"/>
      <c r="EK19" s="814"/>
      <c r="EL19" s="814"/>
      <c r="EM19" s="814"/>
      <c r="EN19" s="814"/>
      <c r="EO19" s="814"/>
      <c r="EP19" s="814"/>
      <c r="EQ19" s="814"/>
      <c r="ER19" s="835"/>
      <c r="ES19" s="812"/>
      <c r="ET19" s="814"/>
      <c r="EU19" s="814"/>
      <c r="EV19" s="814"/>
      <c r="EW19" s="814"/>
      <c r="EX19" s="833"/>
      <c r="EY19" s="839"/>
      <c r="EZ19" s="837"/>
      <c r="FA19" s="837"/>
      <c r="FB19" s="837"/>
      <c r="FC19" s="837"/>
      <c r="FD19" s="837"/>
      <c r="FE19" s="837"/>
      <c r="FF19" s="837"/>
      <c r="FG19" s="837"/>
      <c r="FH19" s="837"/>
      <c r="FI19" s="837"/>
      <c r="FJ19" s="837"/>
      <c r="FK19" s="837"/>
      <c r="FL19" s="837"/>
      <c r="FM19" s="837"/>
      <c r="FN19" s="837"/>
      <c r="FO19" s="837"/>
      <c r="FP19" s="837"/>
      <c r="FQ19" s="837"/>
      <c r="FR19" s="837"/>
      <c r="FS19" s="843"/>
      <c r="FT19" s="841"/>
      <c r="FU19" s="837"/>
      <c r="FV19" s="837"/>
      <c r="FW19" s="837"/>
      <c r="FX19" s="837"/>
      <c r="FY19" s="837"/>
      <c r="FZ19" s="837"/>
      <c r="GA19" s="837"/>
      <c r="GB19" s="837"/>
      <c r="GC19" s="837"/>
      <c r="GD19" s="837"/>
      <c r="GE19" s="844"/>
      <c r="GF19" s="839"/>
      <c r="GG19" s="837"/>
      <c r="GH19" s="837"/>
      <c r="GI19" s="837"/>
      <c r="GJ19" s="837"/>
      <c r="GK19" s="837"/>
      <c r="GL19" s="837"/>
      <c r="GM19" s="837"/>
      <c r="GN19" s="837"/>
      <c r="GO19" s="837"/>
      <c r="GP19" s="837"/>
      <c r="GQ19" s="858"/>
      <c r="GR19" s="844"/>
      <c r="GS19" s="847"/>
      <c r="GT19" s="846"/>
      <c r="GU19" s="844"/>
      <c r="GV19" s="847"/>
      <c r="GW19" s="846"/>
      <c r="GX19" s="844"/>
      <c r="GY19" s="847"/>
      <c r="GZ19" s="846"/>
      <c r="HA19" s="844"/>
      <c r="HB19" s="847"/>
      <c r="HC19" s="846"/>
      <c r="HD19" s="844"/>
      <c r="HE19" s="847"/>
      <c r="HF19" s="846"/>
      <c r="HG19" s="844"/>
      <c r="HH19" s="847"/>
      <c r="HI19" s="846"/>
      <c r="HJ19" s="844"/>
      <c r="HK19" s="847"/>
      <c r="HL19" s="846"/>
      <c r="HM19" s="844"/>
      <c r="HN19" s="847"/>
      <c r="HO19" s="846"/>
      <c r="HP19" s="844"/>
      <c r="HQ19" s="847"/>
      <c r="HR19" s="846"/>
      <c r="HS19" s="844"/>
      <c r="HT19" s="847"/>
      <c r="HU19" s="846"/>
      <c r="HV19" s="844"/>
      <c r="HW19" s="847"/>
      <c r="HX19" s="846"/>
      <c r="HY19" s="844"/>
      <c r="HZ19" s="847"/>
      <c r="IA19" s="846"/>
      <c r="IB19" s="846"/>
      <c r="IC19" s="849"/>
      <c r="ID19" s="849"/>
      <c r="IE19" s="849"/>
      <c r="IF19" s="849"/>
      <c r="IG19" s="849"/>
      <c r="IH19" s="849"/>
      <c r="II19" s="849"/>
      <c r="IJ19" s="849"/>
      <c r="IK19" s="849"/>
      <c r="IL19" s="849"/>
      <c r="IM19" s="863"/>
      <c r="IN19" s="847"/>
      <c r="IO19" s="844"/>
      <c r="IP19" s="844"/>
      <c r="IQ19" s="844"/>
      <c r="IR19" s="844"/>
      <c r="IS19" s="844"/>
      <c r="IT19" s="844"/>
      <c r="IU19" s="844"/>
      <c r="IV19" s="844"/>
      <c r="IW19" s="844"/>
      <c r="IX19" s="844"/>
      <c r="IY19" s="844"/>
      <c r="IZ19" s="844"/>
      <c r="JA19" s="844"/>
      <c r="JB19" s="844"/>
      <c r="JC19" s="844"/>
      <c r="JD19" s="844"/>
      <c r="JE19" s="857"/>
      <c r="JF19" s="855"/>
      <c r="JG19" s="855"/>
      <c r="JH19" s="855"/>
      <c r="JI19" s="855"/>
      <c r="JJ19" s="855"/>
      <c r="JK19" s="855"/>
      <c r="JL19" s="526"/>
      <c r="JM19" s="527"/>
      <c r="JN19" s="527"/>
      <c r="JO19" s="527"/>
      <c r="JP19" s="527"/>
      <c r="JQ19" s="527"/>
      <c r="JR19" s="527"/>
      <c r="JS19" s="527"/>
      <c r="JT19" s="527"/>
      <c r="JU19" s="527"/>
      <c r="JV19" s="527"/>
      <c r="JW19" s="527"/>
      <c r="JX19" s="528"/>
    </row>
    <row r="20" spans="1:284" ht="15.75" customHeight="1" x14ac:dyDescent="0.25">
      <c r="A20" s="529">
        <f>'Położnictwo II st.'!A20</f>
        <v>1</v>
      </c>
      <c r="B20" s="529" t="str">
        <f>IF('Położnictwo II st.'!B20&gt;0,'Położnictwo II st.'!B20," ")</f>
        <v>A</v>
      </c>
      <c r="C20" s="529" t="str">
        <f>IF('Położnictwo II st.'!C20&gt;0,'Położnictwo II st.'!C20," ")</f>
        <v>2026/2027</v>
      </c>
      <c r="D20" s="529" t="str">
        <f>IF('Położnictwo II st.'!D20&gt;0,'Położnictwo II st.'!D20," ")</f>
        <v xml:space="preserve"> </v>
      </c>
      <c r="E20" s="529">
        <f>IF('Położnictwo II st.'!E20&gt;0,'Położnictwo II st.'!E20," ")</f>
        <v>1</v>
      </c>
      <c r="F20" s="529" t="str">
        <f>IF('Położnictwo II st.'!F20&gt;0,'Położnictwo II st.'!F20," ")</f>
        <v>2026/2027</v>
      </c>
      <c r="G20" s="529" t="str">
        <f>IF('Położnictwo II st.'!G20&gt;0,'Położnictwo II st.'!G20," ")</f>
        <v>RPS</v>
      </c>
      <c r="H20" s="529" t="str">
        <f>IF('Położnictwo II st.'!H20&gt;0,'Położnictwo II st.'!H20," ")</f>
        <v>ze standardu</v>
      </c>
      <c r="I20" s="335" t="str">
        <f>IF('Położnictwo II st.'!I20&gt;0,'Położnictwo II st.'!I20," ")</f>
        <v>Dydaktyka medyczna</v>
      </c>
      <c r="J20" s="530">
        <f>'Położnictwo II st.'!M20</f>
        <v>75</v>
      </c>
      <c r="K20" s="531">
        <f>'Położnictwo II st.'!N20</f>
        <v>40</v>
      </c>
      <c r="L20" s="532">
        <f>'Położnictwo II st.'!O20</f>
        <v>35</v>
      </c>
      <c r="M20" s="533">
        <f>'Położnictwo II st.'!AB20+'Położnictwo II st.'!AD20+'Położnictwo II st.'!AY20+'Położnictwo II st.'!BA20</f>
        <v>20</v>
      </c>
      <c r="N20" s="534">
        <f>'Położnictwo II st.'!P20</f>
        <v>35</v>
      </c>
      <c r="O20" s="535">
        <f>'Położnictwo II st.'!Q20</f>
        <v>3</v>
      </c>
      <c r="P20" s="536" t="str">
        <f>'Położnictwo II st.'!V20</f>
        <v>egz</v>
      </c>
      <c r="Q20" s="537">
        <f t="shared" ref="Q20:Q42" si="0">SUM(T20:EX20)</f>
        <v>3</v>
      </c>
      <c r="R20" s="538">
        <f t="shared" ref="R20:R42" si="1">SUM(EY20:JD20)</f>
        <v>3</v>
      </c>
      <c r="S20" s="539">
        <f t="shared" ref="S20" si="2">SUM(JE20:JK20)</f>
        <v>4</v>
      </c>
      <c r="T20" s="481"/>
      <c r="U20" s="482"/>
      <c r="V20" s="482"/>
      <c r="W20" s="483"/>
      <c r="X20" s="483"/>
      <c r="Y20" s="483"/>
      <c r="Z20" s="483"/>
      <c r="AA20" s="483"/>
      <c r="AB20" s="483"/>
      <c r="AC20" s="483"/>
      <c r="AD20" s="483"/>
      <c r="AE20" s="483"/>
      <c r="AF20" s="483"/>
      <c r="AG20" s="483"/>
      <c r="AH20" s="483"/>
      <c r="AI20" s="483"/>
      <c r="AJ20" s="483"/>
      <c r="AK20" s="483"/>
      <c r="AL20" s="483"/>
      <c r="AM20" s="483"/>
      <c r="AN20" s="483">
        <v>1</v>
      </c>
      <c r="AO20" s="483">
        <v>1</v>
      </c>
      <c r="AP20" s="483">
        <v>1</v>
      </c>
      <c r="AQ20" s="483"/>
      <c r="AR20" s="483"/>
      <c r="AS20" s="483"/>
      <c r="AT20" s="484"/>
      <c r="AU20" s="482"/>
      <c r="AV20" s="482"/>
      <c r="AW20" s="482"/>
      <c r="AX20" s="482"/>
      <c r="AY20" s="482"/>
      <c r="AZ20" s="482"/>
      <c r="BA20" s="482"/>
      <c r="BB20" s="482"/>
      <c r="BC20" s="482"/>
      <c r="BD20" s="482"/>
      <c r="BE20" s="482"/>
      <c r="BF20" s="482"/>
      <c r="BG20" s="482"/>
      <c r="BH20" s="482"/>
      <c r="BI20" s="482"/>
      <c r="BJ20" s="482"/>
      <c r="BK20" s="482"/>
      <c r="BL20" s="482"/>
      <c r="BM20" s="482"/>
      <c r="BN20" s="482"/>
      <c r="BO20" s="482"/>
      <c r="BP20" s="482"/>
      <c r="BQ20" s="482"/>
      <c r="BR20" s="485"/>
      <c r="BS20" s="483"/>
      <c r="BT20" s="482"/>
      <c r="BU20" s="482"/>
      <c r="BV20" s="482"/>
      <c r="BW20" s="482"/>
      <c r="BX20" s="482"/>
      <c r="BY20" s="482"/>
      <c r="BZ20" s="482"/>
      <c r="CA20" s="482"/>
      <c r="CB20" s="482"/>
      <c r="CC20" s="482"/>
      <c r="CD20" s="482"/>
      <c r="CE20" s="482"/>
      <c r="CF20" s="482"/>
      <c r="CG20" s="482"/>
      <c r="CH20" s="482"/>
      <c r="CI20" s="482"/>
      <c r="CJ20" s="482"/>
      <c r="CK20" s="482"/>
      <c r="CL20" s="482"/>
      <c r="CM20" s="482"/>
      <c r="CN20" s="482"/>
      <c r="CO20" s="482"/>
      <c r="CP20" s="482"/>
      <c r="CQ20" s="482"/>
      <c r="CR20" s="482"/>
      <c r="CS20" s="482"/>
      <c r="CT20" s="482"/>
      <c r="CU20" s="482"/>
      <c r="CV20" s="482"/>
      <c r="CW20" s="482"/>
      <c r="CX20" s="482"/>
      <c r="CY20" s="483"/>
      <c r="CZ20" s="483"/>
      <c r="DA20" s="483"/>
      <c r="DB20" s="483"/>
      <c r="DC20" s="483"/>
      <c r="DD20" s="483"/>
      <c r="DE20" s="483"/>
      <c r="DF20" s="483"/>
      <c r="DG20" s="486"/>
      <c r="DH20" s="487"/>
      <c r="DI20" s="487"/>
      <c r="DJ20" s="487"/>
      <c r="DK20" s="487"/>
      <c r="DL20" s="487"/>
      <c r="DM20" s="487"/>
      <c r="DN20" s="487"/>
      <c r="DO20" s="487"/>
      <c r="DP20" s="487"/>
      <c r="DQ20" s="487"/>
      <c r="DR20" s="487"/>
      <c r="DS20" s="488"/>
      <c r="DT20" s="489"/>
      <c r="DU20" s="489"/>
      <c r="DV20" s="490"/>
      <c r="DW20" s="482"/>
      <c r="DX20" s="483"/>
      <c r="DY20" s="483"/>
      <c r="DZ20" s="483"/>
      <c r="EA20" s="483"/>
      <c r="EB20" s="483"/>
      <c r="EC20" s="483"/>
      <c r="ED20" s="483"/>
      <c r="EE20" s="483"/>
      <c r="EF20" s="483"/>
      <c r="EG20" s="483"/>
      <c r="EH20" s="483"/>
      <c r="EI20" s="483"/>
      <c r="EJ20" s="483"/>
      <c r="EK20" s="483"/>
      <c r="EL20" s="483"/>
      <c r="EM20" s="483"/>
      <c r="EN20" s="483"/>
      <c r="EO20" s="483"/>
      <c r="EP20" s="483"/>
      <c r="EQ20" s="486"/>
      <c r="ER20" s="486"/>
      <c r="ES20" s="481"/>
      <c r="ET20" s="486"/>
      <c r="EU20" s="486"/>
      <c r="EV20" s="486"/>
      <c r="EW20" s="486"/>
      <c r="EX20" s="491"/>
      <c r="EY20" s="482"/>
      <c r="EZ20" s="483"/>
      <c r="FA20" s="483"/>
      <c r="FB20" s="483"/>
      <c r="FC20" s="483"/>
      <c r="FD20" s="483"/>
      <c r="FE20" s="483"/>
      <c r="FF20" s="483"/>
      <c r="FG20" s="483"/>
      <c r="FH20" s="483"/>
      <c r="FI20" s="483"/>
      <c r="FJ20" s="483">
        <v>1</v>
      </c>
      <c r="FK20" s="483">
        <v>1</v>
      </c>
      <c r="FL20" s="483">
        <v>1</v>
      </c>
      <c r="FM20" s="483"/>
      <c r="FN20" s="483"/>
      <c r="FO20" s="483"/>
      <c r="FP20" s="483"/>
      <c r="FQ20" s="486"/>
      <c r="FR20" s="483"/>
      <c r="FS20" s="484"/>
      <c r="FT20" s="482"/>
      <c r="FU20" s="483"/>
      <c r="FV20" s="483"/>
      <c r="FW20" s="483"/>
      <c r="FX20" s="483"/>
      <c r="FY20" s="483"/>
      <c r="FZ20" s="483"/>
      <c r="GA20" s="483"/>
      <c r="GB20" s="483"/>
      <c r="GC20" s="483"/>
      <c r="GD20" s="483"/>
      <c r="GE20" s="483"/>
      <c r="GF20" s="483"/>
      <c r="GG20" s="483"/>
      <c r="GH20" s="483"/>
      <c r="GI20" s="483"/>
      <c r="GJ20" s="483"/>
      <c r="GK20" s="483"/>
      <c r="GL20" s="483"/>
      <c r="GM20" s="483"/>
      <c r="GN20" s="483"/>
      <c r="GO20" s="483"/>
      <c r="GP20" s="483"/>
      <c r="GQ20" s="483"/>
      <c r="GR20" s="483"/>
      <c r="GS20" s="482"/>
      <c r="GT20" s="483"/>
      <c r="GU20" s="483"/>
      <c r="GV20" s="483"/>
      <c r="GW20" s="483"/>
      <c r="GX20" s="483"/>
      <c r="GY20" s="483"/>
      <c r="GZ20" s="483"/>
      <c r="HA20" s="483"/>
      <c r="HB20" s="483"/>
      <c r="HC20" s="483"/>
      <c r="HD20" s="483"/>
      <c r="HE20" s="483"/>
      <c r="HF20" s="483"/>
      <c r="HG20" s="483"/>
      <c r="HH20" s="483"/>
      <c r="HI20" s="483"/>
      <c r="HJ20" s="483"/>
      <c r="HK20" s="483"/>
      <c r="HL20" s="483"/>
      <c r="HM20" s="486"/>
      <c r="HN20" s="486"/>
      <c r="HO20" s="486"/>
      <c r="HP20" s="486"/>
      <c r="HQ20" s="486"/>
      <c r="HR20" s="486"/>
      <c r="HS20" s="486"/>
      <c r="HT20" s="486"/>
      <c r="HU20" s="486"/>
      <c r="HV20" s="486"/>
      <c r="HW20" s="486"/>
      <c r="HX20" s="486"/>
      <c r="HY20" s="486"/>
      <c r="HZ20" s="486"/>
      <c r="IA20" s="486"/>
      <c r="IB20" s="486"/>
      <c r="IC20" s="487"/>
      <c r="ID20" s="487"/>
      <c r="IE20" s="487"/>
      <c r="IF20" s="487"/>
      <c r="IG20" s="487"/>
      <c r="IH20" s="487"/>
      <c r="II20" s="487"/>
      <c r="IJ20" s="487"/>
      <c r="IK20" s="487"/>
      <c r="IL20" s="492"/>
      <c r="IM20" s="489"/>
      <c r="IN20" s="485"/>
      <c r="IO20" s="486"/>
      <c r="IP20" s="486"/>
      <c r="IQ20" s="486"/>
      <c r="IR20" s="486"/>
      <c r="IS20" s="486"/>
      <c r="IT20" s="486"/>
      <c r="IU20" s="486"/>
      <c r="IV20" s="486"/>
      <c r="IW20" s="486"/>
      <c r="IX20" s="486"/>
      <c r="IY20" s="486"/>
      <c r="IZ20" s="486"/>
      <c r="JA20" s="486"/>
      <c r="JB20" s="486"/>
      <c r="JC20" s="486"/>
      <c r="JD20" s="486"/>
      <c r="JE20" s="481"/>
      <c r="JF20" s="483">
        <v>1</v>
      </c>
      <c r="JG20" s="483">
        <v>1</v>
      </c>
      <c r="JH20" s="483">
        <v>1</v>
      </c>
      <c r="JI20" s="483">
        <v>1</v>
      </c>
      <c r="JJ20" s="483"/>
      <c r="JK20" s="491"/>
    </row>
    <row r="21" spans="1:284" ht="15.75" x14ac:dyDescent="0.25">
      <c r="A21" s="529">
        <f>'Położnictwo II st.'!A21</f>
        <v>2</v>
      </c>
      <c r="B21" s="529" t="str">
        <f>IF('Położnictwo II st.'!B21&gt;0,'Położnictwo II st.'!B21," ")</f>
        <v>A</v>
      </c>
      <c r="C21" s="529" t="str">
        <f>IF('Położnictwo II st.'!C21&gt;0,'Położnictwo II st.'!C21," ")</f>
        <v>2026/2027</v>
      </c>
      <c r="D21" s="529" t="str">
        <f>IF('Położnictwo II st.'!D21&gt;0,'Położnictwo II st.'!D21," ")</f>
        <v xml:space="preserve"> </v>
      </c>
      <c r="E21" s="529">
        <f>IF('Położnictwo II st.'!E21&gt;0,'Położnictwo II st.'!E21," ")</f>
        <v>1</v>
      </c>
      <c r="F21" s="529" t="str">
        <f>IF('Położnictwo II st.'!F21&gt;0,'Położnictwo II st.'!F21," ")</f>
        <v>2026/2027</v>
      </c>
      <c r="G21" s="529" t="str">
        <f>IF('Położnictwo II st.'!G21&gt;0,'Położnictwo II st.'!G21," ")</f>
        <v>RPS</v>
      </c>
      <c r="H21" s="529" t="str">
        <f>IF('Położnictwo II st.'!H21&gt;0,'Położnictwo II st.'!H21," ")</f>
        <v>ze standardu</v>
      </c>
      <c r="I21" s="335" t="str">
        <f>IF('Położnictwo II st.'!I21&gt;0,'Położnictwo II st.'!I21," ")</f>
        <v>Język angielski</v>
      </c>
      <c r="J21" s="530">
        <f>'Położnictwo II st.'!M21</f>
        <v>100</v>
      </c>
      <c r="K21" s="531">
        <f>'Położnictwo II st.'!N21</f>
        <v>40</v>
      </c>
      <c r="L21" s="532">
        <f>'Położnictwo II st.'!O21</f>
        <v>60</v>
      </c>
      <c r="M21" s="533">
        <f>'Położnictwo II st.'!AB21+'Położnictwo II st.'!AD21+'Położnictwo II st.'!AY21+'Położnictwo II st.'!BA21</f>
        <v>0</v>
      </c>
      <c r="N21" s="534">
        <f>'Położnictwo II st.'!P21</f>
        <v>60</v>
      </c>
      <c r="O21" s="535">
        <f>'Położnictwo II st.'!Q21</f>
        <v>4</v>
      </c>
      <c r="P21" s="536" t="str">
        <f>'Położnictwo II st.'!V21</f>
        <v>zal</v>
      </c>
      <c r="Q21" s="537">
        <f t="shared" si="0"/>
        <v>0</v>
      </c>
      <c r="R21" s="538">
        <f t="shared" si="1"/>
        <v>1</v>
      </c>
      <c r="S21" s="539">
        <f t="shared" ref="S21:S40" si="3">SUM(JE21:JK21)</f>
        <v>1</v>
      </c>
      <c r="T21" s="493"/>
      <c r="U21" s="494"/>
      <c r="V21" s="494"/>
      <c r="W21" s="489"/>
      <c r="X21" s="489"/>
      <c r="Y21" s="489"/>
      <c r="Z21" s="489"/>
      <c r="AA21" s="489"/>
      <c r="AB21" s="489"/>
      <c r="AC21" s="489"/>
      <c r="AD21" s="489"/>
      <c r="AE21" s="489"/>
      <c r="AF21" s="489"/>
      <c r="AG21" s="489"/>
      <c r="AH21" s="489"/>
      <c r="AI21" s="489"/>
      <c r="AJ21" s="489"/>
      <c r="AK21" s="489"/>
      <c r="AL21" s="489"/>
      <c r="AM21" s="489"/>
      <c r="AN21" s="489"/>
      <c r="AO21" s="489"/>
      <c r="AP21" s="489"/>
      <c r="AQ21" s="489"/>
      <c r="AR21" s="489"/>
      <c r="AS21" s="489"/>
      <c r="AT21" s="495"/>
      <c r="AU21" s="496"/>
      <c r="AV21" s="494"/>
      <c r="AW21" s="494"/>
      <c r="AX21" s="494"/>
      <c r="AY21" s="494"/>
      <c r="AZ21" s="494"/>
      <c r="BA21" s="494"/>
      <c r="BB21" s="494"/>
      <c r="BC21" s="494"/>
      <c r="BD21" s="494"/>
      <c r="BE21" s="494"/>
      <c r="BF21" s="494"/>
      <c r="BG21" s="494"/>
      <c r="BH21" s="494"/>
      <c r="BI21" s="494"/>
      <c r="BJ21" s="494"/>
      <c r="BK21" s="494"/>
      <c r="BL21" s="494"/>
      <c r="BM21" s="494"/>
      <c r="BN21" s="494"/>
      <c r="BO21" s="494"/>
      <c r="BP21" s="494"/>
      <c r="BQ21" s="494"/>
      <c r="BR21" s="492"/>
      <c r="BS21" s="487"/>
      <c r="BT21" s="494"/>
      <c r="BU21" s="494"/>
      <c r="BV21" s="494"/>
      <c r="BW21" s="494"/>
      <c r="BX21" s="494"/>
      <c r="BY21" s="494"/>
      <c r="BZ21" s="494"/>
      <c r="CA21" s="494"/>
      <c r="CB21" s="494"/>
      <c r="CC21" s="494"/>
      <c r="CD21" s="494"/>
      <c r="CE21" s="494"/>
      <c r="CF21" s="494"/>
      <c r="CG21" s="494"/>
      <c r="CH21" s="494"/>
      <c r="CI21" s="494"/>
      <c r="CJ21" s="494"/>
      <c r="CK21" s="494"/>
      <c r="CL21" s="494"/>
      <c r="CM21" s="494"/>
      <c r="CN21" s="494"/>
      <c r="CO21" s="494"/>
      <c r="CP21" s="494"/>
      <c r="CQ21" s="494"/>
      <c r="CR21" s="494"/>
      <c r="CS21" s="494"/>
      <c r="CT21" s="494"/>
      <c r="CU21" s="494"/>
      <c r="CV21" s="494"/>
      <c r="CW21" s="494"/>
      <c r="CX21" s="494"/>
      <c r="CY21" s="489"/>
      <c r="CZ21" s="489"/>
      <c r="DA21" s="489"/>
      <c r="DB21" s="489"/>
      <c r="DC21" s="489"/>
      <c r="DD21" s="489"/>
      <c r="DE21" s="489"/>
      <c r="DF21" s="489"/>
      <c r="DG21" s="497"/>
      <c r="DH21" s="489"/>
      <c r="DI21" s="489"/>
      <c r="DJ21" s="489"/>
      <c r="DK21" s="489"/>
      <c r="DL21" s="489"/>
      <c r="DM21" s="489"/>
      <c r="DN21" s="489"/>
      <c r="DO21" s="489"/>
      <c r="DP21" s="489"/>
      <c r="DQ21" s="489"/>
      <c r="DR21" s="489"/>
      <c r="DS21" s="497"/>
      <c r="DT21" s="489"/>
      <c r="DU21" s="489"/>
      <c r="DV21" s="490"/>
      <c r="DW21" s="496"/>
      <c r="DX21" s="489"/>
      <c r="DY21" s="489"/>
      <c r="DZ21" s="489"/>
      <c r="EA21" s="489"/>
      <c r="EB21" s="489"/>
      <c r="EC21" s="489"/>
      <c r="ED21" s="489"/>
      <c r="EE21" s="489"/>
      <c r="EF21" s="489"/>
      <c r="EG21" s="489"/>
      <c r="EH21" s="489"/>
      <c r="EI21" s="489"/>
      <c r="EJ21" s="489"/>
      <c r="EK21" s="489"/>
      <c r="EL21" s="489"/>
      <c r="EM21" s="489"/>
      <c r="EN21" s="489"/>
      <c r="EO21" s="489"/>
      <c r="EP21" s="489"/>
      <c r="EQ21" s="497"/>
      <c r="ER21" s="497"/>
      <c r="ES21" s="498"/>
      <c r="ET21" s="497"/>
      <c r="EU21" s="497"/>
      <c r="EV21" s="497"/>
      <c r="EW21" s="497"/>
      <c r="EX21" s="490"/>
      <c r="EY21" s="496"/>
      <c r="EZ21" s="489"/>
      <c r="FA21" s="489"/>
      <c r="FB21" s="489"/>
      <c r="FC21" s="489"/>
      <c r="FD21" s="489"/>
      <c r="FE21" s="489"/>
      <c r="FF21" s="489"/>
      <c r="FG21" s="489"/>
      <c r="FH21" s="489"/>
      <c r="FI21" s="489"/>
      <c r="FJ21" s="489"/>
      <c r="FK21" s="489"/>
      <c r="FL21" s="489"/>
      <c r="FM21" s="489"/>
      <c r="FN21" s="489"/>
      <c r="FO21" s="489"/>
      <c r="FP21" s="489"/>
      <c r="FQ21" s="497"/>
      <c r="FR21" s="489">
        <v>1</v>
      </c>
      <c r="FS21" s="495"/>
      <c r="FT21" s="496"/>
      <c r="FU21" s="489"/>
      <c r="FV21" s="489"/>
      <c r="FW21" s="489"/>
      <c r="FX21" s="489"/>
      <c r="FY21" s="489"/>
      <c r="FZ21" s="489"/>
      <c r="GA21" s="489"/>
      <c r="GB21" s="489"/>
      <c r="GC21" s="489"/>
      <c r="GD21" s="489"/>
      <c r="GE21" s="489"/>
      <c r="GF21" s="489"/>
      <c r="GG21" s="489"/>
      <c r="GH21" s="489"/>
      <c r="GI21" s="489"/>
      <c r="GJ21" s="489"/>
      <c r="GK21" s="489"/>
      <c r="GL21" s="489"/>
      <c r="GM21" s="489"/>
      <c r="GN21" s="489"/>
      <c r="GO21" s="489"/>
      <c r="GP21" s="489"/>
      <c r="GQ21" s="489"/>
      <c r="GR21" s="489"/>
      <c r="GS21" s="496"/>
      <c r="GT21" s="489"/>
      <c r="GU21" s="489"/>
      <c r="GV21" s="489"/>
      <c r="GW21" s="489"/>
      <c r="GX21" s="489"/>
      <c r="GY21" s="489"/>
      <c r="GZ21" s="489"/>
      <c r="HA21" s="489"/>
      <c r="HB21" s="489"/>
      <c r="HC21" s="489"/>
      <c r="HD21" s="489"/>
      <c r="HE21" s="489"/>
      <c r="HF21" s="489"/>
      <c r="HG21" s="489"/>
      <c r="HH21" s="489"/>
      <c r="HI21" s="489"/>
      <c r="HJ21" s="489"/>
      <c r="HK21" s="489"/>
      <c r="HL21" s="489"/>
      <c r="HM21" s="497"/>
      <c r="HN21" s="497"/>
      <c r="HO21" s="497"/>
      <c r="HP21" s="497"/>
      <c r="HQ21" s="497"/>
      <c r="HR21" s="497"/>
      <c r="HS21" s="497"/>
      <c r="HT21" s="497"/>
      <c r="HU21" s="497"/>
      <c r="HV21" s="497"/>
      <c r="HW21" s="497"/>
      <c r="HX21" s="497"/>
      <c r="HY21" s="497"/>
      <c r="HZ21" s="497"/>
      <c r="IA21" s="497"/>
      <c r="IB21" s="497"/>
      <c r="IC21" s="489"/>
      <c r="ID21" s="489"/>
      <c r="IE21" s="489"/>
      <c r="IF21" s="489"/>
      <c r="IG21" s="489"/>
      <c r="IH21" s="489"/>
      <c r="II21" s="489"/>
      <c r="IJ21" s="489"/>
      <c r="IK21" s="489"/>
      <c r="IL21" s="499"/>
      <c r="IM21" s="489"/>
      <c r="IN21" s="499"/>
      <c r="IO21" s="497"/>
      <c r="IP21" s="497"/>
      <c r="IQ21" s="497"/>
      <c r="IR21" s="497"/>
      <c r="IS21" s="497"/>
      <c r="IT21" s="497"/>
      <c r="IU21" s="497"/>
      <c r="IV21" s="497"/>
      <c r="IW21" s="497"/>
      <c r="IX21" s="497"/>
      <c r="IY21" s="497"/>
      <c r="IZ21" s="497"/>
      <c r="JA21" s="497"/>
      <c r="JB21" s="497"/>
      <c r="JC21" s="497"/>
      <c r="JD21" s="497"/>
      <c r="JE21" s="498"/>
      <c r="JF21" s="489"/>
      <c r="JG21" s="489">
        <v>1</v>
      </c>
      <c r="JH21" s="489"/>
      <c r="JI21" s="489"/>
      <c r="JJ21" s="489"/>
      <c r="JK21" s="490"/>
    </row>
    <row r="22" spans="1:284" ht="15.75" customHeight="1" x14ac:dyDescent="0.25">
      <c r="A22" s="529">
        <f>'Położnictwo II st.'!A22</f>
        <v>3</v>
      </c>
      <c r="B22" s="529" t="str">
        <f>IF('Położnictwo II st.'!B22&gt;0,'Położnictwo II st.'!B22," ")</f>
        <v>B</v>
      </c>
      <c r="C22" s="529" t="str">
        <f>IF('Położnictwo II st.'!C22&gt;0,'Położnictwo II st.'!C22," ")</f>
        <v>2026/2027</v>
      </c>
      <c r="D22" s="529" t="str">
        <f>IF('Położnictwo II st.'!D22&gt;0,'Położnictwo II st.'!D22," ")</f>
        <v xml:space="preserve"> </v>
      </c>
      <c r="E22" s="529">
        <f>IF('Położnictwo II st.'!E22&gt;0,'Położnictwo II st.'!E22," ")</f>
        <v>1</v>
      </c>
      <c r="F22" s="529" t="str">
        <f>IF('Położnictwo II st.'!F22&gt;0,'Położnictwo II st.'!F22," ")</f>
        <v>2026/2027</v>
      </c>
      <c r="G22" s="529" t="str">
        <f>IF('Położnictwo II st.'!G22&gt;0,'Położnictwo II st.'!G22," ")</f>
        <v>RPS</v>
      </c>
      <c r="H22" s="529" t="str">
        <f>IF('Położnictwo II st.'!H22&gt;0,'Położnictwo II st.'!H22," ")</f>
        <v>ze standardu</v>
      </c>
      <c r="I22" s="335" t="str">
        <f>IF('Położnictwo II st.'!I22&gt;0,'Położnictwo II st.'!I22," ")</f>
        <v xml:space="preserve">Farmakologia uzupełniająca * </v>
      </c>
      <c r="J22" s="530">
        <f>'Położnictwo II st.'!M22</f>
        <v>20</v>
      </c>
      <c r="K22" s="531">
        <f>'Położnictwo II st.'!N22</f>
        <v>0</v>
      </c>
      <c r="L22" s="532">
        <f>'Położnictwo II st.'!O22</f>
        <v>20</v>
      </c>
      <c r="M22" s="533">
        <f>'Położnictwo II st.'!AB22+'Położnictwo II st.'!AD22+'Położnictwo II st.'!AY22+'Położnictwo II st.'!BA22</f>
        <v>10</v>
      </c>
      <c r="N22" s="534">
        <f>'Położnictwo II st.'!P22</f>
        <v>20</v>
      </c>
      <c r="O22" s="535">
        <f>'Położnictwo II st.'!Q22</f>
        <v>0</v>
      </c>
      <c r="P22" s="536" t="str">
        <f>'Położnictwo II st.'!V22</f>
        <v>zal</v>
      </c>
      <c r="Q22" s="537">
        <f t="shared" si="0"/>
        <v>8</v>
      </c>
      <c r="R22" s="538">
        <f t="shared" si="1"/>
        <v>5</v>
      </c>
      <c r="S22" s="539">
        <f t="shared" si="3"/>
        <v>2</v>
      </c>
      <c r="T22" s="493"/>
      <c r="U22" s="494"/>
      <c r="V22" s="494"/>
      <c r="W22" s="489"/>
      <c r="X22" s="489"/>
      <c r="Y22" s="489"/>
      <c r="Z22" s="489"/>
      <c r="AA22" s="489"/>
      <c r="AB22" s="489"/>
      <c r="AC22" s="489"/>
      <c r="AD22" s="489"/>
      <c r="AE22" s="489"/>
      <c r="AF22" s="489"/>
      <c r="AG22" s="489"/>
      <c r="AH22" s="489"/>
      <c r="AI22" s="489"/>
      <c r="AJ22" s="489"/>
      <c r="AK22" s="489"/>
      <c r="AL22" s="489"/>
      <c r="AM22" s="489"/>
      <c r="AN22" s="489"/>
      <c r="AO22" s="489"/>
      <c r="AP22" s="489"/>
      <c r="AQ22" s="489"/>
      <c r="AR22" s="489"/>
      <c r="AS22" s="489"/>
      <c r="AT22" s="495"/>
      <c r="AU22" s="496"/>
      <c r="AV22" s="494"/>
      <c r="AW22" s="494"/>
      <c r="AX22" s="494"/>
      <c r="AY22" s="494"/>
      <c r="AZ22" s="494"/>
      <c r="BA22" s="494"/>
      <c r="BB22" s="494"/>
      <c r="BC22" s="494"/>
      <c r="BD22" s="494"/>
      <c r="BE22" s="494"/>
      <c r="BF22" s="494"/>
      <c r="BG22" s="494"/>
      <c r="BH22" s="494"/>
      <c r="BI22" s="494"/>
      <c r="BJ22" s="494"/>
      <c r="BK22" s="494"/>
      <c r="BL22" s="494"/>
      <c r="BM22" s="494"/>
      <c r="BN22" s="494"/>
      <c r="BO22" s="494"/>
      <c r="BP22" s="494"/>
      <c r="BQ22" s="494"/>
      <c r="BR22" s="492"/>
      <c r="BS22" s="487"/>
      <c r="BT22" s="494"/>
      <c r="BU22" s="494"/>
      <c r="BV22" s="494"/>
      <c r="BW22" s="494"/>
      <c r="BX22" s="494"/>
      <c r="BY22" s="494"/>
      <c r="BZ22" s="494"/>
      <c r="CA22" s="494"/>
      <c r="CB22" s="494"/>
      <c r="CC22" s="494"/>
      <c r="CD22" s="494"/>
      <c r="CE22" s="494"/>
      <c r="CF22" s="494"/>
      <c r="CG22" s="494"/>
      <c r="CH22" s="494"/>
      <c r="CI22" s="494"/>
      <c r="CJ22" s="494"/>
      <c r="CK22" s="494"/>
      <c r="CL22" s="494"/>
      <c r="CM22" s="494"/>
      <c r="CN22" s="494"/>
      <c r="CO22" s="494"/>
      <c r="CP22" s="494"/>
      <c r="CQ22" s="494"/>
      <c r="CR22" s="494"/>
      <c r="CS22" s="494"/>
      <c r="CT22" s="494"/>
      <c r="CU22" s="494"/>
      <c r="CV22" s="494"/>
      <c r="CW22" s="494"/>
      <c r="CX22" s="494"/>
      <c r="CY22" s="489"/>
      <c r="CZ22" s="489"/>
      <c r="DA22" s="489"/>
      <c r="DB22" s="489"/>
      <c r="DC22" s="489"/>
      <c r="DD22" s="489"/>
      <c r="DE22" s="489"/>
      <c r="DF22" s="489"/>
      <c r="DG22" s="497"/>
      <c r="DH22" s="489">
        <v>1</v>
      </c>
      <c r="DI22" s="489">
        <v>1</v>
      </c>
      <c r="DJ22" s="489">
        <v>1</v>
      </c>
      <c r="DK22" s="489">
        <v>1</v>
      </c>
      <c r="DL22" s="489">
        <v>1</v>
      </c>
      <c r="DM22" s="489">
        <v>1</v>
      </c>
      <c r="DN22" s="489">
        <v>1</v>
      </c>
      <c r="DO22" s="489">
        <v>1</v>
      </c>
      <c r="DP22" s="489"/>
      <c r="DQ22" s="489"/>
      <c r="DR22" s="489"/>
      <c r="DS22" s="497"/>
      <c r="DT22" s="489"/>
      <c r="DU22" s="489"/>
      <c r="DV22" s="490"/>
      <c r="DW22" s="496"/>
      <c r="DX22" s="489"/>
      <c r="DY22" s="489"/>
      <c r="DZ22" s="489"/>
      <c r="EA22" s="489"/>
      <c r="EB22" s="489"/>
      <c r="EC22" s="489"/>
      <c r="ED22" s="489"/>
      <c r="EE22" s="489"/>
      <c r="EF22" s="489"/>
      <c r="EG22" s="489"/>
      <c r="EH22" s="489"/>
      <c r="EI22" s="489"/>
      <c r="EJ22" s="489"/>
      <c r="EK22" s="489"/>
      <c r="EL22" s="489"/>
      <c r="EM22" s="489"/>
      <c r="EN22" s="489"/>
      <c r="EO22" s="489"/>
      <c r="EP22" s="489"/>
      <c r="EQ22" s="497"/>
      <c r="ER22" s="497"/>
      <c r="ES22" s="498"/>
      <c r="ET22" s="497"/>
      <c r="EU22" s="497"/>
      <c r="EV22" s="497"/>
      <c r="EW22" s="497"/>
      <c r="EX22" s="490"/>
      <c r="EY22" s="496"/>
      <c r="EZ22" s="489"/>
      <c r="FA22" s="489"/>
      <c r="FB22" s="489"/>
      <c r="FC22" s="489"/>
      <c r="FD22" s="489"/>
      <c r="FE22" s="489"/>
      <c r="FF22" s="489"/>
      <c r="FG22" s="489"/>
      <c r="FH22" s="489"/>
      <c r="FI22" s="489"/>
      <c r="FJ22" s="489"/>
      <c r="FK22" s="489"/>
      <c r="FL22" s="489"/>
      <c r="FM22" s="489"/>
      <c r="FN22" s="489"/>
      <c r="FO22" s="489"/>
      <c r="FP22" s="489"/>
      <c r="FQ22" s="497"/>
      <c r="FR22" s="489"/>
      <c r="FS22" s="495"/>
      <c r="FT22" s="496"/>
      <c r="FU22" s="489"/>
      <c r="FV22" s="489"/>
      <c r="FW22" s="489"/>
      <c r="FX22" s="489"/>
      <c r="FY22" s="489"/>
      <c r="FZ22" s="489"/>
      <c r="GA22" s="489"/>
      <c r="GB22" s="489"/>
      <c r="GC22" s="489"/>
      <c r="GD22" s="489"/>
      <c r="GE22" s="489"/>
      <c r="GF22" s="489"/>
      <c r="GG22" s="489"/>
      <c r="GH22" s="489"/>
      <c r="GI22" s="489"/>
      <c r="GJ22" s="489"/>
      <c r="GK22" s="489"/>
      <c r="GL22" s="489"/>
      <c r="GM22" s="489"/>
      <c r="GN22" s="489"/>
      <c r="GO22" s="489"/>
      <c r="GP22" s="489"/>
      <c r="GQ22" s="489"/>
      <c r="GR22" s="489"/>
      <c r="GS22" s="496"/>
      <c r="GT22" s="489"/>
      <c r="GU22" s="489"/>
      <c r="GV22" s="489"/>
      <c r="GW22" s="489"/>
      <c r="GX22" s="489"/>
      <c r="GY22" s="489"/>
      <c r="GZ22" s="489"/>
      <c r="HA22" s="489"/>
      <c r="HB22" s="489"/>
      <c r="HC22" s="489"/>
      <c r="HD22" s="489"/>
      <c r="HE22" s="489"/>
      <c r="HF22" s="489"/>
      <c r="HG22" s="489"/>
      <c r="HH22" s="489"/>
      <c r="HI22" s="489"/>
      <c r="HJ22" s="489"/>
      <c r="HK22" s="489"/>
      <c r="HL22" s="489"/>
      <c r="HM22" s="497"/>
      <c r="HN22" s="497"/>
      <c r="HO22" s="497"/>
      <c r="HP22" s="497"/>
      <c r="HQ22" s="497"/>
      <c r="HR22" s="497"/>
      <c r="HS22" s="497"/>
      <c r="HT22" s="497"/>
      <c r="HU22" s="497"/>
      <c r="HV22" s="497"/>
      <c r="HW22" s="497"/>
      <c r="HX22" s="497"/>
      <c r="HY22" s="497"/>
      <c r="HZ22" s="497"/>
      <c r="IA22" s="497"/>
      <c r="IB22" s="497"/>
      <c r="IC22" s="489">
        <v>1</v>
      </c>
      <c r="ID22" s="489">
        <v>1</v>
      </c>
      <c r="IE22" s="489">
        <v>1</v>
      </c>
      <c r="IF22" s="489">
        <v>1</v>
      </c>
      <c r="IG22" s="489">
        <v>1</v>
      </c>
      <c r="IH22" s="489"/>
      <c r="II22" s="489"/>
      <c r="IJ22" s="489"/>
      <c r="IK22" s="489"/>
      <c r="IL22" s="499"/>
      <c r="IM22" s="489"/>
      <c r="IN22" s="499"/>
      <c r="IO22" s="497"/>
      <c r="IP22" s="497"/>
      <c r="IQ22" s="497"/>
      <c r="IR22" s="497"/>
      <c r="IS22" s="497"/>
      <c r="IT22" s="497"/>
      <c r="IU22" s="497"/>
      <c r="IV22" s="497"/>
      <c r="IW22" s="497"/>
      <c r="IX22" s="497"/>
      <c r="IY22" s="497"/>
      <c r="IZ22" s="497"/>
      <c r="JA22" s="497"/>
      <c r="JB22" s="497"/>
      <c r="JC22" s="497"/>
      <c r="JD22" s="497"/>
      <c r="JE22" s="498"/>
      <c r="JF22" s="489">
        <v>1</v>
      </c>
      <c r="JG22" s="489"/>
      <c r="JH22" s="489"/>
      <c r="JI22" s="489"/>
      <c r="JJ22" s="489"/>
      <c r="JK22" s="490">
        <v>1</v>
      </c>
    </row>
    <row r="23" spans="1:284" ht="15.75" x14ac:dyDescent="0.25">
      <c r="A23" s="529">
        <f>'Położnictwo II st.'!A23</f>
        <v>4</v>
      </c>
      <c r="B23" s="529" t="str">
        <f>IF('Położnictwo II st.'!B23&gt;0,'Położnictwo II st.'!B23," ")</f>
        <v>A</v>
      </c>
      <c r="C23" s="529" t="str">
        <f>IF('Położnictwo II st.'!C23&gt;0,'Położnictwo II st.'!C23," ")</f>
        <v>2026/2027</v>
      </c>
      <c r="D23" s="529" t="str">
        <f>IF('Położnictwo II st.'!D23&gt;0,'Położnictwo II st.'!D23," ")</f>
        <v xml:space="preserve"> </v>
      </c>
      <c r="E23" s="529">
        <f>IF('Położnictwo II st.'!E23&gt;0,'Położnictwo II st.'!E23," ")</f>
        <v>1</v>
      </c>
      <c r="F23" s="529" t="str">
        <f>IF('Położnictwo II st.'!F23&gt;0,'Położnictwo II st.'!F23," ")</f>
        <v>2026/2027</v>
      </c>
      <c r="G23" s="529" t="str">
        <f>IF('Położnictwo II st.'!G23&gt;0,'Położnictwo II st.'!G23," ")</f>
        <v>RPS</v>
      </c>
      <c r="H23" s="529" t="str">
        <f>IF('Położnictwo II st.'!H23&gt;0,'Położnictwo II st.'!H23," ")</f>
        <v>ze standardu</v>
      </c>
      <c r="I23" s="335" t="str">
        <f>IF('Położnictwo II st.'!I23&gt;0,'Położnictwo II st.'!I23," ")</f>
        <v>Prawo w praktyce zawodowej położnej</v>
      </c>
      <c r="J23" s="530">
        <f>'Położnictwo II st.'!M23</f>
        <v>100</v>
      </c>
      <c r="K23" s="531">
        <f>'Położnictwo II st.'!N23</f>
        <v>65</v>
      </c>
      <c r="L23" s="532">
        <f>'Położnictwo II st.'!O23</f>
        <v>35</v>
      </c>
      <c r="M23" s="533">
        <f>'Położnictwo II st.'!AB23+'Położnictwo II st.'!AD23+'Położnictwo II st.'!AY23+'Położnictwo II st.'!BA23</f>
        <v>20</v>
      </c>
      <c r="N23" s="534">
        <f>'Położnictwo II st.'!P23</f>
        <v>35</v>
      </c>
      <c r="O23" s="535">
        <f>'Położnictwo II st.'!Q23</f>
        <v>4</v>
      </c>
      <c r="P23" s="536" t="str">
        <f>'Położnictwo II st.'!V23</f>
        <v>zal</v>
      </c>
      <c r="Q23" s="537">
        <f t="shared" si="0"/>
        <v>5</v>
      </c>
      <c r="R23" s="538">
        <f t="shared" si="1"/>
        <v>3</v>
      </c>
      <c r="S23" s="539">
        <f t="shared" si="3"/>
        <v>4</v>
      </c>
      <c r="T23" s="493">
        <v>1</v>
      </c>
      <c r="U23" s="494">
        <v>1</v>
      </c>
      <c r="V23" s="494">
        <v>1</v>
      </c>
      <c r="W23" s="489">
        <v>1</v>
      </c>
      <c r="X23" s="489">
        <v>1</v>
      </c>
      <c r="Y23" s="489"/>
      <c r="Z23" s="489"/>
      <c r="AA23" s="489"/>
      <c r="AB23" s="489"/>
      <c r="AC23" s="489"/>
      <c r="AD23" s="489"/>
      <c r="AE23" s="489"/>
      <c r="AF23" s="489"/>
      <c r="AG23" s="489"/>
      <c r="AH23" s="489"/>
      <c r="AI23" s="489"/>
      <c r="AJ23" s="489"/>
      <c r="AK23" s="489"/>
      <c r="AL23" s="489"/>
      <c r="AM23" s="489"/>
      <c r="AN23" s="489"/>
      <c r="AO23" s="489"/>
      <c r="AP23" s="489"/>
      <c r="AQ23" s="489"/>
      <c r="AR23" s="489"/>
      <c r="AS23" s="489"/>
      <c r="AT23" s="495"/>
      <c r="AU23" s="496"/>
      <c r="AV23" s="494"/>
      <c r="AW23" s="494"/>
      <c r="AX23" s="494"/>
      <c r="AY23" s="494"/>
      <c r="AZ23" s="494"/>
      <c r="BA23" s="494"/>
      <c r="BB23" s="494"/>
      <c r="BC23" s="494"/>
      <c r="BD23" s="494"/>
      <c r="BE23" s="494"/>
      <c r="BF23" s="494"/>
      <c r="BG23" s="494"/>
      <c r="BH23" s="494"/>
      <c r="BI23" s="494"/>
      <c r="BJ23" s="494"/>
      <c r="BK23" s="494"/>
      <c r="BL23" s="494"/>
      <c r="BM23" s="494"/>
      <c r="BN23" s="494"/>
      <c r="BO23" s="494"/>
      <c r="BP23" s="494"/>
      <c r="BQ23" s="494"/>
      <c r="BR23" s="492"/>
      <c r="BS23" s="487"/>
      <c r="BT23" s="494"/>
      <c r="BU23" s="494"/>
      <c r="BV23" s="494"/>
      <c r="BW23" s="494"/>
      <c r="BX23" s="494"/>
      <c r="BY23" s="494"/>
      <c r="BZ23" s="494"/>
      <c r="CA23" s="494"/>
      <c r="CB23" s="494"/>
      <c r="CC23" s="494"/>
      <c r="CD23" s="494"/>
      <c r="CE23" s="494"/>
      <c r="CF23" s="494"/>
      <c r="CG23" s="494"/>
      <c r="CH23" s="494"/>
      <c r="CI23" s="494"/>
      <c r="CJ23" s="494"/>
      <c r="CK23" s="494"/>
      <c r="CL23" s="494"/>
      <c r="CM23" s="494"/>
      <c r="CN23" s="494"/>
      <c r="CO23" s="494"/>
      <c r="CP23" s="494"/>
      <c r="CQ23" s="494"/>
      <c r="CR23" s="494"/>
      <c r="CS23" s="494"/>
      <c r="CT23" s="494"/>
      <c r="CU23" s="494"/>
      <c r="CV23" s="494"/>
      <c r="CW23" s="494"/>
      <c r="CX23" s="494"/>
      <c r="CY23" s="489"/>
      <c r="CZ23" s="489"/>
      <c r="DA23" s="489"/>
      <c r="DB23" s="489"/>
      <c r="DC23" s="489"/>
      <c r="DD23" s="489"/>
      <c r="DE23" s="489"/>
      <c r="DF23" s="489"/>
      <c r="DG23" s="497"/>
      <c r="DH23" s="489"/>
      <c r="DI23" s="489"/>
      <c r="DJ23" s="489"/>
      <c r="DK23" s="489"/>
      <c r="DL23" s="489"/>
      <c r="DM23" s="489"/>
      <c r="DN23" s="489"/>
      <c r="DO23" s="489"/>
      <c r="DP23" s="489"/>
      <c r="DQ23" s="489"/>
      <c r="DR23" s="489"/>
      <c r="DS23" s="497"/>
      <c r="DT23" s="489"/>
      <c r="DU23" s="489"/>
      <c r="DV23" s="490"/>
      <c r="DW23" s="496"/>
      <c r="DX23" s="489"/>
      <c r="DY23" s="489"/>
      <c r="DZ23" s="489"/>
      <c r="EA23" s="489"/>
      <c r="EB23" s="489"/>
      <c r="EC23" s="489"/>
      <c r="ED23" s="489"/>
      <c r="EE23" s="489"/>
      <c r="EF23" s="489"/>
      <c r="EG23" s="489"/>
      <c r="EH23" s="489"/>
      <c r="EI23" s="489"/>
      <c r="EJ23" s="489"/>
      <c r="EK23" s="489"/>
      <c r="EL23" s="489"/>
      <c r="EM23" s="489"/>
      <c r="EN23" s="489"/>
      <c r="EO23" s="489"/>
      <c r="EP23" s="489"/>
      <c r="EQ23" s="497"/>
      <c r="ER23" s="497"/>
      <c r="ES23" s="498"/>
      <c r="ET23" s="497"/>
      <c r="EU23" s="497"/>
      <c r="EV23" s="497"/>
      <c r="EW23" s="497"/>
      <c r="EX23" s="490"/>
      <c r="EY23" s="496">
        <v>1</v>
      </c>
      <c r="EZ23" s="489">
        <v>1</v>
      </c>
      <c r="FA23" s="489">
        <v>1</v>
      </c>
      <c r="FB23" s="489"/>
      <c r="FC23" s="489"/>
      <c r="FD23" s="489"/>
      <c r="FE23" s="489"/>
      <c r="FF23" s="489"/>
      <c r="FG23" s="489"/>
      <c r="FH23" s="489"/>
      <c r="FI23" s="489"/>
      <c r="FJ23" s="489"/>
      <c r="FK23" s="489"/>
      <c r="FL23" s="489"/>
      <c r="FM23" s="489"/>
      <c r="FN23" s="489"/>
      <c r="FO23" s="489"/>
      <c r="FP23" s="489"/>
      <c r="FQ23" s="497"/>
      <c r="FR23" s="489"/>
      <c r="FS23" s="495"/>
      <c r="FT23" s="496"/>
      <c r="FU23" s="489"/>
      <c r="FV23" s="489"/>
      <c r="FW23" s="489"/>
      <c r="FX23" s="489"/>
      <c r="FY23" s="489"/>
      <c r="FZ23" s="489"/>
      <c r="GA23" s="489"/>
      <c r="GB23" s="489"/>
      <c r="GC23" s="489"/>
      <c r="GD23" s="489"/>
      <c r="GE23" s="489"/>
      <c r="GF23" s="489"/>
      <c r="GG23" s="489"/>
      <c r="GH23" s="489"/>
      <c r="GI23" s="489"/>
      <c r="GJ23" s="489"/>
      <c r="GK23" s="489"/>
      <c r="GL23" s="489"/>
      <c r="GM23" s="489"/>
      <c r="GN23" s="489"/>
      <c r="GO23" s="489"/>
      <c r="GP23" s="489"/>
      <c r="GQ23" s="489"/>
      <c r="GR23" s="489"/>
      <c r="GS23" s="496"/>
      <c r="GT23" s="489"/>
      <c r="GU23" s="489"/>
      <c r="GV23" s="489"/>
      <c r="GW23" s="489"/>
      <c r="GX23" s="489"/>
      <c r="GY23" s="489"/>
      <c r="GZ23" s="489"/>
      <c r="HA23" s="489"/>
      <c r="HB23" s="489"/>
      <c r="HC23" s="489"/>
      <c r="HD23" s="489"/>
      <c r="HE23" s="489"/>
      <c r="HF23" s="489"/>
      <c r="HG23" s="489"/>
      <c r="HH23" s="489"/>
      <c r="HI23" s="489"/>
      <c r="HJ23" s="489"/>
      <c r="HK23" s="489"/>
      <c r="HL23" s="489"/>
      <c r="HM23" s="497"/>
      <c r="HN23" s="497"/>
      <c r="HO23" s="497"/>
      <c r="HP23" s="497"/>
      <c r="HQ23" s="497"/>
      <c r="HR23" s="497"/>
      <c r="HS23" s="497"/>
      <c r="HT23" s="497"/>
      <c r="HU23" s="497"/>
      <c r="HV23" s="497"/>
      <c r="HW23" s="497"/>
      <c r="HX23" s="497"/>
      <c r="HY23" s="497"/>
      <c r="HZ23" s="497"/>
      <c r="IA23" s="497"/>
      <c r="IB23" s="497"/>
      <c r="IC23" s="489"/>
      <c r="ID23" s="489"/>
      <c r="IE23" s="489"/>
      <c r="IF23" s="489"/>
      <c r="IG23" s="489"/>
      <c r="IH23" s="489"/>
      <c r="II23" s="489"/>
      <c r="IJ23" s="489"/>
      <c r="IK23" s="489"/>
      <c r="IL23" s="499"/>
      <c r="IM23" s="489"/>
      <c r="IN23" s="499"/>
      <c r="IO23" s="497"/>
      <c r="IP23" s="497"/>
      <c r="IQ23" s="497"/>
      <c r="IR23" s="497"/>
      <c r="IS23" s="497"/>
      <c r="IT23" s="497"/>
      <c r="IU23" s="497"/>
      <c r="IV23" s="497"/>
      <c r="IW23" s="497"/>
      <c r="IX23" s="497"/>
      <c r="IY23" s="497"/>
      <c r="IZ23" s="497"/>
      <c r="JA23" s="497"/>
      <c r="JB23" s="497"/>
      <c r="JC23" s="497"/>
      <c r="JD23" s="497"/>
      <c r="JE23" s="498"/>
      <c r="JF23" s="489"/>
      <c r="JG23" s="489">
        <v>1</v>
      </c>
      <c r="JH23" s="489">
        <v>1</v>
      </c>
      <c r="JI23" s="489">
        <v>1</v>
      </c>
      <c r="JJ23" s="489">
        <v>1</v>
      </c>
      <c r="JK23" s="490"/>
    </row>
    <row r="24" spans="1:284" ht="15.75" customHeight="1" x14ac:dyDescent="0.25">
      <c r="A24" s="529">
        <f>'Położnictwo II st.'!A24</f>
        <v>5</v>
      </c>
      <c r="B24" s="529" t="str">
        <f>IF('Położnictwo II st.'!B24&gt;0,'Położnictwo II st.'!B24," ")</f>
        <v>B</v>
      </c>
      <c r="C24" s="529" t="str">
        <f>IF('Położnictwo II st.'!C24&gt;0,'Położnictwo II st.'!C24," ")</f>
        <v>2026/2027</v>
      </c>
      <c r="D24" s="529" t="str">
        <f>IF('Położnictwo II st.'!D24&gt;0,'Położnictwo II st.'!D24," ")</f>
        <v xml:space="preserve"> </v>
      </c>
      <c r="E24" s="529">
        <f>IF('Położnictwo II st.'!E24&gt;0,'Położnictwo II st.'!E24," ")</f>
        <v>1</v>
      </c>
      <c r="F24" s="529" t="str">
        <f>IF('Położnictwo II st.'!F24&gt;0,'Położnictwo II st.'!F24," ")</f>
        <v>2026/2027</v>
      </c>
      <c r="G24" s="529" t="str">
        <f>IF('Położnictwo II st.'!G24&gt;0,'Położnictwo II st.'!G24," ")</f>
        <v>RPS</v>
      </c>
      <c r="H24" s="529" t="str">
        <f>IF('Położnictwo II st.'!H24&gt;0,'Położnictwo II st.'!H24," ")</f>
        <v>ze standardu</v>
      </c>
      <c r="I24" s="335" t="str">
        <f>IF('Położnictwo II st.'!I24&gt;0,'Położnictwo II st.'!I24," ")</f>
        <v>Terapia bólu ostrego i przewlekłego</v>
      </c>
      <c r="J24" s="530">
        <f>'Położnictwo II st.'!M24</f>
        <v>50</v>
      </c>
      <c r="K24" s="531">
        <f>'Położnictwo II st.'!N24</f>
        <v>20</v>
      </c>
      <c r="L24" s="532">
        <f>'Położnictwo II st.'!O24</f>
        <v>30</v>
      </c>
      <c r="M24" s="533">
        <f>'Położnictwo II st.'!AB24+'Położnictwo II st.'!AD24+'Położnictwo II st.'!AY24+'Położnictwo II st.'!BA24</f>
        <v>10</v>
      </c>
      <c r="N24" s="534">
        <f>'Położnictwo II st.'!P24</f>
        <v>30</v>
      </c>
      <c r="O24" s="535">
        <f>'Położnictwo II st.'!Q24</f>
        <v>2</v>
      </c>
      <c r="P24" s="536" t="str">
        <f>'Położnictwo II st.'!V24</f>
        <v>zal</v>
      </c>
      <c r="Q24" s="537">
        <f t="shared" si="0"/>
        <v>5</v>
      </c>
      <c r="R24" s="538">
        <f t="shared" si="1"/>
        <v>7</v>
      </c>
      <c r="S24" s="539">
        <f t="shared" si="3"/>
        <v>3</v>
      </c>
      <c r="T24" s="493"/>
      <c r="U24" s="494"/>
      <c r="V24" s="494"/>
      <c r="W24" s="489"/>
      <c r="X24" s="489"/>
      <c r="Y24" s="489"/>
      <c r="Z24" s="489"/>
      <c r="AA24" s="489"/>
      <c r="AB24" s="489"/>
      <c r="AC24" s="489"/>
      <c r="AD24" s="489"/>
      <c r="AE24" s="489"/>
      <c r="AF24" s="489"/>
      <c r="AG24" s="489"/>
      <c r="AH24" s="489"/>
      <c r="AI24" s="489"/>
      <c r="AJ24" s="489"/>
      <c r="AK24" s="489"/>
      <c r="AL24" s="489"/>
      <c r="AM24" s="489"/>
      <c r="AN24" s="489"/>
      <c r="AO24" s="489"/>
      <c r="AP24" s="489"/>
      <c r="AQ24" s="489"/>
      <c r="AR24" s="489"/>
      <c r="AS24" s="489"/>
      <c r="AT24" s="495"/>
      <c r="AU24" s="496"/>
      <c r="AV24" s="494"/>
      <c r="AW24" s="494"/>
      <c r="AX24" s="494"/>
      <c r="AY24" s="494">
        <v>1</v>
      </c>
      <c r="AZ24" s="494">
        <v>1</v>
      </c>
      <c r="BA24" s="494">
        <v>1</v>
      </c>
      <c r="BB24" s="494">
        <v>1</v>
      </c>
      <c r="BC24" s="494">
        <v>1</v>
      </c>
      <c r="BD24" s="494"/>
      <c r="BE24" s="494"/>
      <c r="BF24" s="494"/>
      <c r="BG24" s="494"/>
      <c r="BH24" s="494"/>
      <c r="BI24" s="494"/>
      <c r="BJ24" s="494"/>
      <c r="BK24" s="494"/>
      <c r="BL24" s="494"/>
      <c r="BM24" s="494"/>
      <c r="BN24" s="494"/>
      <c r="BO24" s="494"/>
      <c r="BP24" s="494"/>
      <c r="BQ24" s="494"/>
      <c r="BR24" s="492"/>
      <c r="BS24" s="487"/>
      <c r="BT24" s="494"/>
      <c r="BU24" s="494"/>
      <c r="BV24" s="494"/>
      <c r="BW24" s="494"/>
      <c r="BX24" s="494"/>
      <c r="BY24" s="494"/>
      <c r="BZ24" s="494"/>
      <c r="CA24" s="494"/>
      <c r="CB24" s="494"/>
      <c r="CC24" s="494"/>
      <c r="CD24" s="494"/>
      <c r="CE24" s="494"/>
      <c r="CF24" s="494"/>
      <c r="CG24" s="494"/>
      <c r="CH24" s="494"/>
      <c r="CI24" s="494"/>
      <c r="CJ24" s="494"/>
      <c r="CK24" s="494"/>
      <c r="CL24" s="494"/>
      <c r="CM24" s="494"/>
      <c r="CN24" s="494"/>
      <c r="CO24" s="494"/>
      <c r="CP24" s="494"/>
      <c r="CQ24" s="494"/>
      <c r="CR24" s="494"/>
      <c r="CS24" s="494"/>
      <c r="CT24" s="494"/>
      <c r="CU24" s="494"/>
      <c r="CV24" s="494"/>
      <c r="CW24" s="494"/>
      <c r="CX24" s="494"/>
      <c r="CY24" s="489"/>
      <c r="CZ24" s="489"/>
      <c r="DA24" s="489"/>
      <c r="DB24" s="489"/>
      <c r="DC24" s="489"/>
      <c r="DD24" s="489"/>
      <c r="DE24" s="489"/>
      <c r="DF24" s="489"/>
      <c r="DG24" s="497"/>
      <c r="DH24" s="489"/>
      <c r="DI24" s="489"/>
      <c r="DJ24" s="489"/>
      <c r="DK24" s="489"/>
      <c r="DL24" s="489"/>
      <c r="DM24" s="489"/>
      <c r="DN24" s="489"/>
      <c r="DO24" s="489"/>
      <c r="DP24" s="489"/>
      <c r="DQ24" s="489"/>
      <c r="DR24" s="489"/>
      <c r="DS24" s="497"/>
      <c r="DT24" s="489"/>
      <c r="DU24" s="489"/>
      <c r="DV24" s="490"/>
      <c r="DW24" s="496"/>
      <c r="DX24" s="489"/>
      <c r="DY24" s="489"/>
      <c r="DZ24" s="489"/>
      <c r="EA24" s="489"/>
      <c r="EB24" s="489"/>
      <c r="EC24" s="489"/>
      <c r="ED24" s="489"/>
      <c r="EE24" s="489"/>
      <c r="EF24" s="489"/>
      <c r="EG24" s="489"/>
      <c r="EH24" s="489"/>
      <c r="EI24" s="489"/>
      <c r="EJ24" s="489"/>
      <c r="EK24" s="489"/>
      <c r="EL24" s="489"/>
      <c r="EM24" s="489"/>
      <c r="EN24" s="489"/>
      <c r="EO24" s="489"/>
      <c r="EP24" s="489"/>
      <c r="EQ24" s="497"/>
      <c r="ER24" s="497"/>
      <c r="ES24" s="498"/>
      <c r="ET24" s="497"/>
      <c r="EU24" s="497"/>
      <c r="EV24" s="497"/>
      <c r="EW24" s="497"/>
      <c r="EX24" s="490"/>
      <c r="EY24" s="496"/>
      <c r="EZ24" s="489"/>
      <c r="FA24" s="489"/>
      <c r="FB24" s="489"/>
      <c r="FC24" s="489"/>
      <c r="FD24" s="489"/>
      <c r="FE24" s="489"/>
      <c r="FF24" s="489"/>
      <c r="FG24" s="489"/>
      <c r="FH24" s="489"/>
      <c r="FI24" s="489"/>
      <c r="FJ24" s="489"/>
      <c r="FK24" s="489"/>
      <c r="FL24" s="489"/>
      <c r="FM24" s="489"/>
      <c r="FN24" s="489"/>
      <c r="FO24" s="489"/>
      <c r="FP24" s="489"/>
      <c r="FQ24" s="497"/>
      <c r="FR24" s="489"/>
      <c r="FS24" s="495"/>
      <c r="FT24" s="496"/>
      <c r="FU24" s="489"/>
      <c r="FV24" s="489"/>
      <c r="FW24" s="489"/>
      <c r="FX24" s="489"/>
      <c r="FY24" s="489">
        <v>1</v>
      </c>
      <c r="FZ24" s="489">
        <v>1</v>
      </c>
      <c r="GA24" s="489">
        <v>1</v>
      </c>
      <c r="GB24" s="489">
        <v>1</v>
      </c>
      <c r="GC24" s="489">
        <v>1</v>
      </c>
      <c r="GD24" s="489">
        <v>1</v>
      </c>
      <c r="GE24" s="489">
        <v>1</v>
      </c>
      <c r="GF24" s="489"/>
      <c r="GG24" s="489"/>
      <c r="GH24" s="489"/>
      <c r="GI24" s="489"/>
      <c r="GJ24" s="489"/>
      <c r="GK24" s="489"/>
      <c r="GL24" s="489"/>
      <c r="GM24" s="489"/>
      <c r="GN24" s="489"/>
      <c r="GO24" s="489"/>
      <c r="GP24" s="489"/>
      <c r="GQ24" s="489"/>
      <c r="GR24" s="489"/>
      <c r="GS24" s="496"/>
      <c r="GT24" s="489"/>
      <c r="GU24" s="489"/>
      <c r="GV24" s="489"/>
      <c r="GW24" s="489"/>
      <c r="GX24" s="489"/>
      <c r="GY24" s="489"/>
      <c r="GZ24" s="489"/>
      <c r="HA24" s="489"/>
      <c r="HB24" s="489"/>
      <c r="HC24" s="489"/>
      <c r="HD24" s="489"/>
      <c r="HE24" s="489"/>
      <c r="HF24" s="489"/>
      <c r="HG24" s="489"/>
      <c r="HH24" s="489"/>
      <c r="HI24" s="489"/>
      <c r="HJ24" s="489"/>
      <c r="HK24" s="489"/>
      <c r="HL24" s="489"/>
      <c r="HM24" s="497"/>
      <c r="HN24" s="497"/>
      <c r="HO24" s="497"/>
      <c r="HP24" s="497"/>
      <c r="HQ24" s="497"/>
      <c r="HR24" s="497"/>
      <c r="HS24" s="497"/>
      <c r="HT24" s="497"/>
      <c r="HU24" s="497"/>
      <c r="HV24" s="497"/>
      <c r="HW24" s="497"/>
      <c r="HX24" s="497"/>
      <c r="HY24" s="497"/>
      <c r="HZ24" s="497"/>
      <c r="IA24" s="497"/>
      <c r="IB24" s="497"/>
      <c r="IC24" s="489"/>
      <c r="ID24" s="489"/>
      <c r="IE24" s="489"/>
      <c r="IF24" s="489"/>
      <c r="IG24" s="489"/>
      <c r="IH24" s="489"/>
      <c r="II24" s="489"/>
      <c r="IJ24" s="489"/>
      <c r="IK24" s="489"/>
      <c r="IL24" s="499"/>
      <c r="IM24" s="489"/>
      <c r="IN24" s="499"/>
      <c r="IO24" s="497"/>
      <c r="IP24" s="497"/>
      <c r="IQ24" s="497"/>
      <c r="IR24" s="497"/>
      <c r="IS24" s="497"/>
      <c r="IT24" s="497"/>
      <c r="IU24" s="497"/>
      <c r="IV24" s="497"/>
      <c r="IW24" s="497"/>
      <c r="IX24" s="497"/>
      <c r="IY24" s="497"/>
      <c r="IZ24" s="497"/>
      <c r="JA24" s="497"/>
      <c r="JB24" s="497"/>
      <c r="JC24" s="497"/>
      <c r="JD24" s="497"/>
      <c r="JE24" s="498"/>
      <c r="JF24" s="489">
        <v>1</v>
      </c>
      <c r="JG24" s="489"/>
      <c r="JH24" s="489">
        <v>1</v>
      </c>
      <c r="JI24" s="489"/>
      <c r="JJ24" s="489">
        <v>1</v>
      </c>
      <c r="JK24" s="490"/>
    </row>
    <row r="25" spans="1:284" ht="31.5" x14ac:dyDescent="0.25">
      <c r="A25" s="529">
        <f>'Położnictwo II st.'!A25</f>
        <v>6</v>
      </c>
      <c r="B25" s="529" t="str">
        <f>IF('Położnictwo II st.'!B25&gt;0,'Położnictwo II st.'!B25," ")</f>
        <v>B</v>
      </c>
      <c r="C25" s="529" t="str">
        <f>IF('Położnictwo II st.'!C25&gt;0,'Położnictwo II st.'!C25," ")</f>
        <v>2026/2027</v>
      </c>
      <c r="D25" s="529" t="str">
        <f>IF('Położnictwo II st.'!D25&gt;0,'Położnictwo II st.'!D25," ")</f>
        <v xml:space="preserve"> </v>
      </c>
      <c r="E25" s="529">
        <f>IF('Położnictwo II st.'!E25&gt;0,'Położnictwo II st.'!E25," ")</f>
        <v>1</v>
      </c>
      <c r="F25" s="529" t="str">
        <f>IF('Położnictwo II st.'!F25&gt;0,'Położnictwo II st.'!F25," ")</f>
        <v>2026/2027</v>
      </c>
      <c r="G25" s="529" t="str">
        <f>IF('Położnictwo II st.'!G25&gt;0,'Położnictwo II st.'!G25," ")</f>
        <v>RPS</v>
      </c>
      <c r="H25" s="529" t="str">
        <f>IF('Położnictwo II st.'!H25&gt;0,'Położnictwo II st.'!H25," ")</f>
        <v>ze standardu</v>
      </c>
      <c r="I25" s="335" t="str">
        <f>IF('Położnictwo II st.'!I25&gt;0,'Położnictwo II st.'!I25," ")</f>
        <v>Diagnostyka ultrasonograficzna w położnictwie i ginekologii</v>
      </c>
      <c r="J25" s="530">
        <f>'Położnictwo II st.'!M25</f>
        <v>150</v>
      </c>
      <c r="K25" s="531">
        <f>'Położnictwo II st.'!N25</f>
        <v>55</v>
      </c>
      <c r="L25" s="532">
        <f>'Położnictwo II st.'!O25</f>
        <v>95</v>
      </c>
      <c r="M25" s="533">
        <f>'Położnictwo II st.'!AB25+'Położnictwo II st.'!AD25+'Położnictwo II st.'!AY25+'Położnictwo II st.'!BA25</f>
        <v>24</v>
      </c>
      <c r="N25" s="534">
        <f>'Położnictwo II st.'!P25</f>
        <v>95</v>
      </c>
      <c r="O25" s="535">
        <f>'Położnictwo II st.'!Q25</f>
        <v>6</v>
      </c>
      <c r="P25" s="536" t="str">
        <f>'Położnictwo II st.'!V25</f>
        <v>egz</v>
      </c>
      <c r="Q25" s="537">
        <f t="shared" si="0"/>
        <v>12</v>
      </c>
      <c r="R25" s="538">
        <f t="shared" si="1"/>
        <v>12</v>
      </c>
      <c r="S25" s="539">
        <f t="shared" si="3"/>
        <v>6</v>
      </c>
      <c r="T25" s="493"/>
      <c r="U25" s="494"/>
      <c r="V25" s="494"/>
      <c r="W25" s="489"/>
      <c r="X25" s="489"/>
      <c r="Y25" s="489"/>
      <c r="Z25" s="489"/>
      <c r="AA25" s="489"/>
      <c r="AB25" s="489"/>
      <c r="AC25" s="489"/>
      <c r="AD25" s="489"/>
      <c r="AE25" s="489"/>
      <c r="AF25" s="489"/>
      <c r="AG25" s="489"/>
      <c r="AH25" s="489"/>
      <c r="AI25" s="489"/>
      <c r="AJ25" s="489"/>
      <c r="AK25" s="489"/>
      <c r="AL25" s="489"/>
      <c r="AM25" s="489"/>
      <c r="AN25" s="489"/>
      <c r="AO25" s="489"/>
      <c r="AP25" s="489"/>
      <c r="AQ25" s="489"/>
      <c r="AR25" s="489"/>
      <c r="AS25" s="489"/>
      <c r="AT25" s="495"/>
      <c r="AU25" s="496"/>
      <c r="AV25" s="494"/>
      <c r="AW25" s="494"/>
      <c r="AX25" s="494"/>
      <c r="AY25" s="494"/>
      <c r="AZ25" s="494"/>
      <c r="BA25" s="494"/>
      <c r="BB25" s="494"/>
      <c r="BC25" s="494"/>
      <c r="BD25" s="494">
        <v>1</v>
      </c>
      <c r="BE25" s="494">
        <v>1</v>
      </c>
      <c r="BF25" s="494">
        <v>1</v>
      </c>
      <c r="BG25" s="494">
        <v>1</v>
      </c>
      <c r="BH25" s="494">
        <v>1</v>
      </c>
      <c r="BI25" s="494">
        <v>1</v>
      </c>
      <c r="BJ25" s="494">
        <v>1</v>
      </c>
      <c r="BK25" s="494">
        <v>1</v>
      </c>
      <c r="BL25" s="494">
        <v>1</v>
      </c>
      <c r="BM25" s="494">
        <v>1</v>
      </c>
      <c r="BN25" s="494">
        <v>1</v>
      </c>
      <c r="BO25" s="494">
        <v>1</v>
      </c>
      <c r="BP25" s="494"/>
      <c r="BQ25" s="494"/>
      <c r="BR25" s="492"/>
      <c r="BS25" s="487"/>
      <c r="BT25" s="494"/>
      <c r="BU25" s="494"/>
      <c r="BV25" s="494"/>
      <c r="BW25" s="494"/>
      <c r="BX25" s="494"/>
      <c r="BY25" s="494"/>
      <c r="BZ25" s="494"/>
      <c r="CA25" s="494"/>
      <c r="CB25" s="494"/>
      <c r="CC25" s="494"/>
      <c r="CD25" s="494"/>
      <c r="CE25" s="494"/>
      <c r="CF25" s="494"/>
      <c r="CG25" s="494"/>
      <c r="CH25" s="494"/>
      <c r="CI25" s="494"/>
      <c r="CJ25" s="494"/>
      <c r="CK25" s="494"/>
      <c r="CL25" s="494"/>
      <c r="CM25" s="494"/>
      <c r="CN25" s="494"/>
      <c r="CO25" s="494"/>
      <c r="CP25" s="494"/>
      <c r="CQ25" s="494"/>
      <c r="CR25" s="494"/>
      <c r="CS25" s="494"/>
      <c r="CT25" s="494"/>
      <c r="CU25" s="494"/>
      <c r="CV25" s="494"/>
      <c r="CW25" s="494"/>
      <c r="CX25" s="494"/>
      <c r="CY25" s="489"/>
      <c r="CZ25" s="489"/>
      <c r="DA25" s="489"/>
      <c r="DB25" s="489"/>
      <c r="DC25" s="489"/>
      <c r="DD25" s="489"/>
      <c r="DE25" s="489"/>
      <c r="DF25" s="489"/>
      <c r="DG25" s="497"/>
      <c r="DH25" s="489"/>
      <c r="DI25" s="489"/>
      <c r="DJ25" s="489"/>
      <c r="DK25" s="489"/>
      <c r="DL25" s="489"/>
      <c r="DM25" s="489"/>
      <c r="DN25" s="489"/>
      <c r="DO25" s="489"/>
      <c r="DP25" s="489"/>
      <c r="DQ25" s="489"/>
      <c r="DR25" s="489"/>
      <c r="DS25" s="497"/>
      <c r="DT25" s="489"/>
      <c r="DU25" s="489"/>
      <c r="DV25" s="490"/>
      <c r="DW25" s="496"/>
      <c r="DX25" s="489"/>
      <c r="DY25" s="489"/>
      <c r="DZ25" s="489"/>
      <c r="EA25" s="489"/>
      <c r="EB25" s="489"/>
      <c r="EC25" s="489"/>
      <c r="ED25" s="489"/>
      <c r="EE25" s="489"/>
      <c r="EF25" s="489"/>
      <c r="EG25" s="489"/>
      <c r="EH25" s="489"/>
      <c r="EI25" s="489"/>
      <c r="EJ25" s="489"/>
      <c r="EK25" s="489"/>
      <c r="EL25" s="489"/>
      <c r="EM25" s="489"/>
      <c r="EN25" s="489"/>
      <c r="EO25" s="489"/>
      <c r="EP25" s="489"/>
      <c r="EQ25" s="497"/>
      <c r="ER25" s="497"/>
      <c r="ES25" s="498"/>
      <c r="ET25" s="497"/>
      <c r="EU25" s="497"/>
      <c r="EV25" s="497"/>
      <c r="EW25" s="497"/>
      <c r="EX25" s="490"/>
      <c r="EY25" s="496"/>
      <c r="EZ25" s="489"/>
      <c r="FA25" s="489"/>
      <c r="FB25" s="489"/>
      <c r="FC25" s="489"/>
      <c r="FD25" s="489"/>
      <c r="FE25" s="489"/>
      <c r="FF25" s="489"/>
      <c r="FG25" s="489"/>
      <c r="FH25" s="489"/>
      <c r="FI25" s="489"/>
      <c r="FJ25" s="489"/>
      <c r="FK25" s="489"/>
      <c r="FL25" s="489"/>
      <c r="FM25" s="489"/>
      <c r="FN25" s="489"/>
      <c r="FO25" s="489"/>
      <c r="FP25" s="489"/>
      <c r="FQ25" s="497"/>
      <c r="FR25" s="489"/>
      <c r="FS25" s="495"/>
      <c r="FT25" s="496"/>
      <c r="FU25" s="489"/>
      <c r="FV25" s="489"/>
      <c r="FW25" s="489"/>
      <c r="FX25" s="489"/>
      <c r="FY25" s="489"/>
      <c r="FZ25" s="489"/>
      <c r="GA25" s="489"/>
      <c r="GB25" s="489"/>
      <c r="GC25" s="489"/>
      <c r="GD25" s="489"/>
      <c r="GE25" s="489"/>
      <c r="GF25" s="489">
        <v>1</v>
      </c>
      <c r="GG25" s="489">
        <v>1</v>
      </c>
      <c r="GH25" s="489">
        <v>1</v>
      </c>
      <c r="GI25" s="489">
        <v>1</v>
      </c>
      <c r="GJ25" s="489">
        <v>1</v>
      </c>
      <c r="GK25" s="489">
        <v>1</v>
      </c>
      <c r="GL25" s="489">
        <v>1</v>
      </c>
      <c r="GM25" s="489">
        <v>1</v>
      </c>
      <c r="GN25" s="489">
        <v>1</v>
      </c>
      <c r="GO25" s="489">
        <v>1</v>
      </c>
      <c r="GP25" s="489">
        <v>1</v>
      </c>
      <c r="GQ25" s="489">
        <v>1</v>
      </c>
      <c r="GR25" s="489"/>
      <c r="GS25" s="496"/>
      <c r="GT25" s="489"/>
      <c r="GU25" s="489"/>
      <c r="GV25" s="489"/>
      <c r="GW25" s="489"/>
      <c r="GX25" s="489"/>
      <c r="GY25" s="489"/>
      <c r="GZ25" s="489"/>
      <c r="HA25" s="489"/>
      <c r="HB25" s="489"/>
      <c r="HC25" s="489"/>
      <c r="HD25" s="489"/>
      <c r="HE25" s="489"/>
      <c r="HF25" s="489"/>
      <c r="HG25" s="489"/>
      <c r="HH25" s="489"/>
      <c r="HI25" s="489"/>
      <c r="HJ25" s="489"/>
      <c r="HK25" s="489"/>
      <c r="HL25" s="489"/>
      <c r="HM25" s="497"/>
      <c r="HN25" s="497"/>
      <c r="HO25" s="497"/>
      <c r="HP25" s="497"/>
      <c r="HQ25" s="497"/>
      <c r="HR25" s="497"/>
      <c r="HS25" s="497"/>
      <c r="HT25" s="497"/>
      <c r="HU25" s="497"/>
      <c r="HV25" s="497"/>
      <c r="HW25" s="497"/>
      <c r="HX25" s="497"/>
      <c r="HY25" s="497"/>
      <c r="HZ25" s="497"/>
      <c r="IA25" s="497"/>
      <c r="IB25" s="497"/>
      <c r="IC25" s="489"/>
      <c r="ID25" s="489"/>
      <c r="IE25" s="489"/>
      <c r="IF25" s="489"/>
      <c r="IG25" s="489"/>
      <c r="IH25" s="489"/>
      <c r="II25" s="489"/>
      <c r="IJ25" s="489"/>
      <c r="IK25" s="489"/>
      <c r="IL25" s="499"/>
      <c r="IM25" s="489"/>
      <c r="IN25" s="499"/>
      <c r="IO25" s="497"/>
      <c r="IP25" s="497"/>
      <c r="IQ25" s="497"/>
      <c r="IR25" s="497"/>
      <c r="IS25" s="497"/>
      <c r="IT25" s="497"/>
      <c r="IU25" s="497"/>
      <c r="IV25" s="497"/>
      <c r="IW25" s="497"/>
      <c r="IX25" s="497"/>
      <c r="IY25" s="497"/>
      <c r="IZ25" s="497"/>
      <c r="JA25" s="497"/>
      <c r="JB25" s="497"/>
      <c r="JC25" s="497"/>
      <c r="JD25" s="497"/>
      <c r="JE25" s="498">
        <v>1</v>
      </c>
      <c r="JF25" s="489">
        <v>1</v>
      </c>
      <c r="JG25" s="489">
        <v>1</v>
      </c>
      <c r="JH25" s="489">
        <v>1</v>
      </c>
      <c r="JI25" s="489">
        <v>1</v>
      </c>
      <c r="JJ25" s="489">
        <v>1</v>
      </c>
      <c r="JK25" s="490"/>
    </row>
    <row r="26" spans="1:284" ht="47.25" customHeight="1" x14ac:dyDescent="0.25">
      <c r="A26" s="529">
        <f>'Położnictwo II st.'!A26</f>
        <v>7</v>
      </c>
      <c r="B26" s="529" t="str">
        <f>IF('Położnictwo II st.'!B26&gt;0,'Położnictwo II st.'!B26," ")</f>
        <v>B</v>
      </c>
      <c r="C26" s="529" t="str">
        <f>IF('Położnictwo II st.'!C26&gt;0,'Położnictwo II st.'!C26," ")</f>
        <v>2026/2027</v>
      </c>
      <c r="D26" s="529" t="str">
        <f>IF('Położnictwo II st.'!D26&gt;0,'Położnictwo II st.'!D26," ")</f>
        <v xml:space="preserve"> </v>
      </c>
      <c r="E26" s="529">
        <f>IF('Położnictwo II st.'!E26&gt;0,'Położnictwo II st.'!E26," ")</f>
        <v>1</v>
      </c>
      <c r="F26" s="529" t="str">
        <f>IF('Położnictwo II st.'!F26&gt;0,'Położnictwo II st.'!F26," ")</f>
        <v>2026/2027</v>
      </c>
      <c r="G26" s="529" t="str">
        <f>IF('Położnictwo II st.'!G26&gt;0,'Położnictwo II st.'!G26," ")</f>
        <v>RPS</v>
      </c>
      <c r="H26" s="529" t="str">
        <f>IF('Położnictwo II st.'!H26&gt;0,'Położnictwo II st.'!H26," ")</f>
        <v>ze standardu</v>
      </c>
      <c r="I26" s="335" t="str">
        <f>IF('Położnictwo II st.'!I26&gt;0,'Położnictwo II st.'!I26," ")</f>
        <v>Opieka specjalistyczna w onkologii ginekologicznej i leczeniu systemowym nowotworów</v>
      </c>
      <c r="J26" s="530">
        <f>'Położnictwo II st.'!M26</f>
        <v>100</v>
      </c>
      <c r="K26" s="531">
        <f>'Położnictwo II st.'!N26</f>
        <v>50</v>
      </c>
      <c r="L26" s="532">
        <f>'Położnictwo II st.'!O26</f>
        <v>50</v>
      </c>
      <c r="M26" s="533">
        <f>'Położnictwo II st.'!AB26+'Położnictwo II st.'!AD26+'Położnictwo II st.'!AY26+'Położnictwo II st.'!BA26</f>
        <v>15</v>
      </c>
      <c r="N26" s="534">
        <f>'Położnictwo II st.'!P26</f>
        <v>50</v>
      </c>
      <c r="O26" s="535">
        <f>'Położnictwo II st.'!Q26</f>
        <v>4</v>
      </c>
      <c r="P26" s="536" t="str">
        <f>'Położnictwo II st.'!V26</f>
        <v>egz</v>
      </c>
      <c r="Q26" s="537">
        <f t="shared" si="0"/>
        <v>10</v>
      </c>
      <c r="R26" s="538">
        <f t="shared" si="1"/>
        <v>9</v>
      </c>
      <c r="S26" s="539">
        <f t="shared" si="3"/>
        <v>6</v>
      </c>
      <c r="T26" s="493"/>
      <c r="U26" s="494"/>
      <c r="V26" s="494"/>
      <c r="W26" s="489"/>
      <c r="X26" s="489"/>
      <c r="Y26" s="489"/>
      <c r="Z26" s="489"/>
      <c r="AA26" s="489"/>
      <c r="AB26" s="489"/>
      <c r="AC26" s="489"/>
      <c r="AD26" s="489"/>
      <c r="AE26" s="489"/>
      <c r="AF26" s="489"/>
      <c r="AG26" s="489"/>
      <c r="AH26" s="489"/>
      <c r="AI26" s="489"/>
      <c r="AJ26" s="489"/>
      <c r="AK26" s="489"/>
      <c r="AL26" s="489"/>
      <c r="AM26" s="489"/>
      <c r="AN26" s="489"/>
      <c r="AO26" s="489"/>
      <c r="AP26" s="489"/>
      <c r="AQ26" s="489"/>
      <c r="AR26" s="489"/>
      <c r="AS26" s="489"/>
      <c r="AT26" s="495"/>
      <c r="AU26" s="496"/>
      <c r="AV26" s="494"/>
      <c r="AW26" s="494"/>
      <c r="AX26" s="494"/>
      <c r="AY26" s="494"/>
      <c r="AZ26" s="494"/>
      <c r="BA26" s="494"/>
      <c r="BB26" s="494"/>
      <c r="BC26" s="494"/>
      <c r="BD26" s="494"/>
      <c r="BE26" s="494"/>
      <c r="BF26" s="494"/>
      <c r="BG26" s="494"/>
      <c r="BH26" s="494"/>
      <c r="BI26" s="494"/>
      <c r="BJ26" s="494"/>
      <c r="BK26" s="494"/>
      <c r="BL26" s="494"/>
      <c r="BM26" s="494"/>
      <c r="BN26" s="494"/>
      <c r="BO26" s="494"/>
      <c r="BP26" s="494">
        <v>1</v>
      </c>
      <c r="BQ26" s="494">
        <v>1</v>
      </c>
      <c r="BR26" s="492">
        <v>1</v>
      </c>
      <c r="BS26" s="487">
        <v>1</v>
      </c>
      <c r="BT26" s="494">
        <v>1</v>
      </c>
      <c r="BU26" s="494">
        <v>1</v>
      </c>
      <c r="BV26" s="494">
        <v>1</v>
      </c>
      <c r="BW26" s="494">
        <v>1</v>
      </c>
      <c r="BX26" s="494">
        <v>1</v>
      </c>
      <c r="BY26" s="494">
        <v>1</v>
      </c>
      <c r="BZ26" s="494"/>
      <c r="CA26" s="494"/>
      <c r="CB26" s="494"/>
      <c r="CC26" s="494"/>
      <c r="CD26" s="494"/>
      <c r="CE26" s="494"/>
      <c r="CF26" s="494"/>
      <c r="CG26" s="494"/>
      <c r="CH26" s="494"/>
      <c r="CI26" s="494"/>
      <c r="CJ26" s="494"/>
      <c r="CK26" s="494"/>
      <c r="CL26" s="494"/>
      <c r="CM26" s="494"/>
      <c r="CN26" s="494"/>
      <c r="CO26" s="494"/>
      <c r="CP26" s="494"/>
      <c r="CQ26" s="494"/>
      <c r="CR26" s="494"/>
      <c r="CS26" s="494"/>
      <c r="CT26" s="494"/>
      <c r="CU26" s="494"/>
      <c r="CV26" s="494"/>
      <c r="CW26" s="494"/>
      <c r="CX26" s="494"/>
      <c r="CY26" s="489"/>
      <c r="CZ26" s="489"/>
      <c r="DA26" s="489"/>
      <c r="DB26" s="489"/>
      <c r="DC26" s="489"/>
      <c r="DD26" s="489"/>
      <c r="DE26" s="489"/>
      <c r="DF26" s="489"/>
      <c r="DG26" s="497"/>
      <c r="DH26" s="489"/>
      <c r="DI26" s="489"/>
      <c r="DJ26" s="489"/>
      <c r="DK26" s="489"/>
      <c r="DL26" s="489"/>
      <c r="DM26" s="489"/>
      <c r="DN26" s="489"/>
      <c r="DO26" s="489"/>
      <c r="DP26" s="489"/>
      <c r="DQ26" s="489"/>
      <c r="DR26" s="489"/>
      <c r="DS26" s="497"/>
      <c r="DT26" s="489"/>
      <c r="DU26" s="489"/>
      <c r="DV26" s="490"/>
      <c r="DW26" s="496"/>
      <c r="DX26" s="489"/>
      <c r="DY26" s="489"/>
      <c r="DZ26" s="489"/>
      <c r="EA26" s="489"/>
      <c r="EB26" s="489"/>
      <c r="EC26" s="489"/>
      <c r="ED26" s="489"/>
      <c r="EE26" s="489"/>
      <c r="EF26" s="489"/>
      <c r="EG26" s="489"/>
      <c r="EH26" s="489"/>
      <c r="EI26" s="489"/>
      <c r="EJ26" s="489"/>
      <c r="EK26" s="489"/>
      <c r="EL26" s="489"/>
      <c r="EM26" s="489"/>
      <c r="EN26" s="489"/>
      <c r="EO26" s="489"/>
      <c r="EP26" s="489"/>
      <c r="EQ26" s="497"/>
      <c r="ER26" s="497"/>
      <c r="ES26" s="498"/>
      <c r="ET26" s="497"/>
      <c r="EU26" s="497"/>
      <c r="EV26" s="497"/>
      <c r="EW26" s="497"/>
      <c r="EX26" s="490"/>
      <c r="EY26" s="496"/>
      <c r="EZ26" s="489"/>
      <c r="FA26" s="489"/>
      <c r="FB26" s="489"/>
      <c r="FC26" s="489"/>
      <c r="FD26" s="489"/>
      <c r="FE26" s="489"/>
      <c r="FF26" s="489"/>
      <c r="FG26" s="489"/>
      <c r="FH26" s="489"/>
      <c r="FI26" s="489"/>
      <c r="FJ26" s="489"/>
      <c r="FK26" s="489"/>
      <c r="FL26" s="489"/>
      <c r="FM26" s="489"/>
      <c r="FN26" s="489"/>
      <c r="FO26" s="489"/>
      <c r="FP26" s="489"/>
      <c r="FQ26" s="497"/>
      <c r="FR26" s="489"/>
      <c r="FS26" s="495"/>
      <c r="FT26" s="496"/>
      <c r="FU26" s="489"/>
      <c r="FV26" s="489"/>
      <c r="FW26" s="489"/>
      <c r="FX26" s="489"/>
      <c r="FY26" s="489"/>
      <c r="FZ26" s="489"/>
      <c r="GA26" s="489"/>
      <c r="GB26" s="489"/>
      <c r="GC26" s="489"/>
      <c r="GD26" s="489"/>
      <c r="GE26" s="489"/>
      <c r="GF26" s="489"/>
      <c r="GG26" s="489"/>
      <c r="GH26" s="489"/>
      <c r="GI26" s="489"/>
      <c r="GJ26" s="489"/>
      <c r="GK26" s="489"/>
      <c r="GL26" s="489"/>
      <c r="GM26" s="489"/>
      <c r="GN26" s="489"/>
      <c r="GO26" s="489"/>
      <c r="GP26" s="489"/>
      <c r="GQ26" s="489"/>
      <c r="GR26" s="489">
        <v>1</v>
      </c>
      <c r="GS26" s="496">
        <v>1</v>
      </c>
      <c r="GT26" s="489">
        <v>1</v>
      </c>
      <c r="GU26" s="489">
        <v>1</v>
      </c>
      <c r="GV26" s="489">
        <v>1</v>
      </c>
      <c r="GW26" s="489">
        <v>1</v>
      </c>
      <c r="GX26" s="489">
        <v>1</v>
      </c>
      <c r="GY26" s="489">
        <v>1</v>
      </c>
      <c r="GZ26" s="489">
        <v>1</v>
      </c>
      <c r="HA26" s="489"/>
      <c r="HB26" s="489"/>
      <c r="HC26" s="489"/>
      <c r="HD26" s="489"/>
      <c r="HE26" s="489"/>
      <c r="HF26" s="489"/>
      <c r="HG26" s="489"/>
      <c r="HH26" s="489"/>
      <c r="HI26" s="489"/>
      <c r="HJ26" s="489"/>
      <c r="HK26" s="489"/>
      <c r="HL26" s="489"/>
      <c r="HM26" s="497"/>
      <c r="HN26" s="497"/>
      <c r="HO26" s="497"/>
      <c r="HP26" s="497"/>
      <c r="HQ26" s="497"/>
      <c r="HR26" s="497"/>
      <c r="HS26" s="497"/>
      <c r="HT26" s="497"/>
      <c r="HU26" s="497"/>
      <c r="HV26" s="497"/>
      <c r="HW26" s="497"/>
      <c r="HX26" s="497"/>
      <c r="HY26" s="497"/>
      <c r="HZ26" s="497"/>
      <c r="IA26" s="497"/>
      <c r="IB26" s="497"/>
      <c r="IC26" s="489"/>
      <c r="ID26" s="489"/>
      <c r="IE26" s="489"/>
      <c r="IF26" s="489"/>
      <c r="IG26" s="489"/>
      <c r="IH26" s="489"/>
      <c r="II26" s="489"/>
      <c r="IJ26" s="489"/>
      <c r="IK26" s="489"/>
      <c r="IL26" s="499"/>
      <c r="IM26" s="489"/>
      <c r="IN26" s="499"/>
      <c r="IO26" s="497"/>
      <c r="IP26" s="497"/>
      <c r="IQ26" s="497"/>
      <c r="IR26" s="497"/>
      <c r="IS26" s="497"/>
      <c r="IT26" s="497"/>
      <c r="IU26" s="497"/>
      <c r="IV26" s="497"/>
      <c r="IW26" s="497"/>
      <c r="IX26" s="497"/>
      <c r="IY26" s="497"/>
      <c r="IZ26" s="497"/>
      <c r="JA26" s="497"/>
      <c r="JB26" s="497"/>
      <c r="JC26" s="497"/>
      <c r="JD26" s="497"/>
      <c r="JE26" s="498">
        <v>1</v>
      </c>
      <c r="JF26" s="489">
        <v>1</v>
      </c>
      <c r="JG26" s="489">
        <v>1</v>
      </c>
      <c r="JH26" s="489">
        <v>1</v>
      </c>
      <c r="JI26" s="489">
        <v>1</v>
      </c>
      <c r="JJ26" s="489">
        <v>1</v>
      </c>
      <c r="JK26" s="490"/>
    </row>
    <row r="27" spans="1:284" ht="47.25" x14ac:dyDescent="0.25">
      <c r="A27" s="529">
        <f>'Położnictwo II st.'!A27</f>
        <v>8</v>
      </c>
      <c r="B27" s="529" t="str">
        <f>IF('Położnictwo II st.'!B27&gt;0,'Położnictwo II st.'!B27," ")</f>
        <v>B</v>
      </c>
      <c r="C27" s="529" t="str">
        <f>IF('Położnictwo II st.'!C27&gt;0,'Położnictwo II st.'!C27," ")</f>
        <v>2026/2027</v>
      </c>
      <c r="D27" s="529" t="str">
        <f>IF('Położnictwo II st.'!D27&gt;0,'Położnictwo II st.'!D27," ")</f>
        <v xml:space="preserve"> </v>
      </c>
      <c r="E27" s="529">
        <f>IF('Położnictwo II st.'!E27&gt;0,'Położnictwo II st.'!E27," ")</f>
        <v>1</v>
      </c>
      <c r="F27" s="529" t="str">
        <f>IF('Położnictwo II st.'!F27&gt;0,'Położnictwo II st.'!F27," ")</f>
        <v>2026/2027</v>
      </c>
      <c r="G27" s="529" t="str">
        <f>IF('Położnictwo II st.'!G27&gt;0,'Położnictwo II st.'!G27," ")</f>
        <v>RPS</v>
      </c>
      <c r="H27" s="529" t="str">
        <f>IF('Położnictwo II st.'!H27&gt;0,'Położnictwo II st.'!H27," ")</f>
        <v>ze standardu</v>
      </c>
      <c r="I27" s="335" t="str">
        <f>IF('Położnictwo II st.'!I27&gt;0,'Położnictwo II st.'!I27," ")</f>
        <v>Edukacja w praktyce zawodowej położnej - edukacja terapeutyczna w chorobach onkologiczno-ginekologicznych</v>
      </c>
      <c r="J27" s="530">
        <f>'Położnictwo II st.'!M27</f>
        <v>50</v>
      </c>
      <c r="K27" s="531">
        <f>'Położnictwo II st.'!N27</f>
        <v>20</v>
      </c>
      <c r="L27" s="532">
        <f>'Położnictwo II st.'!O27</f>
        <v>30</v>
      </c>
      <c r="M27" s="533">
        <f>'Położnictwo II st.'!AB27+'Położnictwo II st.'!AD27+'Położnictwo II st.'!AY27+'Położnictwo II st.'!BA27</f>
        <v>10</v>
      </c>
      <c r="N27" s="534">
        <f>'Położnictwo II st.'!P27</f>
        <v>30</v>
      </c>
      <c r="O27" s="535">
        <f>'Położnictwo II st.'!Q27</f>
        <v>2</v>
      </c>
      <c r="P27" s="536" t="str">
        <f>'Położnictwo II st.'!V27</f>
        <v>egz</v>
      </c>
      <c r="Q27" s="537">
        <f t="shared" si="0"/>
        <v>2</v>
      </c>
      <c r="R27" s="538">
        <f t="shared" si="1"/>
        <v>2</v>
      </c>
      <c r="S27" s="539">
        <f t="shared" si="3"/>
        <v>6</v>
      </c>
      <c r="T27" s="493"/>
      <c r="U27" s="494"/>
      <c r="V27" s="494"/>
      <c r="W27" s="489"/>
      <c r="X27" s="489"/>
      <c r="Y27" s="489"/>
      <c r="Z27" s="489"/>
      <c r="AA27" s="489"/>
      <c r="AB27" s="489"/>
      <c r="AC27" s="489"/>
      <c r="AD27" s="489"/>
      <c r="AE27" s="489"/>
      <c r="AF27" s="489"/>
      <c r="AG27" s="489"/>
      <c r="AH27" s="489"/>
      <c r="AI27" s="489"/>
      <c r="AJ27" s="489"/>
      <c r="AK27" s="489"/>
      <c r="AL27" s="489"/>
      <c r="AM27" s="489"/>
      <c r="AN27" s="489"/>
      <c r="AO27" s="489"/>
      <c r="AP27" s="489"/>
      <c r="AQ27" s="489"/>
      <c r="AR27" s="489"/>
      <c r="AS27" s="489"/>
      <c r="AT27" s="495"/>
      <c r="AU27" s="496"/>
      <c r="AV27" s="494"/>
      <c r="AW27" s="494"/>
      <c r="AX27" s="494"/>
      <c r="AY27" s="494"/>
      <c r="AZ27" s="494"/>
      <c r="BA27" s="494"/>
      <c r="BB27" s="494"/>
      <c r="BC27" s="494"/>
      <c r="BD27" s="494"/>
      <c r="BE27" s="494"/>
      <c r="BF27" s="494"/>
      <c r="BG27" s="494"/>
      <c r="BH27" s="494"/>
      <c r="BI27" s="494"/>
      <c r="BJ27" s="494"/>
      <c r="BK27" s="494"/>
      <c r="BL27" s="494"/>
      <c r="BM27" s="494"/>
      <c r="BN27" s="494"/>
      <c r="BO27" s="494"/>
      <c r="BP27" s="494"/>
      <c r="BQ27" s="494"/>
      <c r="BR27" s="492"/>
      <c r="BS27" s="487"/>
      <c r="BT27" s="494"/>
      <c r="BU27" s="494"/>
      <c r="BV27" s="494"/>
      <c r="BW27" s="494"/>
      <c r="BX27" s="494"/>
      <c r="BY27" s="494"/>
      <c r="BZ27" s="494"/>
      <c r="CA27" s="494"/>
      <c r="CB27" s="494"/>
      <c r="CC27" s="494"/>
      <c r="CD27" s="494"/>
      <c r="CE27" s="494"/>
      <c r="CF27" s="494"/>
      <c r="CG27" s="494"/>
      <c r="CH27" s="494"/>
      <c r="CI27" s="494"/>
      <c r="CJ27" s="494"/>
      <c r="CK27" s="494"/>
      <c r="CL27" s="494"/>
      <c r="CM27" s="494"/>
      <c r="CN27" s="494"/>
      <c r="CO27" s="494"/>
      <c r="CP27" s="494"/>
      <c r="CQ27" s="494"/>
      <c r="CR27" s="494"/>
      <c r="CS27" s="494"/>
      <c r="CT27" s="494"/>
      <c r="CU27" s="494"/>
      <c r="CV27" s="494"/>
      <c r="CW27" s="494"/>
      <c r="CX27" s="494"/>
      <c r="CY27" s="489"/>
      <c r="CZ27" s="489"/>
      <c r="DA27" s="489">
        <v>1</v>
      </c>
      <c r="DB27" s="489">
        <v>1</v>
      </c>
      <c r="DC27" s="489"/>
      <c r="DD27" s="489"/>
      <c r="DE27" s="489"/>
      <c r="DF27" s="489"/>
      <c r="DG27" s="497"/>
      <c r="DH27" s="489"/>
      <c r="DI27" s="489"/>
      <c r="DJ27" s="489"/>
      <c r="DK27" s="489"/>
      <c r="DL27" s="489"/>
      <c r="DM27" s="489"/>
      <c r="DN27" s="489"/>
      <c r="DO27" s="489"/>
      <c r="DP27" s="489"/>
      <c r="DQ27" s="489"/>
      <c r="DR27" s="489"/>
      <c r="DS27" s="497"/>
      <c r="DT27" s="489"/>
      <c r="DU27" s="489"/>
      <c r="DV27" s="490"/>
      <c r="DW27" s="496"/>
      <c r="DX27" s="489"/>
      <c r="DY27" s="489"/>
      <c r="DZ27" s="489"/>
      <c r="EA27" s="489"/>
      <c r="EB27" s="489"/>
      <c r="EC27" s="489"/>
      <c r="ED27" s="489"/>
      <c r="EE27" s="489"/>
      <c r="EF27" s="489"/>
      <c r="EG27" s="489"/>
      <c r="EH27" s="489"/>
      <c r="EI27" s="489"/>
      <c r="EJ27" s="489"/>
      <c r="EK27" s="489"/>
      <c r="EL27" s="489"/>
      <c r="EM27" s="489"/>
      <c r="EN27" s="489"/>
      <c r="EO27" s="489"/>
      <c r="EP27" s="489"/>
      <c r="EQ27" s="497"/>
      <c r="ER27" s="497"/>
      <c r="ES27" s="498"/>
      <c r="ET27" s="497"/>
      <c r="EU27" s="497"/>
      <c r="EV27" s="497"/>
      <c r="EW27" s="497"/>
      <c r="EX27" s="490"/>
      <c r="EY27" s="496"/>
      <c r="EZ27" s="489"/>
      <c r="FA27" s="489"/>
      <c r="FB27" s="489"/>
      <c r="FC27" s="489"/>
      <c r="FD27" s="489"/>
      <c r="FE27" s="489"/>
      <c r="FF27" s="489"/>
      <c r="FG27" s="489"/>
      <c r="FH27" s="489"/>
      <c r="FI27" s="489"/>
      <c r="FJ27" s="489"/>
      <c r="FK27" s="489"/>
      <c r="FL27" s="489"/>
      <c r="FM27" s="489"/>
      <c r="FN27" s="489"/>
      <c r="FO27" s="489"/>
      <c r="FP27" s="489"/>
      <c r="FQ27" s="497"/>
      <c r="FR27" s="489"/>
      <c r="FS27" s="495"/>
      <c r="FT27" s="496"/>
      <c r="FU27" s="489"/>
      <c r="FV27" s="489"/>
      <c r="FW27" s="489"/>
      <c r="FX27" s="489"/>
      <c r="FY27" s="489"/>
      <c r="FZ27" s="489"/>
      <c r="GA27" s="489"/>
      <c r="GB27" s="489"/>
      <c r="GC27" s="489"/>
      <c r="GD27" s="489"/>
      <c r="GE27" s="489"/>
      <c r="GF27" s="489"/>
      <c r="GG27" s="489"/>
      <c r="GH27" s="489"/>
      <c r="GI27" s="489"/>
      <c r="GJ27" s="489"/>
      <c r="GK27" s="489"/>
      <c r="GL27" s="489"/>
      <c r="GM27" s="489"/>
      <c r="GN27" s="489"/>
      <c r="GO27" s="489"/>
      <c r="GP27" s="489"/>
      <c r="GQ27" s="489"/>
      <c r="GR27" s="489"/>
      <c r="GS27" s="496"/>
      <c r="GT27" s="489"/>
      <c r="GU27" s="489"/>
      <c r="GV27" s="489"/>
      <c r="GW27" s="489"/>
      <c r="GX27" s="489"/>
      <c r="GY27" s="489"/>
      <c r="GZ27" s="489"/>
      <c r="HA27" s="489"/>
      <c r="HB27" s="489"/>
      <c r="HC27" s="489"/>
      <c r="HD27" s="489"/>
      <c r="HE27" s="489"/>
      <c r="HF27" s="489"/>
      <c r="HG27" s="489"/>
      <c r="HH27" s="489"/>
      <c r="HI27" s="489"/>
      <c r="HJ27" s="489"/>
      <c r="HK27" s="489"/>
      <c r="HL27" s="489"/>
      <c r="HM27" s="497"/>
      <c r="HN27" s="497"/>
      <c r="HO27" s="497"/>
      <c r="HP27" s="497"/>
      <c r="HQ27" s="497"/>
      <c r="HR27" s="497"/>
      <c r="HS27" s="497"/>
      <c r="HT27" s="497"/>
      <c r="HU27" s="497"/>
      <c r="HV27" s="497"/>
      <c r="HW27" s="497"/>
      <c r="HX27" s="497">
        <v>1</v>
      </c>
      <c r="HY27" s="497">
        <v>1</v>
      </c>
      <c r="HZ27" s="497"/>
      <c r="IA27" s="497"/>
      <c r="IB27" s="497"/>
      <c r="IC27" s="489"/>
      <c r="ID27" s="489"/>
      <c r="IE27" s="489"/>
      <c r="IF27" s="489"/>
      <c r="IG27" s="489"/>
      <c r="IH27" s="489"/>
      <c r="II27" s="489"/>
      <c r="IJ27" s="489"/>
      <c r="IK27" s="489"/>
      <c r="IL27" s="499"/>
      <c r="IM27" s="489"/>
      <c r="IN27" s="499"/>
      <c r="IO27" s="497"/>
      <c r="IP27" s="497"/>
      <c r="IQ27" s="497"/>
      <c r="IR27" s="497"/>
      <c r="IS27" s="497"/>
      <c r="IT27" s="497"/>
      <c r="IU27" s="497"/>
      <c r="IV27" s="497"/>
      <c r="IW27" s="497"/>
      <c r="IX27" s="497"/>
      <c r="IY27" s="497"/>
      <c r="IZ27" s="497"/>
      <c r="JA27" s="497"/>
      <c r="JB27" s="497"/>
      <c r="JC27" s="497"/>
      <c r="JD27" s="497"/>
      <c r="JE27" s="498">
        <v>1</v>
      </c>
      <c r="JF27" s="489">
        <v>1</v>
      </c>
      <c r="JG27" s="489">
        <v>1</v>
      </c>
      <c r="JH27" s="489">
        <v>1</v>
      </c>
      <c r="JI27" s="489">
        <v>1</v>
      </c>
      <c r="JJ27" s="489">
        <v>1</v>
      </c>
      <c r="JK27" s="490"/>
    </row>
    <row r="28" spans="1:284" ht="31.5" customHeight="1" x14ac:dyDescent="0.25">
      <c r="A28" s="529">
        <f>'Położnictwo II st.'!A28</f>
        <v>9</v>
      </c>
      <c r="B28" s="529" t="str">
        <f>IF('Położnictwo II st.'!B28&gt;0,'Położnictwo II st.'!B28," ")</f>
        <v>B</v>
      </c>
      <c r="C28" s="529" t="str">
        <f>IF('Położnictwo II st.'!C28&gt;0,'Położnictwo II st.'!C28," ")</f>
        <v>2026/2027</v>
      </c>
      <c r="D28" s="529" t="str">
        <f>IF('Położnictwo II st.'!D28&gt;0,'Położnictwo II st.'!D28," ")</f>
        <v xml:space="preserve"> </v>
      </c>
      <c r="E28" s="529">
        <f>IF('Położnictwo II st.'!E28&gt;0,'Położnictwo II st.'!E28," ")</f>
        <v>1</v>
      </c>
      <c r="F28" s="529" t="str">
        <f>IF('Położnictwo II st.'!F28&gt;0,'Położnictwo II st.'!F28," ")</f>
        <v>2026/2027</v>
      </c>
      <c r="G28" s="529" t="str">
        <f>IF('Położnictwo II st.'!G28&gt;0,'Położnictwo II st.'!G28," ")</f>
        <v>RPS</v>
      </c>
      <c r="H28" s="529" t="str">
        <f>IF('Położnictwo II st.'!H28&gt;0,'Położnictwo II st.'!H28," ")</f>
        <v>ze standardu</v>
      </c>
      <c r="I28" s="335" t="str">
        <f>IF('Położnictwo II st.'!I28&gt;0,'Położnictwo II st.'!I28," ")</f>
        <v>Opieka specjalistyczna nad kobietą z cukrzycą w okresie okołoporodowym</v>
      </c>
      <c r="J28" s="530">
        <f>'Położnictwo II st.'!M28</f>
        <v>75</v>
      </c>
      <c r="K28" s="531">
        <f>'Położnictwo II st.'!N28</f>
        <v>40</v>
      </c>
      <c r="L28" s="532">
        <f>'Położnictwo II st.'!O28</f>
        <v>35</v>
      </c>
      <c r="M28" s="533">
        <f>'Położnictwo II st.'!AB28+'Położnictwo II st.'!AD28+'Położnictwo II st.'!AY28+'Położnictwo II st.'!BA28</f>
        <v>20</v>
      </c>
      <c r="N28" s="534">
        <f>'Położnictwo II st.'!P28</f>
        <v>35</v>
      </c>
      <c r="O28" s="535">
        <f>'Położnictwo II st.'!Q28</f>
        <v>3</v>
      </c>
      <c r="P28" s="536" t="str">
        <f>'Położnictwo II st.'!V28</f>
        <v>egz</v>
      </c>
      <c r="Q28" s="537">
        <f t="shared" si="0"/>
        <v>5</v>
      </c>
      <c r="R28" s="538">
        <f t="shared" si="1"/>
        <v>3</v>
      </c>
      <c r="S28" s="539">
        <f t="shared" si="3"/>
        <v>6</v>
      </c>
      <c r="T28" s="493"/>
      <c r="U28" s="494"/>
      <c r="V28" s="494"/>
      <c r="W28" s="489"/>
      <c r="X28" s="489"/>
      <c r="Y28" s="489"/>
      <c r="Z28" s="489"/>
      <c r="AA28" s="489"/>
      <c r="AB28" s="489"/>
      <c r="AC28" s="489"/>
      <c r="AD28" s="489"/>
      <c r="AE28" s="489"/>
      <c r="AF28" s="489"/>
      <c r="AG28" s="489"/>
      <c r="AH28" s="489"/>
      <c r="AI28" s="489"/>
      <c r="AJ28" s="489"/>
      <c r="AK28" s="489"/>
      <c r="AL28" s="489"/>
      <c r="AM28" s="489"/>
      <c r="AN28" s="489"/>
      <c r="AO28" s="489"/>
      <c r="AP28" s="489"/>
      <c r="AQ28" s="489"/>
      <c r="AR28" s="489"/>
      <c r="AS28" s="489"/>
      <c r="AT28" s="495"/>
      <c r="AU28" s="496"/>
      <c r="AV28" s="494"/>
      <c r="AW28" s="494"/>
      <c r="AX28" s="494"/>
      <c r="AY28" s="494"/>
      <c r="AZ28" s="494"/>
      <c r="BA28" s="494"/>
      <c r="BB28" s="494"/>
      <c r="BC28" s="494"/>
      <c r="BD28" s="494"/>
      <c r="BE28" s="494"/>
      <c r="BF28" s="494"/>
      <c r="BG28" s="494"/>
      <c r="BH28" s="494"/>
      <c r="BI28" s="494"/>
      <c r="BJ28" s="494"/>
      <c r="BK28" s="494"/>
      <c r="BL28" s="494"/>
      <c r="BM28" s="494"/>
      <c r="BN28" s="494"/>
      <c r="BO28" s="494"/>
      <c r="BP28" s="494"/>
      <c r="BQ28" s="494"/>
      <c r="BR28" s="492"/>
      <c r="BS28" s="487"/>
      <c r="BT28" s="494"/>
      <c r="BU28" s="494"/>
      <c r="BV28" s="494"/>
      <c r="BW28" s="494"/>
      <c r="BX28" s="494"/>
      <c r="BY28" s="494"/>
      <c r="BZ28" s="494">
        <v>1</v>
      </c>
      <c r="CA28" s="494">
        <v>1</v>
      </c>
      <c r="CB28" s="494">
        <v>1</v>
      </c>
      <c r="CC28" s="494">
        <v>1</v>
      </c>
      <c r="CD28" s="494">
        <v>1</v>
      </c>
      <c r="CE28" s="494"/>
      <c r="CF28" s="494"/>
      <c r="CG28" s="494"/>
      <c r="CH28" s="494"/>
      <c r="CI28" s="494"/>
      <c r="CJ28" s="494"/>
      <c r="CK28" s="494"/>
      <c r="CL28" s="494"/>
      <c r="CM28" s="494"/>
      <c r="CN28" s="494"/>
      <c r="CO28" s="494"/>
      <c r="CP28" s="494"/>
      <c r="CQ28" s="494"/>
      <c r="CR28" s="494"/>
      <c r="CS28" s="494"/>
      <c r="CT28" s="494"/>
      <c r="CU28" s="494"/>
      <c r="CV28" s="494"/>
      <c r="CW28" s="494"/>
      <c r="CX28" s="494"/>
      <c r="CY28" s="489"/>
      <c r="CZ28" s="489"/>
      <c r="DA28" s="489"/>
      <c r="DB28" s="489"/>
      <c r="DC28" s="489"/>
      <c r="DD28" s="489"/>
      <c r="DE28" s="489"/>
      <c r="DF28" s="489"/>
      <c r="DG28" s="497"/>
      <c r="DH28" s="489"/>
      <c r="DI28" s="489"/>
      <c r="DJ28" s="489"/>
      <c r="DK28" s="489"/>
      <c r="DL28" s="489"/>
      <c r="DM28" s="489"/>
      <c r="DN28" s="489"/>
      <c r="DO28" s="489"/>
      <c r="DP28" s="489"/>
      <c r="DQ28" s="489"/>
      <c r="DR28" s="489"/>
      <c r="DS28" s="497"/>
      <c r="DT28" s="489"/>
      <c r="DU28" s="489"/>
      <c r="DV28" s="490"/>
      <c r="DW28" s="496"/>
      <c r="DX28" s="489"/>
      <c r="DY28" s="489"/>
      <c r="DZ28" s="489"/>
      <c r="EA28" s="489"/>
      <c r="EB28" s="489"/>
      <c r="EC28" s="489"/>
      <c r="ED28" s="489"/>
      <c r="EE28" s="489"/>
      <c r="EF28" s="489"/>
      <c r="EG28" s="489"/>
      <c r="EH28" s="489"/>
      <c r="EI28" s="489"/>
      <c r="EJ28" s="489"/>
      <c r="EK28" s="489"/>
      <c r="EL28" s="489"/>
      <c r="EM28" s="489"/>
      <c r="EN28" s="489"/>
      <c r="EO28" s="489"/>
      <c r="EP28" s="489"/>
      <c r="EQ28" s="497"/>
      <c r="ER28" s="497"/>
      <c r="ES28" s="498"/>
      <c r="ET28" s="497"/>
      <c r="EU28" s="497"/>
      <c r="EV28" s="497"/>
      <c r="EW28" s="497"/>
      <c r="EX28" s="490"/>
      <c r="EY28" s="496"/>
      <c r="EZ28" s="489"/>
      <c r="FA28" s="489"/>
      <c r="FB28" s="489"/>
      <c r="FC28" s="489"/>
      <c r="FD28" s="489"/>
      <c r="FE28" s="489"/>
      <c r="FF28" s="489"/>
      <c r="FG28" s="489"/>
      <c r="FH28" s="489"/>
      <c r="FI28" s="489"/>
      <c r="FJ28" s="489"/>
      <c r="FK28" s="489"/>
      <c r="FL28" s="489"/>
      <c r="FM28" s="489"/>
      <c r="FN28" s="489"/>
      <c r="FO28" s="489"/>
      <c r="FP28" s="489"/>
      <c r="FQ28" s="497"/>
      <c r="FR28" s="489"/>
      <c r="FS28" s="495"/>
      <c r="FT28" s="496"/>
      <c r="FU28" s="489"/>
      <c r="FV28" s="489"/>
      <c r="FW28" s="489"/>
      <c r="FX28" s="489"/>
      <c r="FY28" s="489"/>
      <c r="FZ28" s="489"/>
      <c r="GA28" s="489"/>
      <c r="GB28" s="489"/>
      <c r="GC28" s="489"/>
      <c r="GD28" s="489"/>
      <c r="GE28" s="489"/>
      <c r="GF28" s="489"/>
      <c r="GG28" s="489"/>
      <c r="GH28" s="489"/>
      <c r="GI28" s="489"/>
      <c r="GJ28" s="489"/>
      <c r="GK28" s="489"/>
      <c r="GL28" s="489"/>
      <c r="GM28" s="489"/>
      <c r="GN28" s="489"/>
      <c r="GO28" s="489"/>
      <c r="GP28" s="489"/>
      <c r="GQ28" s="489"/>
      <c r="GR28" s="489"/>
      <c r="GS28" s="496"/>
      <c r="GT28" s="489"/>
      <c r="GU28" s="489"/>
      <c r="GV28" s="489"/>
      <c r="GW28" s="489"/>
      <c r="GX28" s="489"/>
      <c r="GY28" s="489"/>
      <c r="GZ28" s="489"/>
      <c r="HA28" s="489">
        <v>1</v>
      </c>
      <c r="HB28" s="489">
        <v>1</v>
      </c>
      <c r="HC28" s="489">
        <v>1</v>
      </c>
      <c r="HD28" s="489"/>
      <c r="HE28" s="489"/>
      <c r="HF28" s="489"/>
      <c r="HG28" s="489"/>
      <c r="HH28" s="489"/>
      <c r="HI28" s="489"/>
      <c r="HJ28" s="489"/>
      <c r="HK28" s="489"/>
      <c r="HL28" s="489"/>
      <c r="HM28" s="497"/>
      <c r="HN28" s="497"/>
      <c r="HO28" s="497"/>
      <c r="HP28" s="497"/>
      <c r="HQ28" s="497"/>
      <c r="HR28" s="497"/>
      <c r="HS28" s="497"/>
      <c r="HT28" s="497"/>
      <c r="HU28" s="497"/>
      <c r="HV28" s="497"/>
      <c r="HW28" s="497"/>
      <c r="HX28" s="497"/>
      <c r="HY28" s="497"/>
      <c r="HZ28" s="497"/>
      <c r="IA28" s="497"/>
      <c r="IB28" s="497"/>
      <c r="IC28" s="489"/>
      <c r="ID28" s="489"/>
      <c r="IE28" s="489"/>
      <c r="IF28" s="489"/>
      <c r="IG28" s="489"/>
      <c r="IH28" s="489"/>
      <c r="II28" s="489"/>
      <c r="IJ28" s="489"/>
      <c r="IK28" s="489"/>
      <c r="IL28" s="499"/>
      <c r="IM28" s="489"/>
      <c r="IN28" s="499"/>
      <c r="IO28" s="497"/>
      <c r="IP28" s="497"/>
      <c r="IQ28" s="497"/>
      <c r="IR28" s="497"/>
      <c r="IS28" s="497"/>
      <c r="IT28" s="497"/>
      <c r="IU28" s="497"/>
      <c r="IV28" s="497"/>
      <c r="IW28" s="497"/>
      <c r="IX28" s="497"/>
      <c r="IY28" s="497"/>
      <c r="IZ28" s="497"/>
      <c r="JA28" s="497"/>
      <c r="JB28" s="497"/>
      <c r="JC28" s="497"/>
      <c r="JD28" s="497"/>
      <c r="JE28" s="498">
        <v>1</v>
      </c>
      <c r="JF28" s="489">
        <v>1</v>
      </c>
      <c r="JG28" s="489">
        <v>1</v>
      </c>
      <c r="JH28" s="489">
        <v>1</v>
      </c>
      <c r="JI28" s="489">
        <v>1</v>
      </c>
      <c r="JJ28" s="489">
        <v>1</v>
      </c>
      <c r="JK28" s="490"/>
    </row>
    <row r="29" spans="1:284" ht="31.5" x14ac:dyDescent="0.25">
      <c r="A29" s="529">
        <f>'Położnictwo II st.'!A29</f>
        <v>10</v>
      </c>
      <c r="B29" s="529" t="str">
        <f>IF('Położnictwo II st.'!B29&gt;0,'Położnictwo II st.'!B29," ")</f>
        <v>B</v>
      </c>
      <c r="C29" s="529" t="str">
        <f>IF('Położnictwo II st.'!C29&gt;0,'Położnictwo II st.'!C29," ")</f>
        <v>2026/2027</v>
      </c>
      <c r="D29" s="529" t="str">
        <f>IF('Położnictwo II st.'!D29&gt;0,'Położnictwo II st.'!D29," ")</f>
        <v xml:space="preserve"> </v>
      </c>
      <c r="E29" s="529">
        <f>IF('Położnictwo II st.'!E29&gt;0,'Położnictwo II st.'!E29," ")</f>
        <v>1</v>
      </c>
      <c r="F29" s="529" t="str">
        <f>IF('Położnictwo II st.'!F29&gt;0,'Położnictwo II st.'!F29," ")</f>
        <v>2026/2027</v>
      </c>
      <c r="G29" s="529" t="str">
        <f>IF('Położnictwo II st.'!G29&gt;0,'Położnictwo II st.'!G29," ")</f>
        <v>RPS</v>
      </c>
      <c r="H29" s="529" t="str">
        <f>IF('Położnictwo II st.'!H29&gt;0,'Położnictwo II st.'!H29," ")</f>
        <v>ze standardu</v>
      </c>
      <c r="I29" s="335" t="str">
        <f>IF('Położnictwo II st.'!I29&gt;0,'Położnictwo II st.'!I29," ")</f>
        <v>Edukacja w praktyce zawodwej położnej - edukacja w cukrzycy</v>
      </c>
      <c r="J29" s="530">
        <f>'Położnictwo II st.'!M29</f>
        <v>50</v>
      </c>
      <c r="K29" s="531">
        <f>'Położnictwo II st.'!N29</f>
        <v>25</v>
      </c>
      <c r="L29" s="532">
        <f>'Położnictwo II st.'!O29</f>
        <v>25</v>
      </c>
      <c r="M29" s="533">
        <f>'Położnictwo II st.'!AB29+'Położnictwo II st.'!AD29+'Położnictwo II st.'!AY29+'Położnictwo II st.'!BA29</f>
        <v>10</v>
      </c>
      <c r="N29" s="534">
        <f>'Położnictwo II st.'!P29</f>
        <v>25</v>
      </c>
      <c r="O29" s="535">
        <f>'Położnictwo II st.'!Q29</f>
        <v>2</v>
      </c>
      <c r="P29" s="536" t="str">
        <f>'Położnictwo II st.'!V29</f>
        <v>egz</v>
      </c>
      <c r="Q29" s="537">
        <f t="shared" si="0"/>
        <v>3</v>
      </c>
      <c r="R29" s="538">
        <f t="shared" si="1"/>
        <v>2</v>
      </c>
      <c r="S29" s="539">
        <f t="shared" si="3"/>
        <v>6</v>
      </c>
      <c r="T29" s="493"/>
      <c r="U29" s="494"/>
      <c r="V29" s="494"/>
      <c r="W29" s="489"/>
      <c r="X29" s="489"/>
      <c r="Y29" s="489"/>
      <c r="Z29" s="489"/>
      <c r="AA29" s="489"/>
      <c r="AB29" s="489"/>
      <c r="AC29" s="489"/>
      <c r="AD29" s="489"/>
      <c r="AE29" s="489"/>
      <c r="AF29" s="489"/>
      <c r="AG29" s="489"/>
      <c r="AH29" s="489"/>
      <c r="AI29" s="489"/>
      <c r="AJ29" s="489"/>
      <c r="AK29" s="489"/>
      <c r="AL29" s="489"/>
      <c r="AM29" s="489"/>
      <c r="AN29" s="489"/>
      <c r="AO29" s="489"/>
      <c r="AP29" s="489"/>
      <c r="AQ29" s="489"/>
      <c r="AR29" s="489"/>
      <c r="AS29" s="489"/>
      <c r="AT29" s="495"/>
      <c r="AU29" s="496"/>
      <c r="AV29" s="494"/>
      <c r="AW29" s="494"/>
      <c r="AX29" s="494"/>
      <c r="AY29" s="494"/>
      <c r="AZ29" s="494"/>
      <c r="BA29" s="494"/>
      <c r="BB29" s="494"/>
      <c r="BC29" s="494"/>
      <c r="BD29" s="494"/>
      <c r="BE29" s="494"/>
      <c r="BF29" s="494"/>
      <c r="BG29" s="494"/>
      <c r="BH29" s="494"/>
      <c r="BI29" s="494"/>
      <c r="BJ29" s="494"/>
      <c r="BK29" s="494"/>
      <c r="BL29" s="494"/>
      <c r="BM29" s="494"/>
      <c r="BN29" s="494"/>
      <c r="BO29" s="494"/>
      <c r="BP29" s="494"/>
      <c r="BQ29" s="494"/>
      <c r="BR29" s="492"/>
      <c r="BS29" s="487"/>
      <c r="BT29" s="494"/>
      <c r="BU29" s="494"/>
      <c r="BV29" s="494"/>
      <c r="BW29" s="494"/>
      <c r="BX29" s="494"/>
      <c r="BY29" s="494"/>
      <c r="BZ29" s="494"/>
      <c r="CA29" s="494"/>
      <c r="CB29" s="494"/>
      <c r="CC29" s="494"/>
      <c r="CD29" s="494"/>
      <c r="CE29" s="494"/>
      <c r="CF29" s="494"/>
      <c r="CG29" s="494"/>
      <c r="CH29" s="494"/>
      <c r="CI29" s="494"/>
      <c r="CJ29" s="494"/>
      <c r="CK29" s="494"/>
      <c r="CL29" s="494"/>
      <c r="CM29" s="494"/>
      <c r="CN29" s="494"/>
      <c r="CO29" s="494"/>
      <c r="CP29" s="494"/>
      <c r="CQ29" s="494"/>
      <c r="CR29" s="494"/>
      <c r="CS29" s="494"/>
      <c r="CT29" s="494"/>
      <c r="CU29" s="494">
        <v>1</v>
      </c>
      <c r="CV29" s="494">
        <v>1</v>
      </c>
      <c r="CW29" s="494">
        <v>1</v>
      </c>
      <c r="CX29" s="494"/>
      <c r="CY29" s="489"/>
      <c r="CZ29" s="489"/>
      <c r="DA29" s="489"/>
      <c r="DB29" s="489"/>
      <c r="DC29" s="489"/>
      <c r="DD29" s="489"/>
      <c r="DE29" s="489"/>
      <c r="DF29" s="489"/>
      <c r="DG29" s="497"/>
      <c r="DH29" s="489"/>
      <c r="DI29" s="489"/>
      <c r="DJ29" s="489"/>
      <c r="DK29" s="489"/>
      <c r="DL29" s="489"/>
      <c r="DM29" s="489"/>
      <c r="DN29" s="489"/>
      <c r="DO29" s="489"/>
      <c r="DP29" s="489"/>
      <c r="DQ29" s="489"/>
      <c r="DR29" s="489"/>
      <c r="DS29" s="497"/>
      <c r="DT29" s="489"/>
      <c r="DU29" s="489"/>
      <c r="DV29" s="490"/>
      <c r="DW29" s="496"/>
      <c r="DX29" s="489"/>
      <c r="DY29" s="489"/>
      <c r="DZ29" s="489"/>
      <c r="EA29" s="489"/>
      <c r="EB29" s="489"/>
      <c r="EC29" s="489"/>
      <c r="ED29" s="489"/>
      <c r="EE29" s="489"/>
      <c r="EF29" s="489"/>
      <c r="EG29" s="489"/>
      <c r="EH29" s="489"/>
      <c r="EI29" s="489"/>
      <c r="EJ29" s="489"/>
      <c r="EK29" s="489"/>
      <c r="EL29" s="489"/>
      <c r="EM29" s="489"/>
      <c r="EN29" s="489"/>
      <c r="EO29" s="489"/>
      <c r="EP29" s="489"/>
      <c r="EQ29" s="497"/>
      <c r="ER29" s="497"/>
      <c r="ES29" s="498"/>
      <c r="ET29" s="497"/>
      <c r="EU29" s="497"/>
      <c r="EV29" s="497"/>
      <c r="EW29" s="497"/>
      <c r="EX29" s="490"/>
      <c r="EY29" s="496"/>
      <c r="EZ29" s="489"/>
      <c r="FA29" s="489"/>
      <c r="FB29" s="489"/>
      <c r="FC29" s="489"/>
      <c r="FD29" s="489"/>
      <c r="FE29" s="489"/>
      <c r="FF29" s="489"/>
      <c r="FG29" s="489"/>
      <c r="FH29" s="489"/>
      <c r="FI29" s="489"/>
      <c r="FJ29" s="489"/>
      <c r="FK29" s="489"/>
      <c r="FL29" s="489"/>
      <c r="FM29" s="489"/>
      <c r="FN29" s="489"/>
      <c r="FO29" s="489"/>
      <c r="FP29" s="489"/>
      <c r="FQ29" s="497"/>
      <c r="FR29" s="489"/>
      <c r="FS29" s="495"/>
      <c r="FT29" s="496"/>
      <c r="FU29" s="489"/>
      <c r="FV29" s="489"/>
      <c r="FW29" s="489"/>
      <c r="FX29" s="489"/>
      <c r="FY29" s="489"/>
      <c r="FZ29" s="489"/>
      <c r="GA29" s="489"/>
      <c r="GB29" s="489"/>
      <c r="GC29" s="489"/>
      <c r="GD29" s="489"/>
      <c r="GE29" s="489"/>
      <c r="GF29" s="489"/>
      <c r="GG29" s="489"/>
      <c r="GH29" s="489"/>
      <c r="GI29" s="489"/>
      <c r="GJ29" s="489"/>
      <c r="GK29" s="489"/>
      <c r="GL29" s="489"/>
      <c r="GM29" s="489"/>
      <c r="GN29" s="489"/>
      <c r="GO29" s="489"/>
      <c r="GP29" s="489"/>
      <c r="GQ29" s="489"/>
      <c r="GR29" s="489"/>
      <c r="GS29" s="496"/>
      <c r="GT29" s="489"/>
      <c r="GU29" s="489"/>
      <c r="GV29" s="489"/>
      <c r="GW29" s="489"/>
      <c r="GX29" s="489"/>
      <c r="GY29" s="489"/>
      <c r="GZ29" s="489"/>
      <c r="HA29" s="489"/>
      <c r="HB29" s="489"/>
      <c r="HC29" s="489"/>
      <c r="HD29" s="489"/>
      <c r="HE29" s="489"/>
      <c r="HF29" s="489"/>
      <c r="HG29" s="489"/>
      <c r="HH29" s="489"/>
      <c r="HI29" s="489"/>
      <c r="HJ29" s="489"/>
      <c r="HK29" s="489"/>
      <c r="HL29" s="489"/>
      <c r="HM29" s="497"/>
      <c r="HN29" s="497"/>
      <c r="HO29" s="497"/>
      <c r="HP29" s="497"/>
      <c r="HQ29" s="497"/>
      <c r="HR29" s="497"/>
      <c r="HS29" s="497">
        <v>1</v>
      </c>
      <c r="HT29" s="497">
        <v>1</v>
      </c>
      <c r="HU29" s="497"/>
      <c r="HV29" s="497"/>
      <c r="HW29" s="497"/>
      <c r="HX29" s="497"/>
      <c r="HY29" s="497"/>
      <c r="HZ29" s="497"/>
      <c r="IA29" s="497"/>
      <c r="IB29" s="497"/>
      <c r="IC29" s="489"/>
      <c r="ID29" s="489"/>
      <c r="IE29" s="489"/>
      <c r="IF29" s="489"/>
      <c r="IG29" s="489"/>
      <c r="IH29" s="489"/>
      <c r="II29" s="489"/>
      <c r="IJ29" s="489"/>
      <c r="IK29" s="489"/>
      <c r="IL29" s="499"/>
      <c r="IM29" s="489"/>
      <c r="IN29" s="499"/>
      <c r="IO29" s="497"/>
      <c r="IP29" s="497"/>
      <c r="IQ29" s="497"/>
      <c r="IR29" s="497"/>
      <c r="IS29" s="497"/>
      <c r="IT29" s="497"/>
      <c r="IU29" s="497"/>
      <c r="IV29" s="497"/>
      <c r="IW29" s="497"/>
      <c r="IX29" s="497"/>
      <c r="IY29" s="497"/>
      <c r="IZ29" s="497"/>
      <c r="JA29" s="497"/>
      <c r="JB29" s="497"/>
      <c r="JC29" s="497"/>
      <c r="JD29" s="497"/>
      <c r="JE29" s="498">
        <v>1</v>
      </c>
      <c r="JF29" s="489">
        <v>1</v>
      </c>
      <c r="JG29" s="489">
        <v>1</v>
      </c>
      <c r="JH29" s="489">
        <v>1</v>
      </c>
      <c r="JI29" s="489">
        <v>1</v>
      </c>
      <c r="JJ29" s="489">
        <v>1</v>
      </c>
      <c r="JK29" s="490"/>
    </row>
    <row r="30" spans="1:284" ht="31.5" customHeight="1" x14ac:dyDescent="0.25">
      <c r="A30" s="529">
        <f>'Położnictwo II st.'!A30</f>
        <v>11</v>
      </c>
      <c r="B30" s="529" t="str">
        <f>IF('Położnictwo II st.'!B30&gt;0,'Położnictwo II st.'!B30," ")</f>
        <v>B</v>
      </c>
      <c r="C30" s="529" t="str">
        <f>IF('Położnictwo II st.'!C30&gt;0,'Położnictwo II st.'!C30," ")</f>
        <v>2026/2027</v>
      </c>
      <c r="D30" s="529" t="str">
        <f>IF('Położnictwo II st.'!D30&gt;0,'Położnictwo II st.'!D30," ")</f>
        <v xml:space="preserve"> </v>
      </c>
      <c r="E30" s="529">
        <f>IF('Położnictwo II st.'!E30&gt;0,'Położnictwo II st.'!E30," ")</f>
        <v>1</v>
      </c>
      <c r="F30" s="529" t="str">
        <f>IF('Położnictwo II st.'!F30&gt;0,'Położnictwo II st.'!F30," ")</f>
        <v>2026/2027</v>
      </c>
      <c r="G30" s="529" t="str">
        <f>IF('Położnictwo II st.'!G30&gt;0,'Położnictwo II st.'!G30," ")</f>
        <v>RPS</v>
      </c>
      <c r="H30" s="529" t="str">
        <f>IF('Położnictwo II st.'!H30&gt;0,'Położnictwo II st.'!H30," ")</f>
        <v>ze standardu</v>
      </c>
      <c r="I30" s="335" t="str">
        <f>IF('Położnictwo II st.'!I30&gt;0,'Położnictwo II st.'!I30," ")</f>
        <v>Opieka interprofesjonalna w okresie okołoporodowym</v>
      </c>
      <c r="J30" s="530">
        <f>'Położnictwo II st.'!M30</f>
        <v>125</v>
      </c>
      <c r="K30" s="531">
        <f>'Położnictwo II st.'!N30</f>
        <v>75</v>
      </c>
      <c r="L30" s="532">
        <f>'Położnictwo II st.'!O30</f>
        <v>50</v>
      </c>
      <c r="M30" s="533">
        <f>'Położnictwo II st.'!AB30+'Położnictwo II st.'!AD30+'Położnictwo II st.'!AY30+'Położnictwo II st.'!BA30</f>
        <v>25</v>
      </c>
      <c r="N30" s="534">
        <f>'Położnictwo II st.'!P30</f>
        <v>50</v>
      </c>
      <c r="O30" s="535">
        <f>'Położnictwo II st.'!Q30</f>
        <v>5</v>
      </c>
      <c r="P30" s="536" t="str">
        <f>'Położnictwo II st.'!V30</f>
        <v>egz</v>
      </c>
      <c r="Q30" s="537">
        <f t="shared" si="0"/>
        <v>7</v>
      </c>
      <c r="R30" s="538">
        <f t="shared" si="1"/>
        <v>5</v>
      </c>
      <c r="S30" s="539">
        <f t="shared" si="3"/>
        <v>6</v>
      </c>
      <c r="T30" s="493"/>
      <c r="U30" s="494"/>
      <c r="V30" s="494"/>
      <c r="W30" s="489"/>
      <c r="X30" s="489"/>
      <c r="Y30" s="489"/>
      <c r="Z30" s="489"/>
      <c r="AA30" s="489"/>
      <c r="AB30" s="489"/>
      <c r="AC30" s="489"/>
      <c r="AD30" s="489"/>
      <c r="AE30" s="489"/>
      <c r="AF30" s="489"/>
      <c r="AG30" s="489"/>
      <c r="AH30" s="489"/>
      <c r="AI30" s="489"/>
      <c r="AJ30" s="489"/>
      <c r="AK30" s="489"/>
      <c r="AL30" s="489"/>
      <c r="AM30" s="489"/>
      <c r="AN30" s="489"/>
      <c r="AO30" s="489"/>
      <c r="AP30" s="489"/>
      <c r="AQ30" s="489"/>
      <c r="AR30" s="489"/>
      <c r="AS30" s="489"/>
      <c r="AT30" s="495"/>
      <c r="AU30" s="496"/>
      <c r="AV30" s="494"/>
      <c r="AW30" s="494"/>
      <c r="AX30" s="494"/>
      <c r="AY30" s="494"/>
      <c r="AZ30" s="494"/>
      <c r="BA30" s="494"/>
      <c r="BB30" s="494"/>
      <c r="BC30" s="494"/>
      <c r="BD30" s="494"/>
      <c r="BE30" s="494"/>
      <c r="BF30" s="494"/>
      <c r="BG30" s="494"/>
      <c r="BH30" s="494"/>
      <c r="BI30" s="494"/>
      <c r="BJ30" s="494"/>
      <c r="BK30" s="494"/>
      <c r="BL30" s="494"/>
      <c r="BM30" s="494"/>
      <c r="BN30" s="494"/>
      <c r="BO30" s="494"/>
      <c r="BP30" s="494"/>
      <c r="BQ30" s="494"/>
      <c r="BR30" s="492"/>
      <c r="BS30" s="487"/>
      <c r="BT30" s="494"/>
      <c r="BU30" s="494"/>
      <c r="BV30" s="494"/>
      <c r="BW30" s="494"/>
      <c r="BX30" s="494"/>
      <c r="BY30" s="494"/>
      <c r="BZ30" s="494"/>
      <c r="CA30" s="494"/>
      <c r="CB30" s="494"/>
      <c r="CC30" s="494"/>
      <c r="CD30" s="494"/>
      <c r="CE30" s="494"/>
      <c r="CF30" s="494"/>
      <c r="CG30" s="494"/>
      <c r="CH30" s="494"/>
      <c r="CI30" s="494"/>
      <c r="CJ30" s="494">
        <v>1</v>
      </c>
      <c r="CK30" s="494">
        <v>1</v>
      </c>
      <c r="CL30" s="494">
        <v>1</v>
      </c>
      <c r="CM30" s="494">
        <v>1</v>
      </c>
      <c r="CN30" s="494">
        <v>1</v>
      </c>
      <c r="CO30" s="494">
        <v>1</v>
      </c>
      <c r="CP30" s="494">
        <v>1</v>
      </c>
      <c r="CQ30" s="494"/>
      <c r="CR30" s="494"/>
      <c r="CS30" s="494"/>
      <c r="CT30" s="494"/>
      <c r="CU30" s="494"/>
      <c r="CV30" s="494"/>
      <c r="CW30" s="494"/>
      <c r="CX30" s="494"/>
      <c r="CY30" s="489"/>
      <c r="CZ30" s="489"/>
      <c r="DA30" s="489"/>
      <c r="DB30" s="489"/>
      <c r="DC30" s="489"/>
      <c r="DD30" s="489"/>
      <c r="DE30" s="489"/>
      <c r="DF30" s="489"/>
      <c r="DG30" s="497"/>
      <c r="DH30" s="489"/>
      <c r="DI30" s="489"/>
      <c r="DJ30" s="489"/>
      <c r="DK30" s="489"/>
      <c r="DL30" s="489"/>
      <c r="DM30" s="489"/>
      <c r="DN30" s="489"/>
      <c r="DO30" s="489"/>
      <c r="DP30" s="489"/>
      <c r="DQ30" s="489"/>
      <c r="DR30" s="489"/>
      <c r="DS30" s="497"/>
      <c r="DT30" s="489"/>
      <c r="DU30" s="489"/>
      <c r="DV30" s="490"/>
      <c r="DW30" s="496"/>
      <c r="DX30" s="489"/>
      <c r="DY30" s="489"/>
      <c r="DZ30" s="489"/>
      <c r="EA30" s="489"/>
      <c r="EB30" s="489"/>
      <c r="EC30" s="489"/>
      <c r="ED30" s="489"/>
      <c r="EE30" s="489"/>
      <c r="EF30" s="489"/>
      <c r="EG30" s="489"/>
      <c r="EH30" s="489"/>
      <c r="EI30" s="489"/>
      <c r="EJ30" s="489"/>
      <c r="EK30" s="489"/>
      <c r="EL30" s="489"/>
      <c r="EM30" s="489"/>
      <c r="EN30" s="489"/>
      <c r="EO30" s="489"/>
      <c r="EP30" s="489"/>
      <c r="EQ30" s="497"/>
      <c r="ER30" s="497"/>
      <c r="ES30" s="498"/>
      <c r="ET30" s="497"/>
      <c r="EU30" s="497"/>
      <c r="EV30" s="497"/>
      <c r="EW30" s="497"/>
      <c r="EX30" s="490"/>
      <c r="EY30" s="496"/>
      <c r="EZ30" s="489"/>
      <c r="FA30" s="489"/>
      <c r="FB30" s="489"/>
      <c r="FC30" s="489"/>
      <c r="FD30" s="489"/>
      <c r="FE30" s="489"/>
      <c r="FF30" s="489"/>
      <c r="FG30" s="489"/>
      <c r="FH30" s="489"/>
      <c r="FI30" s="489"/>
      <c r="FJ30" s="489"/>
      <c r="FK30" s="489"/>
      <c r="FL30" s="489"/>
      <c r="FM30" s="489"/>
      <c r="FN30" s="489"/>
      <c r="FO30" s="489"/>
      <c r="FP30" s="489"/>
      <c r="FQ30" s="497"/>
      <c r="FR30" s="489"/>
      <c r="FS30" s="495"/>
      <c r="FT30" s="496"/>
      <c r="FU30" s="489"/>
      <c r="FV30" s="489"/>
      <c r="FW30" s="489"/>
      <c r="FX30" s="489"/>
      <c r="FY30" s="489"/>
      <c r="FZ30" s="489"/>
      <c r="GA30" s="489"/>
      <c r="GB30" s="489"/>
      <c r="GC30" s="489"/>
      <c r="GD30" s="489"/>
      <c r="GE30" s="489"/>
      <c r="GF30" s="489"/>
      <c r="GG30" s="489"/>
      <c r="GH30" s="489"/>
      <c r="GI30" s="489"/>
      <c r="GJ30" s="489"/>
      <c r="GK30" s="489"/>
      <c r="GL30" s="489"/>
      <c r="GM30" s="489"/>
      <c r="GN30" s="489"/>
      <c r="GO30" s="489"/>
      <c r="GP30" s="489"/>
      <c r="GQ30" s="489"/>
      <c r="GR30" s="489"/>
      <c r="GS30" s="496"/>
      <c r="GT30" s="489"/>
      <c r="GU30" s="489"/>
      <c r="GV30" s="489"/>
      <c r="GW30" s="489"/>
      <c r="GX30" s="489"/>
      <c r="GY30" s="489"/>
      <c r="GZ30" s="489"/>
      <c r="HA30" s="489"/>
      <c r="HB30" s="489"/>
      <c r="HC30" s="489"/>
      <c r="HD30" s="489"/>
      <c r="HE30" s="489"/>
      <c r="HF30" s="489"/>
      <c r="HG30" s="489"/>
      <c r="HH30" s="489"/>
      <c r="HI30" s="489"/>
      <c r="HJ30" s="489"/>
      <c r="HK30" s="489">
        <v>1</v>
      </c>
      <c r="HL30" s="489">
        <v>1</v>
      </c>
      <c r="HM30" s="497">
        <v>1</v>
      </c>
      <c r="HN30" s="497">
        <v>1</v>
      </c>
      <c r="HO30" s="497">
        <v>1</v>
      </c>
      <c r="HP30" s="497"/>
      <c r="HQ30" s="497"/>
      <c r="HR30" s="497"/>
      <c r="HS30" s="497"/>
      <c r="HT30" s="497"/>
      <c r="HU30" s="497"/>
      <c r="HV30" s="497"/>
      <c r="HW30" s="497"/>
      <c r="HX30" s="497"/>
      <c r="HY30" s="497"/>
      <c r="HZ30" s="497"/>
      <c r="IA30" s="497"/>
      <c r="IB30" s="497"/>
      <c r="IC30" s="489"/>
      <c r="ID30" s="489"/>
      <c r="IE30" s="489"/>
      <c r="IF30" s="489"/>
      <c r="IG30" s="489"/>
      <c r="IH30" s="489"/>
      <c r="II30" s="489"/>
      <c r="IJ30" s="489"/>
      <c r="IK30" s="489"/>
      <c r="IL30" s="499"/>
      <c r="IM30" s="489"/>
      <c r="IN30" s="499"/>
      <c r="IO30" s="497"/>
      <c r="IP30" s="497"/>
      <c r="IQ30" s="497"/>
      <c r="IR30" s="497"/>
      <c r="IS30" s="497"/>
      <c r="IT30" s="497"/>
      <c r="IU30" s="497"/>
      <c r="IV30" s="497"/>
      <c r="IW30" s="497"/>
      <c r="IX30" s="497"/>
      <c r="IY30" s="497"/>
      <c r="IZ30" s="497"/>
      <c r="JA30" s="497"/>
      <c r="JB30" s="497"/>
      <c r="JC30" s="497"/>
      <c r="JD30" s="497"/>
      <c r="JE30" s="498">
        <v>1</v>
      </c>
      <c r="JF30" s="489">
        <v>1</v>
      </c>
      <c r="JG30" s="489">
        <v>1</v>
      </c>
      <c r="JH30" s="489">
        <v>1</v>
      </c>
      <c r="JI30" s="489">
        <v>1</v>
      </c>
      <c r="JJ30" s="489">
        <v>1</v>
      </c>
      <c r="JK30" s="490"/>
    </row>
    <row r="31" spans="1:284" ht="15.75" x14ac:dyDescent="0.25">
      <c r="A31" s="529">
        <f>'Położnictwo II st.'!A31</f>
        <v>12</v>
      </c>
      <c r="B31" s="529" t="str">
        <f>IF('Położnictwo II st.'!B31&gt;0,'Położnictwo II st.'!B31," ")</f>
        <v>B</v>
      </c>
      <c r="C31" s="529" t="str">
        <f>IF('Położnictwo II st.'!C31&gt;0,'Położnictwo II st.'!C31," ")</f>
        <v>2026/2027</v>
      </c>
      <c r="D31" s="529" t="str">
        <f>IF('Położnictwo II st.'!D31&gt;0,'Położnictwo II st.'!D31," ")</f>
        <v xml:space="preserve"> </v>
      </c>
      <c r="E31" s="529">
        <f>IF('Położnictwo II st.'!E31&gt;0,'Położnictwo II st.'!E31," ")</f>
        <v>1</v>
      </c>
      <c r="F31" s="529" t="str">
        <f>IF('Położnictwo II st.'!F31&gt;0,'Położnictwo II st.'!F31," ")</f>
        <v>2026/2027</v>
      </c>
      <c r="G31" s="529" t="str">
        <f>IF('Położnictwo II st.'!G31&gt;0,'Położnictwo II st.'!G31," ")</f>
        <v>RPS</v>
      </c>
      <c r="H31" s="529" t="str">
        <f>IF('Położnictwo II st.'!H31&gt;0,'Położnictwo II st.'!H31," ")</f>
        <v>ze standardu</v>
      </c>
      <c r="I31" s="335" t="str">
        <f>IF('Położnictwo II st.'!I31&gt;0,'Położnictwo II st.'!I31," ")</f>
        <v>Leczenie ran w praktyce zawodowej położnej</v>
      </c>
      <c r="J31" s="530">
        <f>'Położnictwo II st.'!M31</f>
        <v>75</v>
      </c>
      <c r="K31" s="531">
        <f>'Położnictwo II st.'!N31</f>
        <v>40</v>
      </c>
      <c r="L31" s="532">
        <f>'Położnictwo II st.'!O31</f>
        <v>35</v>
      </c>
      <c r="M31" s="533">
        <f>'Położnictwo II st.'!AB31+'Położnictwo II st.'!AD31+'Położnictwo II st.'!AY31+'Położnictwo II st.'!BA31</f>
        <v>20</v>
      </c>
      <c r="N31" s="534">
        <f>'Położnictwo II st.'!P31</f>
        <v>35</v>
      </c>
      <c r="O31" s="535">
        <f>'Położnictwo II st.'!Q31</f>
        <v>3</v>
      </c>
      <c r="P31" s="536" t="str">
        <f>'Położnictwo II st.'!V31</f>
        <v>zal</v>
      </c>
      <c r="Q31" s="537">
        <f t="shared" si="0"/>
        <v>5</v>
      </c>
      <c r="R31" s="538">
        <f t="shared" si="1"/>
        <v>7</v>
      </c>
      <c r="S31" s="539">
        <f t="shared" si="3"/>
        <v>3</v>
      </c>
      <c r="T31" s="493"/>
      <c r="U31" s="494"/>
      <c r="V31" s="494"/>
      <c r="W31" s="489"/>
      <c r="X31" s="489"/>
      <c r="Y31" s="489"/>
      <c r="Z31" s="489"/>
      <c r="AA31" s="489"/>
      <c r="AB31" s="489"/>
      <c r="AC31" s="489"/>
      <c r="AD31" s="489"/>
      <c r="AE31" s="489"/>
      <c r="AF31" s="489"/>
      <c r="AG31" s="489"/>
      <c r="AH31" s="489"/>
      <c r="AI31" s="489"/>
      <c r="AJ31" s="489"/>
      <c r="AK31" s="489"/>
      <c r="AL31" s="489"/>
      <c r="AM31" s="489"/>
      <c r="AN31" s="489"/>
      <c r="AO31" s="489"/>
      <c r="AP31" s="489"/>
      <c r="AQ31" s="489"/>
      <c r="AR31" s="489"/>
      <c r="AS31" s="489"/>
      <c r="AT31" s="495"/>
      <c r="AU31" s="496"/>
      <c r="AV31" s="494"/>
      <c r="AW31" s="494"/>
      <c r="AX31" s="494"/>
      <c r="AY31" s="494"/>
      <c r="AZ31" s="494"/>
      <c r="BA31" s="494"/>
      <c r="BB31" s="494"/>
      <c r="BC31" s="494"/>
      <c r="BD31" s="494"/>
      <c r="BE31" s="494"/>
      <c r="BF31" s="494"/>
      <c r="BG31" s="494"/>
      <c r="BH31" s="494"/>
      <c r="BI31" s="494"/>
      <c r="BJ31" s="494"/>
      <c r="BK31" s="494"/>
      <c r="BL31" s="494"/>
      <c r="BM31" s="494"/>
      <c r="BN31" s="494"/>
      <c r="BO31" s="494"/>
      <c r="BP31" s="494"/>
      <c r="BQ31" s="494"/>
      <c r="BR31" s="492"/>
      <c r="BS31" s="487"/>
      <c r="BT31" s="494"/>
      <c r="BU31" s="494"/>
      <c r="BV31" s="494"/>
      <c r="BW31" s="494"/>
      <c r="BX31" s="494"/>
      <c r="BY31" s="494"/>
      <c r="BZ31" s="494"/>
      <c r="CA31" s="494"/>
      <c r="CB31" s="494"/>
      <c r="CC31" s="494"/>
      <c r="CD31" s="494"/>
      <c r="CE31" s="494">
        <v>1</v>
      </c>
      <c r="CF31" s="494">
        <v>1</v>
      </c>
      <c r="CG31" s="494">
        <v>1</v>
      </c>
      <c r="CH31" s="494">
        <v>1</v>
      </c>
      <c r="CI31" s="494">
        <v>1</v>
      </c>
      <c r="CJ31" s="494"/>
      <c r="CK31" s="494"/>
      <c r="CL31" s="494"/>
      <c r="CM31" s="494"/>
      <c r="CN31" s="494"/>
      <c r="CO31" s="494"/>
      <c r="CP31" s="494"/>
      <c r="CQ31" s="494"/>
      <c r="CR31" s="494"/>
      <c r="CS31" s="494"/>
      <c r="CT31" s="494"/>
      <c r="CU31" s="494"/>
      <c r="CV31" s="494"/>
      <c r="CW31" s="494"/>
      <c r="CX31" s="494"/>
      <c r="CY31" s="489"/>
      <c r="CZ31" s="489"/>
      <c r="DA31" s="489"/>
      <c r="DB31" s="489"/>
      <c r="DC31" s="489"/>
      <c r="DD31" s="489"/>
      <c r="DE31" s="489"/>
      <c r="DF31" s="489"/>
      <c r="DG31" s="497"/>
      <c r="DH31" s="489"/>
      <c r="DI31" s="489"/>
      <c r="DJ31" s="489"/>
      <c r="DK31" s="489"/>
      <c r="DL31" s="489"/>
      <c r="DM31" s="489"/>
      <c r="DN31" s="489"/>
      <c r="DO31" s="489"/>
      <c r="DP31" s="489"/>
      <c r="DQ31" s="489"/>
      <c r="DR31" s="489"/>
      <c r="DS31" s="497"/>
      <c r="DT31" s="489"/>
      <c r="DU31" s="489"/>
      <c r="DV31" s="490"/>
      <c r="DW31" s="496"/>
      <c r="DX31" s="489"/>
      <c r="DY31" s="489"/>
      <c r="DZ31" s="489"/>
      <c r="EA31" s="489"/>
      <c r="EB31" s="489"/>
      <c r="EC31" s="489"/>
      <c r="ED31" s="489"/>
      <c r="EE31" s="489"/>
      <c r="EF31" s="489"/>
      <c r="EG31" s="489"/>
      <c r="EH31" s="489"/>
      <c r="EI31" s="489"/>
      <c r="EJ31" s="489"/>
      <c r="EK31" s="489"/>
      <c r="EL31" s="489"/>
      <c r="EM31" s="489"/>
      <c r="EN31" s="489"/>
      <c r="EO31" s="489"/>
      <c r="EP31" s="489"/>
      <c r="EQ31" s="497"/>
      <c r="ER31" s="497"/>
      <c r="ES31" s="498"/>
      <c r="ET31" s="497"/>
      <c r="EU31" s="497"/>
      <c r="EV31" s="497"/>
      <c r="EW31" s="497"/>
      <c r="EX31" s="490"/>
      <c r="EY31" s="496"/>
      <c r="EZ31" s="489"/>
      <c r="FA31" s="489"/>
      <c r="FB31" s="489"/>
      <c r="FC31" s="489"/>
      <c r="FD31" s="489"/>
      <c r="FE31" s="489"/>
      <c r="FF31" s="489"/>
      <c r="FG31" s="489"/>
      <c r="FH31" s="489"/>
      <c r="FI31" s="489"/>
      <c r="FJ31" s="489"/>
      <c r="FK31" s="489"/>
      <c r="FL31" s="489"/>
      <c r="FM31" s="489"/>
      <c r="FN31" s="489"/>
      <c r="FO31" s="489"/>
      <c r="FP31" s="489"/>
      <c r="FQ31" s="497"/>
      <c r="FR31" s="489"/>
      <c r="FS31" s="495"/>
      <c r="FT31" s="496"/>
      <c r="FU31" s="489"/>
      <c r="FV31" s="489"/>
      <c r="FW31" s="489"/>
      <c r="FX31" s="489"/>
      <c r="FY31" s="489"/>
      <c r="FZ31" s="489"/>
      <c r="GA31" s="489"/>
      <c r="GB31" s="489"/>
      <c r="GC31" s="489"/>
      <c r="GD31" s="489"/>
      <c r="GE31" s="489"/>
      <c r="GF31" s="489"/>
      <c r="GG31" s="489"/>
      <c r="GH31" s="489"/>
      <c r="GI31" s="489"/>
      <c r="GJ31" s="489"/>
      <c r="GK31" s="489"/>
      <c r="GL31" s="489"/>
      <c r="GM31" s="489"/>
      <c r="GN31" s="489"/>
      <c r="GO31" s="489"/>
      <c r="GP31" s="489"/>
      <c r="GQ31" s="489"/>
      <c r="GR31" s="489"/>
      <c r="GS31" s="496"/>
      <c r="GT31" s="489"/>
      <c r="GU31" s="489"/>
      <c r="GV31" s="489"/>
      <c r="GW31" s="489"/>
      <c r="GX31" s="489"/>
      <c r="GY31" s="489"/>
      <c r="GZ31" s="489"/>
      <c r="HA31" s="489"/>
      <c r="HB31" s="489"/>
      <c r="HC31" s="489"/>
      <c r="HD31" s="489">
        <v>1</v>
      </c>
      <c r="HE31" s="489">
        <v>1</v>
      </c>
      <c r="HF31" s="489">
        <v>1</v>
      </c>
      <c r="HG31" s="489">
        <v>1</v>
      </c>
      <c r="HH31" s="489">
        <v>1</v>
      </c>
      <c r="HI31" s="489">
        <v>1</v>
      </c>
      <c r="HJ31" s="489">
        <v>1</v>
      </c>
      <c r="HK31" s="489"/>
      <c r="HL31" s="489"/>
      <c r="HM31" s="497"/>
      <c r="HN31" s="497"/>
      <c r="HO31" s="497"/>
      <c r="HP31" s="497"/>
      <c r="HQ31" s="497"/>
      <c r="HR31" s="497"/>
      <c r="HS31" s="497"/>
      <c r="HT31" s="497"/>
      <c r="HU31" s="497"/>
      <c r="HV31" s="497"/>
      <c r="HW31" s="497"/>
      <c r="HX31" s="497"/>
      <c r="HY31" s="497"/>
      <c r="HZ31" s="497"/>
      <c r="IA31" s="497"/>
      <c r="IB31" s="497"/>
      <c r="IC31" s="489"/>
      <c r="ID31" s="489"/>
      <c r="IE31" s="489"/>
      <c r="IF31" s="489"/>
      <c r="IG31" s="489"/>
      <c r="IH31" s="489"/>
      <c r="II31" s="489"/>
      <c r="IJ31" s="489"/>
      <c r="IK31" s="489"/>
      <c r="IL31" s="499"/>
      <c r="IM31" s="489"/>
      <c r="IN31" s="499"/>
      <c r="IO31" s="497"/>
      <c r="IP31" s="497"/>
      <c r="IQ31" s="497"/>
      <c r="IR31" s="497"/>
      <c r="IS31" s="497"/>
      <c r="IT31" s="497"/>
      <c r="IU31" s="497"/>
      <c r="IV31" s="497"/>
      <c r="IW31" s="497"/>
      <c r="IX31" s="497"/>
      <c r="IY31" s="497"/>
      <c r="IZ31" s="497"/>
      <c r="JA31" s="497"/>
      <c r="JB31" s="497"/>
      <c r="JC31" s="497"/>
      <c r="JD31" s="497"/>
      <c r="JE31" s="498"/>
      <c r="JF31" s="489">
        <v>1</v>
      </c>
      <c r="JG31" s="489"/>
      <c r="JH31" s="489">
        <v>1</v>
      </c>
      <c r="JI31" s="489"/>
      <c r="JJ31" s="489">
        <v>1</v>
      </c>
      <c r="JK31" s="490"/>
    </row>
    <row r="32" spans="1:284" ht="31.5" x14ac:dyDescent="0.25">
      <c r="A32" s="529">
        <f>'Położnictwo II st.'!A32</f>
        <v>13</v>
      </c>
      <c r="B32" s="529" t="str">
        <f>IF('Położnictwo II st.'!B32&gt;0,'Położnictwo II st.'!B32," ")</f>
        <v>C</v>
      </c>
      <c r="C32" s="529" t="str">
        <f>IF('Położnictwo II st.'!C32&gt;0,'Położnictwo II st.'!C32," ")</f>
        <v>2026/2027</v>
      </c>
      <c r="D32" s="529" t="str">
        <f>IF('Położnictwo II st.'!D32&gt;0,'Położnictwo II st.'!D32," ")</f>
        <v xml:space="preserve"> </v>
      </c>
      <c r="E32" s="529">
        <f>IF('Położnictwo II st.'!E32&gt;0,'Położnictwo II st.'!E32," ")</f>
        <v>1</v>
      </c>
      <c r="F32" s="529" t="str">
        <f>IF('Położnictwo II st.'!F32&gt;0,'Położnictwo II st.'!F32," ")</f>
        <v>2026/2027</v>
      </c>
      <c r="G32" s="529" t="str">
        <f>IF('Położnictwo II st.'!G32&gt;0,'Położnictwo II st.'!G32," ")</f>
        <v>RPS</v>
      </c>
      <c r="H32" s="529" t="str">
        <f>IF('Położnictwo II st.'!H32&gt;0,'Położnictwo II st.'!H32," ")</f>
        <v>ze standardu</v>
      </c>
      <c r="I32" s="335" t="str">
        <f>IF('Położnictwo II st.'!I32&gt;0,'Położnictwo II st.'!I32," ")</f>
        <v>Badania naukowe w praktyce zawodowej położnej</v>
      </c>
      <c r="J32" s="530">
        <f>'Położnictwo II st.'!M32</f>
        <v>75</v>
      </c>
      <c r="K32" s="531">
        <f>'Położnictwo II st.'!N32</f>
        <v>40</v>
      </c>
      <c r="L32" s="532">
        <f>'Położnictwo II st.'!O32</f>
        <v>35</v>
      </c>
      <c r="M32" s="533">
        <f>'Położnictwo II st.'!AB32+'Położnictwo II st.'!AD32+'Położnictwo II st.'!AY32+'Położnictwo II st.'!BA32</f>
        <v>5</v>
      </c>
      <c r="N32" s="534">
        <f>'Położnictwo II st.'!P32</f>
        <v>35</v>
      </c>
      <c r="O32" s="535">
        <f>'Położnictwo II st.'!Q32</f>
        <v>3</v>
      </c>
      <c r="P32" s="536" t="str">
        <f>'Położnictwo II st.'!V32</f>
        <v>zal</v>
      </c>
      <c r="Q32" s="537">
        <f t="shared" si="0"/>
        <v>6</v>
      </c>
      <c r="R32" s="538">
        <f t="shared" si="1"/>
        <v>6</v>
      </c>
      <c r="S32" s="539">
        <f t="shared" si="3"/>
        <v>2</v>
      </c>
      <c r="T32" s="493"/>
      <c r="U32" s="494"/>
      <c r="V32" s="494"/>
      <c r="W32" s="489"/>
      <c r="X32" s="489"/>
      <c r="Y32" s="489"/>
      <c r="Z32" s="489"/>
      <c r="AA32" s="489"/>
      <c r="AB32" s="489"/>
      <c r="AC32" s="489"/>
      <c r="AD32" s="489"/>
      <c r="AE32" s="489"/>
      <c r="AF32" s="489"/>
      <c r="AG32" s="489"/>
      <c r="AH32" s="489"/>
      <c r="AI32" s="489"/>
      <c r="AJ32" s="489"/>
      <c r="AK32" s="489"/>
      <c r="AL32" s="489"/>
      <c r="AM32" s="489"/>
      <c r="AN32" s="489"/>
      <c r="AO32" s="489"/>
      <c r="AP32" s="489"/>
      <c r="AQ32" s="489"/>
      <c r="AR32" s="489"/>
      <c r="AS32" s="489"/>
      <c r="AT32" s="495"/>
      <c r="AU32" s="496"/>
      <c r="AV32" s="494"/>
      <c r="AW32" s="494"/>
      <c r="AX32" s="494"/>
      <c r="AY32" s="494"/>
      <c r="AZ32" s="494"/>
      <c r="BA32" s="494"/>
      <c r="BB32" s="494"/>
      <c r="BC32" s="494"/>
      <c r="BD32" s="494"/>
      <c r="BE32" s="494"/>
      <c r="BF32" s="494"/>
      <c r="BG32" s="494"/>
      <c r="BH32" s="494"/>
      <c r="BI32" s="494"/>
      <c r="BJ32" s="494"/>
      <c r="BK32" s="494"/>
      <c r="BL32" s="494"/>
      <c r="BM32" s="494"/>
      <c r="BN32" s="494"/>
      <c r="BO32" s="494"/>
      <c r="BP32" s="494"/>
      <c r="BQ32" s="494"/>
      <c r="BR32" s="492"/>
      <c r="BS32" s="487"/>
      <c r="BT32" s="494"/>
      <c r="BU32" s="494"/>
      <c r="BV32" s="494"/>
      <c r="BW32" s="494"/>
      <c r="BX32" s="494"/>
      <c r="BY32" s="494"/>
      <c r="BZ32" s="494"/>
      <c r="CA32" s="494"/>
      <c r="CB32" s="494"/>
      <c r="CC32" s="494"/>
      <c r="CD32" s="494"/>
      <c r="CE32" s="494"/>
      <c r="CF32" s="494"/>
      <c r="CG32" s="494"/>
      <c r="CH32" s="494"/>
      <c r="CI32" s="494"/>
      <c r="CJ32" s="494"/>
      <c r="CK32" s="494"/>
      <c r="CL32" s="494"/>
      <c r="CM32" s="494"/>
      <c r="CN32" s="494"/>
      <c r="CO32" s="494"/>
      <c r="CP32" s="494"/>
      <c r="CQ32" s="494"/>
      <c r="CR32" s="494"/>
      <c r="CS32" s="494"/>
      <c r="CT32" s="494"/>
      <c r="CU32" s="494"/>
      <c r="CV32" s="494"/>
      <c r="CW32" s="494"/>
      <c r="CX32" s="494"/>
      <c r="CY32" s="489"/>
      <c r="CZ32" s="489"/>
      <c r="DA32" s="489"/>
      <c r="DB32" s="489"/>
      <c r="DC32" s="489"/>
      <c r="DD32" s="489"/>
      <c r="DE32" s="489"/>
      <c r="DF32" s="489"/>
      <c r="DG32" s="497"/>
      <c r="DH32" s="489"/>
      <c r="DI32" s="489"/>
      <c r="DJ32" s="489"/>
      <c r="DK32" s="489"/>
      <c r="DL32" s="489"/>
      <c r="DM32" s="489"/>
      <c r="DN32" s="489"/>
      <c r="DO32" s="489"/>
      <c r="DP32" s="489"/>
      <c r="DQ32" s="489"/>
      <c r="DR32" s="489"/>
      <c r="DS32" s="497"/>
      <c r="DT32" s="489"/>
      <c r="DU32" s="489"/>
      <c r="DV32" s="490"/>
      <c r="DW32" s="496">
        <v>1</v>
      </c>
      <c r="DX32" s="489">
        <v>1</v>
      </c>
      <c r="DY32" s="489">
        <v>1</v>
      </c>
      <c r="DZ32" s="489">
        <v>1</v>
      </c>
      <c r="EA32" s="489">
        <v>1</v>
      </c>
      <c r="EB32" s="489">
        <v>1</v>
      </c>
      <c r="EC32" s="489"/>
      <c r="ED32" s="489"/>
      <c r="EE32" s="489"/>
      <c r="EF32" s="489"/>
      <c r="EG32" s="489"/>
      <c r="EH32" s="489"/>
      <c r="EI32" s="489"/>
      <c r="EJ32" s="489"/>
      <c r="EK32" s="489"/>
      <c r="EL32" s="489"/>
      <c r="EM32" s="489"/>
      <c r="EN32" s="489"/>
      <c r="EO32" s="489"/>
      <c r="EP32" s="489"/>
      <c r="EQ32" s="497"/>
      <c r="ER32" s="497"/>
      <c r="ES32" s="498"/>
      <c r="ET32" s="497"/>
      <c r="EU32" s="497"/>
      <c r="EV32" s="497"/>
      <c r="EW32" s="497"/>
      <c r="EX32" s="490"/>
      <c r="EY32" s="496"/>
      <c r="EZ32" s="489"/>
      <c r="FA32" s="489"/>
      <c r="FB32" s="489"/>
      <c r="FC32" s="489"/>
      <c r="FD32" s="489"/>
      <c r="FE32" s="489"/>
      <c r="FF32" s="489"/>
      <c r="FG32" s="489"/>
      <c r="FH32" s="489"/>
      <c r="FI32" s="489"/>
      <c r="FJ32" s="489"/>
      <c r="FK32" s="489"/>
      <c r="FL32" s="489"/>
      <c r="FM32" s="489"/>
      <c r="FN32" s="489"/>
      <c r="FO32" s="489"/>
      <c r="FP32" s="489"/>
      <c r="FQ32" s="497"/>
      <c r="FR32" s="489"/>
      <c r="FS32" s="495"/>
      <c r="FT32" s="496"/>
      <c r="FU32" s="489"/>
      <c r="FV32" s="489"/>
      <c r="FW32" s="489"/>
      <c r="FX32" s="489"/>
      <c r="FY32" s="489"/>
      <c r="FZ32" s="489"/>
      <c r="GA32" s="489"/>
      <c r="GB32" s="489"/>
      <c r="GC32" s="489"/>
      <c r="GD32" s="489"/>
      <c r="GE32" s="489"/>
      <c r="GF32" s="489"/>
      <c r="GG32" s="489"/>
      <c r="GH32" s="489"/>
      <c r="GI32" s="489"/>
      <c r="GJ32" s="489"/>
      <c r="GK32" s="489"/>
      <c r="GL32" s="489"/>
      <c r="GM32" s="489"/>
      <c r="GN32" s="489"/>
      <c r="GO32" s="489"/>
      <c r="GP32" s="489"/>
      <c r="GQ32" s="489"/>
      <c r="GR32" s="489"/>
      <c r="GS32" s="496"/>
      <c r="GT32" s="489"/>
      <c r="GU32" s="489"/>
      <c r="GV32" s="489"/>
      <c r="GW32" s="489"/>
      <c r="GX32" s="489"/>
      <c r="GY32" s="489"/>
      <c r="GZ32" s="489"/>
      <c r="HA32" s="489"/>
      <c r="HB32" s="489"/>
      <c r="HC32" s="489"/>
      <c r="HD32" s="489"/>
      <c r="HE32" s="489"/>
      <c r="HF32" s="489"/>
      <c r="HG32" s="489"/>
      <c r="HH32" s="489"/>
      <c r="HI32" s="489"/>
      <c r="HJ32" s="489"/>
      <c r="HK32" s="489"/>
      <c r="HL32" s="489"/>
      <c r="HM32" s="497"/>
      <c r="HN32" s="497"/>
      <c r="HO32" s="497"/>
      <c r="HP32" s="497"/>
      <c r="HQ32" s="497"/>
      <c r="HR32" s="497"/>
      <c r="HS32" s="497"/>
      <c r="HT32" s="497"/>
      <c r="HU32" s="497"/>
      <c r="HV32" s="497"/>
      <c r="HW32" s="497"/>
      <c r="HX32" s="497"/>
      <c r="HY32" s="497"/>
      <c r="HZ32" s="497"/>
      <c r="IA32" s="497"/>
      <c r="IB32" s="497"/>
      <c r="IC32" s="489"/>
      <c r="ID32" s="489"/>
      <c r="IE32" s="489"/>
      <c r="IF32" s="489"/>
      <c r="IG32" s="489"/>
      <c r="IH32" s="489"/>
      <c r="II32" s="489"/>
      <c r="IJ32" s="489"/>
      <c r="IK32" s="489"/>
      <c r="IL32" s="499"/>
      <c r="IM32" s="489"/>
      <c r="IN32" s="499">
        <v>1</v>
      </c>
      <c r="IO32" s="497">
        <v>1</v>
      </c>
      <c r="IP32" s="497">
        <v>1</v>
      </c>
      <c r="IQ32" s="497">
        <v>1</v>
      </c>
      <c r="IR32" s="497">
        <v>1</v>
      </c>
      <c r="IS32" s="497">
        <v>1</v>
      </c>
      <c r="IT32" s="497"/>
      <c r="IU32" s="497"/>
      <c r="IV32" s="497"/>
      <c r="IW32" s="497"/>
      <c r="IX32" s="497"/>
      <c r="IY32" s="497"/>
      <c r="IZ32" s="497"/>
      <c r="JA32" s="497"/>
      <c r="JB32" s="497"/>
      <c r="JC32" s="497"/>
      <c r="JD32" s="497"/>
      <c r="JE32" s="498"/>
      <c r="JF32" s="489">
        <v>1</v>
      </c>
      <c r="JG32" s="489">
        <v>1</v>
      </c>
      <c r="JH32" s="489"/>
      <c r="JI32" s="489"/>
      <c r="JJ32" s="489"/>
      <c r="JK32" s="490"/>
    </row>
    <row r="33" spans="1:271" ht="15.75" x14ac:dyDescent="0.25">
      <c r="A33" s="529">
        <f>'Położnictwo II st.'!A33</f>
        <v>14</v>
      </c>
      <c r="B33" s="529" t="str">
        <f>IF('Położnictwo II st.'!B33&gt;0,'Położnictwo II st.'!B33," ")</f>
        <v>C</v>
      </c>
      <c r="C33" s="529" t="str">
        <f>IF('Położnictwo II st.'!C33&gt;0,'Położnictwo II st.'!C33," ")</f>
        <v>2026/2027</v>
      </c>
      <c r="D33" s="529" t="str">
        <f>IF('Położnictwo II st.'!D33&gt;0,'Położnictwo II st.'!D33," ")</f>
        <v xml:space="preserve"> </v>
      </c>
      <c r="E33" s="529">
        <f>IF('Położnictwo II st.'!E33&gt;0,'Położnictwo II st.'!E33," ")</f>
        <v>1</v>
      </c>
      <c r="F33" s="529" t="str">
        <f>IF('Położnictwo II st.'!F33&gt;0,'Położnictwo II st.'!F33," ")</f>
        <v>2026/2027</v>
      </c>
      <c r="G33" s="529" t="str">
        <f>IF('Położnictwo II st.'!G33&gt;0,'Położnictwo II st.'!G33," ")</f>
        <v>RPS</v>
      </c>
      <c r="H33" s="529" t="str">
        <f>IF('Położnictwo II st.'!H33&gt;0,'Położnictwo II st.'!H33," ")</f>
        <v>ze standardu</v>
      </c>
      <c r="I33" s="335" t="str">
        <f>IF('Położnictwo II st.'!I33&gt;0,'Położnictwo II st.'!I33," ")</f>
        <v>Informacja naukowa</v>
      </c>
      <c r="J33" s="530">
        <f>'Położnictwo II st.'!M33</f>
        <v>50</v>
      </c>
      <c r="K33" s="531">
        <f>'Położnictwo II st.'!N33</f>
        <v>20</v>
      </c>
      <c r="L33" s="532">
        <f>'Położnictwo II st.'!O33</f>
        <v>30</v>
      </c>
      <c r="M33" s="533">
        <f>'Położnictwo II st.'!AB33+'Położnictwo II st.'!AD33+'Położnictwo II st.'!AY33+'Położnictwo II st.'!BA33</f>
        <v>10</v>
      </c>
      <c r="N33" s="534">
        <f>'Położnictwo II st.'!P33</f>
        <v>30</v>
      </c>
      <c r="O33" s="535">
        <f>'Położnictwo II st.'!Q33</f>
        <v>2</v>
      </c>
      <c r="P33" s="536" t="str">
        <f>'Położnictwo II st.'!V33</f>
        <v>zal</v>
      </c>
      <c r="Q33" s="537">
        <f t="shared" si="0"/>
        <v>2</v>
      </c>
      <c r="R33" s="538">
        <f t="shared" si="1"/>
        <v>1</v>
      </c>
      <c r="S33" s="539">
        <f t="shared" si="3"/>
        <v>2</v>
      </c>
      <c r="T33" s="493"/>
      <c r="U33" s="494"/>
      <c r="V33" s="494"/>
      <c r="W33" s="489"/>
      <c r="X33" s="489"/>
      <c r="Y33" s="489"/>
      <c r="Z33" s="489"/>
      <c r="AA33" s="489"/>
      <c r="AB33" s="489"/>
      <c r="AC33" s="489"/>
      <c r="AD33" s="489"/>
      <c r="AE33" s="489"/>
      <c r="AF33" s="489"/>
      <c r="AG33" s="489"/>
      <c r="AH33" s="489"/>
      <c r="AI33" s="489"/>
      <c r="AJ33" s="489"/>
      <c r="AK33" s="489"/>
      <c r="AL33" s="489"/>
      <c r="AM33" s="489"/>
      <c r="AN33" s="489"/>
      <c r="AO33" s="489"/>
      <c r="AP33" s="489"/>
      <c r="AQ33" s="489"/>
      <c r="AR33" s="489"/>
      <c r="AS33" s="489"/>
      <c r="AT33" s="495"/>
      <c r="AU33" s="496"/>
      <c r="AV33" s="494"/>
      <c r="AW33" s="494"/>
      <c r="AX33" s="494"/>
      <c r="AY33" s="494"/>
      <c r="AZ33" s="494"/>
      <c r="BA33" s="494"/>
      <c r="BB33" s="494"/>
      <c r="BC33" s="494"/>
      <c r="BD33" s="494"/>
      <c r="BE33" s="494"/>
      <c r="BF33" s="494"/>
      <c r="BG33" s="494"/>
      <c r="BH33" s="494"/>
      <c r="BI33" s="494"/>
      <c r="BJ33" s="494"/>
      <c r="BK33" s="494"/>
      <c r="BL33" s="494"/>
      <c r="BM33" s="494"/>
      <c r="BN33" s="494"/>
      <c r="BO33" s="494"/>
      <c r="BP33" s="494"/>
      <c r="BQ33" s="494"/>
      <c r="BR33" s="492"/>
      <c r="BS33" s="487"/>
      <c r="BT33" s="494"/>
      <c r="BU33" s="494"/>
      <c r="BV33" s="494"/>
      <c r="BW33" s="494"/>
      <c r="BX33" s="494"/>
      <c r="BY33" s="494"/>
      <c r="BZ33" s="494"/>
      <c r="CA33" s="494"/>
      <c r="CB33" s="494"/>
      <c r="CC33" s="494"/>
      <c r="CD33" s="494"/>
      <c r="CE33" s="494"/>
      <c r="CF33" s="494"/>
      <c r="CG33" s="494"/>
      <c r="CH33" s="494"/>
      <c r="CI33" s="494"/>
      <c r="CJ33" s="494"/>
      <c r="CK33" s="494"/>
      <c r="CL33" s="494"/>
      <c r="CM33" s="494"/>
      <c r="CN33" s="494"/>
      <c r="CO33" s="494"/>
      <c r="CP33" s="494"/>
      <c r="CQ33" s="494"/>
      <c r="CR33" s="494"/>
      <c r="CS33" s="494"/>
      <c r="CT33" s="494"/>
      <c r="CU33" s="494"/>
      <c r="CV33" s="494"/>
      <c r="CW33" s="494"/>
      <c r="CX33" s="494"/>
      <c r="CY33" s="489"/>
      <c r="CZ33" s="489"/>
      <c r="DA33" s="489"/>
      <c r="DB33" s="489"/>
      <c r="DC33" s="489"/>
      <c r="DD33" s="489"/>
      <c r="DE33" s="489"/>
      <c r="DF33" s="489"/>
      <c r="DG33" s="497"/>
      <c r="DH33" s="489"/>
      <c r="DI33" s="489"/>
      <c r="DJ33" s="489"/>
      <c r="DK33" s="489"/>
      <c r="DL33" s="489"/>
      <c r="DM33" s="489"/>
      <c r="DN33" s="489"/>
      <c r="DO33" s="489"/>
      <c r="DP33" s="489"/>
      <c r="DQ33" s="489"/>
      <c r="DR33" s="489"/>
      <c r="DS33" s="497"/>
      <c r="DT33" s="489"/>
      <c r="DU33" s="489"/>
      <c r="DV33" s="490"/>
      <c r="DW33" s="496"/>
      <c r="DX33" s="489"/>
      <c r="DY33" s="489"/>
      <c r="DZ33" s="489"/>
      <c r="EA33" s="489"/>
      <c r="EB33" s="489"/>
      <c r="EC33" s="489"/>
      <c r="ED33" s="489"/>
      <c r="EE33" s="489">
        <v>1</v>
      </c>
      <c r="EF33" s="489">
        <v>1</v>
      </c>
      <c r="EG33" s="489"/>
      <c r="EH33" s="489"/>
      <c r="EI33" s="489"/>
      <c r="EJ33" s="489"/>
      <c r="EK33" s="489"/>
      <c r="EL33" s="489"/>
      <c r="EM33" s="489"/>
      <c r="EN33" s="489"/>
      <c r="EO33" s="489"/>
      <c r="EP33" s="489"/>
      <c r="EQ33" s="497"/>
      <c r="ER33" s="497"/>
      <c r="ES33" s="498"/>
      <c r="ET33" s="497"/>
      <c r="EU33" s="497"/>
      <c r="EV33" s="497"/>
      <c r="EW33" s="497"/>
      <c r="EX33" s="490"/>
      <c r="EY33" s="496"/>
      <c r="EZ33" s="489"/>
      <c r="FA33" s="489"/>
      <c r="FB33" s="489"/>
      <c r="FC33" s="489"/>
      <c r="FD33" s="489"/>
      <c r="FE33" s="489"/>
      <c r="FF33" s="489"/>
      <c r="FG33" s="489"/>
      <c r="FH33" s="489"/>
      <c r="FI33" s="489"/>
      <c r="FJ33" s="489"/>
      <c r="FK33" s="489"/>
      <c r="FL33" s="489"/>
      <c r="FM33" s="489"/>
      <c r="FN33" s="489"/>
      <c r="FO33" s="489"/>
      <c r="FP33" s="489"/>
      <c r="FQ33" s="497"/>
      <c r="FR33" s="489"/>
      <c r="FS33" s="495"/>
      <c r="FT33" s="496"/>
      <c r="FU33" s="489"/>
      <c r="FV33" s="489"/>
      <c r="FW33" s="489"/>
      <c r="FX33" s="489"/>
      <c r="FY33" s="489"/>
      <c r="FZ33" s="489"/>
      <c r="GA33" s="489"/>
      <c r="GB33" s="489"/>
      <c r="GC33" s="489"/>
      <c r="GD33" s="489"/>
      <c r="GE33" s="489"/>
      <c r="GF33" s="489"/>
      <c r="GG33" s="489"/>
      <c r="GH33" s="489"/>
      <c r="GI33" s="489"/>
      <c r="GJ33" s="489"/>
      <c r="GK33" s="489"/>
      <c r="GL33" s="489"/>
      <c r="GM33" s="489"/>
      <c r="GN33" s="489"/>
      <c r="GO33" s="489"/>
      <c r="GP33" s="489"/>
      <c r="GQ33" s="489"/>
      <c r="GR33" s="489"/>
      <c r="GS33" s="496"/>
      <c r="GT33" s="489"/>
      <c r="GU33" s="489"/>
      <c r="GV33" s="489"/>
      <c r="GW33" s="489"/>
      <c r="GX33" s="489"/>
      <c r="GY33" s="489"/>
      <c r="GZ33" s="489"/>
      <c r="HA33" s="489"/>
      <c r="HB33" s="489"/>
      <c r="HC33" s="489"/>
      <c r="HD33" s="489"/>
      <c r="HE33" s="489"/>
      <c r="HF33" s="489"/>
      <c r="HG33" s="489"/>
      <c r="HH33" s="489"/>
      <c r="HI33" s="489"/>
      <c r="HJ33" s="489"/>
      <c r="HK33" s="489"/>
      <c r="HL33" s="489"/>
      <c r="HM33" s="497"/>
      <c r="HN33" s="497"/>
      <c r="HO33" s="497"/>
      <c r="HP33" s="497"/>
      <c r="HQ33" s="497"/>
      <c r="HR33" s="497"/>
      <c r="HS33" s="497"/>
      <c r="HT33" s="497"/>
      <c r="HU33" s="497"/>
      <c r="HV33" s="497"/>
      <c r="HW33" s="497"/>
      <c r="HX33" s="497"/>
      <c r="HY33" s="497"/>
      <c r="HZ33" s="497"/>
      <c r="IA33" s="497"/>
      <c r="IB33" s="497"/>
      <c r="IC33" s="489"/>
      <c r="ID33" s="489"/>
      <c r="IE33" s="489"/>
      <c r="IF33" s="489"/>
      <c r="IG33" s="489"/>
      <c r="IH33" s="489"/>
      <c r="II33" s="489"/>
      <c r="IJ33" s="489"/>
      <c r="IK33" s="489"/>
      <c r="IL33" s="499"/>
      <c r="IM33" s="489"/>
      <c r="IN33" s="499"/>
      <c r="IO33" s="497"/>
      <c r="IP33" s="497"/>
      <c r="IQ33" s="497"/>
      <c r="IR33" s="497"/>
      <c r="IS33" s="497"/>
      <c r="IT33" s="497"/>
      <c r="IU33" s="497">
        <v>1</v>
      </c>
      <c r="IV33" s="497"/>
      <c r="IW33" s="497"/>
      <c r="IX33" s="497"/>
      <c r="IY33" s="497"/>
      <c r="IZ33" s="497"/>
      <c r="JA33" s="497"/>
      <c r="JB33" s="497"/>
      <c r="JC33" s="497"/>
      <c r="JD33" s="497"/>
      <c r="JE33" s="498"/>
      <c r="JF33" s="489">
        <v>1</v>
      </c>
      <c r="JG33" s="489">
        <v>1</v>
      </c>
      <c r="JH33" s="489"/>
      <c r="JI33" s="489"/>
      <c r="JJ33" s="489"/>
      <c r="JK33" s="490"/>
    </row>
    <row r="34" spans="1:271" ht="31.5" x14ac:dyDescent="0.25">
      <c r="A34" s="529">
        <f>'Położnictwo II st.'!A34</f>
        <v>15</v>
      </c>
      <c r="B34" s="529" t="str">
        <f>IF('Położnictwo II st.'!B34&gt;0,'Położnictwo II st.'!B34," ")</f>
        <v>C</v>
      </c>
      <c r="C34" s="529" t="str">
        <f>IF('Położnictwo II st.'!C34&gt;0,'Położnictwo II st.'!C34," ")</f>
        <v>2026/2027</v>
      </c>
      <c r="D34" s="529" t="str">
        <f>IF('Położnictwo II st.'!D34&gt;0,'Położnictwo II st.'!D34," ")</f>
        <v xml:space="preserve"> </v>
      </c>
      <c r="E34" s="529">
        <f>IF('Położnictwo II st.'!E34&gt;0,'Położnictwo II st.'!E34," ")</f>
        <v>1</v>
      </c>
      <c r="F34" s="529" t="str">
        <f>IF('Położnictwo II st.'!F34&gt;0,'Położnictwo II st.'!F34," ")</f>
        <v>2026/2027</v>
      </c>
      <c r="G34" s="529" t="str">
        <f>IF('Położnictwo II st.'!G34&gt;0,'Położnictwo II st.'!G34," ")</f>
        <v>RPS</v>
      </c>
      <c r="H34" s="529" t="str">
        <f>IF('Położnictwo II st.'!H34&gt;0,'Położnictwo II st.'!H34," ")</f>
        <v>ze standardu</v>
      </c>
      <c r="I34" s="335" t="str">
        <f>IF('Położnictwo II st.'!I34&gt;0,'Położnictwo II st.'!I34," ")</f>
        <v>Praktyka zawodowa położnej w pespektywie międzynarodowej</v>
      </c>
      <c r="J34" s="530">
        <f>'Położnictwo II st.'!M34</f>
        <v>75</v>
      </c>
      <c r="K34" s="531">
        <f>'Położnictwo II st.'!N34</f>
        <v>45</v>
      </c>
      <c r="L34" s="532">
        <f>'Położnictwo II st.'!O34</f>
        <v>30</v>
      </c>
      <c r="M34" s="533">
        <f>'Położnictwo II st.'!AB34+'Położnictwo II st.'!AD34+'Położnictwo II st.'!AY34+'Położnictwo II st.'!BA34</f>
        <v>10</v>
      </c>
      <c r="N34" s="534">
        <f>'Położnictwo II st.'!P34</f>
        <v>30</v>
      </c>
      <c r="O34" s="535">
        <f>'Położnictwo II st.'!Q34</f>
        <v>3</v>
      </c>
      <c r="P34" s="536" t="str">
        <f>'Położnictwo II st.'!V34</f>
        <v>zal</v>
      </c>
      <c r="Q34" s="537">
        <f t="shared" si="0"/>
        <v>9</v>
      </c>
      <c r="R34" s="538">
        <f t="shared" si="1"/>
        <v>4</v>
      </c>
      <c r="S34" s="539">
        <f t="shared" si="3"/>
        <v>2</v>
      </c>
      <c r="T34" s="493"/>
      <c r="U34" s="494"/>
      <c r="V34" s="494"/>
      <c r="W34" s="489"/>
      <c r="X34" s="489"/>
      <c r="Y34" s="489"/>
      <c r="Z34" s="489"/>
      <c r="AA34" s="489"/>
      <c r="AB34" s="489"/>
      <c r="AC34" s="489"/>
      <c r="AD34" s="489"/>
      <c r="AE34" s="489"/>
      <c r="AF34" s="489"/>
      <c r="AG34" s="489"/>
      <c r="AH34" s="489"/>
      <c r="AI34" s="489"/>
      <c r="AJ34" s="489"/>
      <c r="AK34" s="489"/>
      <c r="AL34" s="489"/>
      <c r="AM34" s="489"/>
      <c r="AN34" s="489"/>
      <c r="AO34" s="489"/>
      <c r="AP34" s="489"/>
      <c r="AQ34" s="489"/>
      <c r="AR34" s="489"/>
      <c r="AS34" s="489"/>
      <c r="AT34" s="495"/>
      <c r="AU34" s="496"/>
      <c r="AV34" s="494"/>
      <c r="AW34" s="494"/>
      <c r="AX34" s="494"/>
      <c r="AY34" s="494"/>
      <c r="AZ34" s="494"/>
      <c r="BA34" s="494"/>
      <c r="BB34" s="494"/>
      <c r="BC34" s="494"/>
      <c r="BD34" s="494"/>
      <c r="BE34" s="494"/>
      <c r="BF34" s="494"/>
      <c r="BG34" s="494"/>
      <c r="BH34" s="494"/>
      <c r="BI34" s="494"/>
      <c r="BJ34" s="494"/>
      <c r="BK34" s="494"/>
      <c r="BL34" s="494"/>
      <c r="BM34" s="494"/>
      <c r="BN34" s="494"/>
      <c r="BO34" s="494"/>
      <c r="BP34" s="494"/>
      <c r="BQ34" s="494"/>
      <c r="BR34" s="492"/>
      <c r="BS34" s="487"/>
      <c r="BT34" s="494"/>
      <c r="BU34" s="494"/>
      <c r="BV34" s="494"/>
      <c r="BW34" s="494"/>
      <c r="BX34" s="494"/>
      <c r="BY34" s="494"/>
      <c r="BZ34" s="494"/>
      <c r="CA34" s="494"/>
      <c r="CB34" s="494"/>
      <c r="CC34" s="494"/>
      <c r="CD34" s="494"/>
      <c r="CE34" s="494"/>
      <c r="CF34" s="494"/>
      <c r="CG34" s="494"/>
      <c r="CH34" s="494"/>
      <c r="CI34" s="494"/>
      <c r="CJ34" s="494"/>
      <c r="CK34" s="494"/>
      <c r="CL34" s="494"/>
      <c r="CM34" s="494"/>
      <c r="CN34" s="494"/>
      <c r="CO34" s="494"/>
      <c r="CP34" s="494"/>
      <c r="CQ34" s="494"/>
      <c r="CR34" s="494"/>
      <c r="CS34" s="494"/>
      <c r="CT34" s="494"/>
      <c r="CU34" s="494"/>
      <c r="CV34" s="494"/>
      <c r="CW34" s="494"/>
      <c r="CX34" s="494"/>
      <c r="CY34" s="489"/>
      <c r="CZ34" s="489"/>
      <c r="DA34" s="489"/>
      <c r="DB34" s="489"/>
      <c r="DC34" s="489"/>
      <c r="DD34" s="489"/>
      <c r="DE34" s="489"/>
      <c r="DF34" s="489"/>
      <c r="DG34" s="497"/>
      <c r="DH34" s="489"/>
      <c r="DI34" s="489"/>
      <c r="DJ34" s="489"/>
      <c r="DK34" s="489"/>
      <c r="DL34" s="489"/>
      <c r="DM34" s="489"/>
      <c r="DN34" s="489"/>
      <c r="DO34" s="489"/>
      <c r="DP34" s="489"/>
      <c r="DQ34" s="489"/>
      <c r="DR34" s="489"/>
      <c r="DS34" s="497"/>
      <c r="DT34" s="489"/>
      <c r="DU34" s="489"/>
      <c r="DV34" s="490"/>
      <c r="DW34" s="496"/>
      <c r="DX34" s="489"/>
      <c r="DY34" s="489"/>
      <c r="DZ34" s="489"/>
      <c r="EA34" s="489"/>
      <c r="EB34" s="489"/>
      <c r="EC34" s="489"/>
      <c r="ED34" s="489"/>
      <c r="EE34" s="489"/>
      <c r="EF34" s="489"/>
      <c r="EG34" s="489"/>
      <c r="EH34" s="489"/>
      <c r="EI34" s="489"/>
      <c r="EJ34" s="489">
        <v>1</v>
      </c>
      <c r="EK34" s="489">
        <v>1</v>
      </c>
      <c r="EL34" s="489">
        <v>1</v>
      </c>
      <c r="EM34" s="489">
        <v>1</v>
      </c>
      <c r="EN34" s="489">
        <v>1</v>
      </c>
      <c r="EO34" s="489">
        <v>1</v>
      </c>
      <c r="EP34" s="489">
        <v>1</v>
      </c>
      <c r="EQ34" s="497">
        <v>1</v>
      </c>
      <c r="ER34" s="497">
        <v>1</v>
      </c>
      <c r="ES34" s="498"/>
      <c r="ET34" s="497"/>
      <c r="EU34" s="497"/>
      <c r="EV34" s="497"/>
      <c r="EW34" s="497"/>
      <c r="EX34" s="490"/>
      <c r="EY34" s="496"/>
      <c r="EZ34" s="489"/>
      <c r="FA34" s="489"/>
      <c r="FB34" s="489"/>
      <c r="FC34" s="489"/>
      <c r="FD34" s="489"/>
      <c r="FE34" s="489"/>
      <c r="FF34" s="489"/>
      <c r="FG34" s="489"/>
      <c r="FH34" s="489"/>
      <c r="FI34" s="489"/>
      <c r="FJ34" s="489"/>
      <c r="FK34" s="489"/>
      <c r="FL34" s="489"/>
      <c r="FM34" s="489"/>
      <c r="FN34" s="489"/>
      <c r="FO34" s="489"/>
      <c r="FP34" s="489"/>
      <c r="FQ34" s="497"/>
      <c r="FR34" s="489"/>
      <c r="FS34" s="495"/>
      <c r="FT34" s="496"/>
      <c r="FU34" s="489"/>
      <c r="FV34" s="489"/>
      <c r="FW34" s="489"/>
      <c r="FX34" s="489"/>
      <c r="FY34" s="489"/>
      <c r="FZ34" s="489"/>
      <c r="GA34" s="489"/>
      <c r="GB34" s="489"/>
      <c r="GC34" s="489"/>
      <c r="GD34" s="489"/>
      <c r="GE34" s="489"/>
      <c r="GF34" s="489"/>
      <c r="GG34" s="489"/>
      <c r="GH34" s="489"/>
      <c r="GI34" s="489"/>
      <c r="GJ34" s="489"/>
      <c r="GK34" s="489"/>
      <c r="GL34" s="489"/>
      <c r="GM34" s="489"/>
      <c r="GN34" s="489"/>
      <c r="GO34" s="489"/>
      <c r="GP34" s="489"/>
      <c r="GQ34" s="489"/>
      <c r="GR34" s="489"/>
      <c r="GS34" s="496"/>
      <c r="GT34" s="489"/>
      <c r="GU34" s="489"/>
      <c r="GV34" s="489"/>
      <c r="GW34" s="489"/>
      <c r="GX34" s="489"/>
      <c r="GY34" s="489"/>
      <c r="GZ34" s="489"/>
      <c r="HA34" s="489"/>
      <c r="HB34" s="489"/>
      <c r="HC34" s="489"/>
      <c r="HD34" s="489"/>
      <c r="HE34" s="489"/>
      <c r="HF34" s="489"/>
      <c r="HG34" s="489"/>
      <c r="HH34" s="489"/>
      <c r="HI34" s="489"/>
      <c r="HJ34" s="489"/>
      <c r="HK34" s="489"/>
      <c r="HL34" s="489"/>
      <c r="HM34" s="497"/>
      <c r="HN34" s="497"/>
      <c r="HO34" s="497"/>
      <c r="HP34" s="497"/>
      <c r="HQ34" s="497"/>
      <c r="HR34" s="497"/>
      <c r="HS34" s="497"/>
      <c r="HT34" s="497"/>
      <c r="HU34" s="497"/>
      <c r="HV34" s="497"/>
      <c r="HW34" s="497"/>
      <c r="HX34" s="497"/>
      <c r="HY34" s="497"/>
      <c r="HZ34" s="497"/>
      <c r="IA34" s="497"/>
      <c r="IB34" s="497"/>
      <c r="IC34" s="489"/>
      <c r="ID34" s="489"/>
      <c r="IE34" s="489"/>
      <c r="IF34" s="489"/>
      <c r="IG34" s="489"/>
      <c r="IH34" s="489"/>
      <c r="II34" s="489"/>
      <c r="IJ34" s="489"/>
      <c r="IK34" s="489"/>
      <c r="IL34" s="499"/>
      <c r="IM34" s="489"/>
      <c r="IN34" s="499"/>
      <c r="IO34" s="497"/>
      <c r="IP34" s="497"/>
      <c r="IQ34" s="497"/>
      <c r="IR34" s="497"/>
      <c r="IS34" s="497"/>
      <c r="IT34" s="497"/>
      <c r="IU34" s="497"/>
      <c r="IV34" s="497"/>
      <c r="IW34" s="497"/>
      <c r="IX34" s="497"/>
      <c r="IY34" s="497"/>
      <c r="IZ34" s="497"/>
      <c r="JA34" s="497">
        <v>1</v>
      </c>
      <c r="JB34" s="497">
        <v>1</v>
      </c>
      <c r="JC34" s="497">
        <v>1</v>
      </c>
      <c r="JD34" s="497">
        <v>1</v>
      </c>
      <c r="JE34" s="498"/>
      <c r="JF34" s="489">
        <v>1</v>
      </c>
      <c r="JG34" s="489">
        <v>1</v>
      </c>
      <c r="JH34" s="489"/>
      <c r="JI34" s="489"/>
      <c r="JJ34" s="489"/>
      <c r="JK34" s="490"/>
    </row>
    <row r="35" spans="1:271" ht="31.5" x14ac:dyDescent="0.25">
      <c r="A35" s="529">
        <f>'Położnictwo II st.'!A35</f>
        <v>16</v>
      </c>
      <c r="B35" s="529" t="str">
        <f>IF('Położnictwo II st.'!B35&gt;0,'Położnictwo II st.'!B35," ")</f>
        <v>C</v>
      </c>
      <c r="C35" s="529" t="str">
        <f>IF('Położnictwo II st.'!C35&gt;0,'Położnictwo II st.'!C35," ")</f>
        <v>2026/2027</v>
      </c>
      <c r="D35" s="529" t="str">
        <f>IF('Położnictwo II st.'!D35&gt;0,'Położnictwo II st.'!D35," ")</f>
        <v xml:space="preserve"> </v>
      </c>
      <c r="E35" s="529">
        <f>IF('Położnictwo II st.'!E35&gt;0,'Położnictwo II st.'!E35," ")</f>
        <v>1</v>
      </c>
      <c r="F35" s="529" t="str">
        <f>IF('Położnictwo II st.'!F35&gt;0,'Położnictwo II st.'!F35," ")</f>
        <v>2026/2027</v>
      </c>
      <c r="G35" s="529" t="str">
        <f>IF('Położnictwo II st.'!G35&gt;0,'Położnictwo II st.'!G35," ")</f>
        <v>RPS</v>
      </c>
      <c r="H35" s="529" t="str">
        <f>IF('Położnictwo II st.'!H35&gt;0,'Położnictwo II st.'!H35," ")</f>
        <v>ze standardu</v>
      </c>
      <c r="I35" s="335" t="str">
        <f>IF('Położnictwo II st.'!I35&gt;0,'Położnictwo II st.'!I35," ")</f>
        <v>Praktyka zawodowa położnej oparta na dowodach naukowych</v>
      </c>
      <c r="J35" s="530">
        <f>'Położnictwo II st.'!M35</f>
        <v>75</v>
      </c>
      <c r="K35" s="531">
        <f>'Położnictwo II st.'!N35</f>
        <v>45</v>
      </c>
      <c r="L35" s="532">
        <f>'Położnictwo II st.'!O35</f>
        <v>30</v>
      </c>
      <c r="M35" s="533">
        <f>'Położnictwo II st.'!AB35+'Położnictwo II st.'!AD35+'Położnictwo II st.'!AY35+'Położnictwo II st.'!BA35</f>
        <v>10</v>
      </c>
      <c r="N35" s="534">
        <f>'Położnictwo II st.'!P35</f>
        <v>30</v>
      </c>
      <c r="O35" s="535">
        <f>'Położnictwo II st.'!Q35</f>
        <v>3</v>
      </c>
      <c r="P35" s="536" t="str">
        <f>'Położnictwo II st.'!V35</f>
        <v>zal</v>
      </c>
      <c r="Q35" s="537">
        <f t="shared" si="0"/>
        <v>3</v>
      </c>
      <c r="R35" s="538">
        <f t="shared" si="1"/>
        <v>5</v>
      </c>
      <c r="S35" s="539">
        <f t="shared" si="3"/>
        <v>2</v>
      </c>
      <c r="T35" s="493"/>
      <c r="U35" s="494"/>
      <c r="V35" s="494"/>
      <c r="W35" s="489"/>
      <c r="X35" s="489"/>
      <c r="Y35" s="489"/>
      <c r="Z35" s="489"/>
      <c r="AA35" s="489"/>
      <c r="AB35" s="489"/>
      <c r="AC35" s="489"/>
      <c r="AD35" s="489"/>
      <c r="AE35" s="489"/>
      <c r="AF35" s="489"/>
      <c r="AG35" s="489"/>
      <c r="AH35" s="489"/>
      <c r="AI35" s="489"/>
      <c r="AJ35" s="489"/>
      <c r="AK35" s="489"/>
      <c r="AL35" s="489"/>
      <c r="AM35" s="489"/>
      <c r="AN35" s="489"/>
      <c r="AO35" s="489"/>
      <c r="AP35" s="489"/>
      <c r="AQ35" s="489"/>
      <c r="AR35" s="489"/>
      <c r="AS35" s="489"/>
      <c r="AT35" s="495"/>
      <c r="AU35" s="496"/>
      <c r="AV35" s="494"/>
      <c r="AW35" s="494"/>
      <c r="AX35" s="494"/>
      <c r="AY35" s="494"/>
      <c r="AZ35" s="494"/>
      <c r="BA35" s="494"/>
      <c r="BB35" s="494"/>
      <c r="BC35" s="494"/>
      <c r="BD35" s="494"/>
      <c r="BE35" s="494"/>
      <c r="BF35" s="494"/>
      <c r="BG35" s="494"/>
      <c r="BH35" s="494"/>
      <c r="BI35" s="494"/>
      <c r="BJ35" s="494"/>
      <c r="BK35" s="494"/>
      <c r="BL35" s="494"/>
      <c r="BM35" s="494"/>
      <c r="BN35" s="494"/>
      <c r="BO35" s="494"/>
      <c r="BP35" s="494"/>
      <c r="BQ35" s="494"/>
      <c r="BR35" s="492"/>
      <c r="BS35" s="487"/>
      <c r="BT35" s="494"/>
      <c r="BU35" s="494"/>
      <c r="BV35" s="494"/>
      <c r="BW35" s="494"/>
      <c r="BX35" s="494"/>
      <c r="BY35" s="494"/>
      <c r="BZ35" s="494"/>
      <c r="CA35" s="494"/>
      <c r="CB35" s="494"/>
      <c r="CC35" s="494"/>
      <c r="CD35" s="494"/>
      <c r="CE35" s="494"/>
      <c r="CF35" s="494"/>
      <c r="CG35" s="494"/>
      <c r="CH35" s="494"/>
      <c r="CI35" s="494"/>
      <c r="CJ35" s="494"/>
      <c r="CK35" s="494"/>
      <c r="CL35" s="494"/>
      <c r="CM35" s="494"/>
      <c r="CN35" s="494"/>
      <c r="CO35" s="494"/>
      <c r="CP35" s="494"/>
      <c r="CQ35" s="494"/>
      <c r="CR35" s="494"/>
      <c r="CS35" s="494"/>
      <c r="CT35" s="494"/>
      <c r="CU35" s="494"/>
      <c r="CV35" s="494"/>
      <c r="CW35" s="494"/>
      <c r="CX35" s="494"/>
      <c r="CY35" s="489"/>
      <c r="CZ35" s="489"/>
      <c r="DA35" s="489"/>
      <c r="DB35" s="489"/>
      <c r="DC35" s="489"/>
      <c r="DD35" s="489"/>
      <c r="DE35" s="489"/>
      <c r="DF35" s="489"/>
      <c r="DG35" s="497"/>
      <c r="DH35" s="489"/>
      <c r="DI35" s="489"/>
      <c r="DJ35" s="489"/>
      <c r="DK35" s="489"/>
      <c r="DL35" s="489"/>
      <c r="DM35" s="489"/>
      <c r="DN35" s="489"/>
      <c r="DO35" s="489"/>
      <c r="DP35" s="489"/>
      <c r="DQ35" s="489"/>
      <c r="DR35" s="489"/>
      <c r="DS35" s="497"/>
      <c r="DT35" s="489"/>
      <c r="DU35" s="489"/>
      <c r="DV35" s="490"/>
      <c r="DW35" s="496"/>
      <c r="DX35" s="489"/>
      <c r="DY35" s="489"/>
      <c r="DZ35" s="489"/>
      <c r="EA35" s="489"/>
      <c r="EB35" s="489"/>
      <c r="EC35" s="489"/>
      <c r="ED35" s="489"/>
      <c r="EE35" s="489"/>
      <c r="EF35" s="489"/>
      <c r="EG35" s="489">
        <v>1</v>
      </c>
      <c r="EH35" s="489">
        <v>1</v>
      </c>
      <c r="EI35" s="489">
        <v>1</v>
      </c>
      <c r="EJ35" s="489"/>
      <c r="EK35" s="489"/>
      <c r="EL35" s="489"/>
      <c r="EM35" s="489"/>
      <c r="EN35" s="489"/>
      <c r="EO35" s="489"/>
      <c r="EP35" s="489"/>
      <c r="EQ35" s="497"/>
      <c r="ER35" s="497"/>
      <c r="ES35" s="498"/>
      <c r="ET35" s="497"/>
      <c r="EU35" s="497"/>
      <c r="EV35" s="497"/>
      <c r="EW35" s="497"/>
      <c r="EX35" s="490"/>
      <c r="EY35" s="496"/>
      <c r="EZ35" s="489"/>
      <c r="FA35" s="489"/>
      <c r="FB35" s="489"/>
      <c r="FC35" s="489"/>
      <c r="FD35" s="489"/>
      <c r="FE35" s="489"/>
      <c r="FF35" s="489"/>
      <c r="FG35" s="489"/>
      <c r="FH35" s="489"/>
      <c r="FI35" s="489"/>
      <c r="FJ35" s="489"/>
      <c r="FK35" s="489"/>
      <c r="FL35" s="489"/>
      <c r="FM35" s="489"/>
      <c r="FN35" s="489"/>
      <c r="FO35" s="489"/>
      <c r="FP35" s="489"/>
      <c r="FQ35" s="497"/>
      <c r="FR35" s="489"/>
      <c r="FS35" s="495"/>
      <c r="FT35" s="496"/>
      <c r="FU35" s="489"/>
      <c r="FV35" s="489"/>
      <c r="FW35" s="489"/>
      <c r="FX35" s="489"/>
      <c r="FY35" s="489"/>
      <c r="FZ35" s="489"/>
      <c r="GA35" s="489"/>
      <c r="GB35" s="489"/>
      <c r="GC35" s="489"/>
      <c r="GD35" s="489"/>
      <c r="GE35" s="489"/>
      <c r="GF35" s="489"/>
      <c r="GG35" s="489"/>
      <c r="GH35" s="489"/>
      <c r="GI35" s="489"/>
      <c r="GJ35" s="489"/>
      <c r="GK35" s="489"/>
      <c r="GL35" s="489"/>
      <c r="GM35" s="489"/>
      <c r="GN35" s="489"/>
      <c r="GO35" s="489"/>
      <c r="GP35" s="489"/>
      <c r="GQ35" s="489"/>
      <c r="GR35" s="489"/>
      <c r="GS35" s="496"/>
      <c r="GT35" s="489"/>
      <c r="GU35" s="489"/>
      <c r="GV35" s="489"/>
      <c r="GW35" s="489"/>
      <c r="GX35" s="489"/>
      <c r="GY35" s="489"/>
      <c r="GZ35" s="489"/>
      <c r="HA35" s="489"/>
      <c r="HB35" s="489"/>
      <c r="HC35" s="489"/>
      <c r="HD35" s="489"/>
      <c r="HE35" s="489"/>
      <c r="HF35" s="489"/>
      <c r="HG35" s="489"/>
      <c r="HH35" s="489"/>
      <c r="HI35" s="489"/>
      <c r="HJ35" s="489"/>
      <c r="HK35" s="489"/>
      <c r="HL35" s="489"/>
      <c r="HM35" s="497"/>
      <c r="HN35" s="497"/>
      <c r="HO35" s="497"/>
      <c r="HP35" s="497"/>
      <c r="HQ35" s="497"/>
      <c r="HR35" s="497"/>
      <c r="HS35" s="497"/>
      <c r="HT35" s="497"/>
      <c r="HU35" s="497"/>
      <c r="HV35" s="497"/>
      <c r="HW35" s="497"/>
      <c r="HX35" s="497"/>
      <c r="HY35" s="497"/>
      <c r="HZ35" s="497"/>
      <c r="IA35" s="497"/>
      <c r="IB35" s="497"/>
      <c r="IC35" s="489"/>
      <c r="ID35" s="489"/>
      <c r="IE35" s="489"/>
      <c r="IF35" s="489"/>
      <c r="IG35" s="489"/>
      <c r="IH35" s="489"/>
      <c r="II35" s="489"/>
      <c r="IJ35" s="489"/>
      <c r="IK35" s="489"/>
      <c r="IL35" s="499"/>
      <c r="IM35" s="489"/>
      <c r="IN35" s="499"/>
      <c r="IO35" s="497"/>
      <c r="IP35" s="497"/>
      <c r="IQ35" s="497"/>
      <c r="IR35" s="497"/>
      <c r="IS35" s="497"/>
      <c r="IT35" s="497"/>
      <c r="IU35" s="497"/>
      <c r="IV35" s="497">
        <v>1</v>
      </c>
      <c r="IW35" s="497">
        <v>1</v>
      </c>
      <c r="IX35" s="497">
        <v>1</v>
      </c>
      <c r="IY35" s="497">
        <v>1</v>
      </c>
      <c r="IZ35" s="497">
        <v>1</v>
      </c>
      <c r="JA35" s="497"/>
      <c r="JB35" s="497"/>
      <c r="JC35" s="497"/>
      <c r="JD35" s="497"/>
      <c r="JE35" s="498"/>
      <c r="JF35" s="489">
        <v>1</v>
      </c>
      <c r="JG35" s="489">
        <v>1</v>
      </c>
      <c r="JH35" s="489"/>
      <c r="JI35" s="489"/>
      <c r="JJ35" s="489"/>
      <c r="JK35" s="490"/>
    </row>
    <row r="36" spans="1:271" ht="15.75" x14ac:dyDescent="0.25">
      <c r="A36" s="529">
        <f>'Położnictwo II st.'!A36</f>
        <v>17</v>
      </c>
      <c r="B36" s="529" t="str">
        <f>IF('Położnictwo II st.'!B36&gt;0,'Położnictwo II st.'!B36," ")</f>
        <v>C</v>
      </c>
      <c r="C36" s="529" t="str">
        <f>IF('Położnictwo II st.'!C36&gt;0,'Położnictwo II st.'!C36," ")</f>
        <v>2026/2027</v>
      </c>
      <c r="D36" s="529" t="str">
        <f>IF('Położnictwo II st.'!D36&gt;0,'Położnictwo II st.'!D36," ")</f>
        <v xml:space="preserve"> </v>
      </c>
      <c r="E36" s="529">
        <f>IF('Położnictwo II st.'!E36&gt;0,'Położnictwo II st.'!E36," ")</f>
        <v>1</v>
      </c>
      <c r="F36" s="529" t="str">
        <f>IF('Położnictwo II st.'!F36&gt;0,'Położnictwo II st.'!F36," ")</f>
        <v>2026/2027</v>
      </c>
      <c r="G36" s="529" t="str">
        <f>IF('Położnictwo II st.'!G36&gt;0,'Położnictwo II st.'!G36," ")</f>
        <v>RPS</v>
      </c>
      <c r="H36" s="529" t="str">
        <f>IF('Położnictwo II st.'!H36&gt;0,'Położnictwo II st.'!H36," ")</f>
        <v>ze standardu</v>
      </c>
      <c r="I36" s="335" t="str">
        <f>IF('Położnictwo II st.'!I36&gt;0,'Położnictwo II st.'!I36," ")</f>
        <v>Statystyka medyczna</v>
      </c>
      <c r="J36" s="530">
        <f>'Położnictwo II st.'!M36</f>
        <v>50</v>
      </c>
      <c r="K36" s="531">
        <f>'Położnictwo II st.'!N36</f>
        <v>25</v>
      </c>
      <c r="L36" s="532">
        <f>'Położnictwo II st.'!O36</f>
        <v>25</v>
      </c>
      <c r="M36" s="533">
        <f>'Położnictwo II st.'!AB36+'Położnictwo II st.'!AD36+'Położnictwo II st.'!AY36+'Położnictwo II st.'!BA36</f>
        <v>5</v>
      </c>
      <c r="N36" s="534">
        <f>'Położnictwo II st.'!P36</f>
        <v>25</v>
      </c>
      <c r="O36" s="535">
        <f>'Położnictwo II st.'!Q36</f>
        <v>2</v>
      </c>
      <c r="P36" s="536" t="str">
        <f>'Położnictwo II st.'!V36</f>
        <v>egz</v>
      </c>
      <c r="Q36" s="537">
        <f t="shared" si="0"/>
        <v>2</v>
      </c>
      <c r="R36" s="538">
        <f t="shared" si="1"/>
        <v>2</v>
      </c>
      <c r="S36" s="539">
        <f t="shared" si="3"/>
        <v>2</v>
      </c>
      <c r="T36" s="493"/>
      <c r="U36" s="494"/>
      <c r="V36" s="494"/>
      <c r="W36" s="489"/>
      <c r="X36" s="489"/>
      <c r="Y36" s="489"/>
      <c r="Z36" s="489"/>
      <c r="AA36" s="489"/>
      <c r="AB36" s="489"/>
      <c r="AC36" s="489"/>
      <c r="AD36" s="489"/>
      <c r="AE36" s="489"/>
      <c r="AF36" s="489"/>
      <c r="AG36" s="489"/>
      <c r="AH36" s="489"/>
      <c r="AI36" s="489"/>
      <c r="AJ36" s="489"/>
      <c r="AK36" s="489"/>
      <c r="AL36" s="489"/>
      <c r="AM36" s="489"/>
      <c r="AN36" s="489"/>
      <c r="AO36" s="489"/>
      <c r="AP36" s="489"/>
      <c r="AQ36" s="489"/>
      <c r="AR36" s="489"/>
      <c r="AS36" s="489"/>
      <c r="AT36" s="495"/>
      <c r="AU36" s="496"/>
      <c r="AV36" s="494"/>
      <c r="AW36" s="494"/>
      <c r="AX36" s="494"/>
      <c r="AY36" s="494"/>
      <c r="AZ36" s="494"/>
      <c r="BA36" s="494"/>
      <c r="BB36" s="494"/>
      <c r="BC36" s="494"/>
      <c r="BD36" s="494"/>
      <c r="BE36" s="494"/>
      <c r="BF36" s="494"/>
      <c r="BG36" s="494"/>
      <c r="BH36" s="494"/>
      <c r="BI36" s="494"/>
      <c r="BJ36" s="494"/>
      <c r="BK36" s="494"/>
      <c r="BL36" s="494"/>
      <c r="BM36" s="494"/>
      <c r="BN36" s="494"/>
      <c r="BO36" s="494"/>
      <c r="BP36" s="494"/>
      <c r="BQ36" s="494"/>
      <c r="BR36" s="492"/>
      <c r="BS36" s="487"/>
      <c r="BT36" s="494"/>
      <c r="BU36" s="494"/>
      <c r="BV36" s="494"/>
      <c r="BW36" s="494"/>
      <c r="BX36" s="494"/>
      <c r="BY36" s="494"/>
      <c r="BZ36" s="494"/>
      <c r="CA36" s="494"/>
      <c r="CB36" s="494"/>
      <c r="CC36" s="494"/>
      <c r="CD36" s="494"/>
      <c r="CE36" s="494"/>
      <c r="CF36" s="494"/>
      <c r="CG36" s="494"/>
      <c r="CH36" s="494"/>
      <c r="CI36" s="494"/>
      <c r="CJ36" s="494"/>
      <c r="CK36" s="494"/>
      <c r="CL36" s="494"/>
      <c r="CM36" s="494"/>
      <c r="CN36" s="494"/>
      <c r="CO36" s="494"/>
      <c r="CP36" s="494"/>
      <c r="CQ36" s="494"/>
      <c r="CR36" s="494"/>
      <c r="CS36" s="494"/>
      <c r="CT36" s="494"/>
      <c r="CU36" s="494"/>
      <c r="CV36" s="494"/>
      <c r="CW36" s="494"/>
      <c r="CX36" s="494"/>
      <c r="CY36" s="489"/>
      <c r="CZ36" s="489"/>
      <c r="DA36" s="489"/>
      <c r="DB36" s="489"/>
      <c r="DC36" s="489"/>
      <c r="DD36" s="489"/>
      <c r="DE36" s="489"/>
      <c r="DF36" s="489"/>
      <c r="DG36" s="497"/>
      <c r="DH36" s="489"/>
      <c r="DI36" s="489"/>
      <c r="DJ36" s="489"/>
      <c r="DK36" s="489"/>
      <c r="DL36" s="489"/>
      <c r="DM36" s="489"/>
      <c r="DN36" s="489"/>
      <c r="DO36" s="489"/>
      <c r="DP36" s="489"/>
      <c r="DQ36" s="489"/>
      <c r="DR36" s="489"/>
      <c r="DS36" s="497"/>
      <c r="DT36" s="489"/>
      <c r="DU36" s="489"/>
      <c r="DV36" s="490"/>
      <c r="DW36" s="496"/>
      <c r="DX36" s="489"/>
      <c r="DY36" s="489"/>
      <c r="DZ36" s="489"/>
      <c r="EA36" s="489"/>
      <c r="EB36" s="489"/>
      <c r="EC36" s="489">
        <v>1</v>
      </c>
      <c r="ED36" s="489">
        <v>1</v>
      </c>
      <c r="EE36" s="489"/>
      <c r="EF36" s="489"/>
      <c r="EG36" s="489"/>
      <c r="EH36" s="489"/>
      <c r="EI36" s="489"/>
      <c r="EJ36" s="489"/>
      <c r="EK36" s="489"/>
      <c r="EL36" s="489"/>
      <c r="EM36" s="489"/>
      <c r="EN36" s="489"/>
      <c r="EO36" s="489"/>
      <c r="EP36" s="489"/>
      <c r="EQ36" s="497"/>
      <c r="ER36" s="497"/>
      <c r="ES36" s="498"/>
      <c r="ET36" s="497"/>
      <c r="EU36" s="497"/>
      <c r="EV36" s="497"/>
      <c r="EW36" s="497"/>
      <c r="EX36" s="490"/>
      <c r="EY36" s="496"/>
      <c r="EZ36" s="489"/>
      <c r="FA36" s="489"/>
      <c r="FB36" s="489"/>
      <c r="FC36" s="489"/>
      <c r="FD36" s="489"/>
      <c r="FE36" s="489"/>
      <c r="FF36" s="489"/>
      <c r="FG36" s="489"/>
      <c r="FH36" s="489"/>
      <c r="FI36" s="489"/>
      <c r="FJ36" s="489"/>
      <c r="FK36" s="489"/>
      <c r="FL36" s="489"/>
      <c r="FM36" s="489"/>
      <c r="FN36" s="489"/>
      <c r="FO36" s="489"/>
      <c r="FP36" s="489"/>
      <c r="FQ36" s="497"/>
      <c r="FR36" s="489"/>
      <c r="FS36" s="495"/>
      <c r="FT36" s="496"/>
      <c r="FU36" s="489"/>
      <c r="FV36" s="489"/>
      <c r="FW36" s="489"/>
      <c r="FX36" s="489"/>
      <c r="FY36" s="489"/>
      <c r="FZ36" s="489"/>
      <c r="GA36" s="489"/>
      <c r="GB36" s="489"/>
      <c r="GC36" s="489"/>
      <c r="GD36" s="489"/>
      <c r="GE36" s="489"/>
      <c r="GF36" s="489"/>
      <c r="GG36" s="489"/>
      <c r="GH36" s="489"/>
      <c r="GI36" s="489"/>
      <c r="GJ36" s="489"/>
      <c r="GK36" s="489"/>
      <c r="GL36" s="489"/>
      <c r="GM36" s="489"/>
      <c r="GN36" s="489"/>
      <c r="GO36" s="489"/>
      <c r="GP36" s="489"/>
      <c r="GQ36" s="489"/>
      <c r="GR36" s="489"/>
      <c r="GS36" s="496"/>
      <c r="GT36" s="489"/>
      <c r="GU36" s="489"/>
      <c r="GV36" s="489"/>
      <c r="GW36" s="489"/>
      <c r="GX36" s="489"/>
      <c r="GY36" s="489"/>
      <c r="GZ36" s="489"/>
      <c r="HA36" s="489"/>
      <c r="HB36" s="489"/>
      <c r="HC36" s="489"/>
      <c r="HD36" s="489"/>
      <c r="HE36" s="489"/>
      <c r="HF36" s="489"/>
      <c r="HG36" s="489"/>
      <c r="HH36" s="489"/>
      <c r="HI36" s="489"/>
      <c r="HJ36" s="489"/>
      <c r="HK36" s="489"/>
      <c r="HL36" s="489"/>
      <c r="HM36" s="497"/>
      <c r="HN36" s="497"/>
      <c r="HO36" s="497"/>
      <c r="HP36" s="497"/>
      <c r="HQ36" s="497"/>
      <c r="HR36" s="497"/>
      <c r="HS36" s="497"/>
      <c r="HT36" s="497"/>
      <c r="HU36" s="497"/>
      <c r="HV36" s="497"/>
      <c r="HW36" s="497"/>
      <c r="HX36" s="497"/>
      <c r="HY36" s="497"/>
      <c r="HZ36" s="497"/>
      <c r="IA36" s="497"/>
      <c r="IB36" s="497"/>
      <c r="IC36" s="489"/>
      <c r="ID36" s="489"/>
      <c r="IE36" s="489"/>
      <c r="IF36" s="489"/>
      <c r="IG36" s="489"/>
      <c r="IH36" s="489"/>
      <c r="II36" s="489"/>
      <c r="IJ36" s="489"/>
      <c r="IK36" s="489"/>
      <c r="IL36" s="499"/>
      <c r="IM36" s="489"/>
      <c r="IN36" s="499"/>
      <c r="IO36" s="497"/>
      <c r="IP36" s="497"/>
      <c r="IQ36" s="497"/>
      <c r="IR36" s="497"/>
      <c r="IS36" s="497">
        <v>1</v>
      </c>
      <c r="IT36" s="497">
        <v>1</v>
      </c>
      <c r="IU36" s="497"/>
      <c r="IV36" s="497"/>
      <c r="IW36" s="497"/>
      <c r="IX36" s="497"/>
      <c r="IY36" s="497"/>
      <c r="IZ36" s="497"/>
      <c r="JA36" s="497"/>
      <c r="JB36" s="497"/>
      <c r="JC36" s="497"/>
      <c r="JD36" s="497"/>
      <c r="JE36" s="498"/>
      <c r="JF36" s="489">
        <v>1</v>
      </c>
      <c r="JG36" s="489">
        <v>1</v>
      </c>
      <c r="JH36" s="489"/>
      <c r="JI36" s="489"/>
      <c r="JJ36" s="489"/>
      <c r="JK36" s="490"/>
    </row>
    <row r="37" spans="1:271" ht="15.75" x14ac:dyDescent="0.25">
      <c r="A37" s="529">
        <f>'Położnictwo II st.'!A37</f>
        <v>18</v>
      </c>
      <c r="B37" s="529" t="str">
        <f>IF('Położnictwo II st.'!B37&gt;0,'Położnictwo II st.'!B37," ")</f>
        <v>C</v>
      </c>
      <c r="C37" s="529" t="str">
        <f>IF('Położnictwo II st.'!C37&gt;0,'Położnictwo II st.'!C37," ")</f>
        <v>2026/2027</v>
      </c>
      <c r="D37" s="529" t="str">
        <f>IF('Położnictwo II st.'!D37&gt;0,'Położnictwo II st.'!D37," ")</f>
        <v xml:space="preserve"> </v>
      </c>
      <c r="E37" s="529">
        <f>IF('Położnictwo II st.'!E37&gt;0,'Położnictwo II st.'!E37," ")</f>
        <v>1</v>
      </c>
      <c r="F37" s="529" t="str">
        <f>IF('Położnictwo II st.'!F37&gt;0,'Położnictwo II st.'!F37," ")</f>
        <v>2026/2027</v>
      </c>
      <c r="G37" s="529" t="str">
        <f>IF('Położnictwo II st.'!G37&gt;0,'Położnictwo II st.'!G37," ")</f>
        <v>RPS</v>
      </c>
      <c r="H37" s="529" t="str">
        <f>IF('Położnictwo II st.'!H37&gt;0,'Położnictwo II st.'!H37," ")</f>
        <v>ze standardu</v>
      </c>
      <c r="I37" s="335" t="str">
        <f>IF('Położnictwo II st.'!I37&gt;0,'Położnictwo II st.'!I37," ")</f>
        <v>Seminarium dyplomowe</v>
      </c>
      <c r="J37" s="530">
        <f>'Położnictwo II st.'!M37</f>
        <v>25</v>
      </c>
      <c r="K37" s="531">
        <f>'Położnictwo II st.'!N37</f>
        <v>15</v>
      </c>
      <c r="L37" s="532">
        <f>'Położnictwo II st.'!O37</f>
        <v>10</v>
      </c>
      <c r="M37" s="533">
        <f>'Położnictwo II st.'!AB37+'Położnictwo II st.'!AD37+'Położnictwo II st.'!AY37+'Położnictwo II st.'!BA37</f>
        <v>10</v>
      </c>
      <c r="N37" s="534">
        <f>'Położnictwo II st.'!P37</f>
        <v>10</v>
      </c>
      <c r="O37" s="535">
        <f>'Położnictwo II st.'!Q37</f>
        <v>1</v>
      </c>
      <c r="P37" s="536" t="str">
        <f>'Położnictwo II st.'!V37</f>
        <v>zal</v>
      </c>
      <c r="Q37" s="537">
        <f t="shared" si="0"/>
        <v>2</v>
      </c>
      <c r="R37" s="538">
        <f t="shared" si="1"/>
        <v>2</v>
      </c>
      <c r="S37" s="539">
        <f t="shared" si="3"/>
        <v>2</v>
      </c>
      <c r="T37" s="493"/>
      <c r="U37" s="494"/>
      <c r="V37" s="494"/>
      <c r="W37" s="489"/>
      <c r="X37" s="489"/>
      <c r="Y37" s="489"/>
      <c r="Z37" s="489"/>
      <c r="AA37" s="489"/>
      <c r="AB37" s="489"/>
      <c r="AC37" s="489"/>
      <c r="AD37" s="489"/>
      <c r="AE37" s="489"/>
      <c r="AF37" s="489"/>
      <c r="AG37" s="489"/>
      <c r="AH37" s="489"/>
      <c r="AI37" s="489"/>
      <c r="AJ37" s="489"/>
      <c r="AK37" s="489"/>
      <c r="AL37" s="489"/>
      <c r="AM37" s="489"/>
      <c r="AN37" s="489"/>
      <c r="AO37" s="489"/>
      <c r="AP37" s="489"/>
      <c r="AQ37" s="489"/>
      <c r="AR37" s="489"/>
      <c r="AS37" s="489"/>
      <c r="AT37" s="495"/>
      <c r="AU37" s="496"/>
      <c r="AV37" s="494"/>
      <c r="AW37" s="494"/>
      <c r="AX37" s="494"/>
      <c r="AY37" s="494"/>
      <c r="AZ37" s="494"/>
      <c r="BA37" s="494"/>
      <c r="BB37" s="494"/>
      <c r="BC37" s="494"/>
      <c r="BD37" s="494"/>
      <c r="BE37" s="494"/>
      <c r="BF37" s="494"/>
      <c r="BG37" s="494"/>
      <c r="BH37" s="494"/>
      <c r="BI37" s="494"/>
      <c r="BJ37" s="494"/>
      <c r="BK37" s="494"/>
      <c r="BL37" s="494"/>
      <c r="BM37" s="494"/>
      <c r="BN37" s="494"/>
      <c r="BO37" s="494"/>
      <c r="BP37" s="494"/>
      <c r="BQ37" s="494"/>
      <c r="BR37" s="492"/>
      <c r="BS37" s="487"/>
      <c r="BT37" s="494"/>
      <c r="BU37" s="494"/>
      <c r="BV37" s="494"/>
      <c r="BW37" s="494"/>
      <c r="BX37" s="494"/>
      <c r="BY37" s="494"/>
      <c r="BZ37" s="494"/>
      <c r="CA37" s="494"/>
      <c r="CB37" s="494"/>
      <c r="CC37" s="494"/>
      <c r="CD37" s="494"/>
      <c r="CE37" s="494"/>
      <c r="CF37" s="494"/>
      <c r="CG37" s="494"/>
      <c r="CH37" s="494"/>
      <c r="CI37" s="494"/>
      <c r="CJ37" s="494"/>
      <c r="CK37" s="494"/>
      <c r="CL37" s="494"/>
      <c r="CM37" s="494"/>
      <c r="CN37" s="494"/>
      <c r="CO37" s="494"/>
      <c r="CP37" s="494"/>
      <c r="CQ37" s="494"/>
      <c r="CR37" s="494"/>
      <c r="CS37" s="494"/>
      <c r="CT37" s="494"/>
      <c r="CU37" s="494"/>
      <c r="CV37" s="494"/>
      <c r="CW37" s="494"/>
      <c r="CX37" s="494"/>
      <c r="CY37" s="489"/>
      <c r="CZ37" s="489"/>
      <c r="DA37" s="489"/>
      <c r="DB37" s="489"/>
      <c r="DC37" s="489"/>
      <c r="DD37" s="489"/>
      <c r="DE37" s="489"/>
      <c r="DF37" s="489"/>
      <c r="DG37" s="497"/>
      <c r="DH37" s="489"/>
      <c r="DI37" s="489"/>
      <c r="DJ37" s="489"/>
      <c r="DK37" s="489"/>
      <c r="DL37" s="489"/>
      <c r="DM37" s="489"/>
      <c r="DN37" s="489"/>
      <c r="DO37" s="489"/>
      <c r="DP37" s="489"/>
      <c r="DQ37" s="489"/>
      <c r="DR37" s="489"/>
      <c r="DS37" s="497"/>
      <c r="DT37" s="489"/>
      <c r="DU37" s="489"/>
      <c r="DV37" s="490"/>
      <c r="DW37" s="496"/>
      <c r="DX37" s="489"/>
      <c r="DY37" s="489"/>
      <c r="DZ37" s="489"/>
      <c r="EA37" s="489"/>
      <c r="EB37" s="489"/>
      <c r="EC37" s="489">
        <v>1</v>
      </c>
      <c r="ED37" s="489">
        <v>1</v>
      </c>
      <c r="EE37" s="489"/>
      <c r="EF37" s="489"/>
      <c r="EG37" s="489"/>
      <c r="EH37" s="489"/>
      <c r="EI37" s="489"/>
      <c r="EJ37" s="489"/>
      <c r="EK37" s="489"/>
      <c r="EL37" s="489"/>
      <c r="EM37" s="489"/>
      <c r="EN37" s="489"/>
      <c r="EO37" s="489"/>
      <c r="EP37" s="489"/>
      <c r="EQ37" s="497"/>
      <c r="ER37" s="497"/>
      <c r="ES37" s="498"/>
      <c r="ET37" s="497"/>
      <c r="EU37" s="497"/>
      <c r="EV37" s="497"/>
      <c r="EW37" s="497"/>
      <c r="EX37" s="490"/>
      <c r="EY37" s="496"/>
      <c r="EZ37" s="489"/>
      <c r="FA37" s="489"/>
      <c r="FB37" s="489"/>
      <c r="FC37" s="489"/>
      <c r="FD37" s="489"/>
      <c r="FE37" s="489"/>
      <c r="FF37" s="489"/>
      <c r="FG37" s="489"/>
      <c r="FH37" s="489"/>
      <c r="FI37" s="489"/>
      <c r="FJ37" s="489"/>
      <c r="FK37" s="489"/>
      <c r="FL37" s="489"/>
      <c r="FM37" s="489"/>
      <c r="FN37" s="489"/>
      <c r="FO37" s="489"/>
      <c r="FP37" s="489"/>
      <c r="FQ37" s="497"/>
      <c r="FR37" s="489"/>
      <c r="FS37" s="495"/>
      <c r="FT37" s="496"/>
      <c r="FU37" s="489"/>
      <c r="FV37" s="489"/>
      <c r="FW37" s="489"/>
      <c r="FX37" s="489"/>
      <c r="FY37" s="489"/>
      <c r="FZ37" s="489"/>
      <c r="GA37" s="489"/>
      <c r="GB37" s="489"/>
      <c r="GC37" s="489"/>
      <c r="GD37" s="489"/>
      <c r="GE37" s="489"/>
      <c r="GF37" s="489"/>
      <c r="GG37" s="489"/>
      <c r="GH37" s="489"/>
      <c r="GI37" s="489"/>
      <c r="GJ37" s="489"/>
      <c r="GK37" s="489"/>
      <c r="GL37" s="489"/>
      <c r="GM37" s="489"/>
      <c r="GN37" s="489"/>
      <c r="GO37" s="489"/>
      <c r="GP37" s="489"/>
      <c r="GQ37" s="489"/>
      <c r="GR37" s="489"/>
      <c r="GS37" s="496"/>
      <c r="GT37" s="489"/>
      <c r="GU37" s="489"/>
      <c r="GV37" s="489"/>
      <c r="GW37" s="489"/>
      <c r="GX37" s="489"/>
      <c r="GY37" s="489"/>
      <c r="GZ37" s="489"/>
      <c r="HA37" s="489"/>
      <c r="HB37" s="489"/>
      <c r="HC37" s="489"/>
      <c r="HD37" s="489"/>
      <c r="HE37" s="489"/>
      <c r="HF37" s="489"/>
      <c r="HG37" s="489"/>
      <c r="HH37" s="489"/>
      <c r="HI37" s="489"/>
      <c r="HJ37" s="489"/>
      <c r="HK37" s="489"/>
      <c r="HL37" s="489"/>
      <c r="HM37" s="497"/>
      <c r="HN37" s="497"/>
      <c r="HO37" s="497"/>
      <c r="HP37" s="497"/>
      <c r="HQ37" s="497"/>
      <c r="HR37" s="497"/>
      <c r="HS37" s="497"/>
      <c r="HT37" s="497"/>
      <c r="HU37" s="497"/>
      <c r="HV37" s="497"/>
      <c r="HW37" s="497"/>
      <c r="HX37" s="497"/>
      <c r="HY37" s="497"/>
      <c r="HZ37" s="497"/>
      <c r="IA37" s="497"/>
      <c r="IB37" s="497"/>
      <c r="IC37" s="489"/>
      <c r="ID37" s="489"/>
      <c r="IE37" s="489"/>
      <c r="IF37" s="489"/>
      <c r="IG37" s="489"/>
      <c r="IH37" s="489"/>
      <c r="II37" s="489"/>
      <c r="IJ37" s="489"/>
      <c r="IK37" s="489"/>
      <c r="IL37" s="499"/>
      <c r="IM37" s="489"/>
      <c r="IN37" s="499"/>
      <c r="IO37" s="497"/>
      <c r="IP37" s="497"/>
      <c r="IQ37" s="497"/>
      <c r="IR37" s="497"/>
      <c r="IS37" s="497">
        <v>1</v>
      </c>
      <c r="IT37" s="497">
        <v>1</v>
      </c>
      <c r="IU37" s="497"/>
      <c r="IV37" s="497"/>
      <c r="IW37" s="497"/>
      <c r="IX37" s="497"/>
      <c r="IY37" s="497"/>
      <c r="IZ37" s="497"/>
      <c r="JA37" s="497"/>
      <c r="JB37" s="497"/>
      <c r="JC37" s="497"/>
      <c r="JD37" s="497"/>
      <c r="JE37" s="498"/>
      <c r="JF37" s="489">
        <v>1</v>
      </c>
      <c r="JG37" s="489">
        <v>1</v>
      </c>
      <c r="JH37" s="489"/>
      <c r="JI37" s="489"/>
      <c r="JJ37" s="489"/>
      <c r="JK37" s="490"/>
    </row>
    <row r="38" spans="1:271" ht="15.75" x14ac:dyDescent="0.25">
      <c r="A38" s="529">
        <f>'Położnictwo II st.'!A38</f>
        <v>19</v>
      </c>
      <c r="B38" s="529" t="str">
        <f>IF('Położnictwo II st.'!B38&gt;0,'Położnictwo II st.'!B38," ")</f>
        <v>B</v>
      </c>
      <c r="C38" s="529" t="str">
        <f>IF('Położnictwo II st.'!C38&gt;0,'Położnictwo II st.'!C38," ")</f>
        <v>2026/2027</v>
      </c>
      <c r="D38" s="529" t="str">
        <f>IF('Położnictwo II st.'!D38&gt;0,'Położnictwo II st.'!D38," ")</f>
        <v xml:space="preserve"> </v>
      </c>
      <c r="E38" s="529">
        <f>IF('Położnictwo II st.'!E38&gt;0,'Położnictwo II st.'!E38," ")</f>
        <v>1</v>
      </c>
      <c r="F38" s="529" t="str">
        <f>IF('Położnictwo II st.'!F38&gt;0,'Położnictwo II st.'!F38," ")</f>
        <v>2026/2027</v>
      </c>
      <c r="G38" s="529" t="str">
        <f>IF('Położnictwo II st.'!G38&gt;0,'Położnictwo II st.'!G38," ")</f>
        <v>RPS</v>
      </c>
      <c r="H38" s="529" t="str">
        <f>IF('Położnictwo II st.'!H38&gt;0,'Położnictwo II st.'!H38," ")</f>
        <v>do dyspozycji uczelni (Autorska oferta uczelni)</v>
      </c>
      <c r="I38" s="335" t="str">
        <f>IF('Położnictwo II st.'!I38&gt;0,'Położnictwo II st.'!I38," ")</f>
        <v>Seksuologia i edukacja seksualna</v>
      </c>
      <c r="J38" s="530">
        <f>'Położnictwo II st.'!M38</f>
        <v>50</v>
      </c>
      <c r="K38" s="531">
        <f>'Położnictwo II st.'!N38</f>
        <v>25</v>
      </c>
      <c r="L38" s="532">
        <f>'Położnictwo II st.'!O38</f>
        <v>25</v>
      </c>
      <c r="M38" s="533">
        <f>'Położnictwo II st.'!AB38+'Położnictwo II st.'!AD38+'Położnictwo II st.'!AY38+'Położnictwo II st.'!BA38</f>
        <v>15</v>
      </c>
      <c r="N38" s="534">
        <f>'Położnictwo II st.'!P38</f>
        <v>25</v>
      </c>
      <c r="O38" s="535">
        <f>'Położnictwo II st.'!Q38</f>
        <v>2</v>
      </c>
      <c r="P38" s="536" t="str">
        <f>'Położnictwo II st.'!V38</f>
        <v>zal</v>
      </c>
      <c r="Q38" s="537">
        <f t="shared" si="0"/>
        <v>2</v>
      </c>
      <c r="R38" s="538">
        <f t="shared" si="1"/>
        <v>1</v>
      </c>
      <c r="S38" s="539">
        <f t="shared" si="3"/>
        <v>6</v>
      </c>
      <c r="T38" s="493"/>
      <c r="U38" s="494"/>
      <c r="V38" s="494"/>
      <c r="W38" s="489"/>
      <c r="X38" s="489"/>
      <c r="Y38" s="489"/>
      <c r="Z38" s="489"/>
      <c r="AA38" s="489"/>
      <c r="AB38" s="489"/>
      <c r="AC38" s="489"/>
      <c r="AD38" s="489"/>
      <c r="AE38" s="489"/>
      <c r="AF38" s="489"/>
      <c r="AG38" s="489"/>
      <c r="AH38" s="489"/>
      <c r="AI38" s="489"/>
      <c r="AJ38" s="489"/>
      <c r="AK38" s="489"/>
      <c r="AL38" s="489"/>
      <c r="AM38" s="489"/>
      <c r="AN38" s="489"/>
      <c r="AO38" s="489"/>
      <c r="AP38" s="489"/>
      <c r="AQ38" s="489"/>
      <c r="AR38" s="489"/>
      <c r="AS38" s="489"/>
      <c r="AT38" s="495"/>
      <c r="AU38" s="496"/>
      <c r="AV38" s="494"/>
      <c r="AW38" s="494"/>
      <c r="AX38" s="494"/>
      <c r="AY38" s="494"/>
      <c r="AZ38" s="494"/>
      <c r="BA38" s="494"/>
      <c r="BB38" s="494"/>
      <c r="BC38" s="494"/>
      <c r="BD38" s="494"/>
      <c r="BE38" s="494"/>
      <c r="BF38" s="494"/>
      <c r="BG38" s="494"/>
      <c r="BH38" s="494"/>
      <c r="BI38" s="494"/>
      <c r="BJ38" s="494"/>
      <c r="BK38" s="494"/>
      <c r="BL38" s="494"/>
      <c r="BM38" s="494"/>
      <c r="BN38" s="494"/>
      <c r="BO38" s="494"/>
      <c r="BP38" s="494"/>
      <c r="BQ38" s="494"/>
      <c r="BR38" s="492"/>
      <c r="BS38" s="487"/>
      <c r="BT38" s="494"/>
      <c r="BU38" s="494"/>
      <c r="BV38" s="494"/>
      <c r="BW38" s="494"/>
      <c r="BX38" s="494"/>
      <c r="BY38" s="494"/>
      <c r="BZ38" s="494"/>
      <c r="CA38" s="494"/>
      <c r="CB38" s="494"/>
      <c r="CC38" s="494"/>
      <c r="CD38" s="494"/>
      <c r="CE38" s="494"/>
      <c r="CF38" s="494"/>
      <c r="CG38" s="494"/>
      <c r="CH38" s="494"/>
      <c r="CI38" s="494"/>
      <c r="CJ38" s="494"/>
      <c r="CK38" s="494"/>
      <c r="CL38" s="494"/>
      <c r="CM38" s="494"/>
      <c r="CN38" s="494"/>
      <c r="CO38" s="494"/>
      <c r="CP38" s="494"/>
      <c r="CQ38" s="494"/>
      <c r="CR38" s="494"/>
      <c r="CS38" s="494"/>
      <c r="CT38" s="494"/>
      <c r="CU38" s="494"/>
      <c r="CV38" s="494"/>
      <c r="CW38" s="494"/>
      <c r="CX38" s="494"/>
      <c r="CY38" s="489"/>
      <c r="CZ38" s="489"/>
      <c r="DA38" s="489"/>
      <c r="DB38" s="489"/>
      <c r="DC38" s="489"/>
      <c r="DD38" s="489"/>
      <c r="DE38" s="489"/>
      <c r="DF38" s="489"/>
      <c r="DG38" s="497"/>
      <c r="DH38" s="489"/>
      <c r="DI38" s="489"/>
      <c r="DJ38" s="489"/>
      <c r="DK38" s="489"/>
      <c r="DL38" s="489"/>
      <c r="DM38" s="489"/>
      <c r="DN38" s="489"/>
      <c r="DO38" s="489"/>
      <c r="DP38" s="489">
        <v>1</v>
      </c>
      <c r="DQ38" s="489">
        <v>1</v>
      </c>
      <c r="DR38" s="489"/>
      <c r="DS38" s="497"/>
      <c r="DT38" s="489"/>
      <c r="DU38" s="489"/>
      <c r="DV38" s="490"/>
      <c r="DW38" s="496"/>
      <c r="DX38" s="489"/>
      <c r="DY38" s="489"/>
      <c r="DZ38" s="489"/>
      <c r="EA38" s="489"/>
      <c r="EB38" s="489"/>
      <c r="EC38" s="489"/>
      <c r="ED38" s="489"/>
      <c r="EE38" s="489"/>
      <c r="EF38" s="489"/>
      <c r="EG38" s="489"/>
      <c r="EH38" s="489"/>
      <c r="EI38" s="489"/>
      <c r="EJ38" s="489"/>
      <c r="EK38" s="489"/>
      <c r="EL38" s="489"/>
      <c r="EM38" s="489"/>
      <c r="EN38" s="489"/>
      <c r="EO38" s="489"/>
      <c r="EP38" s="489"/>
      <c r="EQ38" s="497"/>
      <c r="ER38" s="497"/>
      <c r="ES38" s="498"/>
      <c r="ET38" s="497"/>
      <c r="EU38" s="497"/>
      <c r="EV38" s="497"/>
      <c r="EW38" s="497"/>
      <c r="EX38" s="490"/>
      <c r="EY38" s="496"/>
      <c r="EZ38" s="489"/>
      <c r="FA38" s="489"/>
      <c r="FB38" s="489"/>
      <c r="FC38" s="489"/>
      <c r="FD38" s="489"/>
      <c r="FE38" s="489"/>
      <c r="FF38" s="489"/>
      <c r="FG38" s="489"/>
      <c r="FH38" s="489"/>
      <c r="FI38" s="489"/>
      <c r="FJ38" s="489"/>
      <c r="FK38" s="489"/>
      <c r="FL38" s="489"/>
      <c r="FM38" s="489"/>
      <c r="FN38" s="489"/>
      <c r="FO38" s="489"/>
      <c r="FP38" s="489"/>
      <c r="FQ38" s="497"/>
      <c r="FR38" s="489"/>
      <c r="FS38" s="495"/>
      <c r="FT38" s="496"/>
      <c r="FU38" s="489"/>
      <c r="FV38" s="489"/>
      <c r="FW38" s="489"/>
      <c r="FX38" s="489"/>
      <c r="FY38" s="489"/>
      <c r="FZ38" s="489"/>
      <c r="GA38" s="489"/>
      <c r="GB38" s="489"/>
      <c r="GC38" s="489"/>
      <c r="GD38" s="489"/>
      <c r="GE38" s="489"/>
      <c r="GF38" s="489"/>
      <c r="GG38" s="489"/>
      <c r="GH38" s="489"/>
      <c r="GI38" s="489"/>
      <c r="GJ38" s="489"/>
      <c r="GK38" s="489"/>
      <c r="GL38" s="489"/>
      <c r="GM38" s="489"/>
      <c r="GN38" s="489"/>
      <c r="GO38" s="489"/>
      <c r="GP38" s="489"/>
      <c r="GQ38" s="489"/>
      <c r="GR38" s="489"/>
      <c r="GS38" s="496"/>
      <c r="GT38" s="489"/>
      <c r="GU38" s="489"/>
      <c r="GV38" s="489"/>
      <c r="GW38" s="489"/>
      <c r="GX38" s="489"/>
      <c r="GY38" s="489"/>
      <c r="GZ38" s="489"/>
      <c r="HA38" s="489"/>
      <c r="HB38" s="489"/>
      <c r="HC38" s="489"/>
      <c r="HD38" s="489"/>
      <c r="HE38" s="489"/>
      <c r="HF38" s="489"/>
      <c r="HG38" s="489"/>
      <c r="HH38" s="489"/>
      <c r="HI38" s="489"/>
      <c r="HJ38" s="489"/>
      <c r="HK38" s="489"/>
      <c r="HL38" s="489"/>
      <c r="HM38" s="497"/>
      <c r="HN38" s="497"/>
      <c r="HO38" s="497"/>
      <c r="HP38" s="497"/>
      <c r="HQ38" s="497"/>
      <c r="HR38" s="497"/>
      <c r="HS38" s="497"/>
      <c r="HT38" s="497"/>
      <c r="HU38" s="497"/>
      <c r="HV38" s="497"/>
      <c r="HW38" s="497"/>
      <c r="HX38" s="497"/>
      <c r="HY38" s="497"/>
      <c r="HZ38" s="497"/>
      <c r="IA38" s="497"/>
      <c r="IB38" s="497"/>
      <c r="IC38" s="489"/>
      <c r="ID38" s="489"/>
      <c r="IE38" s="489"/>
      <c r="IF38" s="489"/>
      <c r="IG38" s="489"/>
      <c r="IH38" s="489">
        <v>1</v>
      </c>
      <c r="II38" s="489"/>
      <c r="IJ38" s="489"/>
      <c r="IK38" s="489"/>
      <c r="IL38" s="499"/>
      <c r="IM38" s="489"/>
      <c r="IN38" s="499"/>
      <c r="IO38" s="497"/>
      <c r="IP38" s="497"/>
      <c r="IQ38" s="497"/>
      <c r="IR38" s="497"/>
      <c r="IS38" s="497"/>
      <c r="IT38" s="497"/>
      <c r="IU38" s="497"/>
      <c r="IV38" s="497"/>
      <c r="IW38" s="497"/>
      <c r="IX38" s="497"/>
      <c r="IY38" s="497"/>
      <c r="IZ38" s="497"/>
      <c r="JA38" s="497"/>
      <c r="JB38" s="497"/>
      <c r="JC38" s="497"/>
      <c r="JD38" s="497"/>
      <c r="JE38" s="498">
        <v>1</v>
      </c>
      <c r="JF38" s="489">
        <v>1</v>
      </c>
      <c r="JG38" s="489">
        <v>1</v>
      </c>
      <c r="JH38" s="489">
        <v>1</v>
      </c>
      <c r="JI38" s="489">
        <v>1</v>
      </c>
      <c r="JJ38" s="489">
        <v>1</v>
      </c>
      <c r="JK38" s="490"/>
    </row>
    <row r="39" spans="1:271" ht="63" x14ac:dyDescent="0.25">
      <c r="A39" s="529">
        <f>'Położnictwo II st.'!A39</f>
        <v>20</v>
      </c>
      <c r="B39" s="529" t="str">
        <f>IF('Położnictwo II st.'!B39&gt;0,'Położnictwo II st.'!B39," ")</f>
        <v>D</v>
      </c>
      <c r="C39" s="529" t="str">
        <f>IF('Położnictwo II st.'!C39&gt;0,'Położnictwo II st.'!C39," ")</f>
        <v>2026/2027</v>
      </c>
      <c r="D39" s="529" t="str">
        <f>IF('Położnictwo II st.'!D39&gt;0,'Położnictwo II st.'!D39," ")</f>
        <v xml:space="preserve"> </v>
      </c>
      <c r="E39" s="529">
        <f>IF('Położnictwo II st.'!E39&gt;0,'Położnictwo II st.'!E39," ")</f>
        <v>1</v>
      </c>
      <c r="F39" s="529" t="str">
        <f>IF('Położnictwo II st.'!F39&gt;0,'Położnictwo II st.'!F39," ")</f>
        <v>2026/2027</v>
      </c>
      <c r="G39" s="529" t="str">
        <f>IF('Położnictwo II st.'!G39&gt;0,'Położnictwo II st.'!G39," ")</f>
        <v>RPS</v>
      </c>
      <c r="H39" s="529" t="str">
        <f>IF('Położnictwo II st.'!H39&gt;0,'Położnictwo II st.'!H39," ")</f>
        <v>ze standardu</v>
      </c>
      <c r="I39" s="335" t="str">
        <f>IF('Położnictwo II st.'!I39&gt;0,'Położnictwo II st.'!I39," ")</f>
        <v>Opieka specjalistyczna nad pacjentką i jej rodziną w ujęciu interdyscyplinarnym oraz edukacja w praktyce zawodowej położnej - praktyka zawodowa</v>
      </c>
      <c r="J39" s="530">
        <f>'Położnictwo II st.'!M39</f>
        <v>75</v>
      </c>
      <c r="K39" s="531">
        <f>'Położnictwo II st.'!N39</f>
        <v>15</v>
      </c>
      <c r="L39" s="532">
        <f>'Położnictwo II st.'!O39</f>
        <v>60</v>
      </c>
      <c r="M39" s="533">
        <f>'Położnictwo II st.'!AB39+'Położnictwo II st.'!AD39+'Położnictwo II st.'!AY39+'Położnictwo II st.'!BA39</f>
        <v>0</v>
      </c>
      <c r="N39" s="534">
        <f>'Położnictwo II st.'!P39</f>
        <v>60</v>
      </c>
      <c r="O39" s="535">
        <f>'Położnictwo II st.'!Q39</f>
        <v>3</v>
      </c>
      <c r="P39" s="536" t="str">
        <f>'Położnictwo II st.'!V39</f>
        <v>zal</v>
      </c>
      <c r="Q39" s="537">
        <f t="shared" si="0"/>
        <v>0</v>
      </c>
      <c r="R39" s="538">
        <f t="shared" si="1"/>
        <v>5</v>
      </c>
      <c r="S39" s="539">
        <f t="shared" si="3"/>
        <v>6</v>
      </c>
      <c r="T39" s="500"/>
      <c r="U39" s="501"/>
      <c r="V39" s="501"/>
      <c r="W39" s="502"/>
      <c r="X39" s="502"/>
      <c r="Y39" s="502"/>
      <c r="Z39" s="502"/>
      <c r="AA39" s="502"/>
      <c r="AB39" s="502"/>
      <c r="AC39" s="502"/>
      <c r="AD39" s="502"/>
      <c r="AE39" s="502"/>
      <c r="AF39" s="502"/>
      <c r="AG39" s="502"/>
      <c r="AH39" s="502"/>
      <c r="AI39" s="502"/>
      <c r="AJ39" s="502"/>
      <c r="AK39" s="502"/>
      <c r="AL39" s="502"/>
      <c r="AM39" s="502"/>
      <c r="AN39" s="502"/>
      <c r="AO39" s="502"/>
      <c r="AP39" s="502"/>
      <c r="AQ39" s="502"/>
      <c r="AR39" s="502"/>
      <c r="AS39" s="502"/>
      <c r="AT39" s="503"/>
      <c r="AU39" s="504"/>
      <c r="AV39" s="501"/>
      <c r="AW39" s="501"/>
      <c r="AX39" s="501"/>
      <c r="AY39" s="501"/>
      <c r="AZ39" s="501"/>
      <c r="BA39" s="501"/>
      <c r="BB39" s="501"/>
      <c r="BC39" s="501"/>
      <c r="BD39" s="501"/>
      <c r="BE39" s="501"/>
      <c r="BF39" s="501"/>
      <c r="BG39" s="501"/>
      <c r="BH39" s="501"/>
      <c r="BI39" s="501"/>
      <c r="BJ39" s="501"/>
      <c r="BK39" s="501"/>
      <c r="BL39" s="501"/>
      <c r="BM39" s="501"/>
      <c r="BN39" s="501"/>
      <c r="BO39" s="501"/>
      <c r="BP39" s="501"/>
      <c r="BQ39" s="501"/>
      <c r="BR39" s="505"/>
      <c r="BS39" s="506"/>
      <c r="BT39" s="501"/>
      <c r="BU39" s="501"/>
      <c r="BV39" s="501"/>
      <c r="BW39" s="501"/>
      <c r="BX39" s="501"/>
      <c r="BY39" s="501"/>
      <c r="BZ39" s="501"/>
      <c r="CA39" s="501"/>
      <c r="CB39" s="501"/>
      <c r="CC39" s="501"/>
      <c r="CD39" s="501"/>
      <c r="CE39" s="501"/>
      <c r="CF39" s="501"/>
      <c r="CG39" s="501"/>
      <c r="CH39" s="501"/>
      <c r="CI39" s="501"/>
      <c r="CJ39" s="501"/>
      <c r="CK39" s="501"/>
      <c r="CL39" s="501"/>
      <c r="CM39" s="501"/>
      <c r="CN39" s="501"/>
      <c r="CO39" s="501"/>
      <c r="CP39" s="501"/>
      <c r="CQ39" s="501"/>
      <c r="CR39" s="501"/>
      <c r="CS39" s="501"/>
      <c r="CT39" s="501"/>
      <c r="CU39" s="501"/>
      <c r="CV39" s="501"/>
      <c r="CW39" s="501"/>
      <c r="CX39" s="501"/>
      <c r="CY39" s="489"/>
      <c r="CZ39" s="489"/>
      <c r="DA39" s="489"/>
      <c r="DB39" s="489"/>
      <c r="DC39" s="489"/>
      <c r="DD39" s="489"/>
      <c r="DE39" s="489"/>
      <c r="DF39" s="489"/>
      <c r="DG39" s="497"/>
      <c r="DH39" s="489"/>
      <c r="DI39" s="489"/>
      <c r="DJ39" s="489"/>
      <c r="DK39" s="489"/>
      <c r="DL39" s="489"/>
      <c r="DM39" s="489"/>
      <c r="DN39" s="489"/>
      <c r="DO39" s="489"/>
      <c r="DP39" s="489"/>
      <c r="DQ39" s="489"/>
      <c r="DR39" s="489"/>
      <c r="DS39" s="497"/>
      <c r="DT39" s="489"/>
      <c r="DU39" s="489"/>
      <c r="DV39" s="490"/>
      <c r="DW39" s="504"/>
      <c r="DX39" s="502"/>
      <c r="DY39" s="502"/>
      <c r="DZ39" s="502"/>
      <c r="EA39" s="502"/>
      <c r="EB39" s="502"/>
      <c r="EC39" s="502"/>
      <c r="ED39" s="502"/>
      <c r="EE39" s="502"/>
      <c r="EF39" s="502"/>
      <c r="EG39" s="502"/>
      <c r="EH39" s="502"/>
      <c r="EI39" s="502"/>
      <c r="EJ39" s="502"/>
      <c r="EK39" s="502"/>
      <c r="EL39" s="502"/>
      <c r="EM39" s="502"/>
      <c r="EN39" s="502"/>
      <c r="EO39" s="502"/>
      <c r="EP39" s="502"/>
      <c r="EQ39" s="507"/>
      <c r="ER39" s="507"/>
      <c r="ES39" s="508"/>
      <c r="ET39" s="507"/>
      <c r="EU39" s="507"/>
      <c r="EV39" s="507"/>
      <c r="EW39" s="507"/>
      <c r="EX39" s="509"/>
      <c r="EY39" s="504"/>
      <c r="EZ39" s="502"/>
      <c r="FA39" s="502"/>
      <c r="FB39" s="502"/>
      <c r="FC39" s="502"/>
      <c r="FD39" s="502"/>
      <c r="FE39" s="502"/>
      <c r="FF39" s="502"/>
      <c r="FG39" s="502"/>
      <c r="FH39" s="502"/>
      <c r="FI39" s="502"/>
      <c r="FJ39" s="502"/>
      <c r="FK39" s="502"/>
      <c r="FL39" s="502"/>
      <c r="FM39" s="502"/>
      <c r="FN39" s="502"/>
      <c r="FO39" s="502"/>
      <c r="FP39" s="502"/>
      <c r="FQ39" s="507"/>
      <c r="FR39" s="489"/>
      <c r="FS39" s="495"/>
      <c r="FT39" s="504"/>
      <c r="FU39" s="502"/>
      <c r="FV39" s="502"/>
      <c r="FW39" s="502"/>
      <c r="FX39" s="502"/>
      <c r="FY39" s="502"/>
      <c r="FZ39" s="502"/>
      <c r="GA39" s="502"/>
      <c r="GB39" s="502"/>
      <c r="GC39" s="502"/>
      <c r="GD39" s="502"/>
      <c r="GE39" s="502"/>
      <c r="GF39" s="502"/>
      <c r="GG39" s="502"/>
      <c r="GH39" s="502"/>
      <c r="GI39" s="502"/>
      <c r="GJ39" s="502"/>
      <c r="GK39" s="502"/>
      <c r="GL39" s="502"/>
      <c r="GM39" s="502"/>
      <c r="GN39" s="502"/>
      <c r="GO39" s="502"/>
      <c r="GP39" s="502"/>
      <c r="GQ39" s="502"/>
      <c r="GR39" s="502"/>
      <c r="GS39" s="504"/>
      <c r="GT39" s="502"/>
      <c r="GU39" s="502"/>
      <c r="GV39" s="502"/>
      <c r="GW39" s="502"/>
      <c r="GX39" s="502"/>
      <c r="GY39" s="502"/>
      <c r="GZ39" s="502"/>
      <c r="HA39" s="502"/>
      <c r="HB39" s="502"/>
      <c r="HC39" s="502"/>
      <c r="HD39" s="502"/>
      <c r="HE39" s="502"/>
      <c r="HF39" s="502"/>
      <c r="HG39" s="502"/>
      <c r="HH39" s="502"/>
      <c r="HI39" s="502"/>
      <c r="HJ39" s="502"/>
      <c r="HK39" s="502">
        <v>1</v>
      </c>
      <c r="HL39" s="502">
        <v>1</v>
      </c>
      <c r="HM39" s="507">
        <v>1</v>
      </c>
      <c r="HN39" s="507">
        <v>1</v>
      </c>
      <c r="HO39" s="507">
        <v>1</v>
      </c>
      <c r="HP39" s="507"/>
      <c r="HQ39" s="507"/>
      <c r="HR39" s="507"/>
      <c r="HS39" s="507"/>
      <c r="HT39" s="507"/>
      <c r="HU39" s="507"/>
      <c r="HV39" s="507"/>
      <c r="HW39" s="507"/>
      <c r="HX39" s="507"/>
      <c r="HY39" s="507"/>
      <c r="HZ39" s="507"/>
      <c r="IA39" s="507"/>
      <c r="IB39" s="507"/>
      <c r="IC39" s="489"/>
      <c r="ID39" s="489"/>
      <c r="IE39" s="489"/>
      <c r="IF39" s="489"/>
      <c r="IG39" s="489"/>
      <c r="IH39" s="489"/>
      <c r="II39" s="489"/>
      <c r="IJ39" s="489"/>
      <c r="IK39" s="489"/>
      <c r="IL39" s="510"/>
      <c r="IM39" s="489"/>
      <c r="IN39" s="510"/>
      <c r="IO39" s="507"/>
      <c r="IP39" s="507"/>
      <c r="IQ39" s="507"/>
      <c r="IR39" s="507"/>
      <c r="IS39" s="507"/>
      <c r="IT39" s="507"/>
      <c r="IU39" s="507"/>
      <c r="IV39" s="507"/>
      <c r="IW39" s="507"/>
      <c r="IX39" s="507"/>
      <c r="IY39" s="507"/>
      <c r="IZ39" s="507"/>
      <c r="JA39" s="507"/>
      <c r="JB39" s="507"/>
      <c r="JC39" s="507"/>
      <c r="JD39" s="507"/>
      <c r="JE39" s="508">
        <v>1</v>
      </c>
      <c r="JF39" s="502">
        <v>1</v>
      </c>
      <c r="JG39" s="502">
        <v>1</v>
      </c>
      <c r="JH39" s="502">
        <v>1</v>
      </c>
      <c r="JI39" s="502">
        <v>1</v>
      </c>
      <c r="JJ39" s="502">
        <v>1</v>
      </c>
      <c r="JK39" s="509"/>
    </row>
    <row r="40" spans="1:271" ht="31.5" x14ac:dyDescent="0.25">
      <c r="A40" s="529">
        <f>'Położnictwo II st.'!A40</f>
        <v>21</v>
      </c>
      <c r="B40" s="529" t="str">
        <f>IF('Położnictwo II st.'!B40&gt;0,'Położnictwo II st.'!B40," ")</f>
        <v>D</v>
      </c>
      <c r="C40" s="529" t="str">
        <f>IF('Położnictwo II st.'!C40&gt;0,'Położnictwo II st.'!C40," ")</f>
        <v>2026/2027</v>
      </c>
      <c r="D40" s="529" t="str">
        <f>IF('Położnictwo II st.'!D40&gt;0,'Położnictwo II st.'!D40," ")</f>
        <v xml:space="preserve"> </v>
      </c>
      <c r="E40" s="529">
        <f>IF('Położnictwo II st.'!E40&gt;0,'Położnictwo II st.'!E40," ")</f>
        <v>1</v>
      </c>
      <c r="F40" s="529" t="str">
        <f>IF('Położnictwo II st.'!F40&gt;0,'Położnictwo II st.'!F40," ")</f>
        <v>2026/2027</v>
      </c>
      <c r="G40" s="529" t="str">
        <f>IF('Położnictwo II st.'!G40&gt;0,'Położnictwo II st.'!G40," ")</f>
        <v>RPS</v>
      </c>
      <c r="H40" s="529" t="str">
        <f>IF('Położnictwo II st.'!H40&gt;0,'Położnictwo II st.'!H40," ")</f>
        <v>ze standardu</v>
      </c>
      <c r="I40" s="335" t="str">
        <f>IF('Położnictwo II st.'!I40&gt;0,'Położnictwo II st.'!I40," ")</f>
        <v>Diagnostyka ultrasonograficzna w położnictwie i ginekologii - praktyka zawodowa</v>
      </c>
      <c r="J40" s="530">
        <f>'Położnictwo II st.'!M40</f>
        <v>75</v>
      </c>
      <c r="K40" s="531">
        <f>'Położnictwo II st.'!N40</f>
        <v>15</v>
      </c>
      <c r="L40" s="532">
        <f>'Położnictwo II st.'!O40</f>
        <v>60</v>
      </c>
      <c r="M40" s="533">
        <f>'Położnictwo II st.'!AB40+'Położnictwo II st.'!AD40+'Położnictwo II st.'!AY40+'Położnictwo II st.'!BA40</f>
        <v>0</v>
      </c>
      <c r="N40" s="534">
        <f>'Położnictwo II st.'!P40</f>
        <v>60</v>
      </c>
      <c r="O40" s="535">
        <f>'Położnictwo II st.'!Q40</f>
        <v>3</v>
      </c>
      <c r="P40" s="536" t="str">
        <f>'Położnictwo II st.'!V40</f>
        <v>zal</v>
      </c>
      <c r="Q40" s="537">
        <f t="shared" si="0"/>
        <v>0</v>
      </c>
      <c r="R40" s="538">
        <f t="shared" si="1"/>
        <v>12</v>
      </c>
      <c r="S40" s="539">
        <f t="shared" si="3"/>
        <v>6</v>
      </c>
      <c r="T40" s="498"/>
      <c r="U40" s="489"/>
      <c r="V40" s="489"/>
      <c r="W40" s="489"/>
      <c r="X40" s="489"/>
      <c r="Y40" s="489"/>
      <c r="Z40" s="489"/>
      <c r="AA40" s="489"/>
      <c r="AB40" s="489"/>
      <c r="AC40" s="489"/>
      <c r="AD40" s="489"/>
      <c r="AE40" s="489"/>
      <c r="AF40" s="489"/>
      <c r="AG40" s="489"/>
      <c r="AH40" s="489"/>
      <c r="AI40" s="489"/>
      <c r="AJ40" s="489"/>
      <c r="AK40" s="489"/>
      <c r="AL40" s="489"/>
      <c r="AM40" s="489"/>
      <c r="AN40" s="489"/>
      <c r="AO40" s="489"/>
      <c r="AP40" s="489"/>
      <c r="AQ40" s="489"/>
      <c r="AR40" s="489"/>
      <c r="AS40" s="489"/>
      <c r="AT40" s="495"/>
      <c r="AU40" s="496"/>
      <c r="AV40" s="489"/>
      <c r="AW40" s="489"/>
      <c r="AX40" s="489"/>
      <c r="AY40" s="489"/>
      <c r="AZ40" s="489"/>
      <c r="BA40" s="489"/>
      <c r="BB40" s="489"/>
      <c r="BC40" s="489"/>
      <c r="BD40" s="489"/>
      <c r="BE40" s="489"/>
      <c r="BF40" s="489"/>
      <c r="BG40" s="489"/>
      <c r="BH40" s="489"/>
      <c r="BI40" s="489"/>
      <c r="BJ40" s="489"/>
      <c r="BK40" s="489"/>
      <c r="BL40" s="489"/>
      <c r="BM40" s="489"/>
      <c r="BN40" s="489"/>
      <c r="BO40" s="489"/>
      <c r="BP40" s="489"/>
      <c r="BQ40" s="489"/>
      <c r="BR40" s="489"/>
      <c r="BS40" s="489"/>
      <c r="BT40" s="489"/>
      <c r="BU40" s="489"/>
      <c r="BV40" s="489"/>
      <c r="BW40" s="489"/>
      <c r="BX40" s="489"/>
      <c r="BY40" s="489"/>
      <c r="BZ40" s="489"/>
      <c r="CA40" s="489"/>
      <c r="CB40" s="489"/>
      <c r="CC40" s="489"/>
      <c r="CD40" s="489"/>
      <c r="CE40" s="489"/>
      <c r="CF40" s="489"/>
      <c r="CG40" s="489"/>
      <c r="CH40" s="489"/>
      <c r="CI40" s="489"/>
      <c r="CJ40" s="489"/>
      <c r="CK40" s="489"/>
      <c r="CL40" s="489"/>
      <c r="CM40" s="489"/>
      <c r="CN40" s="489"/>
      <c r="CO40" s="489"/>
      <c r="CP40" s="489"/>
      <c r="CQ40" s="489"/>
      <c r="CR40" s="489"/>
      <c r="CS40" s="489"/>
      <c r="CT40" s="489"/>
      <c r="CU40" s="489"/>
      <c r="CV40" s="489"/>
      <c r="CW40" s="489"/>
      <c r="CX40" s="489"/>
      <c r="CY40" s="489"/>
      <c r="CZ40" s="489"/>
      <c r="DA40" s="489"/>
      <c r="DB40" s="489"/>
      <c r="DC40" s="489"/>
      <c r="DD40" s="489"/>
      <c r="DE40" s="489"/>
      <c r="DF40" s="489"/>
      <c r="DG40" s="497"/>
      <c r="DH40" s="489"/>
      <c r="DI40" s="489"/>
      <c r="DJ40" s="489"/>
      <c r="DK40" s="489"/>
      <c r="DL40" s="489"/>
      <c r="DM40" s="489"/>
      <c r="DN40" s="489"/>
      <c r="DO40" s="489"/>
      <c r="DP40" s="489"/>
      <c r="DQ40" s="489"/>
      <c r="DR40" s="489"/>
      <c r="DS40" s="489"/>
      <c r="DT40" s="489"/>
      <c r="DU40" s="489"/>
      <c r="DV40" s="490"/>
      <c r="DW40" s="496"/>
      <c r="DX40" s="489"/>
      <c r="DY40" s="489"/>
      <c r="DZ40" s="489"/>
      <c r="EA40" s="489"/>
      <c r="EB40" s="489"/>
      <c r="EC40" s="489"/>
      <c r="ED40" s="489"/>
      <c r="EE40" s="489"/>
      <c r="EF40" s="489"/>
      <c r="EG40" s="489"/>
      <c r="EH40" s="489"/>
      <c r="EI40" s="489"/>
      <c r="EJ40" s="489"/>
      <c r="EK40" s="489"/>
      <c r="EL40" s="489"/>
      <c r="EM40" s="489"/>
      <c r="EN40" s="489"/>
      <c r="EO40" s="489"/>
      <c r="EP40" s="489"/>
      <c r="EQ40" s="497"/>
      <c r="ER40" s="497"/>
      <c r="ES40" s="498"/>
      <c r="ET40" s="497"/>
      <c r="EU40" s="497"/>
      <c r="EV40" s="497"/>
      <c r="EW40" s="497"/>
      <c r="EX40" s="490"/>
      <c r="EY40" s="496"/>
      <c r="EZ40" s="489"/>
      <c r="FA40" s="489"/>
      <c r="FB40" s="489"/>
      <c r="FC40" s="489"/>
      <c r="FD40" s="489"/>
      <c r="FE40" s="489"/>
      <c r="FF40" s="489"/>
      <c r="FG40" s="489"/>
      <c r="FH40" s="489"/>
      <c r="FI40" s="489"/>
      <c r="FJ40" s="489"/>
      <c r="FK40" s="489"/>
      <c r="FL40" s="489"/>
      <c r="FM40" s="489"/>
      <c r="FN40" s="489"/>
      <c r="FO40" s="489"/>
      <c r="FP40" s="489"/>
      <c r="FQ40" s="489"/>
      <c r="FR40" s="489"/>
      <c r="FS40" s="495"/>
      <c r="FT40" s="496"/>
      <c r="FU40" s="489"/>
      <c r="FV40" s="489"/>
      <c r="FW40" s="489"/>
      <c r="FX40" s="489"/>
      <c r="FY40" s="489"/>
      <c r="FZ40" s="489"/>
      <c r="GA40" s="489"/>
      <c r="GB40" s="489"/>
      <c r="GC40" s="489"/>
      <c r="GD40" s="489"/>
      <c r="GE40" s="489"/>
      <c r="GF40" s="489">
        <v>1</v>
      </c>
      <c r="GG40" s="489">
        <v>1</v>
      </c>
      <c r="GH40" s="489">
        <v>1</v>
      </c>
      <c r="GI40" s="489">
        <v>1</v>
      </c>
      <c r="GJ40" s="489">
        <v>1</v>
      </c>
      <c r="GK40" s="489">
        <v>1</v>
      </c>
      <c r="GL40" s="489">
        <v>1</v>
      </c>
      <c r="GM40" s="489">
        <v>1</v>
      </c>
      <c r="GN40" s="489">
        <v>1</v>
      </c>
      <c r="GO40" s="489">
        <v>1</v>
      </c>
      <c r="GP40" s="489">
        <v>1</v>
      </c>
      <c r="GQ40" s="489">
        <v>1</v>
      </c>
      <c r="GR40" s="489"/>
      <c r="GS40" s="496"/>
      <c r="GT40" s="489"/>
      <c r="GU40" s="489"/>
      <c r="GV40" s="489"/>
      <c r="GW40" s="489"/>
      <c r="GX40" s="489"/>
      <c r="GY40" s="489"/>
      <c r="GZ40" s="489"/>
      <c r="HA40" s="489"/>
      <c r="HB40" s="489"/>
      <c r="HC40" s="489"/>
      <c r="HD40" s="489"/>
      <c r="HE40" s="489"/>
      <c r="HF40" s="489"/>
      <c r="HG40" s="489"/>
      <c r="HH40" s="489"/>
      <c r="HI40" s="489"/>
      <c r="HJ40" s="489"/>
      <c r="HK40" s="489"/>
      <c r="HL40" s="489"/>
      <c r="HM40" s="489"/>
      <c r="HN40" s="489"/>
      <c r="HO40" s="489"/>
      <c r="HP40" s="489"/>
      <c r="HQ40" s="489"/>
      <c r="HR40" s="489"/>
      <c r="HS40" s="489"/>
      <c r="HT40" s="489"/>
      <c r="HU40" s="489"/>
      <c r="HV40" s="489"/>
      <c r="HW40" s="489"/>
      <c r="HX40" s="489"/>
      <c r="HY40" s="489"/>
      <c r="HZ40" s="489"/>
      <c r="IA40" s="489"/>
      <c r="IB40" s="497"/>
      <c r="IC40" s="489"/>
      <c r="ID40" s="489"/>
      <c r="IE40" s="489"/>
      <c r="IF40" s="489"/>
      <c r="IG40" s="489"/>
      <c r="IH40" s="489"/>
      <c r="II40" s="489"/>
      <c r="IJ40" s="489"/>
      <c r="IK40" s="489"/>
      <c r="IL40" s="499"/>
      <c r="IM40" s="489"/>
      <c r="IN40" s="496"/>
      <c r="IO40" s="489"/>
      <c r="IP40" s="489"/>
      <c r="IQ40" s="489"/>
      <c r="IR40" s="489"/>
      <c r="IS40" s="489"/>
      <c r="IT40" s="489"/>
      <c r="IU40" s="489"/>
      <c r="IV40" s="489"/>
      <c r="IW40" s="489"/>
      <c r="IX40" s="489"/>
      <c r="IY40" s="489"/>
      <c r="IZ40" s="489"/>
      <c r="JA40" s="489"/>
      <c r="JB40" s="489"/>
      <c r="JC40" s="497"/>
      <c r="JD40" s="497"/>
      <c r="JE40" s="498">
        <v>1</v>
      </c>
      <c r="JF40" s="489">
        <v>1</v>
      </c>
      <c r="JG40" s="489">
        <v>1</v>
      </c>
      <c r="JH40" s="489">
        <v>1</v>
      </c>
      <c r="JI40" s="489">
        <v>1</v>
      </c>
      <c r="JJ40" s="489">
        <v>1</v>
      </c>
      <c r="JK40" s="490"/>
    </row>
    <row r="41" spans="1:271" ht="15.75" x14ac:dyDescent="0.25">
      <c r="A41" s="529">
        <f>'Położnictwo II st.'!A41</f>
        <v>22</v>
      </c>
      <c r="B41" s="529" t="str">
        <f>IF('Położnictwo II st.'!B41&gt;0,'Położnictwo II st.'!B41," ")</f>
        <v xml:space="preserve"> </v>
      </c>
      <c r="C41" s="529" t="str">
        <f>IF('Położnictwo II st.'!C41&gt;0,'Położnictwo II st.'!C41," ")</f>
        <v>2026/2027</v>
      </c>
      <c r="D41" s="529" t="str">
        <f>IF('Położnictwo II st.'!D41&gt;0,'Położnictwo II st.'!D41," ")</f>
        <v xml:space="preserve"> </v>
      </c>
      <c r="E41" s="529">
        <f>IF('Położnictwo II st.'!E41&gt;0,'Położnictwo II st.'!E41," ")</f>
        <v>1</v>
      </c>
      <c r="F41" s="529" t="str">
        <f>IF('Położnictwo II st.'!F41&gt;0,'Położnictwo II st.'!F41," ")</f>
        <v>2026/2027</v>
      </c>
      <c r="G41" s="529" t="str">
        <f>IF('Położnictwo II st.'!G41&gt;0,'Położnictwo II st.'!G41," ")</f>
        <v>RPS</v>
      </c>
      <c r="H41" s="529" t="str">
        <f>IF('Położnictwo II st.'!H41&gt;0,'Położnictwo II st.'!H41," ")</f>
        <v>do dyspozycji uczelni (Autorska oferta uczelni)</v>
      </c>
      <c r="I41" s="335" t="str">
        <f>IF('Położnictwo II st.'!I41&gt;0,'Położnictwo II st.'!I41," ")</f>
        <v>Szkolenie BHP i P.P</v>
      </c>
      <c r="J41" s="530">
        <f>'Położnictwo II st.'!M41</f>
        <v>4</v>
      </c>
      <c r="K41" s="531">
        <f>'Położnictwo II st.'!N41</f>
        <v>0</v>
      </c>
      <c r="L41" s="532">
        <f>'Położnictwo II st.'!O41</f>
        <v>4</v>
      </c>
      <c r="M41" s="533">
        <f>'Położnictwo II st.'!AB41+'Położnictwo II st.'!AD41+'Położnictwo II st.'!AY41+'Położnictwo II st.'!BA41</f>
        <v>0</v>
      </c>
      <c r="N41" s="534">
        <f>'Położnictwo II st.'!P41</f>
        <v>4</v>
      </c>
      <c r="O41" s="535">
        <f>'Położnictwo II st.'!Q41</f>
        <v>0</v>
      </c>
      <c r="P41" s="536" t="str">
        <f>'Położnictwo II st.'!V41</f>
        <v>zal</v>
      </c>
      <c r="Q41" s="537">
        <f t="shared" si="0"/>
        <v>3</v>
      </c>
      <c r="R41" s="538">
        <f t="shared" si="1"/>
        <v>0</v>
      </c>
      <c r="S41" s="539">
        <f t="shared" ref="S41:S42" si="4">SUM(JE41:JK41)</f>
        <v>0</v>
      </c>
      <c r="T41" s="498"/>
      <c r="U41" s="489"/>
      <c r="V41" s="489"/>
      <c r="W41" s="489"/>
      <c r="X41" s="489"/>
      <c r="Y41" s="489"/>
      <c r="Z41" s="489"/>
      <c r="AA41" s="489"/>
      <c r="AB41" s="489"/>
      <c r="AC41" s="489"/>
      <c r="AD41" s="489"/>
      <c r="AE41" s="489"/>
      <c r="AF41" s="489"/>
      <c r="AG41" s="489"/>
      <c r="AH41" s="489"/>
      <c r="AI41" s="489"/>
      <c r="AJ41" s="489"/>
      <c r="AK41" s="489"/>
      <c r="AL41" s="489"/>
      <c r="AM41" s="489"/>
      <c r="AN41" s="489"/>
      <c r="AO41" s="489"/>
      <c r="AP41" s="489"/>
      <c r="AQ41" s="489"/>
      <c r="AR41" s="489"/>
      <c r="AS41" s="489"/>
      <c r="AT41" s="490"/>
      <c r="AU41" s="496"/>
      <c r="AV41" s="489"/>
      <c r="AW41" s="489"/>
      <c r="AX41" s="489"/>
      <c r="AY41" s="489"/>
      <c r="AZ41" s="489"/>
      <c r="BA41" s="489"/>
      <c r="BB41" s="489"/>
      <c r="BC41" s="489"/>
      <c r="BD41" s="489"/>
      <c r="BE41" s="489"/>
      <c r="BF41" s="489"/>
      <c r="BG41" s="489"/>
      <c r="BH41" s="489"/>
      <c r="BI41" s="489"/>
      <c r="BJ41" s="489"/>
      <c r="BK41" s="489"/>
      <c r="BL41" s="489"/>
      <c r="BM41" s="489"/>
      <c r="BN41" s="489"/>
      <c r="BO41" s="489"/>
      <c r="BP41" s="489"/>
      <c r="BQ41" s="489"/>
      <c r="BR41" s="489"/>
      <c r="BS41" s="489"/>
      <c r="BT41" s="489"/>
      <c r="BU41" s="489"/>
      <c r="BV41" s="489"/>
      <c r="BW41" s="489"/>
      <c r="BX41" s="489"/>
      <c r="BY41" s="489"/>
      <c r="BZ41" s="489"/>
      <c r="CA41" s="489"/>
      <c r="CB41" s="489"/>
      <c r="CC41" s="489"/>
      <c r="CD41" s="489"/>
      <c r="CE41" s="489"/>
      <c r="CF41" s="489"/>
      <c r="CG41" s="489"/>
      <c r="CH41" s="489"/>
      <c r="CI41" s="489"/>
      <c r="CJ41" s="489"/>
      <c r="CK41" s="489"/>
      <c r="CL41" s="489"/>
      <c r="CM41" s="489"/>
      <c r="CN41" s="489"/>
      <c r="CO41" s="489"/>
      <c r="CP41" s="489"/>
      <c r="CQ41" s="489"/>
      <c r="CR41" s="489"/>
      <c r="CS41" s="489"/>
      <c r="CT41" s="489"/>
      <c r="CU41" s="489"/>
      <c r="CV41" s="489"/>
      <c r="CW41" s="489"/>
      <c r="CX41" s="489"/>
      <c r="CY41" s="489"/>
      <c r="CZ41" s="489"/>
      <c r="DA41" s="489"/>
      <c r="DB41" s="489"/>
      <c r="DC41" s="489"/>
      <c r="DD41" s="489"/>
      <c r="DE41" s="489"/>
      <c r="DF41" s="489"/>
      <c r="DG41" s="489"/>
      <c r="DH41" s="489"/>
      <c r="DI41" s="489"/>
      <c r="DJ41" s="489"/>
      <c r="DK41" s="489"/>
      <c r="DL41" s="489"/>
      <c r="DM41" s="489"/>
      <c r="DN41" s="489"/>
      <c r="DO41" s="489"/>
      <c r="DP41" s="489"/>
      <c r="DQ41" s="489"/>
      <c r="DR41" s="489"/>
      <c r="DS41" s="489"/>
      <c r="DT41" s="489"/>
      <c r="DU41" s="489"/>
      <c r="DV41" s="490"/>
      <c r="DW41" s="498"/>
      <c r="DX41" s="496"/>
      <c r="DY41" s="496"/>
      <c r="DZ41" s="496"/>
      <c r="EA41" s="496"/>
      <c r="EB41" s="496"/>
      <c r="EC41" s="496"/>
      <c r="ED41" s="496"/>
      <c r="EE41" s="496"/>
      <c r="EF41" s="496"/>
      <c r="EG41" s="496"/>
      <c r="EH41" s="496"/>
      <c r="EI41" s="496"/>
      <c r="EJ41" s="496"/>
      <c r="EK41" s="496"/>
      <c r="EL41" s="496"/>
      <c r="EM41" s="489"/>
      <c r="EN41" s="502"/>
      <c r="EO41" s="502"/>
      <c r="EP41" s="502"/>
      <c r="EQ41" s="507"/>
      <c r="ER41" s="507"/>
      <c r="ES41" s="508">
        <v>1</v>
      </c>
      <c r="ET41" s="507">
        <v>1</v>
      </c>
      <c r="EU41" s="507">
        <v>1</v>
      </c>
      <c r="EV41" s="507"/>
      <c r="EW41" s="507"/>
      <c r="EX41" s="509"/>
      <c r="EY41" s="504"/>
      <c r="EZ41" s="502"/>
      <c r="FA41" s="502"/>
      <c r="FB41" s="507"/>
      <c r="FC41" s="502"/>
      <c r="FD41" s="502"/>
      <c r="FE41" s="502"/>
      <c r="FF41" s="502"/>
      <c r="FG41" s="507"/>
      <c r="FH41" s="502"/>
      <c r="FI41" s="502"/>
      <c r="FJ41" s="502"/>
      <c r="FK41" s="502"/>
      <c r="FL41" s="507"/>
      <c r="FM41" s="502"/>
      <c r="FN41" s="502"/>
      <c r="FO41" s="502"/>
      <c r="FP41" s="502"/>
      <c r="FQ41" s="507"/>
      <c r="FR41" s="502"/>
      <c r="FS41" s="509"/>
      <c r="FT41" s="504"/>
      <c r="FU41" s="502"/>
      <c r="FV41" s="507"/>
      <c r="FW41" s="502"/>
      <c r="FX41" s="502"/>
      <c r="FY41" s="502"/>
      <c r="FZ41" s="502"/>
      <c r="GA41" s="507"/>
      <c r="GB41" s="502"/>
      <c r="GC41" s="502"/>
      <c r="GD41" s="502"/>
      <c r="GE41" s="502"/>
      <c r="GF41" s="507"/>
      <c r="GG41" s="502"/>
      <c r="GH41" s="502"/>
      <c r="GI41" s="502"/>
      <c r="GJ41" s="502"/>
      <c r="GK41" s="507"/>
      <c r="GL41" s="502"/>
      <c r="GM41" s="502"/>
      <c r="GN41" s="502"/>
      <c r="GO41" s="502"/>
      <c r="GP41" s="507"/>
      <c r="GQ41" s="502"/>
      <c r="GR41" s="502"/>
      <c r="GS41" s="502"/>
      <c r="GT41" s="502"/>
      <c r="GU41" s="507"/>
      <c r="GV41" s="502"/>
      <c r="GW41" s="502"/>
      <c r="GX41" s="502"/>
      <c r="GY41" s="502"/>
      <c r="GZ41" s="507"/>
      <c r="HA41" s="502"/>
      <c r="HB41" s="502"/>
      <c r="HC41" s="502"/>
      <c r="HD41" s="502"/>
      <c r="HE41" s="507"/>
      <c r="HF41" s="502"/>
      <c r="HG41" s="502"/>
      <c r="HH41" s="502"/>
      <c r="HI41" s="502"/>
      <c r="HJ41" s="507"/>
      <c r="HK41" s="502"/>
      <c r="HL41" s="502"/>
      <c r="HM41" s="502"/>
      <c r="HN41" s="502"/>
      <c r="HO41" s="507"/>
      <c r="HP41" s="502"/>
      <c r="HQ41" s="502"/>
      <c r="HR41" s="502"/>
      <c r="HS41" s="502"/>
      <c r="HT41" s="507"/>
      <c r="HU41" s="502"/>
      <c r="HV41" s="502"/>
      <c r="HW41" s="502"/>
      <c r="HX41" s="502"/>
      <c r="HY41" s="507"/>
      <c r="HZ41" s="502"/>
      <c r="IA41" s="502"/>
      <c r="IB41" s="502"/>
      <c r="IC41" s="502"/>
      <c r="ID41" s="507"/>
      <c r="IE41" s="502"/>
      <c r="IF41" s="502"/>
      <c r="IG41" s="502"/>
      <c r="IH41" s="502"/>
      <c r="II41" s="507"/>
      <c r="IJ41" s="502"/>
      <c r="IK41" s="502"/>
      <c r="IL41" s="502"/>
      <c r="IM41" s="502"/>
      <c r="IN41" s="507"/>
      <c r="IO41" s="502"/>
      <c r="IP41" s="502"/>
      <c r="IQ41" s="502"/>
      <c r="IR41" s="502"/>
      <c r="IS41" s="507"/>
      <c r="IT41" s="502"/>
      <c r="IU41" s="502"/>
      <c r="IV41" s="502"/>
      <c r="IW41" s="502"/>
      <c r="IX41" s="507"/>
      <c r="IY41" s="502"/>
      <c r="IZ41" s="502"/>
      <c r="JA41" s="502"/>
      <c r="JB41" s="502"/>
      <c r="JC41" s="507"/>
      <c r="JD41" s="497"/>
      <c r="JE41" s="498"/>
      <c r="JF41" s="496"/>
      <c r="JG41" s="496"/>
      <c r="JH41" s="496"/>
      <c r="JI41" s="496"/>
      <c r="JJ41" s="496"/>
      <c r="JK41" s="495"/>
    </row>
    <row r="42" spans="1:271" ht="16.5" thickBot="1" x14ac:dyDescent="0.3">
      <c r="A42" s="529">
        <f>'Położnictwo II st.'!A42</f>
        <v>23</v>
      </c>
      <c r="B42" s="529" t="str">
        <f>IF('Położnictwo II st.'!B42&gt;0,'Położnictwo II st.'!B42," ")</f>
        <v xml:space="preserve"> </v>
      </c>
      <c r="C42" s="529" t="str">
        <f>IF('Położnictwo II st.'!C42&gt;0,'Położnictwo II st.'!C42," ")</f>
        <v>2026/2027</v>
      </c>
      <c r="D42" s="529" t="str">
        <f>IF('Położnictwo II st.'!D42&gt;0,'Położnictwo II st.'!D42," ")</f>
        <v xml:space="preserve"> </v>
      </c>
      <c r="E42" s="529">
        <f>IF('Położnictwo II st.'!E42&gt;0,'Położnictwo II st.'!E42," ")</f>
        <v>1</v>
      </c>
      <c r="F42" s="529" t="str">
        <f>IF('Położnictwo II st.'!F42&gt;0,'Położnictwo II st.'!F42," ")</f>
        <v>2026/2027</v>
      </c>
      <c r="G42" s="529" t="str">
        <f>IF('Położnictwo II st.'!G42&gt;0,'Położnictwo II st.'!G42," ")</f>
        <v>RPS</v>
      </c>
      <c r="H42" s="529" t="str">
        <f>IF('Położnictwo II st.'!H42&gt;0,'Położnictwo II st.'!H42," ")</f>
        <v>do dyspozycji uczelni (Autorska oferta uczelni)</v>
      </c>
      <c r="I42" s="335" t="str">
        <f>IF('Położnictwo II st.'!I42&gt;0,'Położnictwo II st.'!I42," ")</f>
        <v>Przysposobienie biblioteczne</v>
      </c>
      <c r="J42" s="530">
        <f>'Położnictwo II st.'!M42</f>
        <v>2</v>
      </c>
      <c r="K42" s="531">
        <f>'Położnictwo II st.'!N42</f>
        <v>0</v>
      </c>
      <c r="L42" s="532">
        <f>'Położnictwo II st.'!O42</f>
        <v>2</v>
      </c>
      <c r="M42" s="533">
        <f>'Położnictwo II st.'!AB42+'Położnictwo II st.'!AD42+'Położnictwo II st.'!AY42+'Położnictwo II st.'!BA42</f>
        <v>0</v>
      </c>
      <c r="N42" s="534">
        <f>'Położnictwo II st.'!P42</f>
        <v>2</v>
      </c>
      <c r="O42" s="535">
        <f>'Położnictwo II st.'!Q42</f>
        <v>0</v>
      </c>
      <c r="P42" s="536" t="str">
        <f>'Położnictwo II st.'!V42</f>
        <v>zal</v>
      </c>
      <c r="Q42" s="537">
        <f t="shared" si="0"/>
        <v>3</v>
      </c>
      <c r="R42" s="538">
        <f t="shared" si="1"/>
        <v>0</v>
      </c>
      <c r="S42" s="539">
        <f t="shared" si="4"/>
        <v>0</v>
      </c>
      <c r="T42" s="511"/>
      <c r="U42" s="512"/>
      <c r="V42" s="512"/>
      <c r="W42" s="512"/>
      <c r="X42" s="512"/>
      <c r="Y42" s="512"/>
      <c r="Z42" s="512"/>
      <c r="AA42" s="512"/>
      <c r="AB42" s="512"/>
      <c r="AC42" s="512"/>
      <c r="AD42" s="512"/>
      <c r="AE42" s="512"/>
      <c r="AF42" s="512"/>
      <c r="AG42" s="512"/>
      <c r="AH42" s="512"/>
      <c r="AI42" s="512"/>
      <c r="AJ42" s="512"/>
      <c r="AK42" s="512"/>
      <c r="AL42" s="512"/>
      <c r="AM42" s="512"/>
      <c r="AN42" s="512"/>
      <c r="AO42" s="512"/>
      <c r="AP42" s="512"/>
      <c r="AQ42" s="512"/>
      <c r="AR42" s="512"/>
      <c r="AS42" s="512"/>
      <c r="AT42" s="513"/>
      <c r="AU42" s="511"/>
      <c r="AV42" s="512"/>
      <c r="AW42" s="512"/>
      <c r="AX42" s="512"/>
      <c r="AY42" s="512"/>
      <c r="AZ42" s="512"/>
      <c r="BA42" s="512"/>
      <c r="BB42" s="512"/>
      <c r="BC42" s="512"/>
      <c r="BD42" s="512"/>
      <c r="BE42" s="512"/>
      <c r="BF42" s="512"/>
      <c r="BG42" s="512"/>
      <c r="BH42" s="512"/>
      <c r="BI42" s="512"/>
      <c r="BJ42" s="512"/>
      <c r="BK42" s="512"/>
      <c r="BL42" s="512"/>
      <c r="BM42" s="512"/>
      <c r="BN42" s="512"/>
      <c r="BO42" s="512"/>
      <c r="BP42" s="512"/>
      <c r="BQ42" s="512"/>
      <c r="BR42" s="512"/>
      <c r="BS42" s="512"/>
      <c r="BT42" s="512"/>
      <c r="BU42" s="512"/>
      <c r="BV42" s="512"/>
      <c r="BW42" s="512"/>
      <c r="BX42" s="512"/>
      <c r="BY42" s="512"/>
      <c r="BZ42" s="512"/>
      <c r="CA42" s="512"/>
      <c r="CB42" s="512"/>
      <c r="CC42" s="512"/>
      <c r="CD42" s="512"/>
      <c r="CE42" s="512"/>
      <c r="CF42" s="512"/>
      <c r="CG42" s="512"/>
      <c r="CH42" s="512"/>
      <c r="CI42" s="512"/>
      <c r="CJ42" s="512"/>
      <c r="CK42" s="512"/>
      <c r="CL42" s="512"/>
      <c r="CM42" s="512"/>
      <c r="CN42" s="512"/>
      <c r="CO42" s="512"/>
      <c r="CP42" s="512"/>
      <c r="CQ42" s="512"/>
      <c r="CR42" s="512"/>
      <c r="CS42" s="512"/>
      <c r="CT42" s="512"/>
      <c r="CU42" s="512"/>
      <c r="CV42" s="512"/>
      <c r="CW42" s="512"/>
      <c r="CX42" s="512"/>
      <c r="CY42" s="512"/>
      <c r="CZ42" s="512"/>
      <c r="DA42" s="512"/>
      <c r="DB42" s="512"/>
      <c r="DC42" s="512"/>
      <c r="DD42" s="512"/>
      <c r="DE42" s="512"/>
      <c r="DF42" s="512"/>
      <c r="DG42" s="512"/>
      <c r="DH42" s="512"/>
      <c r="DI42" s="514"/>
      <c r="DJ42" s="514"/>
      <c r="DK42" s="514"/>
      <c r="DL42" s="514"/>
      <c r="DM42" s="514"/>
      <c r="DN42" s="514"/>
      <c r="DO42" s="514"/>
      <c r="DP42" s="514"/>
      <c r="DQ42" s="514"/>
      <c r="DR42" s="514"/>
      <c r="DS42" s="515"/>
      <c r="DT42" s="512"/>
      <c r="DU42" s="512"/>
      <c r="DV42" s="513"/>
      <c r="DW42" s="501"/>
      <c r="DX42" s="501"/>
      <c r="DY42" s="501"/>
      <c r="DZ42" s="501"/>
      <c r="EA42" s="501"/>
      <c r="EB42" s="501"/>
      <c r="EC42" s="501"/>
      <c r="ED42" s="501"/>
      <c r="EE42" s="501"/>
      <c r="EF42" s="501"/>
      <c r="EG42" s="501"/>
      <c r="EH42" s="501"/>
      <c r="EI42" s="501"/>
      <c r="EJ42" s="501"/>
      <c r="EK42" s="501"/>
      <c r="EL42" s="501"/>
      <c r="EM42" s="487"/>
      <c r="EN42" s="489"/>
      <c r="EO42" s="489"/>
      <c r="EP42" s="489"/>
      <c r="EQ42" s="497"/>
      <c r="ER42" s="497"/>
      <c r="ES42" s="498"/>
      <c r="ET42" s="497"/>
      <c r="EU42" s="497"/>
      <c r="EV42" s="497">
        <v>1</v>
      </c>
      <c r="EW42" s="497">
        <v>1</v>
      </c>
      <c r="EX42" s="490">
        <v>1</v>
      </c>
      <c r="EY42" s="514"/>
      <c r="EZ42" s="512"/>
      <c r="FA42" s="512"/>
      <c r="FB42" s="516"/>
      <c r="FC42" s="512"/>
      <c r="FD42" s="512"/>
      <c r="FE42" s="512"/>
      <c r="FF42" s="512"/>
      <c r="FG42" s="516"/>
      <c r="FH42" s="512"/>
      <c r="FI42" s="512"/>
      <c r="FJ42" s="512"/>
      <c r="FK42" s="512"/>
      <c r="FL42" s="516"/>
      <c r="FM42" s="512"/>
      <c r="FN42" s="512"/>
      <c r="FO42" s="512"/>
      <c r="FP42" s="512"/>
      <c r="FQ42" s="516"/>
      <c r="FR42" s="512"/>
      <c r="FS42" s="513"/>
      <c r="FT42" s="496"/>
      <c r="FU42" s="489"/>
      <c r="FV42" s="497"/>
      <c r="FW42" s="489"/>
      <c r="FX42" s="489"/>
      <c r="FY42" s="489"/>
      <c r="FZ42" s="489"/>
      <c r="GA42" s="497"/>
      <c r="GB42" s="489"/>
      <c r="GC42" s="489"/>
      <c r="GD42" s="489"/>
      <c r="GE42" s="489"/>
      <c r="GF42" s="497"/>
      <c r="GG42" s="489"/>
      <c r="GH42" s="489"/>
      <c r="GI42" s="489"/>
      <c r="GJ42" s="489"/>
      <c r="GK42" s="497"/>
      <c r="GL42" s="489"/>
      <c r="GM42" s="489"/>
      <c r="GN42" s="489"/>
      <c r="GO42" s="489"/>
      <c r="GP42" s="497"/>
      <c r="GQ42" s="489"/>
      <c r="GR42" s="489"/>
      <c r="GS42" s="489"/>
      <c r="GT42" s="489"/>
      <c r="GU42" s="497"/>
      <c r="GV42" s="489"/>
      <c r="GW42" s="489"/>
      <c r="GX42" s="489"/>
      <c r="GY42" s="489"/>
      <c r="GZ42" s="497"/>
      <c r="HA42" s="489"/>
      <c r="HB42" s="489"/>
      <c r="HC42" s="489"/>
      <c r="HD42" s="489"/>
      <c r="HE42" s="497"/>
      <c r="HF42" s="489"/>
      <c r="HG42" s="489"/>
      <c r="HH42" s="489"/>
      <c r="HI42" s="489"/>
      <c r="HJ42" s="497"/>
      <c r="HK42" s="489"/>
      <c r="HL42" s="489"/>
      <c r="HM42" s="489"/>
      <c r="HN42" s="489"/>
      <c r="HO42" s="497"/>
      <c r="HP42" s="489"/>
      <c r="HQ42" s="489"/>
      <c r="HR42" s="489"/>
      <c r="HS42" s="489"/>
      <c r="HT42" s="497"/>
      <c r="HU42" s="489"/>
      <c r="HV42" s="489"/>
      <c r="HW42" s="489"/>
      <c r="HX42" s="489"/>
      <c r="HY42" s="497"/>
      <c r="HZ42" s="489"/>
      <c r="IA42" s="489"/>
      <c r="IB42" s="489"/>
      <c r="IC42" s="489"/>
      <c r="ID42" s="497"/>
      <c r="IE42" s="489"/>
      <c r="IF42" s="489"/>
      <c r="IG42" s="489"/>
      <c r="IH42" s="489"/>
      <c r="II42" s="497"/>
      <c r="IJ42" s="489"/>
      <c r="IK42" s="489"/>
      <c r="IL42" s="489"/>
      <c r="IM42" s="512"/>
      <c r="IN42" s="497"/>
      <c r="IO42" s="489"/>
      <c r="IP42" s="489"/>
      <c r="IQ42" s="489"/>
      <c r="IR42" s="489"/>
      <c r="IS42" s="497"/>
      <c r="IT42" s="489"/>
      <c r="IU42" s="489"/>
      <c r="IV42" s="489"/>
      <c r="IW42" s="489"/>
      <c r="IX42" s="497"/>
      <c r="IY42" s="489"/>
      <c r="IZ42" s="489"/>
      <c r="JA42" s="489"/>
      <c r="JB42" s="489"/>
      <c r="JC42" s="497"/>
      <c r="JD42" s="516"/>
      <c r="JE42" s="517"/>
      <c r="JF42" s="518"/>
      <c r="JG42" s="518"/>
      <c r="JH42" s="518"/>
      <c r="JI42" s="518"/>
      <c r="JJ42" s="518"/>
      <c r="JK42" s="519"/>
    </row>
    <row r="43" spans="1:271" ht="16.5" thickBot="1" x14ac:dyDescent="0.3">
      <c r="A43" s="520"/>
      <c r="B43" s="540" t="str">
        <f>IF('Położnictwo II st.'!B43&gt;0,'Położnictwo II st.'!B43," ")</f>
        <v xml:space="preserve"> </v>
      </c>
      <c r="C43" s="541" t="str">
        <f>IF('Położnictwo II st.'!C43&gt;0,'Położnictwo II st.'!C43," ")</f>
        <v xml:space="preserve"> </v>
      </c>
      <c r="D43" s="541" t="str">
        <f>IF('Położnictwo II st.'!D43&gt;0,'Położnictwo II st.'!D43," ")</f>
        <v xml:space="preserve"> </v>
      </c>
      <c r="E43" s="540" t="str">
        <f>IF('Położnictwo II st.'!E43&gt;0,'Położnictwo II st.'!E43," ")</f>
        <v xml:space="preserve"> </v>
      </c>
      <c r="F43" s="542" t="str">
        <f>IF('Położnictwo II st.'!F43&gt;0,'Położnictwo II st.'!F43," ")</f>
        <v xml:space="preserve"> </v>
      </c>
      <c r="G43" s="542" t="str">
        <f>IF('Położnictwo II st.'!G43&gt;0,'Położnictwo II st.'!G43," ")</f>
        <v xml:space="preserve"> </v>
      </c>
      <c r="H43" s="543" t="str">
        <f>IF('Położnictwo II st.'!H43&gt;0,'Położnictwo II st.'!H43," ")</f>
        <v xml:space="preserve"> </v>
      </c>
      <c r="I43" s="544" t="str">
        <f>IF('Położnictwo II st.'!I43&gt;0,'Położnictwo II st.'!I43," ")</f>
        <v>sumy dla 1 roku</v>
      </c>
      <c r="J43" s="541">
        <f>'Położnictwo II st.'!M43</f>
        <v>1526</v>
      </c>
      <c r="K43" s="541">
        <f>'Położnictwo II st.'!N43</f>
        <v>715</v>
      </c>
      <c r="L43" s="541">
        <f>'Położnictwo II st.'!O43</f>
        <v>811</v>
      </c>
      <c r="M43" s="541">
        <f>'Położnictwo II st.'!AB43+'Położnictwo II st.'!AD43+'Położnictwo II st.'!AY43+'Położnictwo II st.'!BA43</f>
        <v>249</v>
      </c>
      <c r="N43" s="541">
        <f>'Położnictwo II st.'!P43</f>
        <v>811</v>
      </c>
      <c r="O43" s="541">
        <f>'Położnictwo II st.'!Q43</f>
        <v>60</v>
      </c>
      <c r="P43" s="541">
        <f>'Położnictwo II st.'!V43</f>
        <v>0</v>
      </c>
      <c r="Q43" s="541">
        <f t="shared" ref="Q43:CB43" si="5">SUM(Q20:Q40)</f>
        <v>91</v>
      </c>
      <c r="R43" s="541">
        <f t="shared" si="5"/>
        <v>97</v>
      </c>
      <c r="S43" s="541">
        <f t="shared" si="5"/>
        <v>83</v>
      </c>
      <c r="T43" s="545">
        <f t="shared" si="5"/>
        <v>1</v>
      </c>
      <c r="U43" s="545">
        <f t="shared" si="5"/>
        <v>1</v>
      </c>
      <c r="V43" s="545">
        <f t="shared" si="5"/>
        <v>1</v>
      </c>
      <c r="W43" s="545">
        <f t="shared" si="5"/>
        <v>1</v>
      </c>
      <c r="X43" s="545">
        <f t="shared" si="5"/>
        <v>1</v>
      </c>
      <c r="Y43" s="545">
        <f t="shared" si="5"/>
        <v>0</v>
      </c>
      <c r="Z43" s="545">
        <f t="shared" si="5"/>
        <v>0</v>
      </c>
      <c r="AA43" s="545">
        <f t="shared" si="5"/>
        <v>0</v>
      </c>
      <c r="AB43" s="545">
        <f t="shared" si="5"/>
        <v>0</v>
      </c>
      <c r="AC43" s="545">
        <f t="shared" si="5"/>
        <v>0</v>
      </c>
      <c r="AD43" s="545">
        <f t="shared" si="5"/>
        <v>0</v>
      </c>
      <c r="AE43" s="545">
        <f t="shared" si="5"/>
        <v>0</v>
      </c>
      <c r="AF43" s="545">
        <f t="shared" si="5"/>
        <v>0</v>
      </c>
      <c r="AG43" s="545">
        <f t="shared" si="5"/>
        <v>0</v>
      </c>
      <c r="AH43" s="545">
        <f t="shared" si="5"/>
        <v>0</v>
      </c>
      <c r="AI43" s="545">
        <f t="shared" si="5"/>
        <v>0</v>
      </c>
      <c r="AJ43" s="545">
        <f t="shared" si="5"/>
        <v>0</v>
      </c>
      <c r="AK43" s="545">
        <f t="shared" si="5"/>
        <v>0</v>
      </c>
      <c r="AL43" s="545">
        <f t="shared" si="5"/>
        <v>0</v>
      </c>
      <c r="AM43" s="545">
        <f t="shared" si="5"/>
        <v>0</v>
      </c>
      <c r="AN43" s="545">
        <f t="shared" si="5"/>
        <v>1</v>
      </c>
      <c r="AO43" s="545">
        <f t="shared" si="5"/>
        <v>1</v>
      </c>
      <c r="AP43" s="545">
        <f t="shared" si="5"/>
        <v>1</v>
      </c>
      <c r="AQ43" s="545">
        <f t="shared" si="5"/>
        <v>0</v>
      </c>
      <c r="AR43" s="545">
        <f t="shared" si="5"/>
        <v>0</v>
      </c>
      <c r="AS43" s="545">
        <f t="shared" si="5"/>
        <v>0</v>
      </c>
      <c r="AT43" s="545">
        <f t="shared" si="5"/>
        <v>0</v>
      </c>
      <c r="AU43" s="546">
        <f t="shared" si="5"/>
        <v>0</v>
      </c>
      <c r="AV43" s="547">
        <f t="shared" si="5"/>
        <v>0</v>
      </c>
      <c r="AW43" s="547">
        <f t="shared" si="5"/>
        <v>0</v>
      </c>
      <c r="AX43" s="547">
        <f t="shared" si="5"/>
        <v>0</v>
      </c>
      <c r="AY43" s="547">
        <f t="shared" si="5"/>
        <v>1</v>
      </c>
      <c r="AZ43" s="547">
        <f t="shared" si="5"/>
        <v>1</v>
      </c>
      <c r="BA43" s="547">
        <f t="shared" si="5"/>
        <v>1</v>
      </c>
      <c r="BB43" s="547">
        <f t="shared" si="5"/>
        <v>1</v>
      </c>
      <c r="BC43" s="547">
        <f t="shared" si="5"/>
        <v>1</v>
      </c>
      <c r="BD43" s="547">
        <f t="shared" si="5"/>
        <v>1</v>
      </c>
      <c r="BE43" s="547">
        <f t="shared" si="5"/>
        <v>1</v>
      </c>
      <c r="BF43" s="547">
        <f t="shared" si="5"/>
        <v>1</v>
      </c>
      <c r="BG43" s="547">
        <f t="shared" si="5"/>
        <v>1</v>
      </c>
      <c r="BH43" s="547">
        <f t="shared" si="5"/>
        <v>1</v>
      </c>
      <c r="BI43" s="547">
        <f t="shared" si="5"/>
        <v>1</v>
      </c>
      <c r="BJ43" s="547">
        <f t="shared" si="5"/>
        <v>1</v>
      </c>
      <c r="BK43" s="547">
        <f t="shared" si="5"/>
        <v>1</v>
      </c>
      <c r="BL43" s="547">
        <f t="shared" si="5"/>
        <v>1</v>
      </c>
      <c r="BM43" s="547">
        <f t="shared" si="5"/>
        <v>1</v>
      </c>
      <c r="BN43" s="547">
        <f t="shared" si="5"/>
        <v>1</v>
      </c>
      <c r="BO43" s="547">
        <f t="shared" si="5"/>
        <v>1</v>
      </c>
      <c r="BP43" s="547">
        <f t="shared" si="5"/>
        <v>1</v>
      </c>
      <c r="BQ43" s="547">
        <f t="shared" si="5"/>
        <v>1</v>
      </c>
      <c r="BR43" s="547">
        <f t="shared" si="5"/>
        <v>1</v>
      </c>
      <c r="BS43" s="547">
        <f t="shared" si="5"/>
        <v>1</v>
      </c>
      <c r="BT43" s="547">
        <f t="shared" si="5"/>
        <v>1</v>
      </c>
      <c r="BU43" s="547">
        <f t="shared" si="5"/>
        <v>1</v>
      </c>
      <c r="BV43" s="547">
        <f t="shared" si="5"/>
        <v>1</v>
      </c>
      <c r="BW43" s="547">
        <f t="shared" si="5"/>
        <v>1</v>
      </c>
      <c r="BX43" s="547">
        <f t="shared" si="5"/>
        <v>1</v>
      </c>
      <c r="BY43" s="547">
        <f t="shared" si="5"/>
        <v>1</v>
      </c>
      <c r="BZ43" s="547">
        <f t="shared" si="5"/>
        <v>1</v>
      </c>
      <c r="CA43" s="547">
        <f t="shared" si="5"/>
        <v>1</v>
      </c>
      <c r="CB43" s="547">
        <f t="shared" si="5"/>
        <v>1</v>
      </c>
      <c r="CC43" s="547">
        <f t="shared" ref="CC43:EQ43" si="6">SUM(CC20:CC40)</f>
        <v>1</v>
      </c>
      <c r="CD43" s="547">
        <f t="shared" si="6"/>
        <v>1</v>
      </c>
      <c r="CE43" s="547">
        <f t="shared" si="6"/>
        <v>1</v>
      </c>
      <c r="CF43" s="547">
        <f t="shared" si="6"/>
        <v>1</v>
      </c>
      <c r="CG43" s="547">
        <f t="shared" si="6"/>
        <v>1</v>
      </c>
      <c r="CH43" s="547">
        <f t="shared" si="6"/>
        <v>1</v>
      </c>
      <c r="CI43" s="547">
        <f t="shared" si="6"/>
        <v>1</v>
      </c>
      <c r="CJ43" s="547">
        <f t="shared" si="6"/>
        <v>1</v>
      </c>
      <c r="CK43" s="547">
        <f t="shared" si="6"/>
        <v>1</v>
      </c>
      <c r="CL43" s="547">
        <f t="shared" si="6"/>
        <v>1</v>
      </c>
      <c r="CM43" s="547">
        <f t="shared" si="6"/>
        <v>1</v>
      </c>
      <c r="CN43" s="547">
        <f t="shared" si="6"/>
        <v>1</v>
      </c>
      <c r="CO43" s="547">
        <f t="shared" si="6"/>
        <v>1</v>
      </c>
      <c r="CP43" s="547">
        <f t="shared" si="6"/>
        <v>1</v>
      </c>
      <c r="CQ43" s="547">
        <f t="shared" si="6"/>
        <v>0</v>
      </c>
      <c r="CR43" s="547">
        <f t="shared" si="6"/>
        <v>0</v>
      </c>
      <c r="CS43" s="547">
        <f t="shared" si="6"/>
        <v>0</v>
      </c>
      <c r="CT43" s="547">
        <f t="shared" si="6"/>
        <v>0</v>
      </c>
      <c r="CU43" s="547">
        <f t="shared" si="6"/>
        <v>1</v>
      </c>
      <c r="CV43" s="547">
        <f t="shared" si="6"/>
        <v>1</v>
      </c>
      <c r="CW43" s="547">
        <f t="shared" si="6"/>
        <v>1</v>
      </c>
      <c r="CX43" s="547">
        <f t="shared" si="6"/>
        <v>0</v>
      </c>
      <c r="CY43" s="547">
        <f t="shared" si="6"/>
        <v>0</v>
      </c>
      <c r="CZ43" s="547">
        <f t="shared" si="6"/>
        <v>0</v>
      </c>
      <c r="DA43" s="547">
        <f t="shared" si="6"/>
        <v>1</v>
      </c>
      <c r="DB43" s="547">
        <f t="shared" si="6"/>
        <v>1</v>
      </c>
      <c r="DC43" s="547">
        <f t="shared" si="6"/>
        <v>0</v>
      </c>
      <c r="DD43" s="547">
        <f t="shared" si="6"/>
        <v>0</v>
      </c>
      <c r="DE43" s="547">
        <f t="shared" si="6"/>
        <v>0</v>
      </c>
      <c r="DF43" s="547">
        <f t="shared" si="6"/>
        <v>0</v>
      </c>
      <c r="DG43" s="547">
        <f t="shared" si="6"/>
        <v>0</v>
      </c>
      <c r="DH43" s="545">
        <f t="shared" si="6"/>
        <v>1</v>
      </c>
      <c r="DI43" s="547">
        <f t="shared" si="6"/>
        <v>1</v>
      </c>
      <c r="DJ43" s="547">
        <f t="shared" si="6"/>
        <v>1</v>
      </c>
      <c r="DK43" s="547">
        <f t="shared" si="6"/>
        <v>1</v>
      </c>
      <c r="DL43" s="547">
        <f t="shared" si="6"/>
        <v>1</v>
      </c>
      <c r="DM43" s="547">
        <f t="shared" si="6"/>
        <v>1</v>
      </c>
      <c r="DN43" s="547">
        <f t="shared" si="6"/>
        <v>1</v>
      </c>
      <c r="DO43" s="547">
        <f t="shared" si="6"/>
        <v>1</v>
      </c>
      <c r="DP43" s="547">
        <f t="shared" si="6"/>
        <v>1</v>
      </c>
      <c r="DQ43" s="547">
        <f t="shared" si="6"/>
        <v>1</v>
      </c>
      <c r="DR43" s="547">
        <f t="shared" si="6"/>
        <v>0</v>
      </c>
      <c r="DS43" s="545">
        <f t="shared" si="6"/>
        <v>0</v>
      </c>
      <c r="DT43" s="547">
        <f t="shared" si="6"/>
        <v>0</v>
      </c>
      <c r="DU43" s="547">
        <f t="shared" si="6"/>
        <v>0</v>
      </c>
      <c r="DV43" s="547">
        <f t="shared" si="6"/>
        <v>0</v>
      </c>
      <c r="DW43" s="548">
        <f t="shared" si="6"/>
        <v>1</v>
      </c>
      <c r="DX43" s="548">
        <f t="shared" si="6"/>
        <v>1</v>
      </c>
      <c r="DY43" s="548">
        <f t="shared" si="6"/>
        <v>1</v>
      </c>
      <c r="DZ43" s="548">
        <f t="shared" si="6"/>
        <v>1</v>
      </c>
      <c r="EA43" s="548">
        <f t="shared" si="6"/>
        <v>1</v>
      </c>
      <c r="EB43" s="548">
        <f t="shared" si="6"/>
        <v>1</v>
      </c>
      <c r="EC43" s="548">
        <f t="shared" si="6"/>
        <v>2</v>
      </c>
      <c r="ED43" s="548">
        <f t="shared" si="6"/>
        <v>2</v>
      </c>
      <c r="EE43" s="548">
        <f t="shared" si="6"/>
        <v>1</v>
      </c>
      <c r="EF43" s="548">
        <f t="shared" si="6"/>
        <v>1</v>
      </c>
      <c r="EG43" s="548">
        <f t="shared" si="6"/>
        <v>1</v>
      </c>
      <c r="EH43" s="548">
        <f t="shared" si="6"/>
        <v>1</v>
      </c>
      <c r="EI43" s="548">
        <f t="shared" si="6"/>
        <v>1</v>
      </c>
      <c r="EJ43" s="548">
        <f t="shared" si="6"/>
        <v>1</v>
      </c>
      <c r="EK43" s="548">
        <f t="shared" si="6"/>
        <v>1</v>
      </c>
      <c r="EL43" s="548">
        <f t="shared" si="6"/>
        <v>1</v>
      </c>
      <c r="EM43" s="548">
        <f t="shared" si="6"/>
        <v>1</v>
      </c>
      <c r="EN43" s="548">
        <f t="shared" si="6"/>
        <v>1</v>
      </c>
      <c r="EO43" s="548">
        <f t="shared" si="6"/>
        <v>1</v>
      </c>
      <c r="EP43" s="548">
        <f t="shared" si="6"/>
        <v>1</v>
      </c>
      <c r="EQ43" s="548">
        <f t="shared" si="6"/>
        <v>1</v>
      </c>
      <c r="ER43" s="549">
        <f t="shared" ref="ER43:EX43" si="7">SUM(ER20:ER40)</f>
        <v>1</v>
      </c>
      <c r="ES43" s="550">
        <f t="shared" si="7"/>
        <v>0</v>
      </c>
      <c r="ET43" s="549">
        <f t="shared" si="7"/>
        <v>0</v>
      </c>
      <c r="EU43" s="549">
        <f t="shared" si="7"/>
        <v>0</v>
      </c>
      <c r="EV43" s="549">
        <f t="shared" si="7"/>
        <v>0</v>
      </c>
      <c r="EW43" s="549">
        <f t="shared" si="7"/>
        <v>0</v>
      </c>
      <c r="EX43" s="551">
        <f t="shared" si="7"/>
        <v>0</v>
      </c>
      <c r="EY43" s="548">
        <f t="shared" ref="EY43:HI43" si="8">SUM(EY20:EY40)</f>
        <v>1</v>
      </c>
      <c r="EZ43" s="548">
        <f t="shared" si="8"/>
        <v>1</v>
      </c>
      <c r="FA43" s="548">
        <f t="shared" si="8"/>
        <v>1</v>
      </c>
      <c r="FB43" s="548">
        <f t="shared" si="8"/>
        <v>0</v>
      </c>
      <c r="FC43" s="548">
        <f t="shared" si="8"/>
        <v>0</v>
      </c>
      <c r="FD43" s="548">
        <f t="shared" si="8"/>
        <v>0</v>
      </c>
      <c r="FE43" s="548">
        <f t="shared" si="8"/>
        <v>0</v>
      </c>
      <c r="FF43" s="548">
        <f t="shared" si="8"/>
        <v>0</v>
      </c>
      <c r="FG43" s="548">
        <f t="shared" si="8"/>
        <v>0</v>
      </c>
      <c r="FH43" s="548">
        <f t="shared" si="8"/>
        <v>0</v>
      </c>
      <c r="FI43" s="548">
        <f t="shared" si="8"/>
        <v>0</v>
      </c>
      <c r="FJ43" s="548">
        <f t="shared" si="8"/>
        <v>1</v>
      </c>
      <c r="FK43" s="548">
        <f t="shared" si="8"/>
        <v>1</v>
      </c>
      <c r="FL43" s="548">
        <f t="shared" si="8"/>
        <v>1</v>
      </c>
      <c r="FM43" s="548">
        <f t="shared" si="8"/>
        <v>0</v>
      </c>
      <c r="FN43" s="548">
        <f t="shared" si="8"/>
        <v>0</v>
      </c>
      <c r="FO43" s="548">
        <f t="shared" si="8"/>
        <v>0</v>
      </c>
      <c r="FP43" s="548">
        <f t="shared" si="8"/>
        <v>0</v>
      </c>
      <c r="FQ43" s="548">
        <f t="shared" si="8"/>
        <v>0</v>
      </c>
      <c r="FR43" s="543">
        <f t="shared" si="8"/>
        <v>1</v>
      </c>
      <c r="FS43" s="551">
        <f t="shared" si="8"/>
        <v>0</v>
      </c>
      <c r="FT43" s="552">
        <f t="shared" si="8"/>
        <v>0</v>
      </c>
      <c r="FU43" s="548">
        <f t="shared" si="8"/>
        <v>0</v>
      </c>
      <c r="FV43" s="548">
        <f t="shared" si="8"/>
        <v>0</v>
      </c>
      <c r="FW43" s="548">
        <f t="shared" si="8"/>
        <v>0</v>
      </c>
      <c r="FX43" s="548">
        <f t="shared" si="8"/>
        <v>0</v>
      </c>
      <c r="FY43" s="548">
        <f t="shared" si="8"/>
        <v>1</v>
      </c>
      <c r="FZ43" s="548">
        <f t="shared" si="8"/>
        <v>1</v>
      </c>
      <c r="GA43" s="548">
        <f t="shared" si="8"/>
        <v>1</v>
      </c>
      <c r="GB43" s="548">
        <f t="shared" si="8"/>
        <v>1</v>
      </c>
      <c r="GC43" s="548">
        <f t="shared" si="8"/>
        <v>1</v>
      </c>
      <c r="GD43" s="548">
        <f t="shared" si="8"/>
        <v>1</v>
      </c>
      <c r="GE43" s="548">
        <f t="shared" si="8"/>
        <v>1</v>
      </c>
      <c r="GF43" s="548">
        <f t="shared" si="8"/>
        <v>2</v>
      </c>
      <c r="GG43" s="548">
        <f t="shared" si="8"/>
        <v>2</v>
      </c>
      <c r="GH43" s="548">
        <f t="shared" si="8"/>
        <v>2</v>
      </c>
      <c r="GI43" s="548">
        <f t="shared" si="8"/>
        <v>2</v>
      </c>
      <c r="GJ43" s="548">
        <f t="shared" si="8"/>
        <v>2</v>
      </c>
      <c r="GK43" s="548">
        <f t="shared" si="8"/>
        <v>2</v>
      </c>
      <c r="GL43" s="548">
        <f t="shared" si="8"/>
        <v>2</v>
      </c>
      <c r="GM43" s="548">
        <f t="shared" si="8"/>
        <v>2</v>
      </c>
      <c r="GN43" s="548">
        <f t="shared" si="8"/>
        <v>2</v>
      </c>
      <c r="GO43" s="548">
        <f t="shared" si="8"/>
        <v>2</v>
      </c>
      <c r="GP43" s="548">
        <f t="shared" si="8"/>
        <v>2</v>
      </c>
      <c r="GQ43" s="548">
        <f t="shared" si="8"/>
        <v>2</v>
      </c>
      <c r="GR43" s="548">
        <f t="shared" si="8"/>
        <v>1</v>
      </c>
      <c r="GS43" s="548">
        <f t="shared" si="8"/>
        <v>1</v>
      </c>
      <c r="GT43" s="548">
        <f t="shared" si="8"/>
        <v>1</v>
      </c>
      <c r="GU43" s="548">
        <f t="shared" si="8"/>
        <v>1</v>
      </c>
      <c r="GV43" s="548">
        <f t="shared" si="8"/>
        <v>1</v>
      </c>
      <c r="GW43" s="548">
        <f t="shared" si="8"/>
        <v>1</v>
      </c>
      <c r="GX43" s="548">
        <f t="shared" si="8"/>
        <v>1</v>
      </c>
      <c r="GY43" s="548">
        <f t="shared" si="8"/>
        <v>1</v>
      </c>
      <c r="GZ43" s="548">
        <f t="shared" si="8"/>
        <v>1</v>
      </c>
      <c r="HA43" s="548">
        <f t="shared" si="8"/>
        <v>1</v>
      </c>
      <c r="HB43" s="548">
        <f t="shared" si="8"/>
        <v>1</v>
      </c>
      <c r="HC43" s="548">
        <f t="shared" si="8"/>
        <v>1</v>
      </c>
      <c r="HD43" s="548">
        <f t="shared" si="8"/>
        <v>1</v>
      </c>
      <c r="HE43" s="548">
        <f t="shared" si="8"/>
        <v>1</v>
      </c>
      <c r="HF43" s="548">
        <f t="shared" si="8"/>
        <v>1</v>
      </c>
      <c r="HG43" s="548">
        <f t="shared" si="8"/>
        <v>1</v>
      </c>
      <c r="HH43" s="548">
        <f t="shared" si="8"/>
        <v>1</v>
      </c>
      <c r="HI43" s="548">
        <f t="shared" si="8"/>
        <v>1</v>
      </c>
      <c r="HJ43" s="548">
        <f t="shared" ref="HJ43:JK43" si="9">SUM(HJ20:HJ40)</f>
        <v>1</v>
      </c>
      <c r="HK43" s="548">
        <f t="shared" si="9"/>
        <v>2</v>
      </c>
      <c r="HL43" s="548">
        <f t="shared" si="9"/>
        <v>2</v>
      </c>
      <c r="HM43" s="548">
        <f t="shared" si="9"/>
        <v>2</v>
      </c>
      <c r="HN43" s="548">
        <f t="shared" si="9"/>
        <v>2</v>
      </c>
      <c r="HO43" s="548">
        <f t="shared" si="9"/>
        <v>2</v>
      </c>
      <c r="HP43" s="548">
        <f t="shared" si="9"/>
        <v>0</v>
      </c>
      <c r="HQ43" s="548">
        <f t="shared" si="9"/>
        <v>0</v>
      </c>
      <c r="HR43" s="548">
        <f t="shared" si="9"/>
        <v>0</v>
      </c>
      <c r="HS43" s="548">
        <f t="shared" si="9"/>
        <v>1</v>
      </c>
      <c r="HT43" s="548">
        <f t="shared" si="9"/>
        <v>1</v>
      </c>
      <c r="HU43" s="548">
        <f t="shared" si="9"/>
        <v>0</v>
      </c>
      <c r="HV43" s="548">
        <f t="shared" si="9"/>
        <v>0</v>
      </c>
      <c r="HW43" s="548">
        <f t="shared" si="9"/>
        <v>0</v>
      </c>
      <c r="HX43" s="548">
        <f t="shared" si="9"/>
        <v>1</v>
      </c>
      <c r="HY43" s="548">
        <f t="shared" si="9"/>
        <v>1</v>
      </c>
      <c r="HZ43" s="548">
        <f t="shared" si="9"/>
        <v>0</v>
      </c>
      <c r="IA43" s="548">
        <f t="shared" si="9"/>
        <v>0</v>
      </c>
      <c r="IB43" s="543">
        <f t="shared" si="9"/>
        <v>0</v>
      </c>
      <c r="IC43" s="543">
        <f t="shared" si="9"/>
        <v>1</v>
      </c>
      <c r="ID43" s="543">
        <f t="shared" si="9"/>
        <v>1</v>
      </c>
      <c r="IE43" s="543">
        <f t="shared" si="9"/>
        <v>1</v>
      </c>
      <c r="IF43" s="543">
        <f t="shared" si="9"/>
        <v>1</v>
      </c>
      <c r="IG43" s="543">
        <f t="shared" si="9"/>
        <v>1</v>
      </c>
      <c r="IH43" s="543">
        <f t="shared" si="9"/>
        <v>1</v>
      </c>
      <c r="II43" s="543">
        <f t="shared" si="9"/>
        <v>0</v>
      </c>
      <c r="IJ43" s="543">
        <f t="shared" si="9"/>
        <v>0</v>
      </c>
      <c r="IK43" s="543">
        <f t="shared" si="9"/>
        <v>0</v>
      </c>
      <c r="IL43" s="543">
        <f t="shared" si="9"/>
        <v>0</v>
      </c>
      <c r="IM43" s="543">
        <f t="shared" si="9"/>
        <v>0</v>
      </c>
      <c r="IN43" s="548">
        <f t="shared" si="9"/>
        <v>1</v>
      </c>
      <c r="IO43" s="548">
        <f t="shared" si="9"/>
        <v>1</v>
      </c>
      <c r="IP43" s="548">
        <f t="shared" si="9"/>
        <v>1</v>
      </c>
      <c r="IQ43" s="548">
        <f t="shared" si="9"/>
        <v>1</v>
      </c>
      <c r="IR43" s="548">
        <f t="shared" si="9"/>
        <v>1</v>
      </c>
      <c r="IS43" s="548">
        <f t="shared" si="9"/>
        <v>3</v>
      </c>
      <c r="IT43" s="548">
        <f t="shared" si="9"/>
        <v>2</v>
      </c>
      <c r="IU43" s="548">
        <f t="shared" si="9"/>
        <v>1</v>
      </c>
      <c r="IV43" s="548">
        <f t="shared" si="9"/>
        <v>1</v>
      </c>
      <c r="IW43" s="548">
        <f t="shared" si="9"/>
        <v>1</v>
      </c>
      <c r="IX43" s="548">
        <f t="shared" si="9"/>
        <v>1</v>
      </c>
      <c r="IY43" s="548">
        <f t="shared" si="9"/>
        <v>1</v>
      </c>
      <c r="IZ43" s="548">
        <f t="shared" si="9"/>
        <v>1</v>
      </c>
      <c r="JA43" s="548">
        <f t="shared" si="9"/>
        <v>1</v>
      </c>
      <c r="JB43" s="548">
        <f t="shared" si="9"/>
        <v>1</v>
      </c>
      <c r="JC43" s="548">
        <f t="shared" si="9"/>
        <v>1</v>
      </c>
      <c r="JD43" s="553">
        <f t="shared" si="9"/>
        <v>1</v>
      </c>
      <c r="JE43" s="548">
        <f t="shared" si="9"/>
        <v>9</v>
      </c>
      <c r="JF43" s="548">
        <f t="shared" si="9"/>
        <v>19</v>
      </c>
      <c r="JG43" s="548">
        <f t="shared" si="9"/>
        <v>18</v>
      </c>
      <c r="JH43" s="548">
        <f t="shared" si="9"/>
        <v>13</v>
      </c>
      <c r="JI43" s="548">
        <f t="shared" si="9"/>
        <v>11</v>
      </c>
      <c r="JJ43" s="548">
        <f t="shared" si="9"/>
        <v>12</v>
      </c>
      <c r="JK43" s="548">
        <f t="shared" si="9"/>
        <v>1</v>
      </c>
    </row>
    <row r="44" spans="1:271" ht="28.5" customHeight="1" x14ac:dyDescent="0.25">
      <c r="A44" s="554">
        <f>'Położnictwo II st.'!A44</f>
        <v>24</v>
      </c>
      <c r="B44" s="554" t="str">
        <f>IF('Położnictwo II st.'!B44&gt;0,'Położnictwo II st.'!B44," ")</f>
        <v>A</v>
      </c>
      <c r="C44" s="554" t="str">
        <f>IF('Położnictwo II st.'!C44&gt;0,'Położnictwo II st.'!C44," ")</f>
        <v>2026/2027</v>
      </c>
      <c r="D44" s="554" t="str">
        <f>IF('Położnictwo II st.'!D44&gt;0,'Położnictwo II st.'!D44," ")</f>
        <v xml:space="preserve"> </v>
      </c>
      <c r="E44" s="554">
        <f>IF('Położnictwo II st.'!E44&gt;0,'Położnictwo II st.'!E44," ")</f>
        <v>2</v>
      </c>
      <c r="F44" s="554" t="str">
        <f>IF('Położnictwo II st.'!F44&gt;0,'Położnictwo II st.'!F44," ")</f>
        <v>2027/2028</v>
      </c>
      <c r="G44" s="554" t="str">
        <f>IF('Położnictwo II st.'!G44&gt;0,'Położnictwo II st.'!G44," ")</f>
        <v>RPS</v>
      </c>
      <c r="H44" s="554" t="str">
        <f>IF('Położnictwo II st.'!H44&gt;0,'Położnictwo II st.'!H44," ")</f>
        <v>ze standardu</v>
      </c>
      <c r="I44" s="555" t="str">
        <f>IF('Położnictwo II st.'!I44&gt;0,'Położnictwo II st.'!I44," ")</f>
        <v>Wielokulturowość w praktyce zawodowej położnej</v>
      </c>
      <c r="J44" s="530">
        <f>'Położnictwo II st.'!M44</f>
        <v>50</v>
      </c>
      <c r="K44" s="531">
        <f>'Położnictwo II st.'!N44</f>
        <v>25</v>
      </c>
      <c r="L44" s="532">
        <f>'Położnictwo II st.'!O44</f>
        <v>25</v>
      </c>
      <c r="M44" s="533">
        <f>'Położnictwo II st.'!AB44+'Położnictwo II st.'!AD44+'Położnictwo II st.'!AY44+'Położnictwo II st.'!BA44</f>
        <v>10</v>
      </c>
      <c r="N44" s="534">
        <f>'Położnictwo II st.'!P44</f>
        <v>25</v>
      </c>
      <c r="O44" s="535">
        <f>'Położnictwo II st.'!Q44</f>
        <v>2</v>
      </c>
      <c r="P44" s="536" t="str">
        <f>'Położnictwo II st.'!V44</f>
        <v>zal</v>
      </c>
      <c r="Q44" s="556">
        <f t="shared" ref="Q44:Q66" si="10">SUM(T44:EX44)</f>
        <v>3</v>
      </c>
      <c r="R44" s="538">
        <f t="shared" ref="R44:R66" si="11">SUM(EY44:JD44)</f>
        <v>5</v>
      </c>
      <c r="S44" s="539">
        <f t="shared" ref="S44" si="12">SUM(JE44:JK44)</f>
        <v>6</v>
      </c>
      <c r="T44" s="493"/>
      <c r="U44" s="483"/>
      <c r="V44" s="483"/>
      <c r="W44" s="483"/>
      <c r="X44" s="483"/>
      <c r="Y44" s="483"/>
      <c r="Z44" s="483"/>
      <c r="AA44" s="483"/>
      <c r="AB44" s="483"/>
      <c r="AC44" s="483"/>
      <c r="AD44" s="483"/>
      <c r="AE44" s="483"/>
      <c r="AF44" s="483"/>
      <c r="AG44" s="483"/>
      <c r="AH44" s="483"/>
      <c r="AI44" s="483"/>
      <c r="AJ44" s="483"/>
      <c r="AK44" s="483"/>
      <c r="AL44" s="483"/>
      <c r="AM44" s="483"/>
      <c r="AN44" s="483"/>
      <c r="AO44" s="483"/>
      <c r="AP44" s="483"/>
      <c r="AQ44" s="483">
        <v>1</v>
      </c>
      <c r="AR44" s="483">
        <v>1</v>
      </c>
      <c r="AS44" s="483">
        <v>1</v>
      </c>
      <c r="AT44" s="485"/>
      <c r="AU44" s="481"/>
      <c r="AV44" s="482"/>
      <c r="AW44" s="482"/>
      <c r="AX44" s="482"/>
      <c r="AY44" s="482"/>
      <c r="AZ44" s="482"/>
      <c r="BA44" s="482"/>
      <c r="BB44" s="482"/>
      <c r="BC44" s="482"/>
      <c r="BD44" s="482"/>
      <c r="BE44" s="482"/>
      <c r="BF44" s="482"/>
      <c r="BG44" s="482"/>
      <c r="BH44" s="482"/>
      <c r="BI44" s="482"/>
      <c r="BJ44" s="482"/>
      <c r="BK44" s="482"/>
      <c r="BL44" s="482"/>
      <c r="BM44" s="482"/>
      <c r="BN44" s="482"/>
      <c r="BO44" s="482"/>
      <c r="BP44" s="482"/>
      <c r="BQ44" s="482"/>
      <c r="BR44" s="485"/>
      <c r="BS44" s="483"/>
      <c r="BT44" s="482"/>
      <c r="BU44" s="482"/>
      <c r="BV44" s="482"/>
      <c r="BW44" s="482"/>
      <c r="BX44" s="482"/>
      <c r="BY44" s="482"/>
      <c r="BZ44" s="482"/>
      <c r="CA44" s="482"/>
      <c r="CB44" s="482"/>
      <c r="CC44" s="482"/>
      <c r="CD44" s="482"/>
      <c r="CE44" s="482"/>
      <c r="CF44" s="482"/>
      <c r="CG44" s="482"/>
      <c r="CH44" s="482"/>
      <c r="CI44" s="482"/>
      <c r="CJ44" s="482"/>
      <c r="CK44" s="482"/>
      <c r="CL44" s="482"/>
      <c r="CM44" s="482"/>
      <c r="CN44" s="482"/>
      <c r="CO44" s="482"/>
      <c r="CP44" s="482"/>
      <c r="CQ44" s="482"/>
      <c r="CR44" s="482"/>
      <c r="CS44" s="482"/>
      <c r="CT44" s="482"/>
      <c r="CU44" s="482"/>
      <c r="CV44" s="482"/>
      <c r="CW44" s="482"/>
      <c r="CX44" s="482"/>
      <c r="CY44" s="483"/>
      <c r="CZ44" s="483"/>
      <c r="DA44" s="483"/>
      <c r="DB44" s="483"/>
      <c r="DC44" s="483"/>
      <c r="DD44" s="483"/>
      <c r="DE44" s="483"/>
      <c r="DF44" s="483"/>
      <c r="DG44" s="485"/>
      <c r="DH44" s="483"/>
      <c r="DI44" s="483"/>
      <c r="DJ44" s="483"/>
      <c r="DK44" s="483"/>
      <c r="DL44" s="483"/>
      <c r="DM44" s="483"/>
      <c r="DN44" s="483"/>
      <c r="DO44" s="483"/>
      <c r="DP44" s="483"/>
      <c r="DQ44" s="483"/>
      <c r="DR44" s="483"/>
      <c r="DS44" s="488"/>
      <c r="DT44" s="487"/>
      <c r="DU44" s="487"/>
      <c r="DV44" s="521"/>
      <c r="DW44" s="482"/>
      <c r="DX44" s="483"/>
      <c r="DY44" s="483"/>
      <c r="DZ44" s="483"/>
      <c r="EA44" s="483"/>
      <c r="EB44" s="483"/>
      <c r="EC44" s="483"/>
      <c r="ED44" s="483"/>
      <c r="EE44" s="483"/>
      <c r="EF44" s="483"/>
      <c r="EG44" s="483"/>
      <c r="EH44" s="483"/>
      <c r="EI44" s="483"/>
      <c r="EJ44" s="483"/>
      <c r="EK44" s="483"/>
      <c r="EL44" s="483"/>
      <c r="EM44" s="483"/>
      <c r="EN44" s="483"/>
      <c r="EO44" s="483"/>
      <c r="EP44" s="483"/>
      <c r="EQ44" s="486"/>
      <c r="ER44" s="486"/>
      <c r="ES44" s="481"/>
      <c r="ET44" s="486"/>
      <c r="EU44" s="486"/>
      <c r="EV44" s="486"/>
      <c r="EW44" s="486"/>
      <c r="EX44" s="491"/>
      <c r="EY44" s="482"/>
      <c r="EZ44" s="483"/>
      <c r="FA44" s="483"/>
      <c r="FB44" s="483"/>
      <c r="FC44" s="483"/>
      <c r="FD44" s="483"/>
      <c r="FE44" s="483"/>
      <c r="FF44" s="483"/>
      <c r="FG44" s="483"/>
      <c r="FH44" s="483"/>
      <c r="FI44" s="483"/>
      <c r="FJ44" s="483"/>
      <c r="FK44" s="483"/>
      <c r="FL44" s="483"/>
      <c r="FM44" s="483">
        <v>1</v>
      </c>
      <c r="FN44" s="483">
        <v>1</v>
      </c>
      <c r="FO44" s="483">
        <v>1</v>
      </c>
      <c r="FP44" s="483">
        <v>1</v>
      </c>
      <c r="FQ44" s="486">
        <v>1</v>
      </c>
      <c r="FR44" s="483"/>
      <c r="FS44" s="485"/>
      <c r="FT44" s="481"/>
      <c r="FU44" s="483"/>
      <c r="FV44" s="483"/>
      <c r="FW44" s="483"/>
      <c r="FX44" s="483"/>
      <c r="FY44" s="483"/>
      <c r="FZ44" s="483"/>
      <c r="GA44" s="483"/>
      <c r="GB44" s="483"/>
      <c r="GC44" s="483"/>
      <c r="GD44" s="483"/>
      <c r="GE44" s="483"/>
      <c r="GF44" s="483"/>
      <c r="GG44" s="483"/>
      <c r="GH44" s="483"/>
      <c r="GI44" s="483"/>
      <c r="GJ44" s="483"/>
      <c r="GK44" s="483"/>
      <c r="GL44" s="483"/>
      <c r="GM44" s="483"/>
      <c r="GN44" s="483"/>
      <c r="GO44" s="483"/>
      <c r="GP44" s="483"/>
      <c r="GQ44" s="483"/>
      <c r="GR44" s="483"/>
      <c r="GS44" s="482"/>
      <c r="GT44" s="483"/>
      <c r="GU44" s="483"/>
      <c r="GV44" s="483"/>
      <c r="GW44" s="483"/>
      <c r="GX44" s="483"/>
      <c r="GY44" s="483"/>
      <c r="GZ44" s="483"/>
      <c r="HA44" s="483"/>
      <c r="HB44" s="483"/>
      <c r="HC44" s="483"/>
      <c r="HD44" s="483"/>
      <c r="HE44" s="483"/>
      <c r="HF44" s="483"/>
      <c r="HG44" s="483"/>
      <c r="HH44" s="483"/>
      <c r="HI44" s="483"/>
      <c r="HJ44" s="483"/>
      <c r="HK44" s="483"/>
      <c r="HL44" s="483"/>
      <c r="HM44" s="486"/>
      <c r="HN44" s="486"/>
      <c r="HO44" s="486"/>
      <c r="HP44" s="486"/>
      <c r="HQ44" s="486"/>
      <c r="HR44" s="486"/>
      <c r="HS44" s="486"/>
      <c r="HT44" s="486"/>
      <c r="HU44" s="486"/>
      <c r="HV44" s="486"/>
      <c r="HW44" s="486"/>
      <c r="HX44" s="486"/>
      <c r="HY44" s="486"/>
      <c r="HZ44" s="486"/>
      <c r="IA44" s="486"/>
      <c r="IB44" s="486"/>
      <c r="IC44" s="487"/>
      <c r="ID44" s="487"/>
      <c r="IE44" s="487"/>
      <c r="IF44" s="487"/>
      <c r="IG44" s="487"/>
      <c r="IH44" s="487"/>
      <c r="II44" s="487"/>
      <c r="IJ44" s="487"/>
      <c r="IK44" s="487"/>
      <c r="IL44" s="485"/>
      <c r="IM44" s="487"/>
      <c r="IN44" s="492"/>
      <c r="IO44" s="486"/>
      <c r="IP44" s="486"/>
      <c r="IQ44" s="486"/>
      <c r="IR44" s="486"/>
      <c r="IS44" s="486"/>
      <c r="IT44" s="486"/>
      <c r="IU44" s="486"/>
      <c r="IV44" s="486"/>
      <c r="IW44" s="486"/>
      <c r="IX44" s="486"/>
      <c r="IY44" s="486"/>
      <c r="IZ44" s="486"/>
      <c r="JA44" s="486"/>
      <c r="JB44" s="486"/>
      <c r="JC44" s="486"/>
      <c r="JD44" s="491"/>
      <c r="JE44" s="494">
        <v>1</v>
      </c>
      <c r="JF44" s="487">
        <v>1</v>
      </c>
      <c r="JG44" s="487">
        <v>1</v>
      </c>
      <c r="JH44" s="487">
        <v>1</v>
      </c>
      <c r="JI44" s="487">
        <v>1</v>
      </c>
      <c r="JJ44" s="487">
        <v>1</v>
      </c>
      <c r="JK44" s="487"/>
    </row>
    <row r="45" spans="1:271" ht="28.5" customHeight="1" x14ac:dyDescent="0.25">
      <c r="A45" s="554">
        <f>'Położnictwo II st.'!A45</f>
        <v>25</v>
      </c>
      <c r="B45" s="554" t="str">
        <f>IF('Położnictwo II st.'!B45&gt;0,'Położnictwo II st.'!B45," ")</f>
        <v>A</v>
      </c>
      <c r="C45" s="554" t="str">
        <f>IF('Położnictwo II st.'!C45&gt;0,'Położnictwo II st.'!C45," ")</f>
        <v>2026/2027</v>
      </c>
      <c r="D45" s="554" t="str">
        <f>IF('Położnictwo II st.'!D45&gt;0,'Położnictwo II st.'!D45," ")</f>
        <v xml:space="preserve"> </v>
      </c>
      <c r="E45" s="554">
        <f>IF('Położnictwo II st.'!E45&gt;0,'Położnictwo II st.'!E45," ")</f>
        <v>2</v>
      </c>
      <c r="F45" s="554" t="str">
        <f>IF('Położnictwo II st.'!F45&gt;0,'Położnictwo II st.'!F45," ")</f>
        <v>2027/2028</v>
      </c>
      <c r="G45" s="554" t="str">
        <f>IF('Położnictwo II st.'!G45&gt;0,'Położnictwo II st.'!G45," ")</f>
        <v>RPS</v>
      </c>
      <c r="H45" s="554" t="str">
        <f>IF('Położnictwo II st.'!H45&gt;0,'Położnictwo II st.'!H45," ")</f>
        <v>ze standardu</v>
      </c>
      <c r="I45" s="555" t="str">
        <f>IF('Położnictwo II st.'!I45&gt;0,'Położnictwo II st.'!I45," ")</f>
        <v>Zarządzanie w praktyce zawodowej położnej</v>
      </c>
      <c r="J45" s="530">
        <f>'Położnictwo II st.'!M45</f>
        <v>100</v>
      </c>
      <c r="K45" s="531">
        <f>'Położnictwo II st.'!N45</f>
        <v>65</v>
      </c>
      <c r="L45" s="532">
        <f>'Położnictwo II st.'!O45</f>
        <v>35</v>
      </c>
      <c r="M45" s="533">
        <f>'Położnictwo II st.'!AB45+'Położnictwo II st.'!AD45+'Położnictwo II st.'!AY45+'Położnictwo II st.'!BA45</f>
        <v>20</v>
      </c>
      <c r="N45" s="534">
        <f>'Położnictwo II st.'!P45</f>
        <v>35</v>
      </c>
      <c r="O45" s="535">
        <f>'Położnictwo II st.'!Q45</f>
        <v>4</v>
      </c>
      <c r="P45" s="536" t="str">
        <f>'Położnictwo II st.'!V45</f>
        <v>egz</v>
      </c>
      <c r="Q45" s="556">
        <f t="shared" si="10"/>
        <v>15</v>
      </c>
      <c r="R45" s="538">
        <f t="shared" si="11"/>
        <v>8</v>
      </c>
      <c r="S45" s="539">
        <f t="shared" ref="S45:S64" si="13">SUM(JE45:JK45)</f>
        <v>6</v>
      </c>
      <c r="T45" s="498"/>
      <c r="U45" s="489"/>
      <c r="V45" s="489"/>
      <c r="W45" s="489"/>
      <c r="X45" s="489"/>
      <c r="Y45" s="489">
        <v>1</v>
      </c>
      <c r="Z45" s="489">
        <v>1</v>
      </c>
      <c r="AA45" s="489">
        <v>1</v>
      </c>
      <c r="AB45" s="489">
        <v>1</v>
      </c>
      <c r="AC45" s="489">
        <v>1</v>
      </c>
      <c r="AD45" s="489">
        <v>1</v>
      </c>
      <c r="AE45" s="489">
        <v>1</v>
      </c>
      <c r="AF45" s="489">
        <v>1</v>
      </c>
      <c r="AG45" s="489">
        <v>1</v>
      </c>
      <c r="AH45" s="489">
        <v>1</v>
      </c>
      <c r="AI45" s="489">
        <v>1</v>
      </c>
      <c r="AJ45" s="489">
        <v>1</v>
      </c>
      <c r="AK45" s="489">
        <v>1</v>
      </c>
      <c r="AL45" s="489">
        <v>1</v>
      </c>
      <c r="AM45" s="489">
        <v>1</v>
      </c>
      <c r="AN45" s="489"/>
      <c r="AO45" s="489"/>
      <c r="AP45" s="489"/>
      <c r="AQ45" s="489"/>
      <c r="AR45" s="489"/>
      <c r="AS45" s="489"/>
      <c r="AT45" s="492"/>
      <c r="AU45" s="493"/>
      <c r="AV45" s="494"/>
      <c r="AW45" s="494"/>
      <c r="AX45" s="494"/>
      <c r="AY45" s="494"/>
      <c r="AZ45" s="494"/>
      <c r="BA45" s="494"/>
      <c r="BB45" s="494"/>
      <c r="BC45" s="494"/>
      <c r="BD45" s="494"/>
      <c r="BE45" s="494"/>
      <c r="BF45" s="494"/>
      <c r="BG45" s="494"/>
      <c r="BH45" s="494"/>
      <c r="BI45" s="494"/>
      <c r="BJ45" s="494"/>
      <c r="BK45" s="494"/>
      <c r="BL45" s="494"/>
      <c r="BM45" s="494"/>
      <c r="BN45" s="494"/>
      <c r="BO45" s="494"/>
      <c r="BP45" s="494"/>
      <c r="BQ45" s="494"/>
      <c r="BR45" s="492"/>
      <c r="BS45" s="487"/>
      <c r="BT45" s="494"/>
      <c r="BU45" s="494"/>
      <c r="BV45" s="494"/>
      <c r="BW45" s="494"/>
      <c r="BX45" s="494"/>
      <c r="BY45" s="494"/>
      <c r="BZ45" s="494"/>
      <c r="CA45" s="494"/>
      <c r="CB45" s="494"/>
      <c r="CC45" s="494"/>
      <c r="CD45" s="494"/>
      <c r="CE45" s="494"/>
      <c r="CF45" s="494"/>
      <c r="CG45" s="494"/>
      <c r="CH45" s="494"/>
      <c r="CI45" s="494"/>
      <c r="CJ45" s="494"/>
      <c r="CK45" s="494"/>
      <c r="CL45" s="494"/>
      <c r="CM45" s="494"/>
      <c r="CN45" s="494"/>
      <c r="CO45" s="494"/>
      <c r="CP45" s="494"/>
      <c r="CQ45" s="494"/>
      <c r="CR45" s="494"/>
      <c r="CS45" s="494"/>
      <c r="CT45" s="494"/>
      <c r="CU45" s="494"/>
      <c r="CV45" s="494"/>
      <c r="CW45" s="494"/>
      <c r="CX45" s="494"/>
      <c r="CY45" s="489"/>
      <c r="CZ45" s="489"/>
      <c r="DA45" s="489"/>
      <c r="DB45" s="489"/>
      <c r="DC45" s="489"/>
      <c r="DD45" s="489"/>
      <c r="DE45" s="489"/>
      <c r="DF45" s="489"/>
      <c r="DG45" s="492"/>
      <c r="DH45" s="489"/>
      <c r="DI45" s="489"/>
      <c r="DJ45" s="489"/>
      <c r="DK45" s="489"/>
      <c r="DL45" s="489"/>
      <c r="DM45" s="489"/>
      <c r="DN45" s="489"/>
      <c r="DO45" s="489"/>
      <c r="DP45" s="489"/>
      <c r="DQ45" s="489"/>
      <c r="DR45" s="489"/>
      <c r="DS45" s="497"/>
      <c r="DT45" s="489"/>
      <c r="DU45" s="489"/>
      <c r="DV45" s="490"/>
      <c r="DW45" s="496"/>
      <c r="DX45" s="489"/>
      <c r="DY45" s="489"/>
      <c r="DZ45" s="489"/>
      <c r="EA45" s="489"/>
      <c r="EB45" s="489"/>
      <c r="EC45" s="489"/>
      <c r="ED45" s="489"/>
      <c r="EE45" s="489"/>
      <c r="EF45" s="489"/>
      <c r="EG45" s="489"/>
      <c r="EH45" s="489"/>
      <c r="EI45" s="489"/>
      <c r="EJ45" s="489"/>
      <c r="EK45" s="489"/>
      <c r="EL45" s="489"/>
      <c r="EM45" s="489"/>
      <c r="EN45" s="489"/>
      <c r="EO45" s="489"/>
      <c r="EP45" s="489"/>
      <c r="EQ45" s="497"/>
      <c r="ER45" s="497"/>
      <c r="ES45" s="498"/>
      <c r="ET45" s="497"/>
      <c r="EU45" s="497"/>
      <c r="EV45" s="497"/>
      <c r="EW45" s="497"/>
      <c r="EX45" s="490"/>
      <c r="EY45" s="496"/>
      <c r="EZ45" s="489"/>
      <c r="FA45" s="489"/>
      <c r="FB45" s="489">
        <v>1</v>
      </c>
      <c r="FC45" s="489">
        <v>1</v>
      </c>
      <c r="FD45" s="489">
        <v>1</v>
      </c>
      <c r="FE45" s="489">
        <v>1</v>
      </c>
      <c r="FF45" s="489">
        <v>1</v>
      </c>
      <c r="FG45" s="489">
        <v>1</v>
      </c>
      <c r="FH45" s="489">
        <v>1</v>
      </c>
      <c r="FI45" s="489">
        <v>1</v>
      </c>
      <c r="FJ45" s="489"/>
      <c r="FK45" s="489"/>
      <c r="FL45" s="489"/>
      <c r="FM45" s="489"/>
      <c r="FN45" s="489"/>
      <c r="FO45" s="489"/>
      <c r="FP45" s="489"/>
      <c r="FQ45" s="497"/>
      <c r="FR45" s="489"/>
      <c r="FS45" s="499"/>
      <c r="FT45" s="498"/>
      <c r="FU45" s="489"/>
      <c r="FV45" s="489"/>
      <c r="FW45" s="489"/>
      <c r="FX45" s="489"/>
      <c r="FY45" s="489"/>
      <c r="FZ45" s="489"/>
      <c r="GA45" s="489"/>
      <c r="GB45" s="489"/>
      <c r="GC45" s="489"/>
      <c r="GD45" s="489"/>
      <c r="GE45" s="489"/>
      <c r="GF45" s="489"/>
      <c r="GG45" s="489"/>
      <c r="GH45" s="489"/>
      <c r="GI45" s="489"/>
      <c r="GJ45" s="489"/>
      <c r="GK45" s="489"/>
      <c r="GL45" s="489"/>
      <c r="GM45" s="489"/>
      <c r="GN45" s="489"/>
      <c r="GO45" s="489"/>
      <c r="GP45" s="489"/>
      <c r="GQ45" s="489"/>
      <c r="GR45" s="489"/>
      <c r="GS45" s="496"/>
      <c r="GT45" s="489"/>
      <c r="GU45" s="489"/>
      <c r="GV45" s="489"/>
      <c r="GW45" s="489"/>
      <c r="GX45" s="489"/>
      <c r="GY45" s="489"/>
      <c r="GZ45" s="489"/>
      <c r="HA45" s="489"/>
      <c r="HB45" s="489"/>
      <c r="HC45" s="489"/>
      <c r="HD45" s="489"/>
      <c r="HE45" s="489"/>
      <c r="HF45" s="489"/>
      <c r="HG45" s="489"/>
      <c r="HH45" s="489"/>
      <c r="HI45" s="489"/>
      <c r="HJ45" s="489"/>
      <c r="HK45" s="489"/>
      <c r="HL45" s="489"/>
      <c r="HM45" s="497"/>
      <c r="HN45" s="497"/>
      <c r="HO45" s="497"/>
      <c r="HP45" s="497"/>
      <c r="HQ45" s="497"/>
      <c r="HR45" s="497"/>
      <c r="HS45" s="497"/>
      <c r="HT45" s="497"/>
      <c r="HU45" s="497"/>
      <c r="HV45" s="497"/>
      <c r="HW45" s="497"/>
      <c r="HX45" s="497"/>
      <c r="HY45" s="497"/>
      <c r="HZ45" s="497"/>
      <c r="IA45" s="497"/>
      <c r="IB45" s="497"/>
      <c r="IC45" s="489"/>
      <c r="ID45" s="489"/>
      <c r="IE45" s="489"/>
      <c r="IF45" s="489"/>
      <c r="IG45" s="489"/>
      <c r="IH45" s="489"/>
      <c r="II45" s="489"/>
      <c r="IJ45" s="489"/>
      <c r="IK45" s="489"/>
      <c r="IL45" s="499"/>
      <c r="IM45" s="489"/>
      <c r="IN45" s="499"/>
      <c r="IO45" s="497"/>
      <c r="IP45" s="497"/>
      <c r="IQ45" s="497"/>
      <c r="IR45" s="497"/>
      <c r="IS45" s="497"/>
      <c r="IT45" s="497"/>
      <c r="IU45" s="497"/>
      <c r="IV45" s="497"/>
      <c r="IW45" s="497"/>
      <c r="IX45" s="497"/>
      <c r="IY45" s="497"/>
      <c r="IZ45" s="497"/>
      <c r="JA45" s="497"/>
      <c r="JB45" s="497"/>
      <c r="JC45" s="497"/>
      <c r="JD45" s="490"/>
      <c r="JE45" s="496">
        <v>1</v>
      </c>
      <c r="JF45" s="489">
        <v>1</v>
      </c>
      <c r="JG45" s="489">
        <v>1</v>
      </c>
      <c r="JH45" s="489">
        <v>1</v>
      </c>
      <c r="JI45" s="489">
        <v>1</v>
      </c>
      <c r="JJ45" s="489"/>
      <c r="JK45" s="489">
        <v>1</v>
      </c>
    </row>
    <row r="46" spans="1:271" ht="28.5" customHeight="1" x14ac:dyDescent="0.25">
      <c r="A46" s="554">
        <f>'Położnictwo II st.'!A46</f>
        <v>26</v>
      </c>
      <c r="B46" s="554" t="str">
        <f>IF('Położnictwo II st.'!B46&gt;0,'Położnictwo II st.'!B46," ")</f>
        <v>A</v>
      </c>
      <c r="C46" s="554" t="str">
        <f>IF('Położnictwo II st.'!C46&gt;0,'Położnictwo II st.'!C46," ")</f>
        <v>2026/2027</v>
      </c>
      <c r="D46" s="554" t="str">
        <f>IF('Położnictwo II st.'!D46&gt;0,'Położnictwo II st.'!D46," ")</f>
        <v xml:space="preserve"> </v>
      </c>
      <c r="E46" s="554">
        <f>IF('Położnictwo II st.'!E46&gt;0,'Położnictwo II st.'!E46," ")</f>
        <v>2</v>
      </c>
      <c r="F46" s="554" t="str">
        <f>IF('Położnictwo II st.'!F46&gt;0,'Położnictwo II st.'!F46," ")</f>
        <v>2027/2028</v>
      </c>
      <c r="G46" s="554" t="str">
        <f>IF('Położnictwo II st.'!G46&gt;0,'Położnictwo II st.'!G46," ")</f>
        <v>RPS</v>
      </c>
      <c r="H46" s="554" t="str">
        <f>IF('Położnictwo II st.'!H46&gt;0,'Położnictwo II st.'!H46," ")</f>
        <v>ze standardu</v>
      </c>
      <c r="I46" s="555" t="str">
        <f>IF('Położnictwo II st.'!I46&gt;0,'Położnictwo II st.'!I46," ")</f>
        <v>Język angielski</v>
      </c>
      <c r="J46" s="530">
        <f>'Położnictwo II st.'!M46</f>
        <v>50</v>
      </c>
      <c r="K46" s="531">
        <f>'Położnictwo II st.'!N46</f>
        <v>20</v>
      </c>
      <c r="L46" s="532">
        <f>'Położnictwo II st.'!O46</f>
        <v>30</v>
      </c>
      <c r="M46" s="533">
        <f>'Położnictwo II st.'!AB46+'Położnictwo II st.'!AD46+'Położnictwo II st.'!AY46+'Położnictwo II st.'!BA46</f>
        <v>0</v>
      </c>
      <c r="N46" s="534">
        <f>'Położnictwo II st.'!P46</f>
        <v>30</v>
      </c>
      <c r="O46" s="535">
        <f>'Położnictwo II st.'!Q46</f>
        <v>2</v>
      </c>
      <c r="P46" s="536" t="str">
        <f>'Położnictwo II st.'!V46</f>
        <v>zal</v>
      </c>
      <c r="Q46" s="556">
        <f t="shared" si="10"/>
        <v>0</v>
      </c>
      <c r="R46" s="538">
        <f t="shared" si="11"/>
        <v>1</v>
      </c>
      <c r="S46" s="539">
        <f t="shared" si="13"/>
        <v>1</v>
      </c>
      <c r="T46" s="498"/>
      <c r="U46" s="489"/>
      <c r="V46" s="489"/>
      <c r="W46" s="489"/>
      <c r="X46" s="489"/>
      <c r="Y46" s="489"/>
      <c r="Z46" s="489"/>
      <c r="AA46" s="489"/>
      <c r="AB46" s="489"/>
      <c r="AC46" s="489"/>
      <c r="AD46" s="489"/>
      <c r="AE46" s="489"/>
      <c r="AF46" s="489"/>
      <c r="AG46" s="489"/>
      <c r="AH46" s="489"/>
      <c r="AI46" s="489"/>
      <c r="AJ46" s="489"/>
      <c r="AK46" s="489"/>
      <c r="AL46" s="489"/>
      <c r="AM46" s="489"/>
      <c r="AN46" s="489"/>
      <c r="AO46" s="489"/>
      <c r="AP46" s="489"/>
      <c r="AQ46" s="489"/>
      <c r="AR46" s="489"/>
      <c r="AS46" s="489"/>
      <c r="AT46" s="492"/>
      <c r="AU46" s="493"/>
      <c r="AV46" s="494"/>
      <c r="AW46" s="494"/>
      <c r="AX46" s="494"/>
      <c r="AY46" s="494"/>
      <c r="AZ46" s="494"/>
      <c r="BA46" s="494"/>
      <c r="BB46" s="494"/>
      <c r="BC46" s="494"/>
      <c r="BD46" s="494"/>
      <c r="BE46" s="494"/>
      <c r="BF46" s="494"/>
      <c r="BG46" s="494"/>
      <c r="BH46" s="494"/>
      <c r="BI46" s="494"/>
      <c r="BJ46" s="494"/>
      <c r="BK46" s="494"/>
      <c r="BL46" s="494"/>
      <c r="BM46" s="494"/>
      <c r="BN46" s="494"/>
      <c r="BO46" s="494"/>
      <c r="BP46" s="494"/>
      <c r="BQ46" s="494"/>
      <c r="BR46" s="492"/>
      <c r="BS46" s="487"/>
      <c r="BT46" s="494"/>
      <c r="BU46" s="494"/>
      <c r="BV46" s="494"/>
      <c r="BW46" s="494"/>
      <c r="BX46" s="494"/>
      <c r="BY46" s="494"/>
      <c r="BZ46" s="494"/>
      <c r="CA46" s="494"/>
      <c r="CB46" s="494"/>
      <c r="CC46" s="494"/>
      <c r="CD46" s="494"/>
      <c r="CE46" s="494"/>
      <c r="CF46" s="494"/>
      <c r="CG46" s="494"/>
      <c r="CH46" s="494"/>
      <c r="CI46" s="494"/>
      <c r="CJ46" s="494"/>
      <c r="CK46" s="494"/>
      <c r="CL46" s="494"/>
      <c r="CM46" s="494"/>
      <c r="CN46" s="494"/>
      <c r="CO46" s="494"/>
      <c r="CP46" s="494"/>
      <c r="CQ46" s="494"/>
      <c r="CR46" s="494"/>
      <c r="CS46" s="494"/>
      <c r="CT46" s="494"/>
      <c r="CU46" s="494"/>
      <c r="CV46" s="494"/>
      <c r="CW46" s="494"/>
      <c r="CX46" s="494"/>
      <c r="CY46" s="489"/>
      <c r="CZ46" s="489"/>
      <c r="DA46" s="489"/>
      <c r="DB46" s="489"/>
      <c r="DC46" s="489"/>
      <c r="DD46" s="489"/>
      <c r="DE46" s="489"/>
      <c r="DF46" s="489"/>
      <c r="DG46" s="492"/>
      <c r="DH46" s="489"/>
      <c r="DI46" s="489"/>
      <c r="DJ46" s="489"/>
      <c r="DK46" s="489"/>
      <c r="DL46" s="489"/>
      <c r="DM46" s="489"/>
      <c r="DN46" s="489"/>
      <c r="DO46" s="489"/>
      <c r="DP46" s="489"/>
      <c r="DQ46" s="489"/>
      <c r="DR46" s="489"/>
      <c r="DS46" s="497"/>
      <c r="DT46" s="489"/>
      <c r="DU46" s="489"/>
      <c r="DV46" s="490"/>
      <c r="DW46" s="496"/>
      <c r="DX46" s="489"/>
      <c r="DY46" s="489"/>
      <c r="DZ46" s="489"/>
      <c r="EA46" s="489"/>
      <c r="EB46" s="489"/>
      <c r="EC46" s="489"/>
      <c r="ED46" s="489"/>
      <c r="EE46" s="489"/>
      <c r="EF46" s="489"/>
      <c r="EG46" s="489"/>
      <c r="EH46" s="489"/>
      <c r="EI46" s="489"/>
      <c r="EJ46" s="489"/>
      <c r="EK46" s="489"/>
      <c r="EL46" s="489"/>
      <c r="EM46" s="489"/>
      <c r="EN46" s="489"/>
      <c r="EO46" s="489"/>
      <c r="EP46" s="489"/>
      <c r="EQ46" s="497"/>
      <c r="ER46" s="497"/>
      <c r="ES46" s="498"/>
      <c r="ET46" s="497"/>
      <c r="EU46" s="497"/>
      <c r="EV46" s="497"/>
      <c r="EW46" s="497"/>
      <c r="EX46" s="490"/>
      <c r="EY46" s="496"/>
      <c r="EZ46" s="489"/>
      <c r="FA46" s="489"/>
      <c r="FB46" s="489"/>
      <c r="FC46" s="489"/>
      <c r="FD46" s="489"/>
      <c r="FE46" s="489"/>
      <c r="FF46" s="489"/>
      <c r="FG46" s="489"/>
      <c r="FH46" s="489"/>
      <c r="FI46" s="489"/>
      <c r="FJ46" s="489"/>
      <c r="FK46" s="489"/>
      <c r="FL46" s="489"/>
      <c r="FM46" s="489"/>
      <c r="FN46" s="489"/>
      <c r="FO46" s="489"/>
      <c r="FP46" s="489"/>
      <c r="FQ46" s="497"/>
      <c r="FR46" s="489">
        <v>1</v>
      </c>
      <c r="FS46" s="499"/>
      <c r="FT46" s="498"/>
      <c r="FU46" s="489"/>
      <c r="FV46" s="489"/>
      <c r="FW46" s="489"/>
      <c r="FX46" s="489"/>
      <c r="FY46" s="489"/>
      <c r="FZ46" s="489"/>
      <c r="GA46" s="489"/>
      <c r="GB46" s="489"/>
      <c r="GC46" s="489"/>
      <c r="GD46" s="489"/>
      <c r="GE46" s="489"/>
      <c r="GF46" s="489"/>
      <c r="GG46" s="489"/>
      <c r="GH46" s="489"/>
      <c r="GI46" s="489"/>
      <c r="GJ46" s="489"/>
      <c r="GK46" s="489"/>
      <c r="GL46" s="489"/>
      <c r="GM46" s="489"/>
      <c r="GN46" s="489"/>
      <c r="GO46" s="489"/>
      <c r="GP46" s="489"/>
      <c r="GQ46" s="489"/>
      <c r="GR46" s="489"/>
      <c r="GS46" s="496"/>
      <c r="GT46" s="489"/>
      <c r="GU46" s="489"/>
      <c r="GV46" s="489"/>
      <c r="GW46" s="489"/>
      <c r="GX46" s="489"/>
      <c r="GY46" s="489"/>
      <c r="GZ46" s="489"/>
      <c r="HA46" s="489"/>
      <c r="HB46" s="489"/>
      <c r="HC46" s="489"/>
      <c r="HD46" s="489"/>
      <c r="HE46" s="489"/>
      <c r="HF46" s="489"/>
      <c r="HG46" s="489"/>
      <c r="HH46" s="489"/>
      <c r="HI46" s="489"/>
      <c r="HJ46" s="489"/>
      <c r="HK46" s="489"/>
      <c r="HL46" s="489"/>
      <c r="HM46" s="497"/>
      <c r="HN46" s="497"/>
      <c r="HO46" s="497"/>
      <c r="HP46" s="497"/>
      <c r="HQ46" s="497"/>
      <c r="HR46" s="497"/>
      <c r="HS46" s="497"/>
      <c r="HT46" s="497"/>
      <c r="HU46" s="497"/>
      <c r="HV46" s="497"/>
      <c r="HW46" s="497"/>
      <c r="HX46" s="497"/>
      <c r="HY46" s="497"/>
      <c r="HZ46" s="497"/>
      <c r="IA46" s="497"/>
      <c r="IB46" s="497"/>
      <c r="IC46" s="489"/>
      <c r="ID46" s="489"/>
      <c r="IE46" s="489"/>
      <c r="IF46" s="489"/>
      <c r="IG46" s="489"/>
      <c r="IH46" s="489"/>
      <c r="II46" s="489"/>
      <c r="IJ46" s="489"/>
      <c r="IK46" s="489"/>
      <c r="IL46" s="499"/>
      <c r="IM46" s="489"/>
      <c r="IN46" s="499"/>
      <c r="IO46" s="497"/>
      <c r="IP46" s="497"/>
      <c r="IQ46" s="497"/>
      <c r="IR46" s="497"/>
      <c r="IS46" s="497"/>
      <c r="IT46" s="497"/>
      <c r="IU46" s="497"/>
      <c r="IV46" s="497"/>
      <c r="IW46" s="497"/>
      <c r="IX46" s="497"/>
      <c r="IY46" s="497"/>
      <c r="IZ46" s="497"/>
      <c r="JA46" s="497"/>
      <c r="JB46" s="497"/>
      <c r="JC46" s="497"/>
      <c r="JD46" s="490"/>
      <c r="JE46" s="496"/>
      <c r="JF46" s="489"/>
      <c r="JG46" s="489">
        <v>1</v>
      </c>
      <c r="JH46" s="489"/>
      <c r="JI46" s="489"/>
      <c r="JJ46" s="489"/>
      <c r="JK46" s="489"/>
    </row>
    <row r="47" spans="1:271" ht="28.5" customHeight="1" x14ac:dyDescent="0.25">
      <c r="A47" s="554">
        <f>'Położnictwo II st.'!A47</f>
        <v>27</v>
      </c>
      <c r="B47" s="554" t="str">
        <f>IF('Położnictwo II st.'!B47&gt;0,'Położnictwo II st.'!B47," ")</f>
        <v>B</v>
      </c>
      <c r="C47" s="554" t="str">
        <f>IF('Położnictwo II st.'!C47&gt;0,'Położnictwo II st.'!C47," ")</f>
        <v>2026/2027</v>
      </c>
      <c r="D47" s="554" t="str">
        <f>IF('Położnictwo II st.'!D47&gt;0,'Położnictwo II st.'!D47," ")</f>
        <v xml:space="preserve"> </v>
      </c>
      <c r="E47" s="554">
        <f>IF('Położnictwo II st.'!E47&gt;0,'Położnictwo II st.'!E47," ")</f>
        <v>2</v>
      </c>
      <c r="F47" s="554" t="str">
        <f>IF('Położnictwo II st.'!F47&gt;0,'Położnictwo II st.'!F47," ")</f>
        <v>2027/2028</v>
      </c>
      <c r="G47" s="554" t="str">
        <f>IF('Położnictwo II st.'!G47&gt;0,'Położnictwo II st.'!G47," ")</f>
        <v>RPS</v>
      </c>
      <c r="H47" s="554" t="str">
        <f>IF('Położnictwo II st.'!H47&gt;0,'Położnictwo II st.'!H47," ")</f>
        <v>ze standardu</v>
      </c>
      <c r="I47" s="555" t="str">
        <f>IF('Położnictwo II st.'!I47&gt;0,'Położnictwo II st.'!I47," ")</f>
        <v>Farmakologia i ordynowanie produktów leczniczych</v>
      </c>
      <c r="J47" s="530">
        <f>'Położnictwo II st.'!M47</f>
        <v>75</v>
      </c>
      <c r="K47" s="531">
        <f>'Położnictwo II st.'!N47</f>
        <v>30</v>
      </c>
      <c r="L47" s="532">
        <f>'Położnictwo II st.'!O47</f>
        <v>45</v>
      </c>
      <c r="M47" s="533">
        <f>'Położnictwo II st.'!AB47+'Położnictwo II st.'!AD47+'Położnictwo II st.'!AY47+'Położnictwo II st.'!BA47</f>
        <v>15</v>
      </c>
      <c r="N47" s="534">
        <f>'Położnictwo II st.'!P47</f>
        <v>45</v>
      </c>
      <c r="O47" s="535">
        <f>'Położnictwo II st.'!Q47</f>
        <v>3</v>
      </c>
      <c r="P47" s="536" t="str">
        <f>'Położnictwo II st.'!V47</f>
        <v>zal</v>
      </c>
      <c r="Q47" s="556">
        <f t="shared" si="10"/>
        <v>4</v>
      </c>
      <c r="R47" s="538">
        <f t="shared" si="11"/>
        <v>5</v>
      </c>
      <c r="S47" s="539">
        <f t="shared" si="13"/>
        <v>2</v>
      </c>
      <c r="T47" s="498"/>
      <c r="U47" s="489"/>
      <c r="V47" s="489"/>
      <c r="W47" s="489"/>
      <c r="X47" s="489"/>
      <c r="Y47" s="489"/>
      <c r="Z47" s="489"/>
      <c r="AA47" s="489"/>
      <c r="AB47" s="489"/>
      <c r="AC47" s="489"/>
      <c r="AD47" s="489"/>
      <c r="AE47" s="489"/>
      <c r="AF47" s="489"/>
      <c r="AG47" s="489"/>
      <c r="AH47" s="489"/>
      <c r="AI47" s="489"/>
      <c r="AJ47" s="489"/>
      <c r="AK47" s="489"/>
      <c r="AL47" s="489"/>
      <c r="AM47" s="489"/>
      <c r="AN47" s="489"/>
      <c r="AO47" s="489"/>
      <c r="AP47" s="489"/>
      <c r="AQ47" s="489"/>
      <c r="AR47" s="489"/>
      <c r="AS47" s="489"/>
      <c r="AT47" s="492"/>
      <c r="AU47" s="493">
        <v>1</v>
      </c>
      <c r="AV47" s="494">
        <v>1</v>
      </c>
      <c r="AW47" s="494">
        <v>1</v>
      </c>
      <c r="AX47" s="494">
        <v>1</v>
      </c>
      <c r="AY47" s="494"/>
      <c r="AZ47" s="494"/>
      <c r="BA47" s="494"/>
      <c r="BB47" s="494"/>
      <c r="BC47" s="494"/>
      <c r="BD47" s="494"/>
      <c r="BE47" s="494"/>
      <c r="BF47" s="494"/>
      <c r="BG47" s="494"/>
      <c r="BH47" s="494"/>
      <c r="BI47" s="494"/>
      <c r="BJ47" s="494"/>
      <c r="BK47" s="494"/>
      <c r="BL47" s="494"/>
      <c r="BM47" s="494"/>
      <c r="BN47" s="494"/>
      <c r="BO47" s="494"/>
      <c r="BP47" s="494"/>
      <c r="BQ47" s="494"/>
      <c r="BR47" s="492"/>
      <c r="BS47" s="487"/>
      <c r="BT47" s="494"/>
      <c r="BU47" s="494"/>
      <c r="BV47" s="494"/>
      <c r="BW47" s="494"/>
      <c r="BX47" s="494"/>
      <c r="BY47" s="494"/>
      <c r="BZ47" s="494"/>
      <c r="CA47" s="494"/>
      <c r="CB47" s="494"/>
      <c r="CC47" s="494"/>
      <c r="CD47" s="494"/>
      <c r="CE47" s="494"/>
      <c r="CF47" s="494"/>
      <c r="CG47" s="494"/>
      <c r="CH47" s="494"/>
      <c r="CI47" s="494"/>
      <c r="CJ47" s="494"/>
      <c r="CK47" s="494"/>
      <c r="CL47" s="494"/>
      <c r="CM47" s="494"/>
      <c r="CN47" s="494"/>
      <c r="CO47" s="494"/>
      <c r="CP47" s="494"/>
      <c r="CQ47" s="494"/>
      <c r="CR47" s="494"/>
      <c r="CS47" s="494"/>
      <c r="CT47" s="494"/>
      <c r="CU47" s="494"/>
      <c r="CV47" s="494"/>
      <c r="CW47" s="494"/>
      <c r="CX47" s="494"/>
      <c r="CY47" s="489"/>
      <c r="CZ47" s="489"/>
      <c r="DA47" s="489"/>
      <c r="DB47" s="489"/>
      <c r="DC47" s="489"/>
      <c r="DD47" s="489"/>
      <c r="DE47" s="489"/>
      <c r="DF47" s="489"/>
      <c r="DG47" s="492"/>
      <c r="DH47" s="489"/>
      <c r="DI47" s="489"/>
      <c r="DJ47" s="489"/>
      <c r="DK47" s="489"/>
      <c r="DL47" s="489"/>
      <c r="DM47" s="489"/>
      <c r="DN47" s="489"/>
      <c r="DO47" s="489"/>
      <c r="DP47" s="489"/>
      <c r="DQ47" s="489"/>
      <c r="DR47" s="489"/>
      <c r="DS47" s="497"/>
      <c r="DT47" s="489"/>
      <c r="DU47" s="489"/>
      <c r="DV47" s="490"/>
      <c r="DW47" s="496"/>
      <c r="DX47" s="489"/>
      <c r="DY47" s="489"/>
      <c r="DZ47" s="489"/>
      <c r="EA47" s="489"/>
      <c r="EB47" s="489"/>
      <c r="EC47" s="489"/>
      <c r="ED47" s="489"/>
      <c r="EE47" s="489"/>
      <c r="EF47" s="489"/>
      <c r="EG47" s="489"/>
      <c r="EH47" s="489"/>
      <c r="EI47" s="489"/>
      <c r="EJ47" s="489"/>
      <c r="EK47" s="489"/>
      <c r="EL47" s="489"/>
      <c r="EM47" s="489"/>
      <c r="EN47" s="489"/>
      <c r="EO47" s="489"/>
      <c r="EP47" s="489"/>
      <c r="EQ47" s="497"/>
      <c r="ER47" s="497"/>
      <c r="ES47" s="498"/>
      <c r="ET47" s="497"/>
      <c r="EU47" s="497"/>
      <c r="EV47" s="497"/>
      <c r="EW47" s="497"/>
      <c r="EX47" s="490"/>
      <c r="EY47" s="496"/>
      <c r="EZ47" s="489"/>
      <c r="FA47" s="489"/>
      <c r="FB47" s="489"/>
      <c r="FC47" s="489"/>
      <c r="FD47" s="489"/>
      <c r="FE47" s="489"/>
      <c r="FF47" s="489"/>
      <c r="FG47" s="489"/>
      <c r="FH47" s="489"/>
      <c r="FI47" s="489"/>
      <c r="FJ47" s="489"/>
      <c r="FK47" s="489"/>
      <c r="FL47" s="489"/>
      <c r="FM47" s="489"/>
      <c r="FN47" s="489"/>
      <c r="FO47" s="489"/>
      <c r="FP47" s="489"/>
      <c r="FQ47" s="497"/>
      <c r="FR47" s="489"/>
      <c r="FS47" s="499"/>
      <c r="FT47" s="498">
        <v>1</v>
      </c>
      <c r="FU47" s="489">
        <v>1</v>
      </c>
      <c r="FV47" s="489">
        <v>1</v>
      </c>
      <c r="FW47" s="489">
        <v>1</v>
      </c>
      <c r="FX47" s="489">
        <v>1</v>
      </c>
      <c r="FY47" s="489"/>
      <c r="FZ47" s="489"/>
      <c r="GA47" s="489"/>
      <c r="GB47" s="489"/>
      <c r="GC47" s="489"/>
      <c r="GD47" s="489"/>
      <c r="GE47" s="489"/>
      <c r="GF47" s="489"/>
      <c r="GG47" s="489"/>
      <c r="GH47" s="489"/>
      <c r="GI47" s="489"/>
      <c r="GJ47" s="489"/>
      <c r="GK47" s="489"/>
      <c r="GL47" s="489"/>
      <c r="GM47" s="489"/>
      <c r="GN47" s="489"/>
      <c r="GO47" s="489"/>
      <c r="GP47" s="489"/>
      <c r="GQ47" s="489"/>
      <c r="GR47" s="489"/>
      <c r="GS47" s="496"/>
      <c r="GT47" s="489"/>
      <c r="GU47" s="489"/>
      <c r="GV47" s="489"/>
      <c r="GW47" s="489"/>
      <c r="GX47" s="489"/>
      <c r="GY47" s="489"/>
      <c r="GZ47" s="489"/>
      <c r="HA47" s="489"/>
      <c r="HB47" s="489"/>
      <c r="HC47" s="489"/>
      <c r="HD47" s="489"/>
      <c r="HE47" s="489"/>
      <c r="HF47" s="489"/>
      <c r="HG47" s="489"/>
      <c r="HH47" s="489"/>
      <c r="HI47" s="489"/>
      <c r="HJ47" s="489"/>
      <c r="HK47" s="489"/>
      <c r="HL47" s="489"/>
      <c r="HM47" s="497"/>
      <c r="HN47" s="497"/>
      <c r="HO47" s="497"/>
      <c r="HP47" s="497"/>
      <c r="HQ47" s="497"/>
      <c r="HR47" s="497"/>
      <c r="HS47" s="497"/>
      <c r="HT47" s="497"/>
      <c r="HU47" s="497"/>
      <c r="HV47" s="497"/>
      <c r="HW47" s="497"/>
      <c r="HX47" s="497"/>
      <c r="HY47" s="497"/>
      <c r="HZ47" s="497"/>
      <c r="IA47" s="497"/>
      <c r="IB47" s="497"/>
      <c r="IC47" s="489"/>
      <c r="ID47" s="489"/>
      <c r="IE47" s="489"/>
      <c r="IF47" s="489"/>
      <c r="IG47" s="489"/>
      <c r="IH47" s="489"/>
      <c r="II47" s="489"/>
      <c r="IJ47" s="489"/>
      <c r="IK47" s="489"/>
      <c r="IL47" s="499"/>
      <c r="IM47" s="489"/>
      <c r="IN47" s="499"/>
      <c r="IO47" s="497"/>
      <c r="IP47" s="497"/>
      <c r="IQ47" s="497"/>
      <c r="IR47" s="497"/>
      <c r="IS47" s="497"/>
      <c r="IT47" s="497"/>
      <c r="IU47" s="497"/>
      <c r="IV47" s="497"/>
      <c r="IW47" s="497"/>
      <c r="IX47" s="497"/>
      <c r="IY47" s="497"/>
      <c r="IZ47" s="497"/>
      <c r="JA47" s="497"/>
      <c r="JB47" s="497"/>
      <c r="JC47" s="497"/>
      <c r="JD47" s="490"/>
      <c r="JE47" s="496"/>
      <c r="JF47" s="489">
        <v>1</v>
      </c>
      <c r="JG47" s="489"/>
      <c r="JH47" s="489"/>
      <c r="JI47" s="489"/>
      <c r="JJ47" s="489"/>
      <c r="JK47" s="489">
        <v>1</v>
      </c>
    </row>
    <row r="48" spans="1:271" ht="28.5" customHeight="1" x14ac:dyDescent="0.25">
      <c r="A48" s="554">
        <f>'Położnictwo II st.'!A48</f>
        <v>28</v>
      </c>
      <c r="B48" s="554" t="str">
        <f>IF('Położnictwo II st.'!B48&gt;0,'Położnictwo II st.'!B48," ")</f>
        <v>B</v>
      </c>
      <c r="C48" s="554" t="str">
        <f>IF('Położnictwo II st.'!C48&gt;0,'Położnictwo II st.'!C48," ")</f>
        <v>2026/2027</v>
      </c>
      <c r="D48" s="554" t="str">
        <f>IF('Położnictwo II st.'!D48&gt;0,'Położnictwo II st.'!D48," ")</f>
        <v xml:space="preserve"> </v>
      </c>
      <c r="E48" s="554">
        <f>IF('Położnictwo II st.'!E48&gt;0,'Położnictwo II st.'!E48," ")</f>
        <v>2</v>
      </c>
      <c r="F48" s="554" t="str">
        <f>IF('Położnictwo II st.'!F48&gt;0,'Położnictwo II st.'!F48," ")</f>
        <v>2027/2028</v>
      </c>
      <c r="G48" s="554" t="str">
        <f>IF('Położnictwo II st.'!G48&gt;0,'Położnictwo II st.'!G48," ")</f>
        <v>RPS</v>
      </c>
      <c r="H48" s="554" t="str">
        <f>IF('Położnictwo II st.'!H48&gt;0,'Położnictwo II st.'!H48," ")</f>
        <v>ze standardu</v>
      </c>
      <c r="I48" s="555" t="str">
        <f>IF('Położnictwo II st.'!I48&gt;0,'Położnictwo II st.'!I48," ")</f>
        <v>Edukacja  w praktyce zawodowej położnej - edukacja i wsparcie kobiety w okresie laktacji</v>
      </c>
      <c r="J48" s="530">
        <f>'Położnictwo II st.'!M48</f>
        <v>125</v>
      </c>
      <c r="K48" s="531">
        <f>'Położnictwo II st.'!N48</f>
        <v>70</v>
      </c>
      <c r="L48" s="532">
        <f>'Położnictwo II st.'!O48</f>
        <v>55</v>
      </c>
      <c r="M48" s="533">
        <f>'Położnictwo II st.'!AB48+'Położnictwo II st.'!AD48+'Położnictwo II st.'!AY48+'Położnictwo II st.'!BA48</f>
        <v>15</v>
      </c>
      <c r="N48" s="534">
        <f>'Położnictwo II st.'!P48</f>
        <v>55</v>
      </c>
      <c r="O48" s="535">
        <f>'Położnictwo II st.'!Q48</f>
        <v>5</v>
      </c>
      <c r="P48" s="536" t="str">
        <f>'Położnictwo II st.'!V48</f>
        <v>zal</v>
      </c>
      <c r="Q48" s="556">
        <f t="shared" si="10"/>
        <v>4</v>
      </c>
      <c r="R48" s="538">
        <f t="shared" si="11"/>
        <v>3</v>
      </c>
      <c r="S48" s="539">
        <f t="shared" si="13"/>
        <v>6</v>
      </c>
      <c r="T48" s="498"/>
      <c r="U48" s="489"/>
      <c r="V48" s="489"/>
      <c r="W48" s="489"/>
      <c r="X48" s="489"/>
      <c r="Y48" s="489"/>
      <c r="Z48" s="489"/>
      <c r="AA48" s="489"/>
      <c r="AB48" s="489"/>
      <c r="AC48" s="489"/>
      <c r="AD48" s="489"/>
      <c r="AE48" s="489"/>
      <c r="AF48" s="489"/>
      <c r="AG48" s="489"/>
      <c r="AH48" s="489"/>
      <c r="AI48" s="489"/>
      <c r="AJ48" s="489"/>
      <c r="AK48" s="489"/>
      <c r="AL48" s="489"/>
      <c r="AM48" s="489"/>
      <c r="AN48" s="489"/>
      <c r="AO48" s="489"/>
      <c r="AP48" s="489"/>
      <c r="AQ48" s="489"/>
      <c r="AR48" s="489"/>
      <c r="AS48" s="489"/>
      <c r="AT48" s="492"/>
      <c r="AU48" s="493"/>
      <c r="AV48" s="494"/>
      <c r="AW48" s="494"/>
      <c r="AX48" s="494"/>
      <c r="AY48" s="494"/>
      <c r="AZ48" s="494"/>
      <c r="BA48" s="494"/>
      <c r="BB48" s="494"/>
      <c r="BC48" s="494"/>
      <c r="BD48" s="494"/>
      <c r="BE48" s="494"/>
      <c r="BF48" s="494"/>
      <c r="BG48" s="494"/>
      <c r="BH48" s="494"/>
      <c r="BI48" s="494"/>
      <c r="BJ48" s="494"/>
      <c r="BK48" s="494"/>
      <c r="BL48" s="494"/>
      <c r="BM48" s="494"/>
      <c r="BN48" s="494"/>
      <c r="BO48" s="494"/>
      <c r="BP48" s="494"/>
      <c r="BQ48" s="494"/>
      <c r="BR48" s="492"/>
      <c r="BS48" s="487"/>
      <c r="BT48" s="494"/>
      <c r="BU48" s="494"/>
      <c r="BV48" s="494"/>
      <c r="BW48" s="494"/>
      <c r="BX48" s="494"/>
      <c r="BY48" s="494"/>
      <c r="BZ48" s="494"/>
      <c r="CA48" s="494"/>
      <c r="CB48" s="494"/>
      <c r="CC48" s="494"/>
      <c r="CD48" s="494"/>
      <c r="CE48" s="494"/>
      <c r="CF48" s="494"/>
      <c r="CG48" s="494"/>
      <c r="CH48" s="494"/>
      <c r="CI48" s="494"/>
      <c r="CJ48" s="494"/>
      <c r="CK48" s="494"/>
      <c r="CL48" s="494"/>
      <c r="CM48" s="494"/>
      <c r="CN48" s="494"/>
      <c r="CO48" s="494"/>
      <c r="CP48" s="494"/>
      <c r="CQ48" s="494">
        <v>1</v>
      </c>
      <c r="CR48" s="494">
        <v>1</v>
      </c>
      <c r="CS48" s="494">
        <v>1</v>
      </c>
      <c r="CT48" s="494">
        <v>1</v>
      </c>
      <c r="CU48" s="494"/>
      <c r="CV48" s="494"/>
      <c r="CW48" s="494"/>
      <c r="CX48" s="494"/>
      <c r="CY48" s="489"/>
      <c r="CZ48" s="489"/>
      <c r="DA48" s="489"/>
      <c r="DB48" s="489"/>
      <c r="DC48" s="489"/>
      <c r="DD48" s="489"/>
      <c r="DE48" s="489"/>
      <c r="DF48" s="489"/>
      <c r="DG48" s="492"/>
      <c r="DH48" s="489"/>
      <c r="DI48" s="489"/>
      <c r="DJ48" s="489"/>
      <c r="DK48" s="489"/>
      <c r="DL48" s="489"/>
      <c r="DM48" s="489"/>
      <c r="DN48" s="489"/>
      <c r="DO48" s="489"/>
      <c r="DP48" s="489"/>
      <c r="DQ48" s="489"/>
      <c r="DR48" s="489"/>
      <c r="DS48" s="497"/>
      <c r="DT48" s="489"/>
      <c r="DU48" s="489"/>
      <c r="DV48" s="490"/>
      <c r="DW48" s="496"/>
      <c r="DX48" s="489"/>
      <c r="DY48" s="489"/>
      <c r="DZ48" s="489"/>
      <c r="EA48" s="489"/>
      <c r="EB48" s="489"/>
      <c r="EC48" s="489"/>
      <c r="ED48" s="489"/>
      <c r="EE48" s="489"/>
      <c r="EF48" s="489"/>
      <c r="EG48" s="489"/>
      <c r="EH48" s="489"/>
      <c r="EI48" s="489"/>
      <c r="EJ48" s="489"/>
      <c r="EK48" s="489"/>
      <c r="EL48" s="489"/>
      <c r="EM48" s="489"/>
      <c r="EN48" s="489"/>
      <c r="EO48" s="489"/>
      <c r="EP48" s="489"/>
      <c r="EQ48" s="497"/>
      <c r="ER48" s="497"/>
      <c r="ES48" s="498"/>
      <c r="ET48" s="497"/>
      <c r="EU48" s="497"/>
      <c r="EV48" s="497"/>
      <c r="EW48" s="497"/>
      <c r="EX48" s="490"/>
      <c r="EY48" s="496"/>
      <c r="EZ48" s="489"/>
      <c r="FA48" s="489"/>
      <c r="FB48" s="489"/>
      <c r="FC48" s="489"/>
      <c r="FD48" s="489"/>
      <c r="FE48" s="489"/>
      <c r="FF48" s="489"/>
      <c r="FG48" s="489"/>
      <c r="FH48" s="489"/>
      <c r="FI48" s="489"/>
      <c r="FJ48" s="489"/>
      <c r="FK48" s="489"/>
      <c r="FL48" s="489"/>
      <c r="FM48" s="489"/>
      <c r="FN48" s="489"/>
      <c r="FO48" s="489"/>
      <c r="FP48" s="489"/>
      <c r="FQ48" s="497"/>
      <c r="FR48" s="489"/>
      <c r="FS48" s="499"/>
      <c r="FT48" s="498"/>
      <c r="FU48" s="489"/>
      <c r="FV48" s="489"/>
      <c r="FW48" s="489"/>
      <c r="FX48" s="489"/>
      <c r="FY48" s="489"/>
      <c r="FZ48" s="489"/>
      <c r="GA48" s="489"/>
      <c r="GB48" s="489"/>
      <c r="GC48" s="489"/>
      <c r="GD48" s="489"/>
      <c r="GE48" s="489"/>
      <c r="GF48" s="489"/>
      <c r="GG48" s="489"/>
      <c r="GH48" s="489"/>
      <c r="GI48" s="489"/>
      <c r="GJ48" s="489"/>
      <c r="GK48" s="489"/>
      <c r="GL48" s="489"/>
      <c r="GM48" s="489"/>
      <c r="GN48" s="489"/>
      <c r="GO48" s="489"/>
      <c r="GP48" s="489"/>
      <c r="GQ48" s="489"/>
      <c r="GR48" s="489"/>
      <c r="GS48" s="496"/>
      <c r="GT48" s="489"/>
      <c r="GU48" s="489"/>
      <c r="GV48" s="489"/>
      <c r="GW48" s="489"/>
      <c r="GX48" s="489"/>
      <c r="GY48" s="489"/>
      <c r="GZ48" s="489"/>
      <c r="HA48" s="489"/>
      <c r="HB48" s="489"/>
      <c r="HC48" s="489"/>
      <c r="HD48" s="489"/>
      <c r="HE48" s="489"/>
      <c r="HF48" s="489"/>
      <c r="HG48" s="489"/>
      <c r="HH48" s="489"/>
      <c r="HI48" s="489"/>
      <c r="HJ48" s="489"/>
      <c r="HK48" s="489"/>
      <c r="HL48" s="489"/>
      <c r="HM48" s="497"/>
      <c r="HN48" s="497"/>
      <c r="HO48" s="497"/>
      <c r="HP48" s="497">
        <v>1</v>
      </c>
      <c r="HQ48" s="497">
        <v>1</v>
      </c>
      <c r="HR48" s="497">
        <v>1</v>
      </c>
      <c r="HS48" s="497"/>
      <c r="HT48" s="497"/>
      <c r="HU48" s="497"/>
      <c r="HV48" s="497"/>
      <c r="HW48" s="497"/>
      <c r="HX48" s="497"/>
      <c r="HY48" s="497"/>
      <c r="HZ48" s="497"/>
      <c r="IA48" s="497"/>
      <c r="IB48" s="497"/>
      <c r="IC48" s="489"/>
      <c r="ID48" s="489"/>
      <c r="IE48" s="489"/>
      <c r="IF48" s="489"/>
      <c r="IG48" s="489"/>
      <c r="IH48" s="489"/>
      <c r="II48" s="489"/>
      <c r="IJ48" s="489"/>
      <c r="IK48" s="489"/>
      <c r="IL48" s="499"/>
      <c r="IM48" s="489"/>
      <c r="IN48" s="499"/>
      <c r="IO48" s="497"/>
      <c r="IP48" s="497"/>
      <c r="IQ48" s="497"/>
      <c r="IR48" s="497"/>
      <c r="IS48" s="497"/>
      <c r="IT48" s="497"/>
      <c r="IU48" s="497"/>
      <c r="IV48" s="497"/>
      <c r="IW48" s="497"/>
      <c r="IX48" s="497"/>
      <c r="IY48" s="497"/>
      <c r="IZ48" s="497"/>
      <c r="JA48" s="497"/>
      <c r="JB48" s="497"/>
      <c r="JC48" s="497"/>
      <c r="JD48" s="490"/>
      <c r="JE48" s="496">
        <v>1</v>
      </c>
      <c r="JF48" s="489">
        <v>1</v>
      </c>
      <c r="JG48" s="489">
        <v>1</v>
      </c>
      <c r="JH48" s="489">
        <v>1</v>
      </c>
      <c r="JI48" s="489">
        <v>1</v>
      </c>
      <c r="JJ48" s="489">
        <v>1</v>
      </c>
      <c r="JK48" s="489"/>
    </row>
    <row r="49" spans="1:271" ht="28.5" customHeight="1" x14ac:dyDescent="0.25">
      <c r="A49" s="554">
        <f>'Położnictwo II st.'!A49</f>
        <v>29</v>
      </c>
      <c r="B49" s="554" t="str">
        <f>IF('Położnictwo II st.'!B49&gt;0,'Położnictwo II st.'!B49," ")</f>
        <v>B</v>
      </c>
      <c r="C49" s="554" t="str">
        <f>IF('Położnictwo II st.'!C49&gt;0,'Położnictwo II st.'!C49," ")</f>
        <v>2026/2027</v>
      </c>
      <c r="D49" s="554" t="str">
        <f>IF('Położnictwo II st.'!D49&gt;0,'Położnictwo II st.'!D49," ")</f>
        <v xml:space="preserve"> </v>
      </c>
      <c r="E49" s="554">
        <f>IF('Położnictwo II st.'!E49&gt;0,'Położnictwo II st.'!E49," ")</f>
        <v>2</v>
      </c>
      <c r="F49" s="554" t="str">
        <f>IF('Położnictwo II st.'!F49&gt;0,'Położnictwo II st.'!F49," ")</f>
        <v>2027/2028</v>
      </c>
      <c r="G49" s="554" t="str">
        <f>IF('Położnictwo II st.'!G49&gt;0,'Położnictwo II st.'!G49," ")</f>
        <v>RPS</v>
      </c>
      <c r="H49" s="554" t="str">
        <f>IF('Położnictwo II st.'!H49&gt;0,'Położnictwo II st.'!H49," ")</f>
        <v>ze standardu</v>
      </c>
      <c r="I49" s="555" t="str">
        <f>IF('Położnictwo II st.'!I49&gt;0,'Położnictwo II st.'!I49," ")</f>
        <v>Edukacja w praktyce zawodowej położnej - edukacja uroginekologiczna</v>
      </c>
      <c r="J49" s="530">
        <f>'Położnictwo II st.'!M49</f>
        <v>50</v>
      </c>
      <c r="K49" s="531">
        <f>'Położnictwo II st.'!N49</f>
        <v>20</v>
      </c>
      <c r="L49" s="532">
        <f>'Położnictwo II st.'!O49</f>
        <v>30</v>
      </c>
      <c r="M49" s="533">
        <f>'Położnictwo II st.'!AB49+'Położnictwo II st.'!AD49+'Położnictwo II st.'!AY49+'Położnictwo II st.'!BA49</f>
        <v>10</v>
      </c>
      <c r="N49" s="534">
        <f>'Położnictwo II st.'!P49</f>
        <v>30</v>
      </c>
      <c r="O49" s="535">
        <f>'Położnictwo II st.'!Q49</f>
        <v>2</v>
      </c>
      <c r="P49" s="536" t="str">
        <f>'Położnictwo II st.'!V49</f>
        <v>egz</v>
      </c>
      <c r="Q49" s="556">
        <f t="shared" si="10"/>
        <v>3</v>
      </c>
      <c r="R49" s="538">
        <f t="shared" si="11"/>
        <v>3</v>
      </c>
      <c r="S49" s="539">
        <f t="shared" si="13"/>
        <v>6</v>
      </c>
      <c r="T49" s="498"/>
      <c r="U49" s="489"/>
      <c r="V49" s="489"/>
      <c r="W49" s="489"/>
      <c r="X49" s="489"/>
      <c r="Y49" s="489"/>
      <c r="Z49" s="489"/>
      <c r="AA49" s="489"/>
      <c r="AB49" s="489"/>
      <c r="AC49" s="489"/>
      <c r="AD49" s="489"/>
      <c r="AE49" s="489"/>
      <c r="AF49" s="489"/>
      <c r="AG49" s="489"/>
      <c r="AH49" s="489"/>
      <c r="AI49" s="489"/>
      <c r="AJ49" s="489"/>
      <c r="AK49" s="489"/>
      <c r="AL49" s="489"/>
      <c r="AM49" s="489"/>
      <c r="AN49" s="489"/>
      <c r="AO49" s="489"/>
      <c r="AP49" s="489"/>
      <c r="AQ49" s="489"/>
      <c r="AR49" s="489"/>
      <c r="AS49" s="489"/>
      <c r="AT49" s="492"/>
      <c r="AU49" s="493"/>
      <c r="AV49" s="494"/>
      <c r="AW49" s="494"/>
      <c r="AX49" s="494"/>
      <c r="AY49" s="494"/>
      <c r="AZ49" s="494"/>
      <c r="BA49" s="494"/>
      <c r="BB49" s="494"/>
      <c r="BC49" s="494"/>
      <c r="BD49" s="494"/>
      <c r="BE49" s="494"/>
      <c r="BF49" s="494"/>
      <c r="BG49" s="494"/>
      <c r="BH49" s="494"/>
      <c r="BI49" s="494"/>
      <c r="BJ49" s="494"/>
      <c r="BK49" s="494"/>
      <c r="BL49" s="494"/>
      <c r="BM49" s="494"/>
      <c r="BN49" s="494"/>
      <c r="BO49" s="494"/>
      <c r="BP49" s="494"/>
      <c r="BQ49" s="494"/>
      <c r="BR49" s="492"/>
      <c r="BS49" s="487"/>
      <c r="BT49" s="494"/>
      <c r="BU49" s="494"/>
      <c r="BV49" s="494"/>
      <c r="BW49" s="494"/>
      <c r="BX49" s="494"/>
      <c r="BY49" s="494"/>
      <c r="BZ49" s="494"/>
      <c r="CA49" s="494"/>
      <c r="CB49" s="494"/>
      <c r="CC49" s="494"/>
      <c r="CD49" s="494"/>
      <c r="CE49" s="494"/>
      <c r="CF49" s="494"/>
      <c r="CG49" s="494"/>
      <c r="CH49" s="494"/>
      <c r="CI49" s="494"/>
      <c r="CJ49" s="494"/>
      <c r="CK49" s="494"/>
      <c r="CL49" s="494"/>
      <c r="CM49" s="494"/>
      <c r="CN49" s="494"/>
      <c r="CO49" s="494"/>
      <c r="CP49" s="494"/>
      <c r="CQ49" s="494"/>
      <c r="CR49" s="494"/>
      <c r="CS49" s="494"/>
      <c r="CT49" s="494"/>
      <c r="CU49" s="494"/>
      <c r="CV49" s="494"/>
      <c r="CW49" s="494"/>
      <c r="CX49" s="494">
        <v>1</v>
      </c>
      <c r="CY49" s="489">
        <v>1</v>
      </c>
      <c r="CZ49" s="489">
        <v>1</v>
      </c>
      <c r="DA49" s="489"/>
      <c r="DB49" s="489"/>
      <c r="DC49" s="489"/>
      <c r="DD49" s="489"/>
      <c r="DE49" s="489"/>
      <c r="DF49" s="489"/>
      <c r="DG49" s="492"/>
      <c r="DH49" s="489"/>
      <c r="DI49" s="489"/>
      <c r="DJ49" s="489"/>
      <c r="DK49" s="489"/>
      <c r="DL49" s="489"/>
      <c r="DM49" s="489"/>
      <c r="DN49" s="489"/>
      <c r="DO49" s="489"/>
      <c r="DP49" s="489"/>
      <c r="DQ49" s="489"/>
      <c r="DR49" s="489"/>
      <c r="DS49" s="497"/>
      <c r="DT49" s="489"/>
      <c r="DU49" s="489"/>
      <c r="DV49" s="490"/>
      <c r="DW49" s="496"/>
      <c r="DX49" s="489"/>
      <c r="DY49" s="489"/>
      <c r="DZ49" s="489"/>
      <c r="EA49" s="489"/>
      <c r="EB49" s="489"/>
      <c r="EC49" s="489"/>
      <c r="ED49" s="489"/>
      <c r="EE49" s="489"/>
      <c r="EF49" s="489"/>
      <c r="EG49" s="489"/>
      <c r="EH49" s="489"/>
      <c r="EI49" s="489"/>
      <c r="EJ49" s="489"/>
      <c r="EK49" s="489"/>
      <c r="EL49" s="489"/>
      <c r="EM49" s="489"/>
      <c r="EN49" s="489"/>
      <c r="EO49" s="489"/>
      <c r="EP49" s="489"/>
      <c r="EQ49" s="497"/>
      <c r="ER49" s="497"/>
      <c r="ES49" s="498"/>
      <c r="ET49" s="497"/>
      <c r="EU49" s="497"/>
      <c r="EV49" s="497"/>
      <c r="EW49" s="497"/>
      <c r="EX49" s="490"/>
      <c r="EY49" s="496"/>
      <c r="EZ49" s="489"/>
      <c r="FA49" s="489"/>
      <c r="FB49" s="489"/>
      <c r="FC49" s="489"/>
      <c r="FD49" s="489"/>
      <c r="FE49" s="489"/>
      <c r="FF49" s="489"/>
      <c r="FG49" s="489"/>
      <c r="FH49" s="489"/>
      <c r="FI49" s="489"/>
      <c r="FJ49" s="489"/>
      <c r="FK49" s="489"/>
      <c r="FL49" s="489"/>
      <c r="FM49" s="489"/>
      <c r="FN49" s="489"/>
      <c r="FO49" s="489"/>
      <c r="FP49" s="489"/>
      <c r="FQ49" s="497"/>
      <c r="FR49" s="489"/>
      <c r="FS49" s="499"/>
      <c r="FT49" s="498"/>
      <c r="FU49" s="489"/>
      <c r="FV49" s="489"/>
      <c r="FW49" s="489"/>
      <c r="FX49" s="489"/>
      <c r="FY49" s="489"/>
      <c r="FZ49" s="489"/>
      <c r="GA49" s="489"/>
      <c r="GB49" s="489"/>
      <c r="GC49" s="489"/>
      <c r="GD49" s="489"/>
      <c r="GE49" s="489"/>
      <c r="GF49" s="489"/>
      <c r="GG49" s="489"/>
      <c r="GH49" s="489"/>
      <c r="GI49" s="489"/>
      <c r="GJ49" s="489"/>
      <c r="GK49" s="489"/>
      <c r="GL49" s="489"/>
      <c r="GM49" s="489"/>
      <c r="GN49" s="489"/>
      <c r="GO49" s="489"/>
      <c r="GP49" s="489"/>
      <c r="GQ49" s="489"/>
      <c r="GR49" s="489"/>
      <c r="GS49" s="496"/>
      <c r="GT49" s="489"/>
      <c r="GU49" s="489"/>
      <c r="GV49" s="489"/>
      <c r="GW49" s="489"/>
      <c r="GX49" s="489"/>
      <c r="GY49" s="489"/>
      <c r="GZ49" s="489"/>
      <c r="HA49" s="489"/>
      <c r="HB49" s="489"/>
      <c r="HC49" s="489"/>
      <c r="HD49" s="489"/>
      <c r="HE49" s="489"/>
      <c r="HF49" s="489"/>
      <c r="HG49" s="489"/>
      <c r="HH49" s="489"/>
      <c r="HI49" s="489"/>
      <c r="HJ49" s="489"/>
      <c r="HK49" s="489"/>
      <c r="HL49" s="489"/>
      <c r="HM49" s="497"/>
      <c r="HN49" s="497"/>
      <c r="HO49" s="497"/>
      <c r="HP49" s="497"/>
      <c r="HQ49" s="497"/>
      <c r="HR49" s="497"/>
      <c r="HS49" s="497"/>
      <c r="HT49" s="497"/>
      <c r="HU49" s="497">
        <v>1</v>
      </c>
      <c r="HV49" s="497">
        <v>1</v>
      </c>
      <c r="HW49" s="497">
        <v>1</v>
      </c>
      <c r="HX49" s="497"/>
      <c r="HY49" s="497"/>
      <c r="HZ49" s="497"/>
      <c r="IA49" s="497"/>
      <c r="IB49" s="497"/>
      <c r="IC49" s="489"/>
      <c r="ID49" s="489"/>
      <c r="IE49" s="489"/>
      <c r="IF49" s="489"/>
      <c r="IG49" s="489"/>
      <c r="IH49" s="489"/>
      <c r="II49" s="489"/>
      <c r="IJ49" s="489"/>
      <c r="IK49" s="489"/>
      <c r="IL49" s="499"/>
      <c r="IM49" s="489"/>
      <c r="IN49" s="499"/>
      <c r="IO49" s="497"/>
      <c r="IP49" s="497"/>
      <c r="IQ49" s="497"/>
      <c r="IR49" s="497"/>
      <c r="IS49" s="497"/>
      <c r="IT49" s="497"/>
      <c r="IU49" s="497"/>
      <c r="IV49" s="497"/>
      <c r="IW49" s="497"/>
      <c r="IX49" s="497"/>
      <c r="IY49" s="497"/>
      <c r="IZ49" s="497"/>
      <c r="JA49" s="497"/>
      <c r="JB49" s="497"/>
      <c r="JC49" s="497"/>
      <c r="JD49" s="490"/>
      <c r="JE49" s="496">
        <v>1</v>
      </c>
      <c r="JF49" s="489">
        <v>1</v>
      </c>
      <c r="JG49" s="489">
        <v>1</v>
      </c>
      <c r="JH49" s="489">
        <v>1</v>
      </c>
      <c r="JI49" s="489">
        <v>1</v>
      </c>
      <c r="JJ49" s="489">
        <v>1</v>
      </c>
      <c r="JK49" s="489"/>
    </row>
    <row r="50" spans="1:271" ht="28.5" customHeight="1" x14ac:dyDescent="0.25">
      <c r="A50" s="554">
        <f>'Położnictwo II st.'!A50</f>
        <v>30</v>
      </c>
      <c r="B50" s="554" t="str">
        <f>IF('Położnictwo II st.'!B50&gt;0,'Położnictwo II st.'!B50," ")</f>
        <v>B</v>
      </c>
      <c r="C50" s="554" t="str">
        <f>IF('Położnictwo II st.'!C50&gt;0,'Położnictwo II st.'!C50," ")</f>
        <v>2026/2027</v>
      </c>
      <c r="D50" s="554" t="str">
        <f>IF('Położnictwo II st.'!D50&gt;0,'Położnictwo II st.'!D50," ")</f>
        <v xml:space="preserve"> </v>
      </c>
      <c r="E50" s="554">
        <f>IF('Położnictwo II st.'!E50&gt;0,'Położnictwo II st.'!E50," ")</f>
        <v>2</v>
      </c>
      <c r="F50" s="554" t="str">
        <f>IF('Położnictwo II st.'!F50&gt;0,'Położnictwo II st.'!F50," ")</f>
        <v>2027/2028</v>
      </c>
      <c r="G50" s="554" t="str">
        <f>IF('Położnictwo II st.'!G50&gt;0,'Położnictwo II st.'!G50," ")</f>
        <v>RPS</v>
      </c>
      <c r="H50" s="554" t="str">
        <f>IF('Położnictwo II st.'!H50&gt;0,'Położnictwo II st.'!H50," ")</f>
        <v>ze standardu</v>
      </c>
      <c r="I50" s="555" t="str">
        <f>IF('Położnictwo II st.'!I50&gt;0,'Położnictwo II st.'!I50," ")</f>
        <v>Koordynowana opieka zdrowotna</v>
      </c>
      <c r="J50" s="530">
        <f>'Położnictwo II st.'!M50</f>
        <v>75</v>
      </c>
      <c r="K50" s="531">
        <f>'Położnictwo II st.'!N50</f>
        <v>45</v>
      </c>
      <c r="L50" s="532">
        <f>'Położnictwo II st.'!O50</f>
        <v>30</v>
      </c>
      <c r="M50" s="533">
        <f>'Położnictwo II st.'!AB50+'Położnictwo II st.'!AD50+'Położnictwo II st.'!AY50+'Położnictwo II st.'!BA50</f>
        <v>15</v>
      </c>
      <c r="N50" s="534">
        <f>'Położnictwo II st.'!P50</f>
        <v>30</v>
      </c>
      <c r="O50" s="535">
        <f>'Położnictwo II st.'!Q50</f>
        <v>3</v>
      </c>
      <c r="P50" s="536" t="str">
        <f>'Położnictwo II st.'!V50</f>
        <v>egz</v>
      </c>
      <c r="Q50" s="556">
        <f t="shared" si="10"/>
        <v>5</v>
      </c>
      <c r="R50" s="538">
        <f t="shared" si="11"/>
        <v>3</v>
      </c>
      <c r="S50" s="539">
        <f t="shared" si="13"/>
        <v>6</v>
      </c>
      <c r="T50" s="498"/>
      <c r="U50" s="489"/>
      <c r="V50" s="489"/>
      <c r="W50" s="489"/>
      <c r="X50" s="489"/>
      <c r="Y50" s="489"/>
      <c r="Z50" s="489"/>
      <c r="AA50" s="489"/>
      <c r="AB50" s="489"/>
      <c r="AC50" s="489"/>
      <c r="AD50" s="489"/>
      <c r="AE50" s="489"/>
      <c r="AF50" s="489"/>
      <c r="AG50" s="489"/>
      <c r="AH50" s="489"/>
      <c r="AI50" s="489"/>
      <c r="AJ50" s="489"/>
      <c r="AK50" s="489"/>
      <c r="AL50" s="489"/>
      <c r="AM50" s="489"/>
      <c r="AN50" s="489"/>
      <c r="AO50" s="489"/>
      <c r="AP50" s="489"/>
      <c r="AQ50" s="489"/>
      <c r="AR50" s="489"/>
      <c r="AS50" s="489"/>
      <c r="AT50" s="492"/>
      <c r="AU50" s="493"/>
      <c r="AV50" s="494"/>
      <c r="AW50" s="494"/>
      <c r="AX50" s="494"/>
      <c r="AY50" s="494"/>
      <c r="AZ50" s="494"/>
      <c r="BA50" s="494"/>
      <c r="BB50" s="494"/>
      <c r="BC50" s="494"/>
      <c r="BD50" s="494"/>
      <c r="BE50" s="494"/>
      <c r="BF50" s="494"/>
      <c r="BG50" s="494"/>
      <c r="BH50" s="494"/>
      <c r="BI50" s="494"/>
      <c r="BJ50" s="494"/>
      <c r="BK50" s="494"/>
      <c r="BL50" s="494"/>
      <c r="BM50" s="494"/>
      <c r="BN50" s="494"/>
      <c r="BO50" s="494"/>
      <c r="BP50" s="494"/>
      <c r="BQ50" s="494"/>
      <c r="BR50" s="492"/>
      <c r="BS50" s="487"/>
      <c r="BT50" s="494"/>
      <c r="BU50" s="494"/>
      <c r="BV50" s="494"/>
      <c r="BW50" s="494"/>
      <c r="BX50" s="494"/>
      <c r="BY50" s="494"/>
      <c r="BZ50" s="494"/>
      <c r="CA50" s="494"/>
      <c r="CB50" s="494"/>
      <c r="CC50" s="494"/>
      <c r="CD50" s="494"/>
      <c r="CE50" s="494"/>
      <c r="CF50" s="494"/>
      <c r="CG50" s="494"/>
      <c r="CH50" s="494"/>
      <c r="CI50" s="494"/>
      <c r="CJ50" s="494"/>
      <c r="CK50" s="494"/>
      <c r="CL50" s="494"/>
      <c r="CM50" s="494"/>
      <c r="CN50" s="494"/>
      <c r="CO50" s="494"/>
      <c r="CP50" s="494"/>
      <c r="CQ50" s="494"/>
      <c r="CR50" s="494"/>
      <c r="CS50" s="494"/>
      <c r="CT50" s="494"/>
      <c r="CU50" s="494"/>
      <c r="CV50" s="494"/>
      <c r="CW50" s="494"/>
      <c r="CX50" s="494"/>
      <c r="CY50" s="489"/>
      <c r="CZ50" s="489"/>
      <c r="DA50" s="489"/>
      <c r="DB50" s="489"/>
      <c r="DC50" s="489">
        <v>1</v>
      </c>
      <c r="DD50" s="489">
        <v>1</v>
      </c>
      <c r="DE50" s="489">
        <v>1</v>
      </c>
      <c r="DF50" s="489">
        <v>1</v>
      </c>
      <c r="DG50" s="492">
        <v>1</v>
      </c>
      <c r="DH50" s="489"/>
      <c r="DI50" s="489"/>
      <c r="DJ50" s="489"/>
      <c r="DK50" s="489"/>
      <c r="DL50" s="489"/>
      <c r="DM50" s="489"/>
      <c r="DN50" s="489"/>
      <c r="DO50" s="489"/>
      <c r="DP50" s="489"/>
      <c r="DQ50" s="489"/>
      <c r="DR50" s="489"/>
      <c r="DS50" s="497"/>
      <c r="DT50" s="489"/>
      <c r="DU50" s="489"/>
      <c r="DV50" s="490"/>
      <c r="DW50" s="496"/>
      <c r="DX50" s="489"/>
      <c r="DY50" s="489"/>
      <c r="DZ50" s="489"/>
      <c r="EA50" s="489"/>
      <c r="EB50" s="489"/>
      <c r="EC50" s="489"/>
      <c r="ED50" s="489"/>
      <c r="EE50" s="489"/>
      <c r="EF50" s="489"/>
      <c r="EG50" s="489"/>
      <c r="EH50" s="489"/>
      <c r="EI50" s="489"/>
      <c r="EJ50" s="489"/>
      <c r="EK50" s="489"/>
      <c r="EL50" s="489"/>
      <c r="EM50" s="489"/>
      <c r="EN50" s="489"/>
      <c r="EO50" s="489"/>
      <c r="EP50" s="489"/>
      <c r="EQ50" s="497"/>
      <c r="ER50" s="497"/>
      <c r="ES50" s="498"/>
      <c r="ET50" s="497"/>
      <c r="EU50" s="497"/>
      <c r="EV50" s="497"/>
      <c r="EW50" s="497"/>
      <c r="EX50" s="490"/>
      <c r="EY50" s="496"/>
      <c r="EZ50" s="489"/>
      <c r="FA50" s="489"/>
      <c r="FB50" s="489"/>
      <c r="FC50" s="489"/>
      <c r="FD50" s="489"/>
      <c r="FE50" s="489"/>
      <c r="FF50" s="489"/>
      <c r="FG50" s="489"/>
      <c r="FH50" s="489"/>
      <c r="FI50" s="489"/>
      <c r="FJ50" s="489"/>
      <c r="FK50" s="489"/>
      <c r="FL50" s="489"/>
      <c r="FM50" s="489"/>
      <c r="FN50" s="489"/>
      <c r="FO50" s="489"/>
      <c r="FP50" s="489"/>
      <c r="FQ50" s="497"/>
      <c r="FR50" s="489"/>
      <c r="FS50" s="499"/>
      <c r="FT50" s="498"/>
      <c r="FU50" s="489"/>
      <c r="FV50" s="489"/>
      <c r="FW50" s="489"/>
      <c r="FX50" s="489"/>
      <c r="FY50" s="489"/>
      <c r="FZ50" s="489"/>
      <c r="GA50" s="489"/>
      <c r="GB50" s="489"/>
      <c r="GC50" s="489"/>
      <c r="GD50" s="489"/>
      <c r="GE50" s="489"/>
      <c r="GF50" s="489"/>
      <c r="GG50" s="489"/>
      <c r="GH50" s="489"/>
      <c r="GI50" s="489"/>
      <c r="GJ50" s="489"/>
      <c r="GK50" s="489"/>
      <c r="GL50" s="489"/>
      <c r="GM50" s="489"/>
      <c r="GN50" s="489"/>
      <c r="GO50" s="489"/>
      <c r="GP50" s="489"/>
      <c r="GQ50" s="489"/>
      <c r="GR50" s="489"/>
      <c r="GS50" s="496"/>
      <c r="GT50" s="489"/>
      <c r="GU50" s="489"/>
      <c r="GV50" s="489"/>
      <c r="GW50" s="489"/>
      <c r="GX50" s="489"/>
      <c r="GY50" s="489"/>
      <c r="GZ50" s="489"/>
      <c r="HA50" s="489"/>
      <c r="HB50" s="489"/>
      <c r="HC50" s="489"/>
      <c r="HD50" s="489"/>
      <c r="HE50" s="489"/>
      <c r="HF50" s="489"/>
      <c r="HG50" s="489"/>
      <c r="HH50" s="489"/>
      <c r="HI50" s="489"/>
      <c r="HJ50" s="489"/>
      <c r="HK50" s="489"/>
      <c r="HL50" s="489"/>
      <c r="HM50" s="497"/>
      <c r="HN50" s="497"/>
      <c r="HO50" s="497"/>
      <c r="HP50" s="497"/>
      <c r="HQ50" s="497"/>
      <c r="HR50" s="497"/>
      <c r="HS50" s="497"/>
      <c r="HT50" s="497"/>
      <c r="HU50" s="497"/>
      <c r="HV50" s="497"/>
      <c r="HW50" s="497"/>
      <c r="HX50" s="497"/>
      <c r="HY50" s="497"/>
      <c r="HZ50" s="497">
        <v>1</v>
      </c>
      <c r="IA50" s="497">
        <v>1</v>
      </c>
      <c r="IB50" s="497">
        <v>1</v>
      </c>
      <c r="IC50" s="489"/>
      <c r="ID50" s="489"/>
      <c r="IE50" s="489"/>
      <c r="IF50" s="489"/>
      <c r="IG50" s="489"/>
      <c r="IH50" s="489"/>
      <c r="II50" s="489"/>
      <c r="IJ50" s="489"/>
      <c r="IK50" s="489"/>
      <c r="IL50" s="499"/>
      <c r="IM50" s="489"/>
      <c r="IN50" s="499"/>
      <c r="IO50" s="497"/>
      <c r="IP50" s="497"/>
      <c r="IQ50" s="497"/>
      <c r="IR50" s="497"/>
      <c r="IS50" s="497"/>
      <c r="IT50" s="497"/>
      <c r="IU50" s="497"/>
      <c r="IV50" s="497"/>
      <c r="IW50" s="497"/>
      <c r="IX50" s="497"/>
      <c r="IY50" s="497"/>
      <c r="IZ50" s="497"/>
      <c r="JA50" s="497"/>
      <c r="JB50" s="497"/>
      <c r="JC50" s="497"/>
      <c r="JD50" s="490"/>
      <c r="JE50" s="496">
        <v>1</v>
      </c>
      <c r="JF50" s="489">
        <v>1</v>
      </c>
      <c r="JG50" s="489">
        <v>1</v>
      </c>
      <c r="JH50" s="489">
        <v>1</v>
      </c>
      <c r="JI50" s="489">
        <v>1</v>
      </c>
      <c r="JJ50" s="489">
        <v>1</v>
      </c>
      <c r="JK50" s="489"/>
    </row>
    <row r="51" spans="1:271" ht="28.5" customHeight="1" x14ac:dyDescent="0.25">
      <c r="A51" s="554">
        <f>'Położnictwo II st.'!A51</f>
        <v>31</v>
      </c>
      <c r="B51" s="554" t="str">
        <f>IF('Położnictwo II st.'!B51&gt;0,'Położnictwo II st.'!B51," ")</f>
        <v>C</v>
      </c>
      <c r="C51" s="554" t="str">
        <f>IF('Położnictwo II st.'!C51&gt;0,'Położnictwo II st.'!C51," ")</f>
        <v>2026/2027</v>
      </c>
      <c r="D51" s="554" t="str">
        <f>IF('Położnictwo II st.'!D51&gt;0,'Położnictwo II st.'!D51," ")</f>
        <v xml:space="preserve"> </v>
      </c>
      <c r="E51" s="554">
        <f>IF('Położnictwo II st.'!E51&gt;0,'Położnictwo II st.'!E51," ")</f>
        <v>2</v>
      </c>
      <c r="F51" s="554" t="str">
        <f>IF('Położnictwo II st.'!F51&gt;0,'Położnictwo II st.'!F51," ")</f>
        <v>2027/2028</v>
      </c>
      <c r="G51" s="554" t="str">
        <f>IF('Położnictwo II st.'!G51&gt;0,'Położnictwo II st.'!G51," ")</f>
        <v>RPS</v>
      </c>
      <c r="H51" s="554" t="str">
        <f>IF('Położnictwo II st.'!H51&gt;0,'Położnictwo II st.'!H51," ")</f>
        <v>ze standardu</v>
      </c>
      <c r="I51" s="555" t="str">
        <f>IF('Położnictwo II st.'!I51&gt;0,'Położnictwo II st.'!I51," ")</f>
        <v>Seminarium dyplomowe</v>
      </c>
      <c r="J51" s="530">
        <f>'Położnictwo II st.'!M51</f>
        <v>25</v>
      </c>
      <c r="K51" s="531">
        <f>'Położnictwo II st.'!N51</f>
        <v>15</v>
      </c>
      <c r="L51" s="532">
        <f>'Położnictwo II st.'!O51</f>
        <v>10</v>
      </c>
      <c r="M51" s="533">
        <f>'Położnictwo II st.'!AB51+'Położnictwo II st.'!AD51+'Położnictwo II st.'!AY51+'Położnictwo II st.'!BA51</f>
        <v>10</v>
      </c>
      <c r="N51" s="534">
        <f>'Położnictwo II st.'!P51</f>
        <v>10</v>
      </c>
      <c r="O51" s="535">
        <f>'Położnictwo II st.'!Q51</f>
        <v>1</v>
      </c>
      <c r="P51" s="536" t="str">
        <f>'Położnictwo II st.'!V51</f>
        <v>zal</v>
      </c>
      <c r="Q51" s="556">
        <f t="shared" si="10"/>
        <v>2</v>
      </c>
      <c r="R51" s="538">
        <f t="shared" si="11"/>
        <v>2</v>
      </c>
      <c r="S51" s="539">
        <f t="shared" si="13"/>
        <v>2</v>
      </c>
      <c r="T51" s="498"/>
      <c r="U51" s="489"/>
      <c r="V51" s="489"/>
      <c r="W51" s="489"/>
      <c r="X51" s="489"/>
      <c r="Y51" s="489"/>
      <c r="Z51" s="489"/>
      <c r="AA51" s="489"/>
      <c r="AB51" s="489"/>
      <c r="AC51" s="489"/>
      <c r="AD51" s="489"/>
      <c r="AE51" s="489"/>
      <c r="AF51" s="489"/>
      <c r="AG51" s="489"/>
      <c r="AH51" s="489"/>
      <c r="AI51" s="489"/>
      <c r="AJ51" s="489"/>
      <c r="AK51" s="489"/>
      <c r="AL51" s="489"/>
      <c r="AM51" s="489"/>
      <c r="AN51" s="489"/>
      <c r="AO51" s="489"/>
      <c r="AP51" s="489"/>
      <c r="AQ51" s="489"/>
      <c r="AR51" s="489"/>
      <c r="AS51" s="489"/>
      <c r="AT51" s="492"/>
      <c r="AU51" s="493"/>
      <c r="AV51" s="494"/>
      <c r="AW51" s="494"/>
      <c r="AX51" s="494"/>
      <c r="AY51" s="494"/>
      <c r="AZ51" s="494"/>
      <c r="BA51" s="494"/>
      <c r="BB51" s="494"/>
      <c r="BC51" s="494"/>
      <c r="BD51" s="494"/>
      <c r="BE51" s="494"/>
      <c r="BF51" s="494"/>
      <c r="BG51" s="494"/>
      <c r="BH51" s="494"/>
      <c r="BI51" s="494"/>
      <c r="BJ51" s="494"/>
      <c r="BK51" s="494"/>
      <c r="BL51" s="494"/>
      <c r="BM51" s="494"/>
      <c r="BN51" s="494"/>
      <c r="BO51" s="494"/>
      <c r="BP51" s="494"/>
      <c r="BQ51" s="494"/>
      <c r="BR51" s="492"/>
      <c r="BS51" s="487"/>
      <c r="BT51" s="494"/>
      <c r="BU51" s="494"/>
      <c r="BV51" s="494"/>
      <c r="BW51" s="494"/>
      <c r="BX51" s="494"/>
      <c r="BY51" s="494"/>
      <c r="BZ51" s="494"/>
      <c r="CA51" s="494"/>
      <c r="CB51" s="494"/>
      <c r="CC51" s="494"/>
      <c r="CD51" s="494"/>
      <c r="CE51" s="494"/>
      <c r="CF51" s="494"/>
      <c r="CG51" s="494"/>
      <c r="CH51" s="494"/>
      <c r="CI51" s="494"/>
      <c r="CJ51" s="494"/>
      <c r="CK51" s="494"/>
      <c r="CL51" s="494"/>
      <c r="CM51" s="494"/>
      <c r="CN51" s="494"/>
      <c r="CO51" s="494"/>
      <c r="CP51" s="494"/>
      <c r="CQ51" s="494"/>
      <c r="CR51" s="494"/>
      <c r="CS51" s="494"/>
      <c r="CT51" s="494"/>
      <c r="CU51" s="494"/>
      <c r="CV51" s="494"/>
      <c r="CW51" s="494"/>
      <c r="CX51" s="494"/>
      <c r="CY51" s="489"/>
      <c r="CZ51" s="489"/>
      <c r="DA51" s="489"/>
      <c r="DB51" s="489"/>
      <c r="DC51" s="489"/>
      <c r="DD51" s="489"/>
      <c r="DE51" s="489"/>
      <c r="DF51" s="489"/>
      <c r="DG51" s="492"/>
      <c r="DH51" s="489"/>
      <c r="DI51" s="489"/>
      <c r="DJ51" s="489"/>
      <c r="DK51" s="489"/>
      <c r="DL51" s="489"/>
      <c r="DM51" s="489"/>
      <c r="DN51" s="489"/>
      <c r="DO51" s="489"/>
      <c r="DP51" s="489"/>
      <c r="DQ51" s="489"/>
      <c r="DR51" s="489"/>
      <c r="DS51" s="497"/>
      <c r="DT51" s="489"/>
      <c r="DU51" s="489"/>
      <c r="DV51" s="490"/>
      <c r="DW51" s="496"/>
      <c r="DX51" s="489"/>
      <c r="DY51" s="489"/>
      <c r="DZ51" s="489"/>
      <c r="EA51" s="489"/>
      <c r="EB51" s="489"/>
      <c r="EC51" s="489">
        <v>1</v>
      </c>
      <c r="ED51" s="489">
        <v>1</v>
      </c>
      <c r="EE51" s="489"/>
      <c r="EF51" s="489"/>
      <c r="EG51" s="489"/>
      <c r="EH51" s="489"/>
      <c r="EI51" s="489"/>
      <c r="EJ51" s="489"/>
      <c r="EK51" s="489"/>
      <c r="EL51" s="489"/>
      <c r="EM51" s="489"/>
      <c r="EN51" s="489"/>
      <c r="EO51" s="489"/>
      <c r="EP51" s="489"/>
      <c r="EQ51" s="497"/>
      <c r="ER51" s="497"/>
      <c r="ES51" s="498"/>
      <c r="ET51" s="497"/>
      <c r="EU51" s="497"/>
      <c r="EV51" s="497"/>
      <c r="EW51" s="497"/>
      <c r="EX51" s="490"/>
      <c r="EY51" s="496"/>
      <c r="EZ51" s="489"/>
      <c r="FA51" s="489"/>
      <c r="FB51" s="489"/>
      <c r="FC51" s="489"/>
      <c r="FD51" s="489"/>
      <c r="FE51" s="489"/>
      <c r="FF51" s="489"/>
      <c r="FG51" s="489"/>
      <c r="FH51" s="489"/>
      <c r="FI51" s="489"/>
      <c r="FJ51" s="489"/>
      <c r="FK51" s="489"/>
      <c r="FL51" s="489"/>
      <c r="FM51" s="489"/>
      <c r="FN51" s="489"/>
      <c r="FO51" s="489"/>
      <c r="FP51" s="489"/>
      <c r="FQ51" s="497"/>
      <c r="FR51" s="489"/>
      <c r="FS51" s="499"/>
      <c r="FT51" s="498"/>
      <c r="FU51" s="489"/>
      <c r="FV51" s="489"/>
      <c r="FW51" s="489"/>
      <c r="FX51" s="489"/>
      <c r="FY51" s="489"/>
      <c r="FZ51" s="489"/>
      <c r="GA51" s="489"/>
      <c r="GB51" s="489"/>
      <c r="GC51" s="489"/>
      <c r="GD51" s="489"/>
      <c r="GE51" s="489"/>
      <c r="GF51" s="489"/>
      <c r="GG51" s="489"/>
      <c r="GH51" s="489"/>
      <c r="GI51" s="489"/>
      <c r="GJ51" s="489"/>
      <c r="GK51" s="489"/>
      <c r="GL51" s="489"/>
      <c r="GM51" s="489"/>
      <c r="GN51" s="489"/>
      <c r="GO51" s="489"/>
      <c r="GP51" s="489"/>
      <c r="GQ51" s="489"/>
      <c r="GR51" s="489"/>
      <c r="GS51" s="496"/>
      <c r="GT51" s="489"/>
      <c r="GU51" s="489"/>
      <c r="GV51" s="489"/>
      <c r="GW51" s="489"/>
      <c r="GX51" s="489"/>
      <c r="GY51" s="489"/>
      <c r="GZ51" s="489"/>
      <c r="HA51" s="489"/>
      <c r="HB51" s="489"/>
      <c r="HC51" s="489"/>
      <c r="HD51" s="489"/>
      <c r="HE51" s="489"/>
      <c r="HF51" s="489"/>
      <c r="HG51" s="489"/>
      <c r="HH51" s="489"/>
      <c r="HI51" s="489"/>
      <c r="HJ51" s="489"/>
      <c r="HK51" s="489"/>
      <c r="HL51" s="489"/>
      <c r="HM51" s="497"/>
      <c r="HN51" s="497"/>
      <c r="HO51" s="497"/>
      <c r="HP51" s="497"/>
      <c r="HQ51" s="497"/>
      <c r="HR51" s="497"/>
      <c r="HS51" s="497"/>
      <c r="HT51" s="497"/>
      <c r="HU51" s="497"/>
      <c r="HV51" s="497"/>
      <c r="HW51" s="497"/>
      <c r="HX51" s="497"/>
      <c r="HY51" s="497"/>
      <c r="HZ51" s="497"/>
      <c r="IA51" s="497"/>
      <c r="IB51" s="497"/>
      <c r="IC51" s="489"/>
      <c r="ID51" s="489"/>
      <c r="IE51" s="489"/>
      <c r="IF51" s="489"/>
      <c r="IG51" s="489"/>
      <c r="IH51" s="489"/>
      <c r="II51" s="489"/>
      <c r="IJ51" s="489"/>
      <c r="IK51" s="489"/>
      <c r="IL51" s="499"/>
      <c r="IM51" s="489"/>
      <c r="IN51" s="499"/>
      <c r="IO51" s="497"/>
      <c r="IP51" s="497"/>
      <c r="IQ51" s="497"/>
      <c r="IR51" s="497"/>
      <c r="IS51" s="497">
        <v>1</v>
      </c>
      <c r="IT51" s="497">
        <v>1</v>
      </c>
      <c r="IU51" s="497"/>
      <c r="IV51" s="497"/>
      <c r="IW51" s="497"/>
      <c r="IX51" s="497"/>
      <c r="IY51" s="497"/>
      <c r="IZ51" s="497"/>
      <c r="JA51" s="497"/>
      <c r="JB51" s="497"/>
      <c r="JC51" s="497"/>
      <c r="JD51" s="490"/>
      <c r="JE51" s="496"/>
      <c r="JF51" s="489">
        <v>1</v>
      </c>
      <c r="JG51" s="489">
        <v>1</v>
      </c>
      <c r="JH51" s="489"/>
      <c r="JI51" s="489"/>
      <c r="JJ51" s="489"/>
      <c r="JK51" s="489"/>
    </row>
    <row r="52" spans="1:271" ht="28.5" customHeight="1" x14ac:dyDescent="0.25">
      <c r="A52" s="554">
        <f>'Położnictwo II st.'!A52</f>
        <v>32</v>
      </c>
      <c r="B52" s="554" t="str">
        <f>IF('Położnictwo II st.'!B52&gt;0,'Położnictwo II st.'!B52," ")</f>
        <v>B</v>
      </c>
      <c r="C52" s="554" t="str">
        <f>IF('Położnictwo II st.'!C52&gt;0,'Położnictwo II st.'!C52," ")</f>
        <v>2026/2027</v>
      </c>
      <c r="D52" s="554" t="str">
        <f>IF('Położnictwo II st.'!D52&gt;0,'Położnictwo II st.'!D52," ")</f>
        <v>Tok A</v>
      </c>
      <c r="E52" s="554">
        <f>IF('Położnictwo II st.'!E52&gt;0,'Położnictwo II st.'!E52," ")</f>
        <v>2</v>
      </c>
      <c r="F52" s="554" t="str">
        <f>IF('Położnictwo II st.'!F52&gt;0,'Położnictwo II st.'!F52," ")</f>
        <v>2027/2028</v>
      </c>
      <c r="G52" s="554" t="str">
        <f>IF('Położnictwo II st.'!G52&gt;0,'Położnictwo II st.'!G52," ")</f>
        <v>POW</v>
      </c>
      <c r="H52" s="554" t="str">
        <f>IF('Położnictwo II st.'!H52&gt;0,'Położnictwo II st.'!H52," ")</f>
        <v>do dyspozycji uczelni (Autorska oferta uczelni)</v>
      </c>
      <c r="I52" s="555" t="str">
        <f>IF('Położnictwo II st.'!I52&gt;0,'Położnictwo II st.'!I52," ")</f>
        <v>Intensywny nadzór neonatologiczny</v>
      </c>
      <c r="J52" s="530">
        <f>'Położnictwo II st.'!M52</f>
        <v>50</v>
      </c>
      <c r="K52" s="531">
        <f>'Położnictwo II st.'!N52</f>
        <v>20</v>
      </c>
      <c r="L52" s="532">
        <f>'Położnictwo II st.'!O52</f>
        <v>30</v>
      </c>
      <c r="M52" s="533">
        <f>'Położnictwo II st.'!AB52+'Położnictwo II st.'!AD52+'Położnictwo II st.'!AY52+'Położnictwo II st.'!BA52</f>
        <v>10</v>
      </c>
      <c r="N52" s="534">
        <f>'Położnictwo II st.'!P52</f>
        <v>30</v>
      </c>
      <c r="O52" s="535">
        <f>'Położnictwo II st.'!Q52</f>
        <v>2</v>
      </c>
      <c r="P52" s="536" t="str">
        <f>'Położnictwo II st.'!V52</f>
        <v>zal</v>
      </c>
      <c r="Q52" s="556">
        <f t="shared" si="10"/>
        <v>2</v>
      </c>
      <c r="R52" s="538">
        <f t="shared" si="11"/>
        <v>2</v>
      </c>
      <c r="S52" s="539">
        <f t="shared" si="13"/>
        <v>6</v>
      </c>
      <c r="T52" s="498"/>
      <c r="U52" s="489"/>
      <c r="V52" s="489"/>
      <c r="W52" s="489"/>
      <c r="X52" s="489"/>
      <c r="Y52" s="489"/>
      <c r="Z52" s="489"/>
      <c r="AA52" s="489"/>
      <c r="AB52" s="489"/>
      <c r="AC52" s="489"/>
      <c r="AD52" s="489"/>
      <c r="AE52" s="489"/>
      <c r="AF52" s="489"/>
      <c r="AG52" s="489"/>
      <c r="AH52" s="489"/>
      <c r="AI52" s="489"/>
      <c r="AJ52" s="489"/>
      <c r="AK52" s="489"/>
      <c r="AL52" s="489"/>
      <c r="AM52" s="489"/>
      <c r="AN52" s="489"/>
      <c r="AO52" s="489"/>
      <c r="AP52" s="489"/>
      <c r="AQ52" s="489"/>
      <c r="AR52" s="489"/>
      <c r="AS52" s="489"/>
      <c r="AT52" s="492"/>
      <c r="AU52" s="493"/>
      <c r="AV52" s="494"/>
      <c r="AW52" s="494"/>
      <c r="AX52" s="494"/>
      <c r="AY52" s="494"/>
      <c r="AZ52" s="494"/>
      <c r="BA52" s="494"/>
      <c r="BB52" s="494"/>
      <c r="BC52" s="494"/>
      <c r="BD52" s="494"/>
      <c r="BE52" s="494"/>
      <c r="BF52" s="494"/>
      <c r="BG52" s="494"/>
      <c r="BH52" s="494"/>
      <c r="BI52" s="494"/>
      <c r="BJ52" s="494"/>
      <c r="BK52" s="494"/>
      <c r="BL52" s="494"/>
      <c r="BM52" s="494"/>
      <c r="BN52" s="494"/>
      <c r="BO52" s="494"/>
      <c r="BP52" s="494"/>
      <c r="BQ52" s="494"/>
      <c r="BR52" s="492"/>
      <c r="BS52" s="487"/>
      <c r="BT52" s="494"/>
      <c r="BU52" s="494"/>
      <c r="BV52" s="494"/>
      <c r="BW52" s="494"/>
      <c r="BX52" s="494"/>
      <c r="BY52" s="494"/>
      <c r="BZ52" s="494"/>
      <c r="CA52" s="494"/>
      <c r="CB52" s="494"/>
      <c r="CC52" s="494"/>
      <c r="CD52" s="494"/>
      <c r="CE52" s="494"/>
      <c r="CF52" s="494"/>
      <c r="CG52" s="494"/>
      <c r="CH52" s="494"/>
      <c r="CI52" s="494"/>
      <c r="CJ52" s="494"/>
      <c r="CK52" s="494"/>
      <c r="CL52" s="494"/>
      <c r="CM52" s="494"/>
      <c r="CN52" s="494"/>
      <c r="CO52" s="494"/>
      <c r="CP52" s="494"/>
      <c r="CQ52" s="494"/>
      <c r="CR52" s="494"/>
      <c r="CS52" s="494"/>
      <c r="CT52" s="494"/>
      <c r="CU52" s="494"/>
      <c r="CV52" s="494"/>
      <c r="CW52" s="494"/>
      <c r="CX52" s="494"/>
      <c r="CY52" s="489"/>
      <c r="CZ52" s="489"/>
      <c r="DA52" s="489"/>
      <c r="DB52" s="489"/>
      <c r="DC52" s="489"/>
      <c r="DD52" s="489"/>
      <c r="DE52" s="489"/>
      <c r="DF52" s="489"/>
      <c r="DG52" s="492"/>
      <c r="DH52" s="489"/>
      <c r="DI52" s="489"/>
      <c r="DJ52" s="489"/>
      <c r="DK52" s="489"/>
      <c r="DL52" s="489"/>
      <c r="DM52" s="489"/>
      <c r="DN52" s="489"/>
      <c r="DO52" s="489"/>
      <c r="DP52" s="489"/>
      <c r="DQ52" s="489"/>
      <c r="DR52" s="489">
        <v>1</v>
      </c>
      <c r="DS52" s="497">
        <v>1</v>
      </c>
      <c r="DT52" s="489"/>
      <c r="DU52" s="489"/>
      <c r="DV52" s="490"/>
      <c r="DW52" s="496"/>
      <c r="DX52" s="489"/>
      <c r="DY52" s="489"/>
      <c r="DZ52" s="489"/>
      <c r="EA52" s="489"/>
      <c r="EB52" s="489"/>
      <c r="EC52" s="489"/>
      <c r="ED52" s="489"/>
      <c r="EE52" s="489"/>
      <c r="EF52" s="489"/>
      <c r="EG52" s="489"/>
      <c r="EH52" s="489"/>
      <c r="EI52" s="489"/>
      <c r="EJ52" s="489"/>
      <c r="EK52" s="489"/>
      <c r="EL52" s="489"/>
      <c r="EM52" s="489"/>
      <c r="EN52" s="489"/>
      <c r="EO52" s="489"/>
      <c r="EP52" s="489"/>
      <c r="EQ52" s="497"/>
      <c r="ER52" s="497"/>
      <c r="ES52" s="498"/>
      <c r="ET52" s="497"/>
      <c r="EU52" s="497"/>
      <c r="EV52" s="497"/>
      <c r="EW52" s="497"/>
      <c r="EX52" s="490"/>
      <c r="EY52" s="496"/>
      <c r="EZ52" s="489"/>
      <c r="FA52" s="489"/>
      <c r="FB52" s="489"/>
      <c r="FC52" s="489"/>
      <c r="FD52" s="489"/>
      <c r="FE52" s="489"/>
      <c r="FF52" s="489"/>
      <c r="FG52" s="489"/>
      <c r="FH52" s="489"/>
      <c r="FI52" s="489"/>
      <c r="FJ52" s="489"/>
      <c r="FK52" s="489"/>
      <c r="FL52" s="489"/>
      <c r="FM52" s="489"/>
      <c r="FN52" s="489"/>
      <c r="FO52" s="489"/>
      <c r="FP52" s="489"/>
      <c r="FQ52" s="497"/>
      <c r="FR52" s="489"/>
      <c r="FS52" s="499"/>
      <c r="FT52" s="498"/>
      <c r="FU52" s="489"/>
      <c r="FV52" s="489"/>
      <c r="FW52" s="489"/>
      <c r="FX52" s="489"/>
      <c r="FY52" s="489"/>
      <c r="FZ52" s="489"/>
      <c r="GA52" s="489"/>
      <c r="GB52" s="489"/>
      <c r="GC52" s="489"/>
      <c r="GD52" s="489"/>
      <c r="GE52" s="489"/>
      <c r="GF52" s="489"/>
      <c r="GG52" s="489"/>
      <c r="GH52" s="489"/>
      <c r="GI52" s="489"/>
      <c r="GJ52" s="489"/>
      <c r="GK52" s="489"/>
      <c r="GL52" s="489"/>
      <c r="GM52" s="489"/>
      <c r="GN52" s="489"/>
      <c r="GO52" s="489"/>
      <c r="GP52" s="489"/>
      <c r="GQ52" s="489"/>
      <c r="GR52" s="489"/>
      <c r="GS52" s="496"/>
      <c r="GT52" s="489"/>
      <c r="GU52" s="489"/>
      <c r="GV52" s="489"/>
      <c r="GW52" s="489"/>
      <c r="GX52" s="489"/>
      <c r="GY52" s="489"/>
      <c r="GZ52" s="489"/>
      <c r="HA52" s="489"/>
      <c r="HB52" s="489"/>
      <c r="HC52" s="489"/>
      <c r="HD52" s="489"/>
      <c r="HE52" s="489"/>
      <c r="HF52" s="489"/>
      <c r="HG52" s="489"/>
      <c r="HH52" s="489"/>
      <c r="HI52" s="489"/>
      <c r="HJ52" s="489"/>
      <c r="HK52" s="489"/>
      <c r="HL52" s="489"/>
      <c r="HM52" s="497"/>
      <c r="HN52" s="497"/>
      <c r="HO52" s="497"/>
      <c r="HP52" s="497"/>
      <c r="HQ52" s="497"/>
      <c r="HR52" s="497"/>
      <c r="HS52" s="497"/>
      <c r="HT52" s="497"/>
      <c r="HU52" s="497"/>
      <c r="HV52" s="497"/>
      <c r="HW52" s="497"/>
      <c r="HX52" s="497"/>
      <c r="HY52" s="497"/>
      <c r="HZ52" s="497"/>
      <c r="IA52" s="497"/>
      <c r="IB52" s="497"/>
      <c r="IC52" s="489"/>
      <c r="ID52" s="489"/>
      <c r="IE52" s="489"/>
      <c r="IF52" s="489"/>
      <c r="IG52" s="489"/>
      <c r="IH52" s="489"/>
      <c r="II52" s="489">
        <v>1</v>
      </c>
      <c r="IJ52" s="489">
        <v>1</v>
      </c>
      <c r="IK52" s="489"/>
      <c r="IL52" s="499"/>
      <c r="IM52" s="489"/>
      <c r="IN52" s="499"/>
      <c r="IO52" s="497"/>
      <c r="IP52" s="497"/>
      <c r="IQ52" s="497"/>
      <c r="IR52" s="497"/>
      <c r="IS52" s="497"/>
      <c r="IT52" s="497"/>
      <c r="IU52" s="497"/>
      <c r="IV52" s="497"/>
      <c r="IW52" s="497"/>
      <c r="IX52" s="497"/>
      <c r="IY52" s="497"/>
      <c r="IZ52" s="497"/>
      <c r="JA52" s="497"/>
      <c r="JB52" s="497"/>
      <c r="JC52" s="497"/>
      <c r="JD52" s="490"/>
      <c r="JE52" s="496">
        <v>1</v>
      </c>
      <c r="JF52" s="489">
        <v>1</v>
      </c>
      <c r="JG52" s="489">
        <v>1</v>
      </c>
      <c r="JH52" s="489">
        <v>1</v>
      </c>
      <c r="JI52" s="489">
        <v>1</v>
      </c>
      <c r="JJ52" s="489">
        <v>1</v>
      </c>
      <c r="JK52" s="489"/>
    </row>
    <row r="53" spans="1:271" ht="28.5" customHeight="1" x14ac:dyDescent="0.25">
      <c r="A53" s="554">
        <f>'Położnictwo II st.'!A53</f>
        <v>33</v>
      </c>
      <c r="B53" s="554" t="str">
        <f>IF('Położnictwo II st.'!B53&gt;0,'Położnictwo II st.'!B53," ")</f>
        <v>B</v>
      </c>
      <c r="C53" s="554" t="str">
        <f>IF('Położnictwo II st.'!C53&gt;0,'Położnictwo II st.'!C53," ")</f>
        <v>2026/2027</v>
      </c>
      <c r="D53" s="554" t="str">
        <f>IF('Położnictwo II st.'!D53&gt;0,'Położnictwo II st.'!D53," ")</f>
        <v>Tok B</v>
      </c>
      <c r="E53" s="554">
        <f>IF('Położnictwo II st.'!E53&gt;0,'Położnictwo II st.'!E53," ")</f>
        <v>2</v>
      </c>
      <c r="F53" s="554" t="str">
        <f>IF('Położnictwo II st.'!F53&gt;0,'Położnictwo II st.'!F53," ")</f>
        <v>2027/2028</v>
      </c>
      <c r="G53" s="554" t="str">
        <f>IF('Położnictwo II st.'!G53&gt;0,'Położnictwo II st.'!G53," ")</f>
        <v>POW</v>
      </c>
      <c r="H53" s="554" t="str">
        <f>IF('Położnictwo II st.'!H53&gt;0,'Położnictwo II st.'!H53," ")</f>
        <v>do dyspozycji uczelni (Autorska oferta uczelni)</v>
      </c>
      <c r="I53" s="555" t="str">
        <f>IF('Położnictwo II st.'!I53&gt;0,'Położnictwo II st.'!I53," ")</f>
        <v>Stany naglące w neonatologii</v>
      </c>
      <c r="J53" s="530">
        <f>'Położnictwo II st.'!M53</f>
        <v>50</v>
      </c>
      <c r="K53" s="531">
        <f>'Położnictwo II st.'!N53</f>
        <v>20</v>
      </c>
      <c r="L53" s="532">
        <f>'Położnictwo II st.'!O53</f>
        <v>30</v>
      </c>
      <c r="M53" s="533">
        <f>'Położnictwo II st.'!AB53+'Położnictwo II st.'!AD53+'Położnictwo II st.'!AY53+'Położnictwo II st.'!BA53</f>
        <v>10</v>
      </c>
      <c r="N53" s="534">
        <f>'Położnictwo II st.'!P53</f>
        <v>30</v>
      </c>
      <c r="O53" s="535">
        <f>'Położnictwo II st.'!Q53</f>
        <v>2</v>
      </c>
      <c r="P53" s="536" t="str">
        <f>'Położnictwo II st.'!V53</f>
        <v>zal</v>
      </c>
      <c r="Q53" s="556">
        <f t="shared" si="10"/>
        <v>2</v>
      </c>
      <c r="R53" s="538">
        <f t="shared" si="11"/>
        <v>2</v>
      </c>
      <c r="S53" s="539">
        <f t="shared" ref="S53" si="14">SUM(JE53:JK53)</f>
        <v>6</v>
      </c>
      <c r="T53" s="498"/>
      <c r="U53" s="489"/>
      <c r="V53" s="489"/>
      <c r="W53" s="489"/>
      <c r="X53" s="489"/>
      <c r="Y53" s="489"/>
      <c r="Z53" s="489"/>
      <c r="AA53" s="489"/>
      <c r="AB53" s="489"/>
      <c r="AC53" s="489"/>
      <c r="AD53" s="489"/>
      <c r="AE53" s="489"/>
      <c r="AF53" s="489"/>
      <c r="AG53" s="489"/>
      <c r="AH53" s="489"/>
      <c r="AI53" s="489"/>
      <c r="AJ53" s="489"/>
      <c r="AK53" s="489"/>
      <c r="AL53" s="489"/>
      <c r="AM53" s="489"/>
      <c r="AN53" s="489"/>
      <c r="AO53" s="489"/>
      <c r="AP53" s="489"/>
      <c r="AQ53" s="489"/>
      <c r="AR53" s="489"/>
      <c r="AS53" s="489"/>
      <c r="AT53" s="492"/>
      <c r="AU53" s="493"/>
      <c r="AV53" s="494"/>
      <c r="AW53" s="494"/>
      <c r="AX53" s="494"/>
      <c r="AY53" s="494"/>
      <c r="AZ53" s="494"/>
      <c r="BA53" s="494"/>
      <c r="BB53" s="494"/>
      <c r="BC53" s="494"/>
      <c r="BD53" s="494"/>
      <c r="BE53" s="494"/>
      <c r="BF53" s="494"/>
      <c r="BG53" s="494"/>
      <c r="BH53" s="494"/>
      <c r="BI53" s="494"/>
      <c r="BJ53" s="494"/>
      <c r="BK53" s="494"/>
      <c r="BL53" s="494"/>
      <c r="BM53" s="494"/>
      <c r="BN53" s="494"/>
      <c r="BO53" s="494"/>
      <c r="BP53" s="494"/>
      <c r="BQ53" s="494"/>
      <c r="BR53" s="492"/>
      <c r="BS53" s="487"/>
      <c r="BT53" s="494"/>
      <c r="BU53" s="494"/>
      <c r="BV53" s="494"/>
      <c r="BW53" s="494"/>
      <c r="BX53" s="494"/>
      <c r="BY53" s="494"/>
      <c r="BZ53" s="494"/>
      <c r="CA53" s="494"/>
      <c r="CB53" s="494"/>
      <c r="CC53" s="494"/>
      <c r="CD53" s="494"/>
      <c r="CE53" s="494"/>
      <c r="CF53" s="494"/>
      <c r="CG53" s="494"/>
      <c r="CH53" s="494"/>
      <c r="CI53" s="494"/>
      <c r="CJ53" s="494"/>
      <c r="CK53" s="494"/>
      <c r="CL53" s="494"/>
      <c r="CM53" s="494"/>
      <c r="CN53" s="494"/>
      <c r="CO53" s="494"/>
      <c r="CP53" s="494"/>
      <c r="CQ53" s="494"/>
      <c r="CR53" s="494"/>
      <c r="CS53" s="494"/>
      <c r="CT53" s="494"/>
      <c r="CU53" s="494"/>
      <c r="CV53" s="494"/>
      <c r="CW53" s="494"/>
      <c r="CX53" s="494"/>
      <c r="CY53" s="489"/>
      <c r="CZ53" s="489"/>
      <c r="DA53" s="489"/>
      <c r="DB53" s="489"/>
      <c r="DC53" s="489"/>
      <c r="DD53" s="489"/>
      <c r="DE53" s="489"/>
      <c r="DF53" s="489"/>
      <c r="DG53" s="492"/>
      <c r="DH53" s="489"/>
      <c r="DI53" s="489"/>
      <c r="DJ53" s="489"/>
      <c r="DK53" s="489"/>
      <c r="DL53" s="489"/>
      <c r="DM53" s="489"/>
      <c r="DN53" s="489"/>
      <c r="DO53" s="489"/>
      <c r="DP53" s="489"/>
      <c r="DQ53" s="489"/>
      <c r="DR53" s="489">
        <v>1</v>
      </c>
      <c r="DS53" s="497">
        <v>1</v>
      </c>
      <c r="DT53" s="489"/>
      <c r="DU53" s="489"/>
      <c r="DV53" s="490"/>
      <c r="DW53" s="496"/>
      <c r="DX53" s="489"/>
      <c r="DY53" s="489"/>
      <c r="DZ53" s="489"/>
      <c r="EA53" s="489"/>
      <c r="EB53" s="489"/>
      <c r="EC53" s="489"/>
      <c r="ED53" s="489"/>
      <c r="EE53" s="489"/>
      <c r="EF53" s="489"/>
      <c r="EG53" s="489"/>
      <c r="EH53" s="489"/>
      <c r="EI53" s="489"/>
      <c r="EJ53" s="489"/>
      <c r="EK53" s="489"/>
      <c r="EL53" s="489"/>
      <c r="EM53" s="489"/>
      <c r="EN53" s="489"/>
      <c r="EO53" s="489"/>
      <c r="EP53" s="489"/>
      <c r="EQ53" s="497"/>
      <c r="ER53" s="497"/>
      <c r="ES53" s="498"/>
      <c r="ET53" s="497"/>
      <c r="EU53" s="497"/>
      <c r="EV53" s="497"/>
      <c r="EW53" s="497"/>
      <c r="EX53" s="490"/>
      <c r="EY53" s="496"/>
      <c r="EZ53" s="489"/>
      <c r="FA53" s="489"/>
      <c r="FB53" s="489"/>
      <c r="FC53" s="489"/>
      <c r="FD53" s="489"/>
      <c r="FE53" s="489"/>
      <c r="FF53" s="489"/>
      <c r="FG53" s="489"/>
      <c r="FH53" s="489"/>
      <c r="FI53" s="489"/>
      <c r="FJ53" s="489"/>
      <c r="FK53" s="489"/>
      <c r="FL53" s="489"/>
      <c r="FM53" s="489"/>
      <c r="FN53" s="489"/>
      <c r="FO53" s="489"/>
      <c r="FP53" s="489"/>
      <c r="FQ53" s="497"/>
      <c r="FR53" s="489"/>
      <c r="FS53" s="499"/>
      <c r="FT53" s="498"/>
      <c r="FU53" s="489"/>
      <c r="FV53" s="489"/>
      <c r="FW53" s="489"/>
      <c r="FX53" s="489"/>
      <c r="FY53" s="489"/>
      <c r="FZ53" s="489"/>
      <c r="GA53" s="489"/>
      <c r="GB53" s="489"/>
      <c r="GC53" s="489"/>
      <c r="GD53" s="489"/>
      <c r="GE53" s="489"/>
      <c r="GF53" s="489"/>
      <c r="GG53" s="489"/>
      <c r="GH53" s="489"/>
      <c r="GI53" s="489"/>
      <c r="GJ53" s="489"/>
      <c r="GK53" s="489"/>
      <c r="GL53" s="489"/>
      <c r="GM53" s="489"/>
      <c r="GN53" s="489"/>
      <c r="GO53" s="489"/>
      <c r="GP53" s="489"/>
      <c r="GQ53" s="489"/>
      <c r="GR53" s="489"/>
      <c r="GS53" s="496"/>
      <c r="GT53" s="489"/>
      <c r="GU53" s="489"/>
      <c r="GV53" s="489"/>
      <c r="GW53" s="489"/>
      <c r="GX53" s="489"/>
      <c r="GY53" s="489"/>
      <c r="GZ53" s="489"/>
      <c r="HA53" s="489"/>
      <c r="HB53" s="489"/>
      <c r="HC53" s="489"/>
      <c r="HD53" s="489"/>
      <c r="HE53" s="489"/>
      <c r="HF53" s="489"/>
      <c r="HG53" s="489"/>
      <c r="HH53" s="489"/>
      <c r="HI53" s="489"/>
      <c r="HJ53" s="489"/>
      <c r="HK53" s="489"/>
      <c r="HL53" s="489"/>
      <c r="HM53" s="497"/>
      <c r="HN53" s="497"/>
      <c r="HO53" s="497"/>
      <c r="HP53" s="497"/>
      <c r="HQ53" s="497"/>
      <c r="HR53" s="497"/>
      <c r="HS53" s="497"/>
      <c r="HT53" s="497"/>
      <c r="HU53" s="497"/>
      <c r="HV53" s="497"/>
      <c r="HW53" s="497"/>
      <c r="HX53" s="497"/>
      <c r="HY53" s="497"/>
      <c r="HZ53" s="497"/>
      <c r="IA53" s="497"/>
      <c r="IB53" s="497"/>
      <c r="IC53" s="489"/>
      <c r="ID53" s="489"/>
      <c r="IE53" s="489"/>
      <c r="IF53" s="489"/>
      <c r="IG53" s="489"/>
      <c r="IH53" s="489"/>
      <c r="II53" s="489">
        <v>1</v>
      </c>
      <c r="IJ53" s="489">
        <v>1</v>
      </c>
      <c r="IK53" s="489"/>
      <c r="IL53" s="499"/>
      <c r="IM53" s="489"/>
      <c r="IN53" s="499"/>
      <c r="IO53" s="497"/>
      <c r="IP53" s="497"/>
      <c r="IQ53" s="497"/>
      <c r="IR53" s="497"/>
      <c r="IS53" s="497"/>
      <c r="IT53" s="497"/>
      <c r="IU53" s="497"/>
      <c r="IV53" s="497"/>
      <c r="IW53" s="497"/>
      <c r="IX53" s="497"/>
      <c r="IY53" s="497"/>
      <c r="IZ53" s="497"/>
      <c r="JA53" s="497"/>
      <c r="JB53" s="497"/>
      <c r="JC53" s="497"/>
      <c r="JD53" s="490"/>
      <c r="JE53" s="496">
        <v>1</v>
      </c>
      <c r="JF53" s="489">
        <v>1</v>
      </c>
      <c r="JG53" s="489">
        <v>1</v>
      </c>
      <c r="JH53" s="489">
        <v>1</v>
      </c>
      <c r="JI53" s="489">
        <v>1</v>
      </c>
      <c r="JJ53" s="489">
        <v>1</v>
      </c>
      <c r="JK53" s="489"/>
    </row>
    <row r="54" spans="1:271" ht="28.5" customHeight="1" x14ac:dyDescent="0.25">
      <c r="A54" s="554">
        <f>'Położnictwo II st.'!A54</f>
        <v>34</v>
      </c>
      <c r="B54" s="554" t="str">
        <f>IF('Położnictwo II st.'!B54&gt;0,'Położnictwo II st.'!B54," ")</f>
        <v>B</v>
      </c>
      <c r="C54" s="554" t="str">
        <f>IF('Położnictwo II st.'!C54&gt;0,'Położnictwo II st.'!C54," ")</f>
        <v>2026/2027</v>
      </c>
      <c r="D54" s="554" t="str">
        <f>IF('Położnictwo II st.'!D54&gt;0,'Położnictwo II st.'!D54," ")</f>
        <v xml:space="preserve"> </v>
      </c>
      <c r="E54" s="554">
        <f>IF('Położnictwo II st.'!E54&gt;0,'Położnictwo II st.'!E54," ")</f>
        <v>2</v>
      </c>
      <c r="F54" s="554" t="str">
        <f>IF('Położnictwo II st.'!F54&gt;0,'Położnictwo II st.'!F54," ")</f>
        <v>2027/2028</v>
      </c>
      <c r="G54" s="554" t="str">
        <f>IF('Położnictwo II st.'!G54&gt;0,'Położnictwo II st.'!G54," ")</f>
        <v>RPS</v>
      </c>
      <c r="H54" s="554" t="str">
        <f>IF('Położnictwo II st.'!H54&gt;0,'Położnictwo II st.'!H54," ")</f>
        <v>do dyspozycji uczelni (Autorska oferta uczelni)</v>
      </c>
      <c r="I54" s="555" t="str">
        <f>IF('Położnictwo II st.'!I54&gt;0,'Położnictwo II st.'!I54," ")</f>
        <v>Postępowanie w stanach zagrożenia życia w ujęciu interprofesjonalnym</v>
      </c>
      <c r="J54" s="530">
        <f>'Położnictwo II st.'!M54</f>
        <v>50</v>
      </c>
      <c r="K54" s="531">
        <f>'Położnictwo II st.'!N54</f>
        <v>25</v>
      </c>
      <c r="L54" s="532">
        <f>'Położnictwo II st.'!O54</f>
        <v>25</v>
      </c>
      <c r="M54" s="533">
        <f>'Położnictwo II st.'!AB54+'Położnictwo II st.'!AD54+'Położnictwo II st.'!AY54+'Położnictwo II st.'!BA54</f>
        <v>10</v>
      </c>
      <c r="N54" s="534">
        <f>'Położnictwo II st.'!P54</f>
        <v>25</v>
      </c>
      <c r="O54" s="535">
        <f>'Położnictwo II st.'!Q54</f>
        <v>2</v>
      </c>
      <c r="P54" s="536" t="str">
        <f>'Położnictwo II st.'!V54</f>
        <v>zal</v>
      </c>
      <c r="Q54" s="556">
        <f t="shared" si="10"/>
        <v>1</v>
      </c>
      <c r="R54" s="538">
        <f t="shared" si="11"/>
        <v>1</v>
      </c>
      <c r="S54" s="539">
        <f t="shared" si="13"/>
        <v>6</v>
      </c>
      <c r="T54" s="498"/>
      <c r="U54" s="489"/>
      <c r="V54" s="489"/>
      <c r="W54" s="489"/>
      <c r="X54" s="489"/>
      <c r="Y54" s="489"/>
      <c r="Z54" s="489"/>
      <c r="AA54" s="489"/>
      <c r="AB54" s="489"/>
      <c r="AC54" s="489"/>
      <c r="AD54" s="489"/>
      <c r="AE54" s="489"/>
      <c r="AF54" s="489"/>
      <c r="AG54" s="489"/>
      <c r="AH54" s="489"/>
      <c r="AI54" s="489"/>
      <c r="AJ54" s="489"/>
      <c r="AK54" s="489"/>
      <c r="AL54" s="489"/>
      <c r="AM54" s="489"/>
      <c r="AN54" s="489"/>
      <c r="AO54" s="489"/>
      <c r="AP54" s="489"/>
      <c r="AQ54" s="489"/>
      <c r="AR54" s="489"/>
      <c r="AS54" s="489"/>
      <c r="AT54" s="492"/>
      <c r="AU54" s="493"/>
      <c r="AV54" s="494"/>
      <c r="AW54" s="494"/>
      <c r="AX54" s="494"/>
      <c r="AY54" s="494"/>
      <c r="AZ54" s="494"/>
      <c r="BA54" s="494"/>
      <c r="BB54" s="494"/>
      <c r="BC54" s="494"/>
      <c r="BD54" s="494"/>
      <c r="BE54" s="494"/>
      <c r="BF54" s="494"/>
      <c r="BG54" s="494"/>
      <c r="BH54" s="494"/>
      <c r="BI54" s="494"/>
      <c r="BJ54" s="494"/>
      <c r="BK54" s="494"/>
      <c r="BL54" s="494"/>
      <c r="BM54" s="494"/>
      <c r="BN54" s="494"/>
      <c r="BO54" s="494"/>
      <c r="BP54" s="494"/>
      <c r="BQ54" s="494"/>
      <c r="BR54" s="492"/>
      <c r="BS54" s="487"/>
      <c r="BT54" s="494"/>
      <c r="BU54" s="494"/>
      <c r="BV54" s="494"/>
      <c r="BW54" s="494"/>
      <c r="BX54" s="494"/>
      <c r="BY54" s="494"/>
      <c r="BZ54" s="494"/>
      <c r="CA54" s="494"/>
      <c r="CB54" s="494"/>
      <c r="CC54" s="494"/>
      <c r="CD54" s="494"/>
      <c r="CE54" s="494"/>
      <c r="CF54" s="494"/>
      <c r="CG54" s="494"/>
      <c r="CH54" s="494"/>
      <c r="CI54" s="494"/>
      <c r="CJ54" s="494"/>
      <c r="CK54" s="494"/>
      <c r="CL54" s="494"/>
      <c r="CM54" s="494"/>
      <c r="CN54" s="494"/>
      <c r="CO54" s="494"/>
      <c r="CP54" s="494"/>
      <c r="CQ54" s="494"/>
      <c r="CR54" s="494"/>
      <c r="CS54" s="494"/>
      <c r="CT54" s="494"/>
      <c r="CU54" s="494"/>
      <c r="CV54" s="494"/>
      <c r="CW54" s="494"/>
      <c r="CX54" s="494"/>
      <c r="CY54" s="489"/>
      <c r="CZ54" s="489"/>
      <c r="DA54" s="489"/>
      <c r="DB54" s="489"/>
      <c r="DC54" s="489"/>
      <c r="DD54" s="489"/>
      <c r="DE54" s="489"/>
      <c r="DF54" s="489"/>
      <c r="DG54" s="492"/>
      <c r="DH54" s="489"/>
      <c r="DI54" s="489"/>
      <c r="DJ54" s="489"/>
      <c r="DK54" s="489"/>
      <c r="DL54" s="489"/>
      <c r="DM54" s="489"/>
      <c r="DN54" s="489"/>
      <c r="DO54" s="489"/>
      <c r="DP54" s="489"/>
      <c r="DQ54" s="489"/>
      <c r="DR54" s="489"/>
      <c r="DS54" s="497"/>
      <c r="DT54" s="489"/>
      <c r="DU54" s="489"/>
      <c r="DV54" s="490">
        <v>1</v>
      </c>
      <c r="DW54" s="496"/>
      <c r="DX54" s="489"/>
      <c r="DY54" s="489"/>
      <c r="DZ54" s="489"/>
      <c r="EA54" s="489"/>
      <c r="EB54" s="489"/>
      <c r="EC54" s="489"/>
      <c r="ED54" s="489"/>
      <c r="EE54" s="489"/>
      <c r="EF54" s="489"/>
      <c r="EG54" s="489"/>
      <c r="EH54" s="489"/>
      <c r="EI54" s="489"/>
      <c r="EJ54" s="489"/>
      <c r="EK54" s="489"/>
      <c r="EL54" s="489"/>
      <c r="EM54" s="489"/>
      <c r="EN54" s="489"/>
      <c r="EO54" s="489"/>
      <c r="EP54" s="489"/>
      <c r="EQ54" s="497"/>
      <c r="ER54" s="497"/>
      <c r="ES54" s="498"/>
      <c r="ET54" s="497"/>
      <c r="EU54" s="497"/>
      <c r="EV54" s="497"/>
      <c r="EW54" s="497"/>
      <c r="EX54" s="490"/>
      <c r="EY54" s="496"/>
      <c r="EZ54" s="489"/>
      <c r="FA54" s="489"/>
      <c r="FB54" s="489"/>
      <c r="FC54" s="489"/>
      <c r="FD54" s="489"/>
      <c r="FE54" s="489"/>
      <c r="FF54" s="489"/>
      <c r="FG54" s="489"/>
      <c r="FH54" s="489"/>
      <c r="FI54" s="489"/>
      <c r="FJ54" s="489"/>
      <c r="FK54" s="489"/>
      <c r="FL54" s="489"/>
      <c r="FM54" s="489"/>
      <c r="FN54" s="489"/>
      <c r="FO54" s="489"/>
      <c r="FP54" s="489"/>
      <c r="FQ54" s="497"/>
      <c r="FR54" s="489"/>
      <c r="FS54" s="499"/>
      <c r="FT54" s="498"/>
      <c r="FU54" s="489"/>
      <c r="FV54" s="489"/>
      <c r="FW54" s="489"/>
      <c r="FX54" s="489"/>
      <c r="FY54" s="489"/>
      <c r="FZ54" s="489"/>
      <c r="GA54" s="489"/>
      <c r="GB54" s="489"/>
      <c r="GC54" s="489"/>
      <c r="GD54" s="489"/>
      <c r="GE54" s="489"/>
      <c r="GF54" s="489"/>
      <c r="GG54" s="489"/>
      <c r="GH54" s="489"/>
      <c r="GI54" s="489"/>
      <c r="GJ54" s="489"/>
      <c r="GK54" s="489"/>
      <c r="GL54" s="489"/>
      <c r="GM54" s="489"/>
      <c r="GN54" s="489"/>
      <c r="GO54" s="489"/>
      <c r="GP54" s="489"/>
      <c r="GQ54" s="489"/>
      <c r="GR54" s="489"/>
      <c r="GS54" s="496"/>
      <c r="GT54" s="489"/>
      <c r="GU54" s="489"/>
      <c r="GV54" s="489"/>
      <c r="GW54" s="489"/>
      <c r="GX54" s="489"/>
      <c r="GY54" s="489"/>
      <c r="GZ54" s="489"/>
      <c r="HA54" s="489"/>
      <c r="HB54" s="489"/>
      <c r="HC54" s="489"/>
      <c r="HD54" s="489"/>
      <c r="HE54" s="489"/>
      <c r="HF54" s="489"/>
      <c r="HG54" s="489"/>
      <c r="HH54" s="489"/>
      <c r="HI54" s="489"/>
      <c r="HJ54" s="489"/>
      <c r="HK54" s="489"/>
      <c r="HL54" s="489"/>
      <c r="HM54" s="497"/>
      <c r="HN54" s="497"/>
      <c r="HO54" s="497"/>
      <c r="HP54" s="497"/>
      <c r="HQ54" s="497"/>
      <c r="HR54" s="497"/>
      <c r="HS54" s="497"/>
      <c r="HT54" s="497"/>
      <c r="HU54" s="497"/>
      <c r="HV54" s="497"/>
      <c r="HW54" s="497"/>
      <c r="HX54" s="497"/>
      <c r="HY54" s="497"/>
      <c r="HZ54" s="497"/>
      <c r="IA54" s="497"/>
      <c r="IB54" s="497"/>
      <c r="IC54" s="489"/>
      <c r="ID54" s="489"/>
      <c r="IE54" s="489"/>
      <c r="IF54" s="489"/>
      <c r="IG54" s="489"/>
      <c r="IH54" s="489"/>
      <c r="II54" s="489"/>
      <c r="IJ54" s="489"/>
      <c r="IK54" s="489"/>
      <c r="IL54" s="499"/>
      <c r="IM54" s="489">
        <v>1</v>
      </c>
      <c r="IN54" s="499"/>
      <c r="IO54" s="497"/>
      <c r="IP54" s="497"/>
      <c r="IQ54" s="497"/>
      <c r="IR54" s="497"/>
      <c r="IS54" s="497"/>
      <c r="IT54" s="497"/>
      <c r="IU54" s="497"/>
      <c r="IV54" s="497"/>
      <c r="IW54" s="497"/>
      <c r="IX54" s="497"/>
      <c r="IY54" s="497"/>
      <c r="IZ54" s="497"/>
      <c r="JA54" s="497"/>
      <c r="JB54" s="497"/>
      <c r="JC54" s="497"/>
      <c r="JD54" s="490"/>
      <c r="JE54" s="496">
        <v>1</v>
      </c>
      <c r="JF54" s="489">
        <v>1</v>
      </c>
      <c r="JG54" s="489">
        <v>1</v>
      </c>
      <c r="JH54" s="489">
        <v>1</v>
      </c>
      <c r="JI54" s="489">
        <v>1</v>
      </c>
      <c r="JJ54" s="489">
        <v>1</v>
      </c>
      <c r="JK54" s="489"/>
    </row>
    <row r="55" spans="1:271" ht="28.5" customHeight="1" x14ac:dyDescent="0.25">
      <c r="A55" s="554">
        <f>'Położnictwo II st.'!A55</f>
        <v>35</v>
      </c>
      <c r="B55" s="554" t="str">
        <f>IF('Położnictwo II st.'!B55&gt;0,'Położnictwo II st.'!B55," ")</f>
        <v>B</v>
      </c>
      <c r="C55" s="554" t="str">
        <f>IF('Położnictwo II st.'!C55&gt;0,'Położnictwo II st.'!C55," ")</f>
        <v>2026/2027</v>
      </c>
      <c r="D55" s="554" t="str">
        <f>IF('Położnictwo II st.'!D55&gt;0,'Położnictwo II st.'!D55," ")</f>
        <v xml:space="preserve"> </v>
      </c>
      <c r="E55" s="554">
        <f>IF('Położnictwo II st.'!E55&gt;0,'Położnictwo II st.'!E55," ")</f>
        <v>2</v>
      </c>
      <c r="F55" s="554" t="str">
        <f>IF('Położnictwo II st.'!F55&gt;0,'Położnictwo II st.'!F55," ")</f>
        <v>2027/2028</v>
      </c>
      <c r="G55" s="554" t="str">
        <f>IF('Położnictwo II st.'!G55&gt;0,'Położnictwo II st.'!G55," ")</f>
        <v>RPS</v>
      </c>
      <c r="H55" s="554" t="str">
        <f>IF('Położnictwo II st.'!H55&gt;0,'Położnictwo II st.'!H55," ")</f>
        <v>do dyspozycji uczelni (Autorska oferta uczelni)</v>
      </c>
      <c r="I55" s="557" t="str">
        <f>IF('Położnictwo II st.'!I55&gt;0,'Położnictwo II st.'!I55," ")</f>
        <v>Stany nagłe w położnictwie i ginekologii</v>
      </c>
      <c r="J55" s="530">
        <f>'Położnictwo II st.'!M55</f>
        <v>50</v>
      </c>
      <c r="K55" s="531">
        <f>'Położnictwo II st.'!N55</f>
        <v>35</v>
      </c>
      <c r="L55" s="532">
        <f>'Położnictwo II st.'!O55</f>
        <v>15</v>
      </c>
      <c r="M55" s="533">
        <f>'Położnictwo II st.'!AB55+'Położnictwo II st.'!AD55+'Położnictwo II st.'!AY55+'Położnictwo II st.'!BA55</f>
        <v>5</v>
      </c>
      <c r="N55" s="534">
        <f>'Położnictwo II st.'!P55</f>
        <v>15</v>
      </c>
      <c r="O55" s="535">
        <f>'Położnictwo II st.'!Q55</f>
        <v>2</v>
      </c>
      <c r="P55" s="536" t="str">
        <f>'Położnictwo II st.'!V55</f>
        <v>zal</v>
      </c>
      <c r="Q55" s="556">
        <f t="shared" si="10"/>
        <v>1</v>
      </c>
      <c r="R55" s="538">
        <f t="shared" si="11"/>
        <v>1</v>
      </c>
      <c r="S55" s="539">
        <f t="shared" si="13"/>
        <v>6</v>
      </c>
      <c r="T55" s="498"/>
      <c r="U55" s="489"/>
      <c r="V55" s="489"/>
      <c r="W55" s="489"/>
      <c r="X55" s="489"/>
      <c r="Y55" s="489"/>
      <c r="Z55" s="489"/>
      <c r="AA55" s="489"/>
      <c r="AB55" s="489"/>
      <c r="AC55" s="489"/>
      <c r="AD55" s="489"/>
      <c r="AE55" s="489"/>
      <c r="AF55" s="489"/>
      <c r="AG55" s="489"/>
      <c r="AH55" s="489"/>
      <c r="AI55" s="489"/>
      <c r="AJ55" s="489"/>
      <c r="AK55" s="489"/>
      <c r="AL55" s="489"/>
      <c r="AM55" s="489"/>
      <c r="AN55" s="489"/>
      <c r="AO55" s="489"/>
      <c r="AP55" s="489"/>
      <c r="AQ55" s="489"/>
      <c r="AR55" s="489"/>
      <c r="AS55" s="489"/>
      <c r="AT55" s="492"/>
      <c r="AU55" s="493"/>
      <c r="AV55" s="494"/>
      <c r="AW55" s="494"/>
      <c r="AX55" s="494"/>
      <c r="AY55" s="494"/>
      <c r="AZ55" s="494"/>
      <c r="BA55" s="494"/>
      <c r="BB55" s="494"/>
      <c r="BC55" s="494"/>
      <c r="BD55" s="494"/>
      <c r="BE55" s="494"/>
      <c r="BF55" s="494"/>
      <c r="BG55" s="494"/>
      <c r="BH55" s="494"/>
      <c r="BI55" s="494"/>
      <c r="BJ55" s="494"/>
      <c r="BK55" s="494"/>
      <c r="BL55" s="494"/>
      <c r="BM55" s="494"/>
      <c r="BN55" s="494"/>
      <c r="BO55" s="494"/>
      <c r="BP55" s="494"/>
      <c r="BQ55" s="494"/>
      <c r="BR55" s="492"/>
      <c r="BS55" s="487"/>
      <c r="BT55" s="494"/>
      <c r="BU55" s="494"/>
      <c r="BV55" s="494"/>
      <c r="BW55" s="494"/>
      <c r="BX55" s="494"/>
      <c r="BY55" s="494"/>
      <c r="BZ55" s="494"/>
      <c r="CA55" s="494"/>
      <c r="CB55" s="494"/>
      <c r="CC55" s="494"/>
      <c r="CD55" s="494"/>
      <c r="CE55" s="494"/>
      <c r="CF55" s="494"/>
      <c r="CG55" s="494"/>
      <c r="CH55" s="494"/>
      <c r="CI55" s="494"/>
      <c r="CJ55" s="494"/>
      <c r="CK55" s="494"/>
      <c r="CL55" s="494"/>
      <c r="CM55" s="494"/>
      <c r="CN55" s="494"/>
      <c r="CO55" s="494"/>
      <c r="CP55" s="494"/>
      <c r="CQ55" s="494"/>
      <c r="CR55" s="494"/>
      <c r="CS55" s="494"/>
      <c r="CT55" s="494"/>
      <c r="CU55" s="494"/>
      <c r="CV55" s="494"/>
      <c r="CW55" s="494"/>
      <c r="CX55" s="494"/>
      <c r="CY55" s="489"/>
      <c r="CZ55" s="489"/>
      <c r="DA55" s="489"/>
      <c r="DB55" s="489"/>
      <c r="DC55" s="489"/>
      <c r="DD55" s="489"/>
      <c r="DE55" s="489"/>
      <c r="DF55" s="489"/>
      <c r="DG55" s="492"/>
      <c r="DH55" s="489"/>
      <c r="DI55" s="489"/>
      <c r="DJ55" s="489"/>
      <c r="DK55" s="489"/>
      <c r="DL55" s="489"/>
      <c r="DM55" s="489"/>
      <c r="DN55" s="489"/>
      <c r="DO55" s="489"/>
      <c r="DP55" s="489"/>
      <c r="DQ55" s="489"/>
      <c r="DR55" s="489"/>
      <c r="DS55" s="497"/>
      <c r="DT55" s="489"/>
      <c r="DU55" s="489"/>
      <c r="DV55" s="490">
        <v>1</v>
      </c>
      <c r="DW55" s="496"/>
      <c r="DX55" s="489"/>
      <c r="DY55" s="489"/>
      <c r="DZ55" s="489"/>
      <c r="EA55" s="489"/>
      <c r="EB55" s="489"/>
      <c r="EC55" s="489"/>
      <c r="ED55" s="489"/>
      <c r="EE55" s="489"/>
      <c r="EF55" s="489"/>
      <c r="EG55" s="489"/>
      <c r="EH55" s="489"/>
      <c r="EI55" s="489"/>
      <c r="EJ55" s="489"/>
      <c r="EK55" s="489"/>
      <c r="EL55" s="489"/>
      <c r="EM55" s="489"/>
      <c r="EN55" s="489"/>
      <c r="EO55" s="489"/>
      <c r="EP55" s="489"/>
      <c r="EQ55" s="497"/>
      <c r="ER55" s="497"/>
      <c r="ES55" s="498"/>
      <c r="ET55" s="497"/>
      <c r="EU55" s="497"/>
      <c r="EV55" s="497"/>
      <c r="EW55" s="497"/>
      <c r="EX55" s="490"/>
      <c r="EY55" s="496"/>
      <c r="EZ55" s="489"/>
      <c r="FA55" s="489"/>
      <c r="FB55" s="489"/>
      <c r="FC55" s="489"/>
      <c r="FD55" s="489"/>
      <c r="FE55" s="489"/>
      <c r="FF55" s="489"/>
      <c r="FG55" s="489"/>
      <c r="FH55" s="489"/>
      <c r="FI55" s="489"/>
      <c r="FJ55" s="489"/>
      <c r="FK55" s="489"/>
      <c r="FL55" s="489"/>
      <c r="FM55" s="489"/>
      <c r="FN55" s="489"/>
      <c r="FO55" s="489"/>
      <c r="FP55" s="489"/>
      <c r="FQ55" s="497"/>
      <c r="FR55" s="489"/>
      <c r="FS55" s="499"/>
      <c r="FT55" s="498"/>
      <c r="FU55" s="489"/>
      <c r="FV55" s="489"/>
      <c r="FW55" s="489"/>
      <c r="FX55" s="489"/>
      <c r="FY55" s="489"/>
      <c r="FZ55" s="489"/>
      <c r="GA55" s="489"/>
      <c r="GB55" s="489"/>
      <c r="GC55" s="489"/>
      <c r="GD55" s="489"/>
      <c r="GE55" s="489"/>
      <c r="GF55" s="489"/>
      <c r="GG55" s="489"/>
      <c r="GH55" s="489"/>
      <c r="GI55" s="489"/>
      <c r="GJ55" s="489"/>
      <c r="GK55" s="489"/>
      <c r="GL55" s="489"/>
      <c r="GM55" s="489"/>
      <c r="GN55" s="489"/>
      <c r="GO55" s="489"/>
      <c r="GP55" s="489"/>
      <c r="GQ55" s="489"/>
      <c r="GR55" s="489"/>
      <c r="GS55" s="496"/>
      <c r="GT55" s="489"/>
      <c r="GU55" s="489"/>
      <c r="GV55" s="489"/>
      <c r="GW55" s="489"/>
      <c r="GX55" s="489"/>
      <c r="GY55" s="489"/>
      <c r="GZ55" s="489"/>
      <c r="HA55" s="489"/>
      <c r="HB55" s="489"/>
      <c r="HC55" s="489"/>
      <c r="HD55" s="489"/>
      <c r="HE55" s="489"/>
      <c r="HF55" s="489"/>
      <c r="HG55" s="489"/>
      <c r="HH55" s="489"/>
      <c r="HI55" s="489"/>
      <c r="HJ55" s="489"/>
      <c r="HK55" s="489"/>
      <c r="HL55" s="489"/>
      <c r="HM55" s="497"/>
      <c r="HN55" s="497"/>
      <c r="HO55" s="497"/>
      <c r="HP55" s="497"/>
      <c r="HQ55" s="497"/>
      <c r="HR55" s="497"/>
      <c r="HS55" s="497"/>
      <c r="HT55" s="497"/>
      <c r="HU55" s="497"/>
      <c r="HV55" s="497"/>
      <c r="HW55" s="497"/>
      <c r="HX55" s="497"/>
      <c r="HY55" s="497"/>
      <c r="HZ55" s="497"/>
      <c r="IA55" s="497"/>
      <c r="IB55" s="497"/>
      <c r="IC55" s="489"/>
      <c r="ID55" s="489"/>
      <c r="IE55" s="489"/>
      <c r="IF55" s="489"/>
      <c r="IG55" s="489"/>
      <c r="IH55" s="489"/>
      <c r="II55" s="489"/>
      <c r="IJ55" s="489"/>
      <c r="IK55" s="489"/>
      <c r="IL55" s="499"/>
      <c r="IM55" s="489">
        <v>1</v>
      </c>
      <c r="IN55" s="499"/>
      <c r="IO55" s="497"/>
      <c r="IP55" s="497"/>
      <c r="IQ55" s="497"/>
      <c r="IR55" s="497"/>
      <c r="IS55" s="497"/>
      <c r="IT55" s="497"/>
      <c r="IU55" s="497"/>
      <c r="IV55" s="497"/>
      <c r="IW55" s="497"/>
      <c r="IX55" s="497"/>
      <c r="IY55" s="497"/>
      <c r="IZ55" s="497"/>
      <c r="JA55" s="497"/>
      <c r="JB55" s="497"/>
      <c r="JC55" s="497"/>
      <c r="JD55" s="490"/>
      <c r="JE55" s="496">
        <v>1</v>
      </c>
      <c r="JF55" s="489">
        <v>1</v>
      </c>
      <c r="JG55" s="489">
        <v>1</v>
      </c>
      <c r="JH55" s="489">
        <v>1</v>
      </c>
      <c r="JI55" s="489">
        <v>1</v>
      </c>
      <c r="JJ55" s="489">
        <v>1</v>
      </c>
      <c r="JK55" s="489"/>
    </row>
    <row r="56" spans="1:271" ht="28.5" customHeight="1" x14ac:dyDescent="0.25">
      <c r="A56" s="554">
        <f>'Położnictwo II st.'!A56</f>
        <v>36</v>
      </c>
      <c r="B56" s="554" t="str">
        <f>IF('Położnictwo II st.'!B56&gt;0,'Położnictwo II st.'!B56," ")</f>
        <v>A</v>
      </c>
      <c r="C56" s="554" t="str">
        <f>IF('Położnictwo II st.'!C56&gt;0,'Położnictwo II st.'!C56," ")</f>
        <v>2026/2027</v>
      </c>
      <c r="D56" s="554" t="str">
        <f>IF('Położnictwo II st.'!D56&gt;0,'Położnictwo II st.'!D56," ")</f>
        <v xml:space="preserve"> </v>
      </c>
      <c r="E56" s="554">
        <f>IF('Położnictwo II st.'!E56&gt;0,'Położnictwo II st.'!E56," ")</f>
        <v>2</v>
      </c>
      <c r="F56" s="554" t="str">
        <f>IF('Położnictwo II st.'!F56&gt;0,'Położnictwo II st.'!F56," ")</f>
        <v>2027/2028</v>
      </c>
      <c r="G56" s="554" t="str">
        <f>IF('Położnictwo II st.'!G56&gt;0,'Położnictwo II st.'!G56," ")</f>
        <v>RPS</v>
      </c>
      <c r="H56" s="554" t="str">
        <f>IF('Położnictwo II st.'!H56&gt;0,'Położnictwo II st.'!H56," ")</f>
        <v>do dyspozycji uczelni (Autorska oferta uczelni)</v>
      </c>
      <c r="I56" s="555" t="str">
        <f>IF('Położnictwo II st.'!I56&gt;0,'Położnictwo II st.'!I56," ")</f>
        <v xml:space="preserve">Nowoczesna komunikacja i edukacja z wykorzystaniem nowoczesnych narzędzi social media </v>
      </c>
      <c r="J56" s="530">
        <f>'Położnictwo II st.'!M56</f>
        <v>25</v>
      </c>
      <c r="K56" s="531">
        <f>'Położnictwo II st.'!N56</f>
        <v>5</v>
      </c>
      <c r="L56" s="532">
        <f>'Położnictwo II st.'!O56</f>
        <v>20</v>
      </c>
      <c r="M56" s="533">
        <f>'Położnictwo II st.'!AB56+'Położnictwo II st.'!AD56+'Położnictwo II st.'!AY56+'Położnictwo II st.'!BA56</f>
        <v>5</v>
      </c>
      <c r="N56" s="534">
        <f>'Położnictwo II st.'!P56</f>
        <v>20</v>
      </c>
      <c r="O56" s="535">
        <f>'Położnictwo II st.'!Q56</f>
        <v>1</v>
      </c>
      <c r="P56" s="536" t="str">
        <f>'Położnictwo II st.'!V56</f>
        <v>zal</v>
      </c>
      <c r="Q56" s="556">
        <f t="shared" si="10"/>
        <v>3</v>
      </c>
      <c r="R56" s="538">
        <f t="shared" si="11"/>
        <v>1</v>
      </c>
      <c r="S56" s="539">
        <f t="shared" si="13"/>
        <v>3</v>
      </c>
      <c r="T56" s="498"/>
      <c r="U56" s="489"/>
      <c r="V56" s="489"/>
      <c r="W56" s="489"/>
      <c r="X56" s="489"/>
      <c r="Y56" s="489"/>
      <c r="Z56" s="489"/>
      <c r="AA56" s="489"/>
      <c r="AB56" s="489"/>
      <c r="AC56" s="489"/>
      <c r="AD56" s="489"/>
      <c r="AE56" s="489">
        <v>1</v>
      </c>
      <c r="AF56" s="489"/>
      <c r="AG56" s="489"/>
      <c r="AH56" s="489"/>
      <c r="AI56" s="489"/>
      <c r="AJ56" s="489">
        <v>1</v>
      </c>
      <c r="AK56" s="489"/>
      <c r="AL56" s="489"/>
      <c r="AM56" s="489"/>
      <c r="AN56" s="489"/>
      <c r="AO56" s="489">
        <v>1</v>
      </c>
      <c r="AP56" s="489"/>
      <c r="AQ56" s="489"/>
      <c r="AR56" s="489"/>
      <c r="AS56" s="489"/>
      <c r="AT56" s="492"/>
      <c r="AU56" s="493"/>
      <c r="AV56" s="494"/>
      <c r="AW56" s="494"/>
      <c r="AX56" s="494"/>
      <c r="AY56" s="494"/>
      <c r="AZ56" s="494"/>
      <c r="BA56" s="494"/>
      <c r="BB56" s="494"/>
      <c r="BC56" s="494"/>
      <c r="BD56" s="494"/>
      <c r="BE56" s="494"/>
      <c r="BF56" s="494"/>
      <c r="BG56" s="494"/>
      <c r="BH56" s="494"/>
      <c r="BI56" s="494"/>
      <c r="BJ56" s="494"/>
      <c r="BK56" s="494"/>
      <c r="BL56" s="494"/>
      <c r="BM56" s="494"/>
      <c r="BN56" s="494"/>
      <c r="BO56" s="494"/>
      <c r="BP56" s="494"/>
      <c r="BQ56" s="494"/>
      <c r="BR56" s="492"/>
      <c r="BS56" s="487"/>
      <c r="BT56" s="494"/>
      <c r="BU56" s="494"/>
      <c r="BV56" s="494"/>
      <c r="BW56" s="494"/>
      <c r="BX56" s="494"/>
      <c r="BY56" s="494"/>
      <c r="BZ56" s="494"/>
      <c r="CA56" s="494"/>
      <c r="CB56" s="494"/>
      <c r="CC56" s="494"/>
      <c r="CD56" s="494"/>
      <c r="CE56" s="494"/>
      <c r="CF56" s="494"/>
      <c r="CG56" s="494"/>
      <c r="CH56" s="494"/>
      <c r="CI56" s="494"/>
      <c r="CJ56" s="494"/>
      <c r="CK56" s="494"/>
      <c r="CL56" s="494"/>
      <c r="CM56" s="494"/>
      <c r="CN56" s="494"/>
      <c r="CO56" s="494"/>
      <c r="CP56" s="494"/>
      <c r="CQ56" s="494"/>
      <c r="CR56" s="494"/>
      <c r="CS56" s="494"/>
      <c r="CT56" s="494"/>
      <c r="CU56" s="494"/>
      <c r="CV56" s="494"/>
      <c r="CW56" s="494"/>
      <c r="CX56" s="494"/>
      <c r="CY56" s="489"/>
      <c r="CZ56" s="489"/>
      <c r="DA56" s="489"/>
      <c r="DB56" s="489"/>
      <c r="DC56" s="489"/>
      <c r="DD56" s="489"/>
      <c r="DE56" s="489"/>
      <c r="DF56" s="489"/>
      <c r="DG56" s="492"/>
      <c r="DH56" s="489"/>
      <c r="DI56" s="489"/>
      <c r="DJ56" s="489"/>
      <c r="DK56" s="489"/>
      <c r="DL56" s="489"/>
      <c r="DM56" s="489"/>
      <c r="DN56" s="489"/>
      <c r="DO56" s="489"/>
      <c r="DP56" s="489"/>
      <c r="DQ56" s="489"/>
      <c r="DR56" s="489"/>
      <c r="DS56" s="497"/>
      <c r="DT56" s="489"/>
      <c r="DU56" s="489"/>
      <c r="DV56" s="490"/>
      <c r="DW56" s="496"/>
      <c r="DX56" s="489"/>
      <c r="DY56" s="489"/>
      <c r="DZ56" s="489"/>
      <c r="EA56" s="489"/>
      <c r="EB56" s="489"/>
      <c r="EC56" s="489"/>
      <c r="ED56" s="489"/>
      <c r="EE56" s="489"/>
      <c r="EF56" s="489"/>
      <c r="EG56" s="489"/>
      <c r="EH56" s="489"/>
      <c r="EI56" s="489"/>
      <c r="EJ56" s="489"/>
      <c r="EK56" s="489"/>
      <c r="EL56" s="489"/>
      <c r="EM56" s="489"/>
      <c r="EN56" s="489"/>
      <c r="EO56" s="489"/>
      <c r="EP56" s="489"/>
      <c r="EQ56" s="497"/>
      <c r="ER56" s="497"/>
      <c r="ES56" s="498"/>
      <c r="ET56" s="497"/>
      <c r="EU56" s="497"/>
      <c r="EV56" s="497"/>
      <c r="EW56" s="497"/>
      <c r="EX56" s="490"/>
      <c r="EY56" s="496"/>
      <c r="EZ56" s="489"/>
      <c r="FA56" s="489"/>
      <c r="FB56" s="489"/>
      <c r="FC56" s="489"/>
      <c r="FD56" s="489"/>
      <c r="FE56" s="489"/>
      <c r="FF56" s="489"/>
      <c r="FG56" s="489"/>
      <c r="FH56" s="489"/>
      <c r="FI56" s="489"/>
      <c r="FJ56" s="489"/>
      <c r="FK56" s="489"/>
      <c r="FL56" s="489"/>
      <c r="FM56" s="489">
        <v>1</v>
      </c>
      <c r="FN56" s="489"/>
      <c r="FO56" s="489"/>
      <c r="FP56" s="489"/>
      <c r="FQ56" s="497"/>
      <c r="FR56" s="489"/>
      <c r="FS56" s="499"/>
      <c r="FT56" s="498"/>
      <c r="FU56" s="489"/>
      <c r="FV56" s="489"/>
      <c r="FW56" s="489"/>
      <c r="FX56" s="489"/>
      <c r="FY56" s="489"/>
      <c r="FZ56" s="489"/>
      <c r="GA56" s="489"/>
      <c r="GB56" s="489"/>
      <c r="GC56" s="489"/>
      <c r="GD56" s="489"/>
      <c r="GE56" s="489"/>
      <c r="GF56" s="489"/>
      <c r="GG56" s="489"/>
      <c r="GH56" s="489"/>
      <c r="GI56" s="489"/>
      <c r="GJ56" s="489"/>
      <c r="GK56" s="489"/>
      <c r="GL56" s="489"/>
      <c r="GM56" s="489"/>
      <c r="GN56" s="489"/>
      <c r="GO56" s="489"/>
      <c r="GP56" s="489"/>
      <c r="GQ56" s="489"/>
      <c r="GR56" s="489"/>
      <c r="GS56" s="496"/>
      <c r="GT56" s="489"/>
      <c r="GU56" s="489"/>
      <c r="GV56" s="489"/>
      <c r="GW56" s="489"/>
      <c r="GX56" s="489"/>
      <c r="GY56" s="489"/>
      <c r="GZ56" s="489"/>
      <c r="HA56" s="489"/>
      <c r="HB56" s="489"/>
      <c r="HC56" s="489"/>
      <c r="HD56" s="489"/>
      <c r="HE56" s="489"/>
      <c r="HF56" s="489"/>
      <c r="HG56" s="489"/>
      <c r="HH56" s="489"/>
      <c r="HI56" s="489"/>
      <c r="HJ56" s="489"/>
      <c r="HK56" s="489"/>
      <c r="HL56" s="489"/>
      <c r="HM56" s="497"/>
      <c r="HN56" s="497"/>
      <c r="HO56" s="497"/>
      <c r="HP56" s="497"/>
      <c r="HQ56" s="497"/>
      <c r="HR56" s="497"/>
      <c r="HS56" s="497"/>
      <c r="HT56" s="497"/>
      <c r="HU56" s="497"/>
      <c r="HV56" s="497"/>
      <c r="HW56" s="497"/>
      <c r="HX56" s="497"/>
      <c r="HY56" s="497"/>
      <c r="HZ56" s="497"/>
      <c r="IA56" s="497"/>
      <c r="IB56" s="497"/>
      <c r="IC56" s="489"/>
      <c r="ID56" s="489"/>
      <c r="IE56" s="489"/>
      <c r="IF56" s="489"/>
      <c r="IG56" s="489"/>
      <c r="IH56" s="489"/>
      <c r="II56" s="489"/>
      <c r="IJ56" s="489"/>
      <c r="IK56" s="489"/>
      <c r="IL56" s="499"/>
      <c r="IM56" s="489"/>
      <c r="IN56" s="499"/>
      <c r="IO56" s="497"/>
      <c r="IP56" s="497"/>
      <c r="IQ56" s="497"/>
      <c r="IR56" s="497"/>
      <c r="IS56" s="497"/>
      <c r="IT56" s="497"/>
      <c r="IU56" s="497"/>
      <c r="IV56" s="497"/>
      <c r="IW56" s="497"/>
      <c r="IX56" s="497"/>
      <c r="IY56" s="497"/>
      <c r="IZ56" s="497"/>
      <c r="JA56" s="497"/>
      <c r="JB56" s="497"/>
      <c r="JC56" s="497"/>
      <c r="JD56" s="490"/>
      <c r="JE56" s="496"/>
      <c r="JF56" s="489">
        <v>1</v>
      </c>
      <c r="JG56" s="489">
        <v>1</v>
      </c>
      <c r="JH56" s="489"/>
      <c r="JI56" s="489"/>
      <c r="JJ56" s="489">
        <v>1</v>
      </c>
      <c r="JK56" s="489"/>
    </row>
    <row r="57" spans="1:271" ht="28.5" customHeight="1" x14ac:dyDescent="0.25">
      <c r="A57" s="554">
        <f>'Położnictwo II st.'!A57</f>
        <v>37</v>
      </c>
      <c r="B57" s="554" t="str">
        <f>IF('Położnictwo II st.'!B57&gt;0,'Położnictwo II st.'!B57," ")</f>
        <v>B</v>
      </c>
      <c r="C57" s="554" t="str">
        <f>IF('Położnictwo II st.'!C57&gt;0,'Położnictwo II st.'!C57," ")</f>
        <v>2026/2027</v>
      </c>
      <c r="D57" s="554" t="str">
        <f>IF('Położnictwo II st.'!D57&gt;0,'Położnictwo II st.'!D57," ")</f>
        <v>Tok A</v>
      </c>
      <c r="E57" s="554">
        <f>IF('Położnictwo II st.'!E57&gt;0,'Położnictwo II st.'!E57," ")</f>
        <v>2</v>
      </c>
      <c r="F57" s="554" t="str">
        <f>IF('Położnictwo II st.'!F57&gt;0,'Położnictwo II st.'!F57," ")</f>
        <v>2027/2028</v>
      </c>
      <c r="G57" s="554" t="str">
        <f>IF('Położnictwo II st.'!G57&gt;0,'Położnictwo II st.'!G57," ")</f>
        <v>POW</v>
      </c>
      <c r="H57" s="554" t="str">
        <f>IF('Położnictwo II st.'!H57&gt;0,'Położnictwo II st.'!H57," ")</f>
        <v>do dyspozycji uczelni (Autorska oferta uczelni)</v>
      </c>
      <c r="I57" s="555" t="str">
        <f>IF('Położnictwo II st.'!I57&gt;0,'Położnictwo II st.'!I57," ")</f>
        <v xml:space="preserve">Opieka paliatywna w perinatologii </v>
      </c>
      <c r="J57" s="530">
        <f>'Położnictwo II st.'!M57</f>
        <v>50</v>
      </c>
      <c r="K57" s="531">
        <f>'Położnictwo II st.'!N57</f>
        <v>25</v>
      </c>
      <c r="L57" s="532">
        <f>'Położnictwo II st.'!O57</f>
        <v>25</v>
      </c>
      <c r="M57" s="533">
        <f>'Położnictwo II st.'!AB57+'Położnictwo II st.'!AD57+'Położnictwo II st.'!AY57+'Położnictwo II st.'!BA57</f>
        <v>10</v>
      </c>
      <c r="N57" s="534">
        <f>'Położnictwo II st.'!P57</f>
        <v>25</v>
      </c>
      <c r="O57" s="535">
        <f>'Położnictwo II st.'!Q57</f>
        <v>2</v>
      </c>
      <c r="P57" s="536" t="str">
        <f>'Położnictwo II st.'!V57</f>
        <v>zal</v>
      </c>
      <c r="Q57" s="556">
        <f t="shared" si="10"/>
        <v>2</v>
      </c>
      <c r="R57" s="538">
        <f t="shared" si="11"/>
        <v>2</v>
      </c>
      <c r="S57" s="539">
        <f t="shared" si="13"/>
        <v>6</v>
      </c>
      <c r="T57" s="498"/>
      <c r="U57" s="489"/>
      <c r="V57" s="489"/>
      <c r="W57" s="489"/>
      <c r="X57" s="489"/>
      <c r="Y57" s="489"/>
      <c r="Z57" s="489"/>
      <c r="AA57" s="489"/>
      <c r="AB57" s="489"/>
      <c r="AC57" s="489"/>
      <c r="AD57" s="489"/>
      <c r="AE57" s="489"/>
      <c r="AF57" s="489"/>
      <c r="AG57" s="489"/>
      <c r="AH57" s="489"/>
      <c r="AI57" s="489"/>
      <c r="AJ57" s="489"/>
      <c r="AK57" s="489"/>
      <c r="AL57" s="489"/>
      <c r="AM57" s="489"/>
      <c r="AN57" s="489"/>
      <c r="AO57" s="489"/>
      <c r="AP57" s="489"/>
      <c r="AQ57" s="489"/>
      <c r="AR57" s="489"/>
      <c r="AS57" s="489"/>
      <c r="AT57" s="492"/>
      <c r="AU57" s="493"/>
      <c r="AV57" s="494"/>
      <c r="AW57" s="494"/>
      <c r="AX57" s="494"/>
      <c r="AY57" s="494"/>
      <c r="AZ57" s="494"/>
      <c r="BA57" s="494"/>
      <c r="BB57" s="494"/>
      <c r="BC57" s="494"/>
      <c r="BD57" s="494"/>
      <c r="BE57" s="494"/>
      <c r="BF57" s="494"/>
      <c r="BG57" s="494"/>
      <c r="BH57" s="494"/>
      <c r="BI57" s="494"/>
      <c r="BJ57" s="494"/>
      <c r="BK57" s="494"/>
      <c r="BL57" s="494"/>
      <c r="BM57" s="494"/>
      <c r="BN57" s="494"/>
      <c r="BO57" s="494"/>
      <c r="BP57" s="494"/>
      <c r="BQ57" s="494"/>
      <c r="BR57" s="492"/>
      <c r="BS57" s="487"/>
      <c r="BT57" s="494"/>
      <c r="BU57" s="494"/>
      <c r="BV57" s="494"/>
      <c r="BW57" s="494"/>
      <c r="BX57" s="494"/>
      <c r="BY57" s="494"/>
      <c r="BZ57" s="494"/>
      <c r="CA57" s="494"/>
      <c r="CB57" s="494"/>
      <c r="CC57" s="494"/>
      <c r="CD57" s="494"/>
      <c r="CE57" s="494"/>
      <c r="CF57" s="494"/>
      <c r="CG57" s="494"/>
      <c r="CH57" s="494"/>
      <c r="CI57" s="494"/>
      <c r="CJ57" s="494"/>
      <c r="CK57" s="494"/>
      <c r="CL57" s="494"/>
      <c r="CM57" s="494"/>
      <c r="CN57" s="494"/>
      <c r="CO57" s="494"/>
      <c r="CP57" s="494"/>
      <c r="CQ57" s="494"/>
      <c r="CR57" s="494"/>
      <c r="CS57" s="494"/>
      <c r="CT57" s="494"/>
      <c r="CU57" s="494"/>
      <c r="CV57" s="494"/>
      <c r="CW57" s="494"/>
      <c r="CX57" s="494"/>
      <c r="CY57" s="489"/>
      <c r="CZ57" s="489"/>
      <c r="DA57" s="489"/>
      <c r="DB57" s="489"/>
      <c r="DC57" s="489"/>
      <c r="DD57" s="489"/>
      <c r="DE57" s="489"/>
      <c r="DF57" s="489"/>
      <c r="DG57" s="492"/>
      <c r="DH57" s="489"/>
      <c r="DI57" s="489"/>
      <c r="DJ57" s="489"/>
      <c r="DK57" s="489"/>
      <c r="DL57" s="489"/>
      <c r="DM57" s="489"/>
      <c r="DN57" s="489"/>
      <c r="DO57" s="489"/>
      <c r="DP57" s="489"/>
      <c r="DQ57" s="489"/>
      <c r="DR57" s="489"/>
      <c r="DS57" s="497"/>
      <c r="DT57" s="489">
        <v>1</v>
      </c>
      <c r="DU57" s="489">
        <v>1</v>
      </c>
      <c r="DV57" s="490"/>
      <c r="DW57" s="496"/>
      <c r="DX57" s="489"/>
      <c r="DY57" s="489"/>
      <c r="DZ57" s="489"/>
      <c r="EA57" s="489"/>
      <c r="EB57" s="489"/>
      <c r="EC57" s="489"/>
      <c r="ED57" s="489"/>
      <c r="EE57" s="489"/>
      <c r="EF57" s="489"/>
      <c r="EG57" s="489"/>
      <c r="EH57" s="489"/>
      <c r="EI57" s="489"/>
      <c r="EJ57" s="489"/>
      <c r="EK57" s="489"/>
      <c r="EL57" s="489"/>
      <c r="EM57" s="489"/>
      <c r="EN57" s="489"/>
      <c r="EO57" s="489"/>
      <c r="EP57" s="489"/>
      <c r="EQ57" s="497"/>
      <c r="ER57" s="497"/>
      <c r="ES57" s="498"/>
      <c r="ET57" s="497"/>
      <c r="EU57" s="497"/>
      <c r="EV57" s="497"/>
      <c r="EW57" s="497"/>
      <c r="EX57" s="490"/>
      <c r="EY57" s="496"/>
      <c r="EZ57" s="489"/>
      <c r="FA57" s="489"/>
      <c r="FB57" s="489"/>
      <c r="FC57" s="489"/>
      <c r="FD57" s="489"/>
      <c r="FE57" s="489"/>
      <c r="FF57" s="489"/>
      <c r="FG57" s="489"/>
      <c r="FH57" s="489"/>
      <c r="FI57" s="489"/>
      <c r="FJ57" s="489"/>
      <c r="FK57" s="489"/>
      <c r="FL57" s="489"/>
      <c r="FM57" s="489"/>
      <c r="FN57" s="489"/>
      <c r="FO57" s="489"/>
      <c r="FP57" s="489"/>
      <c r="FQ57" s="497"/>
      <c r="FR57" s="489"/>
      <c r="FS57" s="499"/>
      <c r="FT57" s="498"/>
      <c r="FU57" s="489"/>
      <c r="FV57" s="489"/>
      <c r="FW57" s="489"/>
      <c r="FX57" s="489"/>
      <c r="FY57" s="489"/>
      <c r="FZ57" s="489"/>
      <c r="GA57" s="489"/>
      <c r="GB57" s="489"/>
      <c r="GC57" s="489"/>
      <c r="GD57" s="489"/>
      <c r="GE57" s="489"/>
      <c r="GF57" s="489"/>
      <c r="GG57" s="489"/>
      <c r="GH57" s="489"/>
      <c r="GI57" s="489"/>
      <c r="GJ57" s="489"/>
      <c r="GK57" s="489"/>
      <c r="GL57" s="489"/>
      <c r="GM57" s="489"/>
      <c r="GN57" s="489"/>
      <c r="GO57" s="489"/>
      <c r="GP57" s="489"/>
      <c r="GQ57" s="489"/>
      <c r="GR57" s="489"/>
      <c r="GS57" s="496"/>
      <c r="GT57" s="489"/>
      <c r="GU57" s="489"/>
      <c r="GV57" s="489"/>
      <c r="GW57" s="489"/>
      <c r="GX57" s="489"/>
      <c r="GY57" s="489"/>
      <c r="GZ57" s="489"/>
      <c r="HA57" s="489"/>
      <c r="HB57" s="489"/>
      <c r="HC57" s="489"/>
      <c r="HD57" s="489"/>
      <c r="HE57" s="489"/>
      <c r="HF57" s="489"/>
      <c r="HG57" s="489"/>
      <c r="HH57" s="489"/>
      <c r="HI57" s="489"/>
      <c r="HJ57" s="489"/>
      <c r="HK57" s="489"/>
      <c r="HL57" s="489"/>
      <c r="HM57" s="497"/>
      <c r="HN57" s="497"/>
      <c r="HO57" s="497"/>
      <c r="HP57" s="497"/>
      <c r="HQ57" s="497"/>
      <c r="HR57" s="497"/>
      <c r="HS57" s="497"/>
      <c r="HT57" s="497"/>
      <c r="HU57" s="497"/>
      <c r="HV57" s="497"/>
      <c r="HW57" s="497"/>
      <c r="HX57" s="497"/>
      <c r="HY57" s="497"/>
      <c r="HZ57" s="497"/>
      <c r="IA57" s="497"/>
      <c r="IB57" s="497"/>
      <c r="IC57" s="489"/>
      <c r="ID57" s="489"/>
      <c r="IE57" s="489"/>
      <c r="IF57" s="489"/>
      <c r="IG57" s="489"/>
      <c r="IH57" s="489"/>
      <c r="II57" s="489"/>
      <c r="IJ57" s="489"/>
      <c r="IK57" s="489">
        <v>1</v>
      </c>
      <c r="IL57" s="499">
        <v>1</v>
      </c>
      <c r="IM57" s="489"/>
      <c r="IN57" s="499"/>
      <c r="IO57" s="497"/>
      <c r="IP57" s="497"/>
      <c r="IQ57" s="497"/>
      <c r="IR57" s="497"/>
      <c r="IS57" s="497"/>
      <c r="IT57" s="497"/>
      <c r="IU57" s="497"/>
      <c r="IV57" s="497"/>
      <c r="IW57" s="497"/>
      <c r="IX57" s="497"/>
      <c r="IY57" s="497"/>
      <c r="IZ57" s="497"/>
      <c r="JA57" s="497"/>
      <c r="JB57" s="497"/>
      <c r="JC57" s="497"/>
      <c r="JD57" s="490"/>
      <c r="JE57" s="496">
        <v>1</v>
      </c>
      <c r="JF57" s="489">
        <v>1</v>
      </c>
      <c r="JG57" s="489">
        <v>1</v>
      </c>
      <c r="JH57" s="489">
        <v>1</v>
      </c>
      <c r="JI57" s="489">
        <v>1</v>
      </c>
      <c r="JJ57" s="489">
        <v>1</v>
      </c>
      <c r="JK57" s="489"/>
    </row>
    <row r="58" spans="1:271" ht="28.5" customHeight="1" x14ac:dyDescent="0.25">
      <c r="A58" s="554">
        <f>'Położnictwo II st.'!A58</f>
        <v>38</v>
      </c>
      <c r="B58" s="554" t="str">
        <f>IF('Położnictwo II st.'!B58&gt;0,'Położnictwo II st.'!B58," ")</f>
        <v>B</v>
      </c>
      <c r="C58" s="554" t="str">
        <f>IF('Położnictwo II st.'!C58&gt;0,'Położnictwo II st.'!C58," ")</f>
        <v>2026/2027</v>
      </c>
      <c r="D58" s="554" t="str">
        <f>IF('Położnictwo II st.'!D58&gt;0,'Położnictwo II st.'!D58," ")</f>
        <v>Tok B</v>
      </c>
      <c r="E58" s="554">
        <f>IF('Położnictwo II st.'!E58&gt;0,'Położnictwo II st.'!E58," ")</f>
        <v>2</v>
      </c>
      <c r="F58" s="554" t="str">
        <f>IF('Położnictwo II st.'!F58&gt;0,'Położnictwo II st.'!F58," ")</f>
        <v>2027/2028</v>
      </c>
      <c r="G58" s="554" t="str">
        <f>IF('Położnictwo II st.'!G58&gt;0,'Położnictwo II st.'!G58," ")</f>
        <v>POW</v>
      </c>
      <c r="H58" s="554" t="str">
        <f>IF('Położnictwo II st.'!H58&gt;0,'Położnictwo II st.'!H58," ")</f>
        <v>do dyspozycji uczelni (Autorska oferta uczelni)</v>
      </c>
      <c r="I58" s="555" t="str">
        <f>IF('Położnictwo II st.'!I58&gt;0,'Położnictwo II st.'!I58," ")</f>
        <v>Opieka hospicyjna w medycynie perinatalnej</v>
      </c>
      <c r="J58" s="530">
        <f>'Położnictwo II st.'!M58</f>
        <v>50</v>
      </c>
      <c r="K58" s="531">
        <f>'Położnictwo II st.'!N58</f>
        <v>25</v>
      </c>
      <c r="L58" s="532">
        <f>'Położnictwo II st.'!O58</f>
        <v>25</v>
      </c>
      <c r="M58" s="533">
        <f>'Położnictwo II st.'!AB58+'Położnictwo II st.'!AD58+'Położnictwo II st.'!AY58+'Położnictwo II st.'!BA58</f>
        <v>10</v>
      </c>
      <c r="N58" s="534">
        <f>'Położnictwo II st.'!P58</f>
        <v>25</v>
      </c>
      <c r="O58" s="535">
        <f>'Położnictwo II st.'!Q58</f>
        <v>2</v>
      </c>
      <c r="P58" s="536" t="str">
        <f>'Położnictwo II st.'!V58</f>
        <v>zal</v>
      </c>
      <c r="Q58" s="556">
        <f t="shared" si="10"/>
        <v>2</v>
      </c>
      <c r="R58" s="538">
        <f t="shared" si="11"/>
        <v>2</v>
      </c>
      <c r="S58" s="539">
        <f t="shared" si="13"/>
        <v>6</v>
      </c>
      <c r="T58" s="498"/>
      <c r="U58" s="489"/>
      <c r="V58" s="489"/>
      <c r="W58" s="489"/>
      <c r="X58" s="489"/>
      <c r="Y58" s="489"/>
      <c r="Z58" s="489"/>
      <c r="AA58" s="489"/>
      <c r="AB58" s="489"/>
      <c r="AC58" s="489"/>
      <c r="AD58" s="489"/>
      <c r="AE58" s="489"/>
      <c r="AF58" s="489"/>
      <c r="AG58" s="489"/>
      <c r="AH58" s="489"/>
      <c r="AI58" s="489"/>
      <c r="AJ58" s="489"/>
      <c r="AK58" s="489"/>
      <c r="AL58" s="489"/>
      <c r="AM58" s="489"/>
      <c r="AN58" s="489"/>
      <c r="AO58" s="489"/>
      <c r="AP58" s="489"/>
      <c r="AQ58" s="489"/>
      <c r="AR58" s="489"/>
      <c r="AS58" s="489"/>
      <c r="AT58" s="492"/>
      <c r="AU58" s="493"/>
      <c r="AV58" s="494"/>
      <c r="AW58" s="494"/>
      <c r="AX58" s="494"/>
      <c r="AY58" s="494"/>
      <c r="AZ58" s="494"/>
      <c r="BA58" s="494"/>
      <c r="BB58" s="494"/>
      <c r="BC58" s="494"/>
      <c r="BD58" s="494"/>
      <c r="BE58" s="494"/>
      <c r="BF58" s="494"/>
      <c r="BG58" s="494"/>
      <c r="BH58" s="494"/>
      <c r="BI58" s="494"/>
      <c r="BJ58" s="494"/>
      <c r="BK58" s="494"/>
      <c r="BL58" s="494"/>
      <c r="BM58" s="494"/>
      <c r="BN58" s="494"/>
      <c r="BO58" s="494"/>
      <c r="BP58" s="494"/>
      <c r="BQ58" s="494"/>
      <c r="BR58" s="492"/>
      <c r="BS58" s="487"/>
      <c r="BT58" s="494"/>
      <c r="BU58" s="494"/>
      <c r="BV58" s="494"/>
      <c r="BW58" s="494"/>
      <c r="BX58" s="494"/>
      <c r="BY58" s="494"/>
      <c r="BZ58" s="494"/>
      <c r="CA58" s="494"/>
      <c r="CB58" s="494"/>
      <c r="CC58" s="494"/>
      <c r="CD58" s="494"/>
      <c r="CE58" s="494"/>
      <c r="CF58" s="494"/>
      <c r="CG58" s="494"/>
      <c r="CH58" s="494"/>
      <c r="CI58" s="494"/>
      <c r="CJ58" s="494"/>
      <c r="CK58" s="494"/>
      <c r="CL58" s="494"/>
      <c r="CM58" s="494"/>
      <c r="CN58" s="494"/>
      <c r="CO58" s="494"/>
      <c r="CP58" s="494"/>
      <c r="CQ58" s="494"/>
      <c r="CR58" s="494"/>
      <c r="CS58" s="494"/>
      <c r="CT58" s="494"/>
      <c r="CU58" s="494"/>
      <c r="CV58" s="494"/>
      <c r="CW58" s="494"/>
      <c r="CX58" s="494"/>
      <c r="CY58" s="489"/>
      <c r="CZ58" s="489"/>
      <c r="DA58" s="489"/>
      <c r="DB58" s="489"/>
      <c r="DC58" s="489"/>
      <c r="DD58" s="489"/>
      <c r="DE58" s="489"/>
      <c r="DF58" s="489"/>
      <c r="DG58" s="492"/>
      <c r="DH58" s="489"/>
      <c r="DI58" s="489"/>
      <c r="DJ58" s="489"/>
      <c r="DK58" s="489"/>
      <c r="DL58" s="489"/>
      <c r="DM58" s="489"/>
      <c r="DN58" s="489"/>
      <c r="DO58" s="489"/>
      <c r="DP58" s="489"/>
      <c r="DQ58" s="489"/>
      <c r="DR58" s="489"/>
      <c r="DS58" s="497"/>
      <c r="DT58" s="489">
        <v>1</v>
      </c>
      <c r="DU58" s="489">
        <v>1</v>
      </c>
      <c r="DV58" s="490"/>
      <c r="DW58" s="496"/>
      <c r="DX58" s="489"/>
      <c r="DY58" s="489"/>
      <c r="DZ58" s="489"/>
      <c r="EA58" s="489"/>
      <c r="EB58" s="489"/>
      <c r="EC58" s="489"/>
      <c r="ED58" s="489"/>
      <c r="EE58" s="489"/>
      <c r="EF58" s="489"/>
      <c r="EG58" s="489"/>
      <c r="EH58" s="489"/>
      <c r="EI58" s="489"/>
      <c r="EJ58" s="489"/>
      <c r="EK58" s="489"/>
      <c r="EL58" s="489"/>
      <c r="EM58" s="489"/>
      <c r="EN58" s="489"/>
      <c r="EO58" s="489"/>
      <c r="EP58" s="489"/>
      <c r="EQ58" s="497"/>
      <c r="ER58" s="497"/>
      <c r="ES58" s="498"/>
      <c r="ET58" s="497"/>
      <c r="EU58" s="497"/>
      <c r="EV58" s="497"/>
      <c r="EW58" s="497"/>
      <c r="EX58" s="490"/>
      <c r="EY58" s="496"/>
      <c r="EZ58" s="489"/>
      <c r="FA58" s="489"/>
      <c r="FB58" s="489"/>
      <c r="FC58" s="489"/>
      <c r="FD58" s="489"/>
      <c r="FE58" s="489"/>
      <c r="FF58" s="489"/>
      <c r="FG58" s="489"/>
      <c r="FH58" s="489"/>
      <c r="FI58" s="489"/>
      <c r="FJ58" s="489"/>
      <c r="FK58" s="489"/>
      <c r="FL58" s="489"/>
      <c r="FM58" s="489"/>
      <c r="FN58" s="489"/>
      <c r="FO58" s="489"/>
      <c r="FP58" s="489"/>
      <c r="FQ58" s="497"/>
      <c r="FR58" s="489"/>
      <c r="FS58" s="499"/>
      <c r="FT58" s="498"/>
      <c r="FU58" s="489"/>
      <c r="FV58" s="489"/>
      <c r="FW58" s="489"/>
      <c r="FX58" s="489"/>
      <c r="FY58" s="489"/>
      <c r="FZ58" s="489"/>
      <c r="GA58" s="489"/>
      <c r="GB58" s="489"/>
      <c r="GC58" s="489"/>
      <c r="GD58" s="489"/>
      <c r="GE58" s="489"/>
      <c r="GF58" s="489"/>
      <c r="GG58" s="489"/>
      <c r="GH58" s="489"/>
      <c r="GI58" s="489"/>
      <c r="GJ58" s="489"/>
      <c r="GK58" s="489"/>
      <c r="GL58" s="489"/>
      <c r="GM58" s="489"/>
      <c r="GN58" s="489"/>
      <c r="GO58" s="489"/>
      <c r="GP58" s="489"/>
      <c r="GQ58" s="489"/>
      <c r="GR58" s="489"/>
      <c r="GS58" s="496"/>
      <c r="GT58" s="489"/>
      <c r="GU58" s="489"/>
      <c r="GV58" s="489"/>
      <c r="GW58" s="489"/>
      <c r="GX58" s="489"/>
      <c r="GY58" s="489"/>
      <c r="GZ58" s="489"/>
      <c r="HA58" s="489"/>
      <c r="HB58" s="489"/>
      <c r="HC58" s="489"/>
      <c r="HD58" s="489"/>
      <c r="HE58" s="489"/>
      <c r="HF58" s="489"/>
      <c r="HG58" s="489"/>
      <c r="HH58" s="489"/>
      <c r="HI58" s="489"/>
      <c r="HJ58" s="489"/>
      <c r="HK58" s="489"/>
      <c r="HL58" s="489"/>
      <c r="HM58" s="497"/>
      <c r="HN58" s="497"/>
      <c r="HO58" s="497"/>
      <c r="HP58" s="497"/>
      <c r="HQ58" s="497"/>
      <c r="HR58" s="497"/>
      <c r="HS58" s="497"/>
      <c r="HT58" s="497"/>
      <c r="HU58" s="497"/>
      <c r="HV58" s="497"/>
      <c r="HW58" s="497"/>
      <c r="HX58" s="497"/>
      <c r="HY58" s="497"/>
      <c r="HZ58" s="497"/>
      <c r="IA58" s="497"/>
      <c r="IB58" s="497"/>
      <c r="IC58" s="489"/>
      <c r="ID58" s="489"/>
      <c r="IE58" s="489"/>
      <c r="IF58" s="489"/>
      <c r="IG58" s="489"/>
      <c r="IH58" s="489"/>
      <c r="II58" s="489"/>
      <c r="IJ58" s="489"/>
      <c r="IK58" s="489">
        <v>1</v>
      </c>
      <c r="IL58" s="499">
        <v>1</v>
      </c>
      <c r="IM58" s="489"/>
      <c r="IN58" s="499"/>
      <c r="IO58" s="497"/>
      <c r="IP58" s="497"/>
      <c r="IQ58" s="497"/>
      <c r="IR58" s="497"/>
      <c r="IS58" s="497"/>
      <c r="IT58" s="497"/>
      <c r="IU58" s="497"/>
      <c r="IV58" s="497"/>
      <c r="IW58" s="497"/>
      <c r="IX58" s="497"/>
      <c r="IY58" s="497"/>
      <c r="IZ58" s="497"/>
      <c r="JA58" s="497"/>
      <c r="JB58" s="497"/>
      <c r="JC58" s="497"/>
      <c r="JD58" s="490"/>
      <c r="JE58" s="496">
        <v>1</v>
      </c>
      <c r="JF58" s="489">
        <v>1</v>
      </c>
      <c r="JG58" s="489">
        <v>1</v>
      </c>
      <c r="JH58" s="489">
        <v>1</v>
      </c>
      <c r="JI58" s="489">
        <v>1</v>
      </c>
      <c r="JJ58" s="489">
        <v>1</v>
      </c>
      <c r="JK58" s="489"/>
    </row>
    <row r="59" spans="1:271" ht="28.5" customHeight="1" x14ac:dyDescent="0.25">
      <c r="A59" s="554">
        <f>'Położnictwo II st.'!A59</f>
        <v>39</v>
      </c>
      <c r="B59" s="554" t="str">
        <f>IF('Położnictwo II st.'!B59&gt;0,'Położnictwo II st.'!B59," ")</f>
        <v>A</v>
      </c>
      <c r="C59" s="554" t="str">
        <f>IF('Położnictwo II st.'!C59&gt;0,'Położnictwo II st.'!C59," ")</f>
        <v>2026/2027</v>
      </c>
      <c r="D59" s="554" t="str">
        <f>IF('Położnictwo II st.'!D59&gt;0,'Położnictwo II st.'!D59," ")</f>
        <v>Tok A</v>
      </c>
      <c r="E59" s="554">
        <f>IF('Położnictwo II st.'!E59&gt;0,'Położnictwo II st.'!E59," ")</f>
        <v>2</v>
      </c>
      <c r="F59" s="554" t="str">
        <f>IF('Położnictwo II st.'!F59&gt;0,'Położnictwo II st.'!F59," ")</f>
        <v>2027/2028</v>
      </c>
      <c r="G59" s="554" t="str">
        <f>IF('Położnictwo II st.'!G59&gt;0,'Położnictwo II st.'!G59," ")</f>
        <v>POW</v>
      </c>
      <c r="H59" s="554" t="str">
        <f>IF('Położnictwo II st.'!H59&gt;0,'Położnictwo II st.'!H59," ")</f>
        <v>do dyspozycji uczelni (Autorska oferta uczelni)</v>
      </c>
      <c r="I59" s="555" t="str">
        <f>IF('Położnictwo II st.'!I59&gt;0,'Położnictwo II st.'!I59," ")</f>
        <v>Skteczna komunikacja w warunkach podwyższonego stresu</v>
      </c>
      <c r="J59" s="530">
        <f>'Położnictwo II st.'!M59</f>
        <v>50</v>
      </c>
      <c r="K59" s="531">
        <f>'Położnictwo II st.'!N59</f>
        <v>25</v>
      </c>
      <c r="L59" s="532">
        <f>'Położnictwo II st.'!O59</f>
        <v>25</v>
      </c>
      <c r="M59" s="533">
        <f>'Położnictwo II st.'!AB59+'Położnictwo II st.'!AD59+'Położnictwo II st.'!AY59+'Położnictwo II st.'!BA59</f>
        <v>5</v>
      </c>
      <c r="N59" s="534">
        <f>'Położnictwo II st.'!P59</f>
        <v>25</v>
      </c>
      <c r="O59" s="535">
        <f>'Położnictwo II st.'!Q59</f>
        <v>2</v>
      </c>
      <c r="P59" s="536" t="str">
        <f>'Położnictwo II st.'!V59</f>
        <v>zal</v>
      </c>
      <c r="Q59" s="556">
        <f t="shared" si="10"/>
        <v>1</v>
      </c>
      <c r="R59" s="538">
        <f t="shared" si="11"/>
        <v>1</v>
      </c>
      <c r="S59" s="539">
        <f t="shared" si="13"/>
        <v>5</v>
      </c>
      <c r="T59" s="498"/>
      <c r="U59" s="489"/>
      <c r="V59" s="489"/>
      <c r="W59" s="489"/>
      <c r="X59" s="489"/>
      <c r="Y59" s="489"/>
      <c r="Z59" s="489"/>
      <c r="AA59" s="489"/>
      <c r="AB59" s="489"/>
      <c r="AC59" s="489"/>
      <c r="AD59" s="489"/>
      <c r="AE59" s="489"/>
      <c r="AF59" s="489"/>
      <c r="AG59" s="489"/>
      <c r="AH59" s="489"/>
      <c r="AI59" s="489"/>
      <c r="AJ59" s="489"/>
      <c r="AK59" s="489"/>
      <c r="AL59" s="489"/>
      <c r="AM59" s="489"/>
      <c r="AN59" s="489"/>
      <c r="AO59" s="489"/>
      <c r="AP59" s="489"/>
      <c r="AQ59" s="489"/>
      <c r="AR59" s="489"/>
      <c r="AS59" s="489"/>
      <c r="AT59" s="492">
        <v>1</v>
      </c>
      <c r="AU59" s="493"/>
      <c r="AV59" s="494"/>
      <c r="AW59" s="494"/>
      <c r="AX59" s="494"/>
      <c r="AY59" s="494"/>
      <c r="AZ59" s="494"/>
      <c r="BA59" s="494"/>
      <c r="BB59" s="494"/>
      <c r="BC59" s="494"/>
      <c r="BD59" s="494"/>
      <c r="BE59" s="494"/>
      <c r="BF59" s="494"/>
      <c r="BG59" s="494"/>
      <c r="BH59" s="494"/>
      <c r="BI59" s="494"/>
      <c r="BJ59" s="494"/>
      <c r="BK59" s="494"/>
      <c r="BL59" s="494"/>
      <c r="BM59" s="494"/>
      <c r="BN59" s="494"/>
      <c r="BO59" s="494"/>
      <c r="BP59" s="494"/>
      <c r="BQ59" s="494"/>
      <c r="BR59" s="492"/>
      <c r="BS59" s="487"/>
      <c r="BT59" s="494"/>
      <c r="BU59" s="494"/>
      <c r="BV59" s="494"/>
      <c r="BW59" s="494"/>
      <c r="BX59" s="494"/>
      <c r="BY59" s="494"/>
      <c r="BZ59" s="494"/>
      <c r="CA59" s="494"/>
      <c r="CB59" s="494"/>
      <c r="CC59" s="494"/>
      <c r="CD59" s="494"/>
      <c r="CE59" s="494"/>
      <c r="CF59" s="494"/>
      <c r="CG59" s="494"/>
      <c r="CH59" s="494"/>
      <c r="CI59" s="494"/>
      <c r="CJ59" s="494"/>
      <c r="CK59" s="494"/>
      <c r="CL59" s="494"/>
      <c r="CM59" s="494"/>
      <c r="CN59" s="494"/>
      <c r="CO59" s="494"/>
      <c r="CP59" s="494"/>
      <c r="CQ59" s="494"/>
      <c r="CR59" s="494"/>
      <c r="CS59" s="494"/>
      <c r="CT59" s="494"/>
      <c r="CU59" s="494"/>
      <c r="CV59" s="494"/>
      <c r="CW59" s="494"/>
      <c r="CX59" s="494"/>
      <c r="CY59" s="489"/>
      <c r="CZ59" s="489"/>
      <c r="DA59" s="489"/>
      <c r="DB59" s="489"/>
      <c r="DC59" s="489"/>
      <c r="DD59" s="489"/>
      <c r="DE59" s="489"/>
      <c r="DF59" s="489"/>
      <c r="DG59" s="492"/>
      <c r="DH59" s="489"/>
      <c r="DI59" s="489"/>
      <c r="DJ59" s="489"/>
      <c r="DK59" s="489"/>
      <c r="DL59" s="489"/>
      <c r="DM59" s="489"/>
      <c r="DN59" s="489"/>
      <c r="DO59" s="489"/>
      <c r="DP59" s="489"/>
      <c r="DQ59" s="489"/>
      <c r="DR59" s="489"/>
      <c r="DS59" s="497"/>
      <c r="DT59" s="489"/>
      <c r="DU59" s="489"/>
      <c r="DV59" s="490"/>
      <c r="DW59" s="496"/>
      <c r="DX59" s="489"/>
      <c r="DY59" s="489"/>
      <c r="DZ59" s="489"/>
      <c r="EA59" s="489"/>
      <c r="EB59" s="489"/>
      <c r="EC59" s="489"/>
      <c r="ED59" s="489"/>
      <c r="EE59" s="489"/>
      <c r="EF59" s="489"/>
      <c r="EG59" s="489"/>
      <c r="EH59" s="489"/>
      <c r="EI59" s="489"/>
      <c r="EJ59" s="489"/>
      <c r="EK59" s="489"/>
      <c r="EL59" s="489"/>
      <c r="EM59" s="489"/>
      <c r="EN59" s="489"/>
      <c r="EO59" s="489"/>
      <c r="EP59" s="489"/>
      <c r="EQ59" s="497"/>
      <c r="ER59" s="497"/>
      <c r="ES59" s="498"/>
      <c r="ET59" s="497"/>
      <c r="EU59" s="497"/>
      <c r="EV59" s="497"/>
      <c r="EW59" s="497"/>
      <c r="EX59" s="490"/>
      <c r="EY59" s="496"/>
      <c r="EZ59" s="489"/>
      <c r="FA59" s="489"/>
      <c r="FB59" s="489"/>
      <c r="FC59" s="489"/>
      <c r="FD59" s="489"/>
      <c r="FE59" s="489"/>
      <c r="FF59" s="489"/>
      <c r="FG59" s="489"/>
      <c r="FH59" s="489"/>
      <c r="FI59" s="489"/>
      <c r="FJ59" s="489"/>
      <c r="FK59" s="489"/>
      <c r="FL59" s="489"/>
      <c r="FM59" s="489"/>
      <c r="FN59" s="489"/>
      <c r="FO59" s="489"/>
      <c r="FP59" s="489"/>
      <c r="FQ59" s="497"/>
      <c r="FR59" s="489"/>
      <c r="FS59" s="499">
        <v>1</v>
      </c>
      <c r="FT59" s="498"/>
      <c r="FU59" s="489"/>
      <c r="FV59" s="489"/>
      <c r="FW59" s="489"/>
      <c r="FX59" s="489"/>
      <c r="FY59" s="489"/>
      <c r="FZ59" s="489"/>
      <c r="GA59" s="489"/>
      <c r="GB59" s="489"/>
      <c r="GC59" s="489"/>
      <c r="GD59" s="489"/>
      <c r="GE59" s="489"/>
      <c r="GF59" s="489"/>
      <c r="GG59" s="489"/>
      <c r="GH59" s="489"/>
      <c r="GI59" s="489"/>
      <c r="GJ59" s="489"/>
      <c r="GK59" s="489"/>
      <c r="GL59" s="489"/>
      <c r="GM59" s="489"/>
      <c r="GN59" s="489"/>
      <c r="GO59" s="489"/>
      <c r="GP59" s="489"/>
      <c r="GQ59" s="489"/>
      <c r="GR59" s="489"/>
      <c r="GS59" s="496"/>
      <c r="GT59" s="489"/>
      <c r="GU59" s="489"/>
      <c r="GV59" s="489"/>
      <c r="GW59" s="489"/>
      <c r="GX59" s="489"/>
      <c r="GY59" s="489"/>
      <c r="GZ59" s="489"/>
      <c r="HA59" s="489"/>
      <c r="HB59" s="489"/>
      <c r="HC59" s="489"/>
      <c r="HD59" s="489"/>
      <c r="HE59" s="489"/>
      <c r="HF59" s="489"/>
      <c r="HG59" s="489"/>
      <c r="HH59" s="489"/>
      <c r="HI59" s="489"/>
      <c r="HJ59" s="489"/>
      <c r="HK59" s="489"/>
      <c r="HL59" s="489"/>
      <c r="HM59" s="497"/>
      <c r="HN59" s="497"/>
      <c r="HO59" s="497"/>
      <c r="HP59" s="497"/>
      <c r="HQ59" s="497"/>
      <c r="HR59" s="497"/>
      <c r="HS59" s="497"/>
      <c r="HT59" s="497"/>
      <c r="HU59" s="497"/>
      <c r="HV59" s="497"/>
      <c r="HW59" s="497"/>
      <c r="HX59" s="497"/>
      <c r="HY59" s="497"/>
      <c r="HZ59" s="497"/>
      <c r="IA59" s="497"/>
      <c r="IB59" s="497"/>
      <c r="IC59" s="489"/>
      <c r="ID59" s="489"/>
      <c r="IE59" s="489"/>
      <c r="IF59" s="489"/>
      <c r="IG59" s="489"/>
      <c r="IH59" s="489"/>
      <c r="II59" s="489"/>
      <c r="IJ59" s="489"/>
      <c r="IK59" s="489"/>
      <c r="IL59" s="499"/>
      <c r="IM59" s="489"/>
      <c r="IN59" s="499"/>
      <c r="IO59" s="497"/>
      <c r="IP59" s="497"/>
      <c r="IQ59" s="497"/>
      <c r="IR59" s="497"/>
      <c r="IS59" s="497"/>
      <c r="IT59" s="497"/>
      <c r="IU59" s="497"/>
      <c r="IV59" s="497"/>
      <c r="IW59" s="497"/>
      <c r="IX59" s="497"/>
      <c r="IY59" s="497"/>
      <c r="IZ59" s="497"/>
      <c r="JA59" s="497"/>
      <c r="JB59" s="497"/>
      <c r="JC59" s="497"/>
      <c r="JD59" s="490"/>
      <c r="JE59" s="496">
        <v>1</v>
      </c>
      <c r="JF59" s="489"/>
      <c r="JG59" s="489">
        <v>1</v>
      </c>
      <c r="JH59" s="489">
        <v>1</v>
      </c>
      <c r="JI59" s="489">
        <v>1</v>
      </c>
      <c r="JJ59" s="489">
        <v>1</v>
      </c>
      <c r="JK59" s="489"/>
    </row>
    <row r="60" spans="1:271" ht="28.5" customHeight="1" x14ac:dyDescent="0.25">
      <c r="A60" s="554">
        <f>'Położnictwo II st.'!A60</f>
        <v>40</v>
      </c>
      <c r="B60" s="554" t="str">
        <f>IF('Położnictwo II st.'!B60&gt;0,'Położnictwo II st.'!B60," ")</f>
        <v>A</v>
      </c>
      <c r="C60" s="554" t="str">
        <f>IF('Położnictwo II st.'!C60&gt;0,'Położnictwo II st.'!C60," ")</f>
        <v>2026/2027</v>
      </c>
      <c r="D60" s="554" t="str">
        <f>IF('Położnictwo II st.'!D60&gt;0,'Położnictwo II st.'!D60," ")</f>
        <v>Tok B</v>
      </c>
      <c r="E60" s="554">
        <f>IF('Położnictwo II st.'!E60&gt;0,'Położnictwo II st.'!E60," ")</f>
        <v>2</v>
      </c>
      <c r="F60" s="554" t="str">
        <f>IF('Położnictwo II st.'!F60&gt;0,'Położnictwo II st.'!F60," ")</f>
        <v>2027/2028</v>
      </c>
      <c r="G60" s="554" t="str">
        <f>IF('Położnictwo II st.'!G60&gt;0,'Położnictwo II st.'!G60," ")</f>
        <v>POW</v>
      </c>
      <c r="H60" s="554" t="str">
        <f>IF('Położnictwo II st.'!H60&gt;0,'Położnictwo II st.'!H60," ")</f>
        <v>do dyspozycji uczelni (Autorska oferta uczelni)</v>
      </c>
      <c r="I60" s="555" t="str">
        <f>IF('Położnictwo II st.'!I60&gt;0,'Położnictwo II st.'!I60," ")</f>
        <v>Kominikacja w sytuacji trudnej w praktyce zawodowej położnej</v>
      </c>
      <c r="J60" s="530">
        <f>'Położnictwo II st.'!M60</f>
        <v>50</v>
      </c>
      <c r="K60" s="531">
        <f>'Położnictwo II st.'!N60</f>
        <v>25</v>
      </c>
      <c r="L60" s="532">
        <f>'Położnictwo II st.'!O60</f>
        <v>25</v>
      </c>
      <c r="M60" s="533">
        <f>'Położnictwo II st.'!AB60+'Położnictwo II st.'!AD60+'Położnictwo II st.'!AY60+'Położnictwo II st.'!BA60</f>
        <v>5</v>
      </c>
      <c r="N60" s="534">
        <f>'Położnictwo II st.'!P60</f>
        <v>25</v>
      </c>
      <c r="O60" s="535">
        <f>'Położnictwo II st.'!Q60</f>
        <v>2</v>
      </c>
      <c r="P60" s="536" t="str">
        <f>'Położnictwo II st.'!V60</f>
        <v>zal</v>
      </c>
      <c r="Q60" s="556">
        <f t="shared" si="10"/>
        <v>1</v>
      </c>
      <c r="R60" s="538">
        <f t="shared" si="11"/>
        <v>1</v>
      </c>
      <c r="S60" s="539">
        <f t="shared" si="13"/>
        <v>5</v>
      </c>
      <c r="T60" s="498"/>
      <c r="U60" s="489"/>
      <c r="V60" s="489"/>
      <c r="W60" s="489"/>
      <c r="X60" s="489"/>
      <c r="Y60" s="489"/>
      <c r="Z60" s="489"/>
      <c r="AA60" s="489"/>
      <c r="AB60" s="489"/>
      <c r="AC60" s="489"/>
      <c r="AD60" s="489"/>
      <c r="AE60" s="489"/>
      <c r="AF60" s="489"/>
      <c r="AG60" s="489"/>
      <c r="AH60" s="489"/>
      <c r="AI60" s="489"/>
      <c r="AJ60" s="489"/>
      <c r="AK60" s="489"/>
      <c r="AL60" s="489"/>
      <c r="AM60" s="489"/>
      <c r="AN60" s="489"/>
      <c r="AO60" s="489"/>
      <c r="AP60" s="489"/>
      <c r="AQ60" s="489"/>
      <c r="AR60" s="489"/>
      <c r="AS60" s="489"/>
      <c r="AT60" s="492">
        <v>1</v>
      </c>
      <c r="AU60" s="493"/>
      <c r="AV60" s="494"/>
      <c r="AW60" s="494"/>
      <c r="AX60" s="494"/>
      <c r="AY60" s="494"/>
      <c r="AZ60" s="494"/>
      <c r="BA60" s="494"/>
      <c r="BB60" s="494"/>
      <c r="BC60" s="494"/>
      <c r="BD60" s="494"/>
      <c r="BE60" s="494"/>
      <c r="BF60" s="494"/>
      <c r="BG60" s="494"/>
      <c r="BH60" s="494"/>
      <c r="BI60" s="494"/>
      <c r="BJ60" s="494"/>
      <c r="BK60" s="494"/>
      <c r="BL60" s="494"/>
      <c r="BM60" s="494"/>
      <c r="BN60" s="494"/>
      <c r="BO60" s="494"/>
      <c r="BP60" s="494"/>
      <c r="BQ60" s="494"/>
      <c r="BR60" s="492"/>
      <c r="BS60" s="487"/>
      <c r="BT60" s="494"/>
      <c r="BU60" s="494"/>
      <c r="BV60" s="494"/>
      <c r="BW60" s="494"/>
      <c r="BX60" s="494"/>
      <c r="BY60" s="494"/>
      <c r="BZ60" s="494"/>
      <c r="CA60" s="494"/>
      <c r="CB60" s="494"/>
      <c r="CC60" s="494"/>
      <c r="CD60" s="494"/>
      <c r="CE60" s="494"/>
      <c r="CF60" s="494"/>
      <c r="CG60" s="494"/>
      <c r="CH60" s="494"/>
      <c r="CI60" s="494"/>
      <c r="CJ60" s="494"/>
      <c r="CK60" s="494"/>
      <c r="CL60" s="494"/>
      <c r="CM60" s="494"/>
      <c r="CN60" s="494"/>
      <c r="CO60" s="494"/>
      <c r="CP60" s="494"/>
      <c r="CQ60" s="494"/>
      <c r="CR60" s="494"/>
      <c r="CS60" s="494"/>
      <c r="CT60" s="494"/>
      <c r="CU60" s="494"/>
      <c r="CV60" s="494"/>
      <c r="CW60" s="494"/>
      <c r="CX60" s="494"/>
      <c r="CY60" s="489"/>
      <c r="CZ60" s="489"/>
      <c r="DA60" s="489"/>
      <c r="DB60" s="489"/>
      <c r="DC60" s="489"/>
      <c r="DD60" s="489"/>
      <c r="DE60" s="489"/>
      <c r="DF60" s="489"/>
      <c r="DG60" s="492"/>
      <c r="DH60" s="489"/>
      <c r="DI60" s="489"/>
      <c r="DJ60" s="489"/>
      <c r="DK60" s="489"/>
      <c r="DL60" s="489"/>
      <c r="DM60" s="489"/>
      <c r="DN60" s="489"/>
      <c r="DO60" s="489"/>
      <c r="DP60" s="489"/>
      <c r="DQ60" s="489"/>
      <c r="DR60" s="489"/>
      <c r="DS60" s="497"/>
      <c r="DT60" s="489"/>
      <c r="DU60" s="489"/>
      <c r="DV60" s="490"/>
      <c r="DW60" s="496"/>
      <c r="DX60" s="489"/>
      <c r="DY60" s="489"/>
      <c r="DZ60" s="489"/>
      <c r="EA60" s="489"/>
      <c r="EB60" s="489"/>
      <c r="EC60" s="489"/>
      <c r="ED60" s="489"/>
      <c r="EE60" s="489"/>
      <c r="EF60" s="489"/>
      <c r="EG60" s="489"/>
      <c r="EH60" s="489"/>
      <c r="EI60" s="489"/>
      <c r="EJ60" s="489"/>
      <c r="EK60" s="489"/>
      <c r="EL60" s="489"/>
      <c r="EM60" s="489"/>
      <c r="EN60" s="489"/>
      <c r="EO60" s="489"/>
      <c r="EP60" s="489"/>
      <c r="EQ60" s="497"/>
      <c r="ER60" s="497"/>
      <c r="ES60" s="498"/>
      <c r="ET60" s="497"/>
      <c r="EU60" s="497"/>
      <c r="EV60" s="497"/>
      <c r="EW60" s="497"/>
      <c r="EX60" s="490"/>
      <c r="EY60" s="496"/>
      <c r="EZ60" s="489"/>
      <c r="FA60" s="489"/>
      <c r="FB60" s="489"/>
      <c r="FC60" s="489"/>
      <c r="FD60" s="489"/>
      <c r="FE60" s="489"/>
      <c r="FF60" s="489"/>
      <c r="FG60" s="489"/>
      <c r="FH60" s="489"/>
      <c r="FI60" s="489"/>
      <c r="FJ60" s="489"/>
      <c r="FK60" s="489"/>
      <c r="FL60" s="489"/>
      <c r="FM60" s="489"/>
      <c r="FN60" s="489"/>
      <c r="FO60" s="489"/>
      <c r="FP60" s="489"/>
      <c r="FQ60" s="497"/>
      <c r="FR60" s="489"/>
      <c r="FS60" s="499">
        <v>1</v>
      </c>
      <c r="FT60" s="498"/>
      <c r="FU60" s="489"/>
      <c r="FV60" s="489"/>
      <c r="FW60" s="489"/>
      <c r="FX60" s="489"/>
      <c r="FY60" s="489"/>
      <c r="FZ60" s="489"/>
      <c r="GA60" s="489"/>
      <c r="GB60" s="489"/>
      <c r="GC60" s="489"/>
      <c r="GD60" s="489"/>
      <c r="GE60" s="489"/>
      <c r="GF60" s="489"/>
      <c r="GG60" s="489"/>
      <c r="GH60" s="489"/>
      <c r="GI60" s="489"/>
      <c r="GJ60" s="489"/>
      <c r="GK60" s="489"/>
      <c r="GL60" s="489"/>
      <c r="GM60" s="489"/>
      <c r="GN60" s="489"/>
      <c r="GO60" s="489"/>
      <c r="GP60" s="489"/>
      <c r="GQ60" s="489"/>
      <c r="GR60" s="489"/>
      <c r="GS60" s="496"/>
      <c r="GT60" s="489"/>
      <c r="GU60" s="489"/>
      <c r="GV60" s="489"/>
      <c r="GW60" s="489"/>
      <c r="GX60" s="489"/>
      <c r="GY60" s="489"/>
      <c r="GZ60" s="489"/>
      <c r="HA60" s="489"/>
      <c r="HB60" s="489"/>
      <c r="HC60" s="489"/>
      <c r="HD60" s="489"/>
      <c r="HE60" s="489"/>
      <c r="HF60" s="489"/>
      <c r="HG60" s="489"/>
      <c r="HH60" s="489"/>
      <c r="HI60" s="489"/>
      <c r="HJ60" s="489"/>
      <c r="HK60" s="489"/>
      <c r="HL60" s="489"/>
      <c r="HM60" s="497"/>
      <c r="HN60" s="497"/>
      <c r="HO60" s="497"/>
      <c r="HP60" s="497"/>
      <c r="HQ60" s="497"/>
      <c r="HR60" s="497"/>
      <c r="HS60" s="497"/>
      <c r="HT60" s="497"/>
      <c r="HU60" s="497"/>
      <c r="HV60" s="497"/>
      <c r="HW60" s="497"/>
      <c r="HX60" s="497"/>
      <c r="HY60" s="497"/>
      <c r="HZ60" s="497"/>
      <c r="IA60" s="497"/>
      <c r="IB60" s="497"/>
      <c r="IC60" s="489"/>
      <c r="ID60" s="489"/>
      <c r="IE60" s="489"/>
      <c r="IF60" s="489"/>
      <c r="IG60" s="489"/>
      <c r="IH60" s="489"/>
      <c r="II60" s="489"/>
      <c r="IJ60" s="489"/>
      <c r="IK60" s="489"/>
      <c r="IL60" s="499"/>
      <c r="IM60" s="489"/>
      <c r="IN60" s="499"/>
      <c r="IO60" s="497"/>
      <c r="IP60" s="497"/>
      <c r="IQ60" s="497"/>
      <c r="IR60" s="497"/>
      <c r="IS60" s="497"/>
      <c r="IT60" s="497"/>
      <c r="IU60" s="497"/>
      <c r="IV60" s="497"/>
      <c r="IW60" s="497"/>
      <c r="IX60" s="497"/>
      <c r="IY60" s="497"/>
      <c r="IZ60" s="497"/>
      <c r="JA60" s="497"/>
      <c r="JB60" s="497"/>
      <c r="JC60" s="497"/>
      <c r="JD60" s="490"/>
      <c r="JE60" s="496">
        <v>1</v>
      </c>
      <c r="JF60" s="489"/>
      <c r="JG60" s="489">
        <v>1</v>
      </c>
      <c r="JH60" s="489">
        <v>1</v>
      </c>
      <c r="JI60" s="489">
        <v>1</v>
      </c>
      <c r="JJ60" s="489">
        <v>1</v>
      </c>
      <c r="JK60" s="489"/>
    </row>
    <row r="61" spans="1:271" ht="28.5" customHeight="1" x14ac:dyDescent="0.25">
      <c r="A61" s="554">
        <f>'Położnictwo II st.'!A61</f>
        <v>41</v>
      </c>
      <c r="B61" s="554" t="str">
        <f>IF('Położnictwo II st.'!B61&gt;0,'Położnictwo II st.'!B61," ")</f>
        <v xml:space="preserve"> </v>
      </c>
      <c r="C61" s="554" t="str">
        <f>IF('Położnictwo II st.'!C61&gt;0,'Położnictwo II st.'!C61," ")</f>
        <v>2026/2027</v>
      </c>
      <c r="D61" s="554" t="str">
        <f>IF('Położnictwo II st.'!D61&gt;0,'Położnictwo II st.'!D61," ")</f>
        <v xml:space="preserve"> </v>
      </c>
      <c r="E61" s="554">
        <f>IF('Położnictwo II st.'!E61&gt;0,'Położnictwo II st.'!E61," ")</f>
        <v>2</v>
      </c>
      <c r="F61" s="554" t="str">
        <f>IF('Położnictwo II st.'!F61&gt;0,'Położnictwo II st.'!F61," ")</f>
        <v>2027/2028</v>
      </c>
      <c r="G61" s="554" t="str">
        <f>IF('Położnictwo II st.'!G61&gt;0,'Położnictwo II st.'!G61," ")</f>
        <v>PSW</v>
      </c>
      <c r="H61" s="554" t="str">
        <f>IF('Położnictwo II st.'!H61&gt;0,'Położnictwo II st.'!H61," ")</f>
        <v>do dyspozycji uczelni (Autorska oferta uczelni)</v>
      </c>
      <c r="I61" s="555" t="str">
        <f>IF('Położnictwo II st.'!I61&gt;0,'Położnictwo II st.'!I61," ")</f>
        <v>Zajęcia fakultatywne</v>
      </c>
      <c r="J61" s="530">
        <f>'Położnictwo II st.'!M61</f>
        <v>75</v>
      </c>
      <c r="K61" s="531">
        <f>'Położnictwo II st.'!N61</f>
        <v>40</v>
      </c>
      <c r="L61" s="532">
        <f>'Położnictwo II st.'!O61</f>
        <v>35</v>
      </c>
      <c r="M61" s="533">
        <f>'Położnictwo II st.'!AB61+'Położnictwo II st.'!AD61+'Położnictwo II st.'!AY61+'Położnictwo II st.'!BA61</f>
        <v>15</v>
      </c>
      <c r="N61" s="534">
        <f>'Położnictwo II st.'!P61</f>
        <v>35</v>
      </c>
      <c r="O61" s="535">
        <f>'Położnictwo II st.'!Q61</f>
        <v>3</v>
      </c>
      <c r="P61" s="536" t="str">
        <f>'Położnictwo II st.'!V61</f>
        <v>zal</v>
      </c>
      <c r="Q61" s="556">
        <f t="shared" si="10"/>
        <v>0</v>
      </c>
      <c r="R61" s="538">
        <f t="shared" si="11"/>
        <v>0</v>
      </c>
      <c r="S61" s="539">
        <f t="shared" si="13"/>
        <v>0</v>
      </c>
      <c r="T61" s="498"/>
      <c r="U61" s="489"/>
      <c r="V61" s="489"/>
      <c r="W61" s="489"/>
      <c r="X61" s="489"/>
      <c r="Y61" s="489"/>
      <c r="Z61" s="489"/>
      <c r="AA61" s="489"/>
      <c r="AB61" s="489"/>
      <c r="AC61" s="489"/>
      <c r="AD61" s="489"/>
      <c r="AE61" s="489"/>
      <c r="AF61" s="489"/>
      <c r="AG61" s="489"/>
      <c r="AH61" s="489"/>
      <c r="AI61" s="489"/>
      <c r="AJ61" s="489"/>
      <c r="AK61" s="489"/>
      <c r="AL61" s="489"/>
      <c r="AM61" s="489"/>
      <c r="AN61" s="489"/>
      <c r="AO61" s="489"/>
      <c r="AP61" s="489"/>
      <c r="AQ61" s="489"/>
      <c r="AR61" s="489"/>
      <c r="AS61" s="489"/>
      <c r="AT61" s="492"/>
      <c r="AU61" s="493"/>
      <c r="AV61" s="494"/>
      <c r="AW61" s="494"/>
      <c r="AX61" s="494"/>
      <c r="AY61" s="494"/>
      <c r="AZ61" s="494"/>
      <c r="BA61" s="494"/>
      <c r="BB61" s="494"/>
      <c r="BC61" s="494"/>
      <c r="BD61" s="494"/>
      <c r="BE61" s="494"/>
      <c r="BF61" s="494"/>
      <c r="BG61" s="494"/>
      <c r="BH61" s="494"/>
      <c r="BI61" s="494"/>
      <c r="BJ61" s="494"/>
      <c r="BK61" s="494"/>
      <c r="BL61" s="494"/>
      <c r="BM61" s="494"/>
      <c r="BN61" s="494"/>
      <c r="BO61" s="494"/>
      <c r="BP61" s="494"/>
      <c r="BQ61" s="494"/>
      <c r="BR61" s="492"/>
      <c r="BS61" s="487"/>
      <c r="BT61" s="494"/>
      <c r="BU61" s="494"/>
      <c r="BV61" s="494"/>
      <c r="BW61" s="494"/>
      <c r="BX61" s="494"/>
      <c r="BY61" s="494"/>
      <c r="BZ61" s="494"/>
      <c r="CA61" s="494"/>
      <c r="CB61" s="494"/>
      <c r="CC61" s="494"/>
      <c r="CD61" s="494"/>
      <c r="CE61" s="494"/>
      <c r="CF61" s="494"/>
      <c r="CG61" s="494"/>
      <c r="CH61" s="494"/>
      <c r="CI61" s="494"/>
      <c r="CJ61" s="494"/>
      <c r="CK61" s="494"/>
      <c r="CL61" s="494"/>
      <c r="CM61" s="494"/>
      <c r="CN61" s="494"/>
      <c r="CO61" s="494"/>
      <c r="CP61" s="494"/>
      <c r="CQ61" s="494"/>
      <c r="CR61" s="494"/>
      <c r="CS61" s="494"/>
      <c r="CT61" s="494"/>
      <c r="CU61" s="494"/>
      <c r="CV61" s="494"/>
      <c r="CW61" s="494"/>
      <c r="CX61" s="494"/>
      <c r="CY61" s="489"/>
      <c r="CZ61" s="489"/>
      <c r="DA61" s="489"/>
      <c r="DB61" s="489"/>
      <c r="DC61" s="489"/>
      <c r="DD61" s="489"/>
      <c r="DE61" s="489"/>
      <c r="DF61" s="489"/>
      <c r="DG61" s="492"/>
      <c r="DH61" s="489"/>
      <c r="DI61" s="489"/>
      <c r="DJ61" s="489"/>
      <c r="DK61" s="489"/>
      <c r="DL61" s="489"/>
      <c r="DM61" s="489"/>
      <c r="DN61" s="489"/>
      <c r="DO61" s="489"/>
      <c r="DP61" s="489"/>
      <c r="DQ61" s="489"/>
      <c r="DR61" s="489"/>
      <c r="DS61" s="497"/>
      <c r="DT61" s="489"/>
      <c r="DU61" s="489"/>
      <c r="DV61" s="490"/>
      <c r="DW61" s="496"/>
      <c r="DX61" s="489"/>
      <c r="DY61" s="489"/>
      <c r="DZ61" s="489"/>
      <c r="EA61" s="489"/>
      <c r="EB61" s="489"/>
      <c r="EC61" s="489"/>
      <c r="ED61" s="489"/>
      <c r="EE61" s="489"/>
      <c r="EF61" s="489"/>
      <c r="EG61" s="489"/>
      <c r="EH61" s="489"/>
      <c r="EI61" s="489"/>
      <c r="EJ61" s="489"/>
      <c r="EK61" s="489"/>
      <c r="EL61" s="489"/>
      <c r="EM61" s="489"/>
      <c r="EN61" s="489"/>
      <c r="EO61" s="489"/>
      <c r="EP61" s="489"/>
      <c r="EQ61" s="497"/>
      <c r="ER61" s="497"/>
      <c r="ES61" s="498"/>
      <c r="ET61" s="497"/>
      <c r="EU61" s="497"/>
      <c r="EV61" s="497"/>
      <c r="EW61" s="497"/>
      <c r="EX61" s="490"/>
      <c r="EY61" s="496"/>
      <c r="EZ61" s="489"/>
      <c r="FA61" s="489"/>
      <c r="FB61" s="489"/>
      <c r="FC61" s="489"/>
      <c r="FD61" s="489"/>
      <c r="FE61" s="489"/>
      <c r="FF61" s="489"/>
      <c r="FG61" s="489"/>
      <c r="FH61" s="489"/>
      <c r="FI61" s="489"/>
      <c r="FJ61" s="489"/>
      <c r="FK61" s="489"/>
      <c r="FL61" s="489"/>
      <c r="FM61" s="489"/>
      <c r="FN61" s="489"/>
      <c r="FO61" s="489"/>
      <c r="FP61" s="489"/>
      <c r="FQ61" s="497"/>
      <c r="FR61" s="489"/>
      <c r="FS61" s="499"/>
      <c r="FT61" s="498"/>
      <c r="FU61" s="489"/>
      <c r="FV61" s="489"/>
      <c r="FW61" s="489"/>
      <c r="FX61" s="489"/>
      <c r="FY61" s="489"/>
      <c r="FZ61" s="489"/>
      <c r="GA61" s="489"/>
      <c r="GB61" s="489"/>
      <c r="GC61" s="489"/>
      <c r="GD61" s="489"/>
      <c r="GE61" s="489"/>
      <c r="GF61" s="489"/>
      <c r="GG61" s="489"/>
      <c r="GH61" s="489"/>
      <c r="GI61" s="489"/>
      <c r="GJ61" s="489"/>
      <c r="GK61" s="489"/>
      <c r="GL61" s="489"/>
      <c r="GM61" s="489"/>
      <c r="GN61" s="489"/>
      <c r="GO61" s="489"/>
      <c r="GP61" s="489"/>
      <c r="GQ61" s="489"/>
      <c r="GR61" s="489"/>
      <c r="GS61" s="496"/>
      <c r="GT61" s="489"/>
      <c r="GU61" s="489"/>
      <c r="GV61" s="489"/>
      <c r="GW61" s="489"/>
      <c r="GX61" s="489"/>
      <c r="GY61" s="489"/>
      <c r="GZ61" s="489"/>
      <c r="HA61" s="489"/>
      <c r="HB61" s="489"/>
      <c r="HC61" s="489"/>
      <c r="HD61" s="489"/>
      <c r="HE61" s="489"/>
      <c r="HF61" s="489"/>
      <c r="HG61" s="489"/>
      <c r="HH61" s="489"/>
      <c r="HI61" s="489"/>
      <c r="HJ61" s="489"/>
      <c r="HK61" s="489"/>
      <c r="HL61" s="489"/>
      <c r="HM61" s="497"/>
      <c r="HN61" s="497"/>
      <c r="HO61" s="497"/>
      <c r="HP61" s="497"/>
      <c r="HQ61" s="497"/>
      <c r="HR61" s="497"/>
      <c r="HS61" s="497"/>
      <c r="HT61" s="497"/>
      <c r="HU61" s="497"/>
      <c r="HV61" s="497"/>
      <c r="HW61" s="497"/>
      <c r="HX61" s="497"/>
      <c r="HY61" s="497"/>
      <c r="HZ61" s="497"/>
      <c r="IA61" s="497"/>
      <c r="IB61" s="497"/>
      <c r="IC61" s="489"/>
      <c r="ID61" s="489"/>
      <c r="IE61" s="489"/>
      <c r="IF61" s="489"/>
      <c r="IG61" s="489"/>
      <c r="IH61" s="489"/>
      <c r="II61" s="489"/>
      <c r="IJ61" s="489"/>
      <c r="IK61" s="489"/>
      <c r="IL61" s="499"/>
      <c r="IM61" s="489"/>
      <c r="IN61" s="499"/>
      <c r="IO61" s="497"/>
      <c r="IP61" s="497"/>
      <c r="IQ61" s="497"/>
      <c r="IR61" s="497"/>
      <c r="IS61" s="497"/>
      <c r="IT61" s="497"/>
      <c r="IU61" s="497"/>
      <c r="IV61" s="497"/>
      <c r="IW61" s="497"/>
      <c r="IX61" s="497"/>
      <c r="IY61" s="497"/>
      <c r="IZ61" s="497"/>
      <c r="JA61" s="497"/>
      <c r="JB61" s="497"/>
      <c r="JC61" s="497"/>
      <c r="JD61" s="490"/>
      <c r="JE61" s="496"/>
      <c r="JF61" s="489"/>
      <c r="JG61" s="489"/>
      <c r="JH61" s="489"/>
      <c r="JI61" s="489"/>
      <c r="JJ61" s="489"/>
      <c r="JK61" s="489"/>
    </row>
    <row r="62" spans="1:271" ht="28.5" customHeight="1" x14ac:dyDescent="0.25">
      <c r="A62" s="554">
        <f>'Położnictwo II st.'!A62</f>
        <v>42</v>
      </c>
      <c r="B62" s="554" t="str">
        <f>IF('Położnictwo II st.'!B62&gt;0,'Położnictwo II st.'!B62," ")</f>
        <v>D</v>
      </c>
      <c r="C62" s="554" t="str">
        <f>IF('Położnictwo II st.'!C62&gt;0,'Położnictwo II st.'!C62," ")</f>
        <v>2026/2027</v>
      </c>
      <c r="D62" s="554" t="str">
        <f>IF('Położnictwo II st.'!D62&gt;0,'Położnictwo II st.'!D62," ")</f>
        <v xml:space="preserve"> </v>
      </c>
      <c r="E62" s="554">
        <f>IF('Położnictwo II st.'!E62&gt;0,'Położnictwo II st.'!E62," ")</f>
        <v>2</v>
      </c>
      <c r="F62" s="554" t="str">
        <f>IF('Położnictwo II st.'!F62&gt;0,'Położnictwo II st.'!F62," ")</f>
        <v>2027/2028</v>
      </c>
      <c r="G62" s="554" t="str">
        <f>IF('Położnictwo II st.'!G62&gt;0,'Położnictwo II st.'!G62," ")</f>
        <v>RPS</v>
      </c>
      <c r="H62" s="554" t="str">
        <f>IF('Położnictwo II st.'!H62&gt;0,'Położnictwo II st.'!H62," ")</f>
        <v>ze standardu</v>
      </c>
      <c r="I62" s="555" t="str">
        <f>IF('Położnictwo II st.'!I62&gt;0,'Położnictwo II st.'!I62," ")</f>
        <v>Zarządzanie w praktyce zawodowej położnej - praktyka zawodowa</v>
      </c>
      <c r="J62" s="530">
        <f>'Położnictwo II st.'!M62</f>
        <v>25</v>
      </c>
      <c r="K62" s="531">
        <f>'Położnictwo II st.'!N62</f>
        <v>5</v>
      </c>
      <c r="L62" s="532">
        <f>'Położnictwo II st.'!O62</f>
        <v>20</v>
      </c>
      <c r="M62" s="533">
        <f>'Położnictwo II st.'!AB62+'Położnictwo II st.'!AD62+'Położnictwo II st.'!AY62+'Położnictwo II st.'!BA62</f>
        <v>0</v>
      </c>
      <c r="N62" s="534">
        <f>'Położnictwo II st.'!P62</f>
        <v>20</v>
      </c>
      <c r="O62" s="535">
        <f>'Położnictwo II st.'!Q62</f>
        <v>1</v>
      </c>
      <c r="P62" s="536" t="str">
        <f>'Położnictwo II st.'!V62</f>
        <v>egz</v>
      </c>
      <c r="Q62" s="556">
        <f t="shared" si="10"/>
        <v>0</v>
      </c>
      <c r="R62" s="538">
        <f t="shared" si="11"/>
        <v>8</v>
      </c>
      <c r="S62" s="539">
        <f t="shared" si="13"/>
        <v>6</v>
      </c>
      <c r="T62" s="498"/>
      <c r="U62" s="489"/>
      <c r="V62" s="489"/>
      <c r="W62" s="489"/>
      <c r="X62" s="489"/>
      <c r="Y62" s="489"/>
      <c r="Z62" s="489"/>
      <c r="AA62" s="489"/>
      <c r="AB62" s="489"/>
      <c r="AC62" s="489"/>
      <c r="AD62" s="489"/>
      <c r="AE62" s="489"/>
      <c r="AF62" s="489"/>
      <c r="AG62" s="489"/>
      <c r="AH62" s="489"/>
      <c r="AI62" s="489"/>
      <c r="AJ62" s="489"/>
      <c r="AK62" s="489"/>
      <c r="AL62" s="489"/>
      <c r="AM62" s="489"/>
      <c r="AN62" s="489"/>
      <c r="AO62" s="489"/>
      <c r="AP62" s="489"/>
      <c r="AQ62" s="489"/>
      <c r="AR62" s="489"/>
      <c r="AS62" s="489"/>
      <c r="AT62" s="492"/>
      <c r="AU62" s="493"/>
      <c r="AV62" s="494"/>
      <c r="AW62" s="494"/>
      <c r="AX62" s="494"/>
      <c r="AY62" s="494"/>
      <c r="AZ62" s="494"/>
      <c r="BA62" s="494"/>
      <c r="BB62" s="494"/>
      <c r="BC62" s="494"/>
      <c r="BD62" s="494"/>
      <c r="BE62" s="494"/>
      <c r="BF62" s="494"/>
      <c r="BG62" s="494"/>
      <c r="BH62" s="494"/>
      <c r="BI62" s="494"/>
      <c r="BJ62" s="494"/>
      <c r="BK62" s="494"/>
      <c r="BL62" s="494"/>
      <c r="BM62" s="494"/>
      <c r="BN62" s="494"/>
      <c r="BO62" s="494"/>
      <c r="BP62" s="494"/>
      <c r="BQ62" s="494"/>
      <c r="BR62" s="492"/>
      <c r="BS62" s="487"/>
      <c r="BT62" s="494"/>
      <c r="BU62" s="494"/>
      <c r="BV62" s="494"/>
      <c r="BW62" s="494"/>
      <c r="BX62" s="494"/>
      <c r="BY62" s="494"/>
      <c r="BZ62" s="494"/>
      <c r="CA62" s="494"/>
      <c r="CB62" s="494"/>
      <c r="CC62" s="494"/>
      <c r="CD62" s="494"/>
      <c r="CE62" s="494"/>
      <c r="CF62" s="494"/>
      <c r="CG62" s="494"/>
      <c r="CH62" s="494"/>
      <c r="CI62" s="494"/>
      <c r="CJ62" s="494"/>
      <c r="CK62" s="494"/>
      <c r="CL62" s="494"/>
      <c r="CM62" s="494"/>
      <c r="CN62" s="494"/>
      <c r="CO62" s="494"/>
      <c r="CP62" s="494"/>
      <c r="CQ62" s="494"/>
      <c r="CR62" s="494"/>
      <c r="CS62" s="494"/>
      <c r="CT62" s="494"/>
      <c r="CU62" s="494"/>
      <c r="CV62" s="494"/>
      <c r="CW62" s="494"/>
      <c r="CX62" s="494"/>
      <c r="CY62" s="489"/>
      <c r="CZ62" s="489"/>
      <c r="DA62" s="489"/>
      <c r="DB62" s="489"/>
      <c r="DC62" s="489"/>
      <c r="DD62" s="489"/>
      <c r="DE62" s="489"/>
      <c r="DF62" s="489"/>
      <c r="DG62" s="492"/>
      <c r="DH62" s="489"/>
      <c r="DI62" s="489"/>
      <c r="DJ62" s="489"/>
      <c r="DK62" s="489"/>
      <c r="DL62" s="489"/>
      <c r="DM62" s="489"/>
      <c r="DN62" s="489"/>
      <c r="DO62" s="489"/>
      <c r="DP62" s="489"/>
      <c r="DQ62" s="489"/>
      <c r="DR62" s="489"/>
      <c r="DS62" s="497"/>
      <c r="DT62" s="489"/>
      <c r="DU62" s="489"/>
      <c r="DV62" s="490"/>
      <c r="DW62" s="496"/>
      <c r="DX62" s="489"/>
      <c r="DY62" s="489"/>
      <c r="DZ62" s="489"/>
      <c r="EA62" s="489"/>
      <c r="EB62" s="489"/>
      <c r="EC62" s="489"/>
      <c r="ED62" s="489"/>
      <c r="EE62" s="489"/>
      <c r="EF62" s="489"/>
      <c r="EG62" s="489"/>
      <c r="EH62" s="489"/>
      <c r="EI62" s="489"/>
      <c r="EJ62" s="489"/>
      <c r="EK62" s="489"/>
      <c r="EL62" s="489"/>
      <c r="EM62" s="489"/>
      <c r="EN62" s="489"/>
      <c r="EO62" s="489"/>
      <c r="EP62" s="489"/>
      <c r="EQ62" s="497"/>
      <c r="ER62" s="497"/>
      <c r="ES62" s="498"/>
      <c r="ET62" s="497"/>
      <c r="EU62" s="497"/>
      <c r="EV62" s="497"/>
      <c r="EW62" s="497"/>
      <c r="EX62" s="490"/>
      <c r="EY62" s="496"/>
      <c r="EZ62" s="489"/>
      <c r="FA62" s="489"/>
      <c r="FB62" s="489">
        <v>1</v>
      </c>
      <c r="FC62" s="489">
        <v>1</v>
      </c>
      <c r="FD62" s="489">
        <v>1</v>
      </c>
      <c r="FE62" s="489">
        <v>1</v>
      </c>
      <c r="FF62" s="489">
        <v>1</v>
      </c>
      <c r="FG62" s="489">
        <v>1</v>
      </c>
      <c r="FH62" s="489">
        <v>1</v>
      </c>
      <c r="FI62" s="489">
        <v>1</v>
      </c>
      <c r="FJ62" s="489"/>
      <c r="FK62" s="489"/>
      <c r="FL62" s="489"/>
      <c r="FM62" s="489"/>
      <c r="FN62" s="489"/>
      <c r="FO62" s="489"/>
      <c r="FP62" s="489"/>
      <c r="FQ62" s="497"/>
      <c r="FR62" s="489"/>
      <c r="FS62" s="499"/>
      <c r="FT62" s="498"/>
      <c r="FU62" s="489"/>
      <c r="FV62" s="489"/>
      <c r="FW62" s="489"/>
      <c r="FX62" s="489"/>
      <c r="FY62" s="489"/>
      <c r="FZ62" s="489"/>
      <c r="GA62" s="489"/>
      <c r="GB62" s="489"/>
      <c r="GC62" s="489"/>
      <c r="GD62" s="489"/>
      <c r="GE62" s="489"/>
      <c r="GF62" s="489"/>
      <c r="GG62" s="489"/>
      <c r="GH62" s="489"/>
      <c r="GI62" s="489"/>
      <c r="GJ62" s="489"/>
      <c r="GK62" s="489"/>
      <c r="GL62" s="489"/>
      <c r="GM62" s="489"/>
      <c r="GN62" s="489"/>
      <c r="GO62" s="489"/>
      <c r="GP62" s="489"/>
      <c r="GQ62" s="489"/>
      <c r="GR62" s="489"/>
      <c r="GS62" s="496"/>
      <c r="GT62" s="489"/>
      <c r="GU62" s="489"/>
      <c r="GV62" s="489"/>
      <c r="GW62" s="489"/>
      <c r="GX62" s="489"/>
      <c r="GY62" s="489"/>
      <c r="GZ62" s="489"/>
      <c r="HA62" s="489"/>
      <c r="HB62" s="489"/>
      <c r="HC62" s="489"/>
      <c r="HD62" s="489"/>
      <c r="HE62" s="489"/>
      <c r="HF62" s="489"/>
      <c r="HG62" s="489"/>
      <c r="HH62" s="489"/>
      <c r="HI62" s="489"/>
      <c r="HJ62" s="489"/>
      <c r="HK62" s="489"/>
      <c r="HL62" s="489"/>
      <c r="HM62" s="497"/>
      <c r="HN62" s="497"/>
      <c r="HO62" s="497"/>
      <c r="HP62" s="497"/>
      <c r="HQ62" s="497"/>
      <c r="HR62" s="497"/>
      <c r="HS62" s="497"/>
      <c r="HT62" s="497"/>
      <c r="HU62" s="497"/>
      <c r="HV62" s="497"/>
      <c r="HW62" s="497"/>
      <c r="HX62" s="497"/>
      <c r="HY62" s="497"/>
      <c r="HZ62" s="497"/>
      <c r="IA62" s="497"/>
      <c r="IB62" s="497"/>
      <c r="IC62" s="489"/>
      <c r="ID62" s="489"/>
      <c r="IE62" s="489"/>
      <c r="IF62" s="489"/>
      <c r="IG62" s="489"/>
      <c r="IH62" s="489"/>
      <c r="II62" s="489"/>
      <c r="IJ62" s="489"/>
      <c r="IK62" s="489"/>
      <c r="IL62" s="499"/>
      <c r="IM62" s="489"/>
      <c r="IN62" s="499"/>
      <c r="IO62" s="497"/>
      <c r="IP62" s="497"/>
      <c r="IQ62" s="497"/>
      <c r="IR62" s="497"/>
      <c r="IS62" s="497"/>
      <c r="IT62" s="497"/>
      <c r="IU62" s="497"/>
      <c r="IV62" s="497"/>
      <c r="IW62" s="497"/>
      <c r="IX62" s="497"/>
      <c r="IY62" s="497"/>
      <c r="IZ62" s="497"/>
      <c r="JA62" s="497"/>
      <c r="JB62" s="497"/>
      <c r="JC62" s="497"/>
      <c r="JD62" s="490"/>
      <c r="JE62" s="496">
        <v>1</v>
      </c>
      <c r="JF62" s="489">
        <v>1</v>
      </c>
      <c r="JG62" s="489">
        <v>1</v>
      </c>
      <c r="JH62" s="489">
        <v>1</v>
      </c>
      <c r="JI62" s="489">
        <v>1</v>
      </c>
      <c r="JJ62" s="489"/>
      <c r="JK62" s="489">
        <v>1</v>
      </c>
    </row>
    <row r="63" spans="1:271" ht="28.5" customHeight="1" x14ac:dyDescent="0.25">
      <c r="A63" s="554">
        <f>'Położnictwo II st.'!A63</f>
        <v>43</v>
      </c>
      <c r="B63" s="554" t="str">
        <f>IF('Położnictwo II st.'!B63&gt;0,'Położnictwo II st.'!B63," ")</f>
        <v>D</v>
      </c>
      <c r="C63" s="554" t="str">
        <f>IF('Położnictwo II st.'!C63&gt;0,'Położnictwo II st.'!C63," ")</f>
        <v>2026/2027</v>
      </c>
      <c r="D63" s="554" t="str">
        <f>IF('Położnictwo II st.'!D63&gt;0,'Położnictwo II st.'!D63," ")</f>
        <v xml:space="preserve"> </v>
      </c>
      <c r="E63" s="554">
        <f>IF('Położnictwo II st.'!E63&gt;0,'Położnictwo II st.'!E63," ")</f>
        <v>2</v>
      </c>
      <c r="F63" s="554" t="str">
        <f>IF('Położnictwo II st.'!F63&gt;0,'Położnictwo II st.'!F63," ")</f>
        <v>2027/2028</v>
      </c>
      <c r="G63" s="554" t="str">
        <f>IF('Położnictwo II st.'!G63&gt;0,'Położnictwo II st.'!G63," ")</f>
        <v>RPS</v>
      </c>
      <c r="H63" s="554" t="str">
        <f>IF('Położnictwo II st.'!H63&gt;0,'Położnictwo II st.'!H63," ")</f>
        <v>ze standardu</v>
      </c>
      <c r="I63" s="555" t="str">
        <f>IF('Położnictwo II st.'!I63&gt;0,'Położnictwo II st.'!I63," ")</f>
        <v>Ordynowanie leków i wystawianie recept - praktyka zawodowa</v>
      </c>
      <c r="J63" s="530">
        <f>'Położnictwo II st.'!M63</f>
        <v>25</v>
      </c>
      <c r="K63" s="531">
        <f>'Położnictwo II st.'!N63</f>
        <v>5</v>
      </c>
      <c r="L63" s="532">
        <f>'Położnictwo II st.'!O63</f>
        <v>20</v>
      </c>
      <c r="M63" s="533">
        <f>'Położnictwo II st.'!AB63+'Położnictwo II st.'!AD63+'Położnictwo II st.'!AY63+'Położnictwo II st.'!BA63</f>
        <v>0</v>
      </c>
      <c r="N63" s="534">
        <f>'Położnictwo II st.'!P63</f>
        <v>20</v>
      </c>
      <c r="O63" s="535">
        <f>'Położnictwo II st.'!Q63</f>
        <v>1</v>
      </c>
      <c r="P63" s="536" t="str">
        <f>'Położnictwo II st.'!V63</f>
        <v>zal</v>
      </c>
      <c r="Q63" s="556">
        <f t="shared" si="10"/>
        <v>0</v>
      </c>
      <c r="R63" s="538">
        <f t="shared" si="11"/>
        <v>5</v>
      </c>
      <c r="S63" s="539">
        <f t="shared" si="13"/>
        <v>2</v>
      </c>
      <c r="T63" s="498"/>
      <c r="U63" s="489"/>
      <c r="V63" s="489"/>
      <c r="W63" s="489"/>
      <c r="X63" s="489"/>
      <c r="Y63" s="489"/>
      <c r="Z63" s="489"/>
      <c r="AA63" s="489"/>
      <c r="AB63" s="489"/>
      <c r="AC63" s="489"/>
      <c r="AD63" s="489"/>
      <c r="AE63" s="489"/>
      <c r="AF63" s="489"/>
      <c r="AG63" s="489"/>
      <c r="AH63" s="489"/>
      <c r="AI63" s="489"/>
      <c r="AJ63" s="489"/>
      <c r="AK63" s="489"/>
      <c r="AL63" s="489"/>
      <c r="AM63" s="489"/>
      <c r="AN63" s="489"/>
      <c r="AO63" s="489"/>
      <c r="AP63" s="489"/>
      <c r="AQ63" s="489"/>
      <c r="AR63" s="489"/>
      <c r="AS63" s="489"/>
      <c r="AT63" s="492"/>
      <c r="AU63" s="493"/>
      <c r="AV63" s="494"/>
      <c r="AW63" s="494"/>
      <c r="AX63" s="494"/>
      <c r="AY63" s="494"/>
      <c r="AZ63" s="494"/>
      <c r="BA63" s="494"/>
      <c r="BB63" s="494"/>
      <c r="BC63" s="494"/>
      <c r="BD63" s="494"/>
      <c r="BE63" s="494"/>
      <c r="BF63" s="494"/>
      <c r="BG63" s="494"/>
      <c r="BH63" s="494"/>
      <c r="BI63" s="494"/>
      <c r="BJ63" s="494"/>
      <c r="BK63" s="494"/>
      <c r="BL63" s="494"/>
      <c r="BM63" s="494"/>
      <c r="BN63" s="494"/>
      <c r="BO63" s="494"/>
      <c r="BP63" s="494"/>
      <c r="BQ63" s="494"/>
      <c r="BR63" s="492"/>
      <c r="BS63" s="487"/>
      <c r="BT63" s="494"/>
      <c r="BU63" s="494"/>
      <c r="BV63" s="494"/>
      <c r="BW63" s="494"/>
      <c r="BX63" s="494"/>
      <c r="BY63" s="494"/>
      <c r="BZ63" s="494"/>
      <c r="CA63" s="494"/>
      <c r="CB63" s="494"/>
      <c r="CC63" s="494"/>
      <c r="CD63" s="494"/>
      <c r="CE63" s="494"/>
      <c r="CF63" s="494"/>
      <c r="CG63" s="494"/>
      <c r="CH63" s="494"/>
      <c r="CI63" s="494"/>
      <c r="CJ63" s="494"/>
      <c r="CK63" s="494"/>
      <c r="CL63" s="494"/>
      <c r="CM63" s="494"/>
      <c r="CN63" s="494"/>
      <c r="CO63" s="494"/>
      <c r="CP63" s="494"/>
      <c r="CQ63" s="494"/>
      <c r="CR63" s="494"/>
      <c r="CS63" s="494"/>
      <c r="CT63" s="494"/>
      <c r="CU63" s="494"/>
      <c r="CV63" s="494"/>
      <c r="CW63" s="494"/>
      <c r="CX63" s="494"/>
      <c r="CY63" s="489"/>
      <c r="CZ63" s="489"/>
      <c r="DA63" s="489"/>
      <c r="DB63" s="489"/>
      <c r="DC63" s="489"/>
      <c r="DD63" s="489"/>
      <c r="DE63" s="489"/>
      <c r="DF63" s="489"/>
      <c r="DG63" s="492"/>
      <c r="DH63" s="489"/>
      <c r="DI63" s="489"/>
      <c r="DJ63" s="489"/>
      <c r="DK63" s="489"/>
      <c r="DL63" s="489"/>
      <c r="DM63" s="489"/>
      <c r="DN63" s="489"/>
      <c r="DO63" s="489"/>
      <c r="DP63" s="489"/>
      <c r="DQ63" s="489"/>
      <c r="DR63" s="489"/>
      <c r="DS63" s="497"/>
      <c r="DT63" s="489"/>
      <c r="DU63" s="489"/>
      <c r="DV63" s="490"/>
      <c r="DW63" s="496"/>
      <c r="DX63" s="489"/>
      <c r="DY63" s="489"/>
      <c r="DZ63" s="489"/>
      <c r="EA63" s="489"/>
      <c r="EB63" s="489"/>
      <c r="EC63" s="489"/>
      <c r="ED63" s="489"/>
      <c r="EE63" s="489"/>
      <c r="EF63" s="489"/>
      <c r="EG63" s="489"/>
      <c r="EH63" s="489"/>
      <c r="EI63" s="489"/>
      <c r="EJ63" s="489"/>
      <c r="EK63" s="489"/>
      <c r="EL63" s="489"/>
      <c r="EM63" s="489"/>
      <c r="EN63" s="489"/>
      <c r="EO63" s="489"/>
      <c r="EP63" s="489"/>
      <c r="EQ63" s="497"/>
      <c r="ER63" s="497"/>
      <c r="ES63" s="498"/>
      <c r="ET63" s="497"/>
      <c r="EU63" s="497"/>
      <c r="EV63" s="497"/>
      <c r="EW63" s="497"/>
      <c r="EX63" s="490"/>
      <c r="EY63" s="496"/>
      <c r="EZ63" s="489"/>
      <c r="FA63" s="489"/>
      <c r="FB63" s="489"/>
      <c r="FC63" s="489"/>
      <c r="FD63" s="489"/>
      <c r="FE63" s="489"/>
      <c r="FF63" s="489"/>
      <c r="FG63" s="489"/>
      <c r="FH63" s="489"/>
      <c r="FI63" s="489"/>
      <c r="FJ63" s="489"/>
      <c r="FK63" s="489"/>
      <c r="FL63" s="489"/>
      <c r="FM63" s="489"/>
      <c r="FN63" s="489"/>
      <c r="FO63" s="489"/>
      <c r="FP63" s="489"/>
      <c r="FQ63" s="497"/>
      <c r="FR63" s="489"/>
      <c r="FS63" s="499"/>
      <c r="FT63" s="498">
        <v>1</v>
      </c>
      <c r="FU63" s="489">
        <v>1</v>
      </c>
      <c r="FV63" s="489">
        <v>1</v>
      </c>
      <c r="FW63" s="489">
        <v>1</v>
      </c>
      <c r="FX63" s="489">
        <v>1</v>
      </c>
      <c r="FY63" s="489"/>
      <c r="FZ63" s="489"/>
      <c r="GA63" s="489"/>
      <c r="GB63" s="489"/>
      <c r="GC63" s="489"/>
      <c r="GD63" s="489"/>
      <c r="GE63" s="489"/>
      <c r="GF63" s="489"/>
      <c r="GG63" s="489"/>
      <c r="GH63" s="489"/>
      <c r="GI63" s="489"/>
      <c r="GJ63" s="489"/>
      <c r="GK63" s="489"/>
      <c r="GL63" s="489"/>
      <c r="GM63" s="489"/>
      <c r="GN63" s="489"/>
      <c r="GO63" s="489"/>
      <c r="GP63" s="489"/>
      <c r="GQ63" s="489"/>
      <c r="GR63" s="489"/>
      <c r="GS63" s="496"/>
      <c r="GT63" s="489"/>
      <c r="GU63" s="489"/>
      <c r="GV63" s="489"/>
      <c r="GW63" s="489"/>
      <c r="GX63" s="489"/>
      <c r="GY63" s="489"/>
      <c r="GZ63" s="489"/>
      <c r="HA63" s="489"/>
      <c r="HB63" s="489"/>
      <c r="HC63" s="489"/>
      <c r="HD63" s="489"/>
      <c r="HE63" s="489"/>
      <c r="HF63" s="489"/>
      <c r="HG63" s="489"/>
      <c r="HH63" s="489"/>
      <c r="HI63" s="489"/>
      <c r="HJ63" s="489"/>
      <c r="HK63" s="489"/>
      <c r="HL63" s="489"/>
      <c r="HM63" s="497"/>
      <c r="HN63" s="497"/>
      <c r="HO63" s="497"/>
      <c r="HP63" s="497"/>
      <c r="HQ63" s="497"/>
      <c r="HR63" s="497"/>
      <c r="HS63" s="497"/>
      <c r="HT63" s="497"/>
      <c r="HU63" s="497"/>
      <c r="HV63" s="497"/>
      <c r="HW63" s="497"/>
      <c r="HX63" s="497"/>
      <c r="HY63" s="497"/>
      <c r="HZ63" s="497"/>
      <c r="IA63" s="497"/>
      <c r="IB63" s="497"/>
      <c r="IC63" s="489"/>
      <c r="ID63" s="489"/>
      <c r="IE63" s="489"/>
      <c r="IF63" s="489"/>
      <c r="IG63" s="489"/>
      <c r="IH63" s="489"/>
      <c r="II63" s="489"/>
      <c r="IJ63" s="489"/>
      <c r="IK63" s="489"/>
      <c r="IL63" s="499"/>
      <c r="IM63" s="489"/>
      <c r="IN63" s="499"/>
      <c r="IO63" s="497"/>
      <c r="IP63" s="497"/>
      <c r="IQ63" s="497"/>
      <c r="IR63" s="497"/>
      <c r="IS63" s="497"/>
      <c r="IT63" s="497"/>
      <c r="IU63" s="497"/>
      <c r="IV63" s="497"/>
      <c r="IW63" s="497"/>
      <c r="IX63" s="497"/>
      <c r="IY63" s="497"/>
      <c r="IZ63" s="497"/>
      <c r="JA63" s="497"/>
      <c r="JB63" s="497"/>
      <c r="JC63" s="497"/>
      <c r="JD63" s="490"/>
      <c r="JE63" s="496"/>
      <c r="JF63" s="489">
        <v>1</v>
      </c>
      <c r="JG63" s="489"/>
      <c r="JH63" s="489"/>
      <c r="JI63" s="489"/>
      <c r="JJ63" s="489"/>
      <c r="JK63" s="489">
        <v>1</v>
      </c>
    </row>
    <row r="64" spans="1:271" ht="64.5" customHeight="1" x14ac:dyDescent="0.25">
      <c r="A64" s="554">
        <f>'Położnictwo II st.'!A64</f>
        <v>44</v>
      </c>
      <c r="B64" s="554" t="str">
        <f>IF('Położnictwo II st.'!B64&gt;0,'Położnictwo II st.'!B64," ")</f>
        <v>D</v>
      </c>
      <c r="C64" s="554" t="str">
        <f>IF('Położnictwo II st.'!C64&gt;0,'Położnictwo II st.'!C64," ")</f>
        <v>2026/2027</v>
      </c>
      <c r="D64" s="554" t="str">
        <f>IF('Położnictwo II st.'!D64&gt;0,'Położnictwo II st.'!D64," ")</f>
        <v xml:space="preserve"> </v>
      </c>
      <c r="E64" s="554">
        <f>IF('Położnictwo II st.'!E64&gt;0,'Położnictwo II st.'!E64," ")</f>
        <v>2</v>
      </c>
      <c r="F64" s="554" t="str">
        <f>IF('Położnictwo II st.'!F64&gt;0,'Położnictwo II st.'!F64," ")</f>
        <v>2027/2028</v>
      </c>
      <c r="G64" s="554" t="str">
        <f>IF('Położnictwo II st.'!G64&gt;0,'Położnictwo II st.'!G64," ")</f>
        <v>RPS</v>
      </c>
      <c r="H64" s="554" t="str">
        <f>IF('Położnictwo II st.'!H64&gt;0,'Położnictwo II st.'!H64," ")</f>
        <v>ze standardu</v>
      </c>
      <c r="I64" s="555" t="str">
        <f>IF('Położnictwo II st.'!I64&gt;0,'Położnictwo II st.'!I64," ")</f>
        <v>Opieka specjalistyczna nad pacjentką i jej rodziną w ujęciu interdyscyplinarnym oraz edukacja w praktyce zawodowej położnej – praktyka zawodowa</v>
      </c>
      <c r="J64" s="530">
        <f>'Położnictwo II st.'!M64</f>
        <v>50</v>
      </c>
      <c r="K64" s="531">
        <f>'Położnictwo II st.'!N64</f>
        <v>10</v>
      </c>
      <c r="L64" s="532">
        <f>'Położnictwo II st.'!O64</f>
        <v>40</v>
      </c>
      <c r="M64" s="533">
        <f>'Położnictwo II st.'!AB64+'Położnictwo II st.'!AD64+'Położnictwo II st.'!AY64+'Położnictwo II st.'!BA64</f>
        <v>0</v>
      </c>
      <c r="N64" s="534">
        <f>'Położnictwo II st.'!P64</f>
        <v>40</v>
      </c>
      <c r="O64" s="535">
        <f>'Położnictwo II st.'!Q64</f>
        <v>2</v>
      </c>
      <c r="P64" s="536" t="str">
        <f>'Położnictwo II st.'!V64</f>
        <v>zal</v>
      </c>
      <c r="Q64" s="556">
        <f t="shared" si="10"/>
        <v>0</v>
      </c>
      <c r="R64" s="538">
        <f t="shared" si="11"/>
        <v>5</v>
      </c>
      <c r="S64" s="539">
        <f t="shared" si="13"/>
        <v>6</v>
      </c>
      <c r="T64" s="498"/>
      <c r="U64" s="489"/>
      <c r="V64" s="489"/>
      <c r="W64" s="489"/>
      <c r="X64" s="489"/>
      <c r="Y64" s="489"/>
      <c r="Z64" s="489"/>
      <c r="AA64" s="489"/>
      <c r="AB64" s="489"/>
      <c r="AC64" s="489"/>
      <c r="AD64" s="489"/>
      <c r="AE64" s="489"/>
      <c r="AF64" s="489"/>
      <c r="AG64" s="489"/>
      <c r="AH64" s="489"/>
      <c r="AI64" s="489"/>
      <c r="AJ64" s="489"/>
      <c r="AK64" s="489"/>
      <c r="AL64" s="489"/>
      <c r="AM64" s="489"/>
      <c r="AN64" s="489"/>
      <c r="AO64" s="489"/>
      <c r="AP64" s="489"/>
      <c r="AQ64" s="489"/>
      <c r="AR64" s="489"/>
      <c r="AS64" s="489"/>
      <c r="AT64" s="492"/>
      <c r="AU64" s="493"/>
      <c r="AV64" s="494"/>
      <c r="AW64" s="494"/>
      <c r="AX64" s="494"/>
      <c r="AY64" s="494"/>
      <c r="AZ64" s="494"/>
      <c r="BA64" s="494"/>
      <c r="BB64" s="494"/>
      <c r="BC64" s="494"/>
      <c r="BD64" s="494"/>
      <c r="BE64" s="494"/>
      <c r="BF64" s="494"/>
      <c r="BG64" s="494"/>
      <c r="BH64" s="494"/>
      <c r="BI64" s="494"/>
      <c r="BJ64" s="494"/>
      <c r="BK64" s="494"/>
      <c r="BL64" s="494"/>
      <c r="BM64" s="494"/>
      <c r="BN64" s="494"/>
      <c r="BO64" s="494"/>
      <c r="BP64" s="494"/>
      <c r="BQ64" s="494"/>
      <c r="BR64" s="492"/>
      <c r="BS64" s="487"/>
      <c r="BT64" s="494"/>
      <c r="BU64" s="494"/>
      <c r="BV64" s="494"/>
      <c r="BW64" s="494"/>
      <c r="BX64" s="494"/>
      <c r="BY64" s="494"/>
      <c r="BZ64" s="494"/>
      <c r="CA64" s="494"/>
      <c r="CB64" s="494"/>
      <c r="CC64" s="494"/>
      <c r="CD64" s="494"/>
      <c r="CE64" s="494"/>
      <c r="CF64" s="494"/>
      <c r="CG64" s="494"/>
      <c r="CH64" s="494"/>
      <c r="CI64" s="494"/>
      <c r="CJ64" s="494"/>
      <c r="CK64" s="494"/>
      <c r="CL64" s="494"/>
      <c r="CM64" s="494"/>
      <c r="CN64" s="494"/>
      <c r="CO64" s="494"/>
      <c r="CP64" s="494"/>
      <c r="CQ64" s="494"/>
      <c r="CR64" s="494"/>
      <c r="CS64" s="494"/>
      <c r="CT64" s="494"/>
      <c r="CU64" s="494"/>
      <c r="CV64" s="494"/>
      <c r="CW64" s="494"/>
      <c r="CX64" s="494"/>
      <c r="CY64" s="489"/>
      <c r="CZ64" s="489"/>
      <c r="DA64" s="489"/>
      <c r="DB64" s="489"/>
      <c r="DC64" s="489"/>
      <c r="DD64" s="489"/>
      <c r="DE64" s="489"/>
      <c r="DF64" s="489"/>
      <c r="DG64" s="492"/>
      <c r="DH64" s="489"/>
      <c r="DI64" s="489"/>
      <c r="DJ64" s="489"/>
      <c r="DK64" s="489"/>
      <c r="DL64" s="489"/>
      <c r="DM64" s="489"/>
      <c r="DN64" s="489"/>
      <c r="DO64" s="489"/>
      <c r="DP64" s="489"/>
      <c r="DQ64" s="489"/>
      <c r="DR64" s="489"/>
      <c r="DS64" s="497"/>
      <c r="DT64" s="489"/>
      <c r="DU64" s="489"/>
      <c r="DV64" s="490"/>
      <c r="DW64" s="496"/>
      <c r="DX64" s="489"/>
      <c r="DY64" s="489"/>
      <c r="DZ64" s="489"/>
      <c r="EA64" s="489"/>
      <c r="EB64" s="489"/>
      <c r="EC64" s="489"/>
      <c r="ED64" s="489"/>
      <c r="EE64" s="489"/>
      <c r="EF64" s="489"/>
      <c r="EG64" s="489"/>
      <c r="EH64" s="489"/>
      <c r="EI64" s="489"/>
      <c r="EJ64" s="489"/>
      <c r="EK64" s="489"/>
      <c r="EL64" s="489"/>
      <c r="EM64" s="489"/>
      <c r="EN64" s="489"/>
      <c r="EO64" s="489"/>
      <c r="EP64" s="489"/>
      <c r="EQ64" s="497"/>
      <c r="ER64" s="497"/>
      <c r="ES64" s="498"/>
      <c r="ET64" s="497"/>
      <c r="EU64" s="497"/>
      <c r="EV64" s="497"/>
      <c r="EW64" s="497"/>
      <c r="EX64" s="490"/>
      <c r="EY64" s="496"/>
      <c r="EZ64" s="489"/>
      <c r="FA64" s="489"/>
      <c r="FB64" s="489"/>
      <c r="FC64" s="489"/>
      <c r="FD64" s="489"/>
      <c r="FE64" s="489"/>
      <c r="FF64" s="489"/>
      <c r="FG64" s="489"/>
      <c r="FH64" s="489"/>
      <c r="FI64" s="489"/>
      <c r="FJ64" s="489"/>
      <c r="FK64" s="489"/>
      <c r="FL64" s="489"/>
      <c r="FM64" s="489"/>
      <c r="FN64" s="489"/>
      <c r="FO64" s="489"/>
      <c r="FP64" s="489"/>
      <c r="FQ64" s="497"/>
      <c r="FR64" s="489"/>
      <c r="FS64" s="499"/>
      <c r="FT64" s="498"/>
      <c r="FU64" s="489"/>
      <c r="FV64" s="489"/>
      <c r="FW64" s="489"/>
      <c r="FX64" s="489"/>
      <c r="FY64" s="489"/>
      <c r="FZ64" s="489"/>
      <c r="GA64" s="489"/>
      <c r="GB64" s="489"/>
      <c r="GC64" s="489"/>
      <c r="GD64" s="489"/>
      <c r="GE64" s="489"/>
      <c r="GF64" s="489"/>
      <c r="GG64" s="489"/>
      <c r="GH64" s="489"/>
      <c r="GI64" s="489"/>
      <c r="GJ64" s="489"/>
      <c r="GK64" s="489"/>
      <c r="GL64" s="489"/>
      <c r="GM64" s="489"/>
      <c r="GN64" s="489"/>
      <c r="GO64" s="489"/>
      <c r="GP64" s="489"/>
      <c r="GQ64" s="489"/>
      <c r="GR64" s="489"/>
      <c r="GS64" s="496"/>
      <c r="GT64" s="489"/>
      <c r="GU64" s="489"/>
      <c r="GV64" s="489"/>
      <c r="GW64" s="489"/>
      <c r="GX64" s="489"/>
      <c r="GY64" s="489"/>
      <c r="GZ64" s="489"/>
      <c r="HA64" s="489"/>
      <c r="HB64" s="489"/>
      <c r="HC64" s="489"/>
      <c r="HD64" s="489"/>
      <c r="HE64" s="489"/>
      <c r="HF64" s="489"/>
      <c r="HG64" s="489"/>
      <c r="HH64" s="489"/>
      <c r="HI64" s="489"/>
      <c r="HJ64" s="489"/>
      <c r="HK64" s="489">
        <v>1</v>
      </c>
      <c r="HL64" s="489">
        <v>1</v>
      </c>
      <c r="HM64" s="497">
        <v>1</v>
      </c>
      <c r="HN64" s="497">
        <v>1</v>
      </c>
      <c r="HO64" s="497">
        <v>1</v>
      </c>
      <c r="HP64" s="497"/>
      <c r="HQ64" s="497"/>
      <c r="HR64" s="497"/>
      <c r="HS64" s="497"/>
      <c r="HT64" s="497"/>
      <c r="HU64" s="497"/>
      <c r="HV64" s="497"/>
      <c r="HW64" s="497"/>
      <c r="HX64" s="497"/>
      <c r="HY64" s="497"/>
      <c r="HZ64" s="497"/>
      <c r="IA64" s="497"/>
      <c r="IB64" s="497"/>
      <c r="IC64" s="489"/>
      <c r="ID64" s="489"/>
      <c r="IE64" s="489"/>
      <c r="IF64" s="489"/>
      <c r="IG64" s="489"/>
      <c r="IH64" s="489"/>
      <c r="II64" s="489"/>
      <c r="IJ64" s="489"/>
      <c r="IK64" s="489"/>
      <c r="IL64" s="499"/>
      <c r="IM64" s="489"/>
      <c r="IN64" s="499"/>
      <c r="IO64" s="497"/>
      <c r="IP64" s="497"/>
      <c r="IQ64" s="497"/>
      <c r="IR64" s="497"/>
      <c r="IS64" s="497"/>
      <c r="IT64" s="497"/>
      <c r="IU64" s="497"/>
      <c r="IV64" s="497"/>
      <c r="IW64" s="497"/>
      <c r="IX64" s="497"/>
      <c r="IY64" s="497"/>
      <c r="IZ64" s="497"/>
      <c r="JA64" s="497"/>
      <c r="JB64" s="497"/>
      <c r="JC64" s="497"/>
      <c r="JD64" s="490"/>
      <c r="JE64" s="496">
        <v>1</v>
      </c>
      <c r="JF64" s="489">
        <v>1</v>
      </c>
      <c r="JG64" s="489">
        <v>1</v>
      </c>
      <c r="JH64" s="489">
        <v>1</v>
      </c>
      <c r="JI64" s="489">
        <v>1</v>
      </c>
      <c r="JJ64" s="489">
        <v>1</v>
      </c>
      <c r="JK64" s="489"/>
    </row>
    <row r="65" spans="1:271" ht="28.5" customHeight="1" x14ac:dyDescent="0.25">
      <c r="A65" s="554">
        <f>'Położnictwo II st.'!A65</f>
        <v>45</v>
      </c>
      <c r="B65" s="554" t="str">
        <f>IF('Położnictwo II st.'!B65&gt;0,'Położnictwo II st.'!B65," ")</f>
        <v xml:space="preserve"> </v>
      </c>
      <c r="C65" s="554" t="str">
        <f>IF('Położnictwo II st.'!C65&gt;0,'Położnictwo II st.'!C65," ")</f>
        <v>2026/2027</v>
      </c>
      <c r="D65" s="554" t="str">
        <f>IF('Położnictwo II st.'!D65&gt;0,'Położnictwo II st.'!D65," ")</f>
        <v xml:space="preserve"> </v>
      </c>
      <c r="E65" s="554">
        <f>IF('Położnictwo II st.'!E65&gt;0,'Położnictwo II st.'!E65," ")</f>
        <v>2</v>
      </c>
      <c r="F65" s="554" t="str">
        <f>IF('Położnictwo II st.'!F65&gt;0,'Położnictwo II st.'!F65," ")</f>
        <v>2027/2028</v>
      </c>
      <c r="G65" s="554" t="str">
        <f>IF('Położnictwo II st.'!G65&gt;0,'Położnictwo II st.'!G65," ")</f>
        <v>RPS</v>
      </c>
      <c r="H65" s="554" t="str">
        <f>IF('Położnictwo II st.'!H65&gt;0,'Położnictwo II st.'!H65," ")</f>
        <v>ze standardu</v>
      </c>
      <c r="I65" s="555" t="str">
        <f>IF('Położnictwo II st.'!I65&gt;0,'Położnictwo II st.'!I65," ")</f>
        <v>Przygotowanie pracy dyplomowej**</v>
      </c>
      <c r="J65" s="530">
        <f>'Położnictwo II st.'!M65</f>
        <v>300</v>
      </c>
      <c r="K65" s="531">
        <f>'Położnictwo II st.'!N65</f>
        <v>300</v>
      </c>
      <c r="L65" s="532">
        <f>'Położnictwo II st.'!O65</f>
        <v>0</v>
      </c>
      <c r="M65" s="533">
        <f>'Położnictwo II st.'!AB65+'Położnictwo II st.'!AD65+'Położnictwo II st.'!AY65+'Położnictwo II st.'!BA65</f>
        <v>0</v>
      </c>
      <c r="N65" s="534">
        <f>'Położnictwo II st.'!P65</f>
        <v>0</v>
      </c>
      <c r="O65" s="535">
        <f>'Położnictwo II st.'!Q65</f>
        <v>12</v>
      </c>
      <c r="P65" s="536" t="str">
        <f>'Położnictwo II st.'!V65</f>
        <v>egz</v>
      </c>
      <c r="Q65" s="556">
        <f t="shared" si="10"/>
        <v>0</v>
      </c>
      <c r="R65" s="538">
        <f t="shared" si="11"/>
        <v>0</v>
      </c>
      <c r="S65" s="539">
        <f t="shared" ref="S65:S66" si="15">SUM(JE65:JK65)</f>
        <v>0</v>
      </c>
      <c r="T65" s="498"/>
      <c r="U65" s="489"/>
      <c r="V65" s="489"/>
      <c r="W65" s="489"/>
      <c r="X65" s="489"/>
      <c r="Y65" s="489"/>
      <c r="Z65" s="489"/>
      <c r="AA65" s="489"/>
      <c r="AB65" s="489"/>
      <c r="AC65" s="489"/>
      <c r="AD65" s="489"/>
      <c r="AE65" s="489"/>
      <c r="AF65" s="489"/>
      <c r="AG65" s="489"/>
      <c r="AH65" s="489"/>
      <c r="AI65" s="489"/>
      <c r="AJ65" s="489"/>
      <c r="AK65" s="489"/>
      <c r="AL65" s="489"/>
      <c r="AM65" s="489"/>
      <c r="AN65" s="489"/>
      <c r="AO65" s="489"/>
      <c r="AP65" s="489"/>
      <c r="AQ65" s="502"/>
      <c r="AR65" s="502"/>
      <c r="AS65" s="502"/>
      <c r="AT65" s="492"/>
      <c r="AU65" s="493"/>
      <c r="AV65" s="494"/>
      <c r="AW65" s="494"/>
      <c r="AX65" s="494"/>
      <c r="AY65" s="494"/>
      <c r="AZ65" s="494"/>
      <c r="BA65" s="494"/>
      <c r="BB65" s="494"/>
      <c r="BC65" s="494"/>
      <c r="BD65" s="494"/>
      <c r="BE65" s="494"/>
      <c r="BF65" s="494"/>
      <c r="BG65" s="494"/>
      <c r="BH65" s="494"/>
      <c r="BI65" s="494"/>
      <c r="BJ65" s="494"/>
      <c r="BK65" s="494"/>
      <c r="BL65" s="494"/>
      <c r="BM65" s="494"/>
      <c r="BN65" s="494"/>
      <c r="BO65" s="494"/>
      <c r="BP65" s="494"/>
      <c r="BQ65" s="494"/>
      <c r="BR65" s="492"/>
      <c r="BS65" s="487"/>
      <c r="BT65" s="494"/>
      <c r="BU65" s="494"/>
      <c r="BV65" s="494"/>
      <c r="BW65" s="494"/>
      <c r="BX65" s="494"/>
      <c r="BY65" s="494"/>
      <c r="BZ65" s="494"/>
      <c r="CA65" s="494"/>
      <c r="CB65" s="494"/>
      <c r="CC65" s="494"/>
      <c r="CD65" s="494"/>
      <c r="CE65" s="494"/>
      <c r="CF65" s="494"/>
      <c r="CG65" s="494"/>
      <c r="CH65" s="494"/>
      <c r="CI65" s="494"/>
      <c r="CJ65" s="494"/>
      <c r="CK65" s="494"/>
      <c r="CL65" s="494"/>
      <c r="CM65" s="494"/>
      <c r="CN65" s="494"/>
      <c r="CO65" s="494"/>
      <c r="CP65" s="494"/>
      <c r="CQ65" s="494"/>
      <c r="CR65" s="494"/>
      <c r="CS65" s="494"/>
      <c r="CT65" s="494"/>
      <c r="CU65" s="494"/>
      <c r="CV65" s="494"/>
      <c r="CW65" s="494"/>
      <c r="CX65" s="494"/>
      <c r="CY65" s="489"/>
      <c r="CZ65" s="489"/>
      <c r="DA65" s="489"/>
      <c r="DB65" s="489"/>
      <c r="DC65" s="489"/>
      <c r="DD65" s="489"/>
      <c r="DE65" s="489"/>
      <c r="DF65" s="489"/>
      <c r="DG65" s="492"/>
      <c r="DH65" s="489"/>
      <c r="DI65" s="489"/>
      <c r="DJ65" s="489"/>
      <c r="DK65" s="489"/>
      <c r="DL65" s="489"/>
      <c r="DM65" s="489"/>
      <c r="DN65" s="489"/>
      <c r="DO65" s="489"/>
      <c r="DP65" s="489"/>
      <c r="DQ65" s="489"/>
      <c r="DR65" s="489"/>
      <c r="DS65" s="497"/>
      <c r="DT65" s="489"/>
      <c r="DU65" s="489"/>
      <c r="DV65" s="490"/>
      <c r="DW65" s="496"/>
      <c r="DX65" s="489"/>
      <c r="DY65" s="489"/>
      <c r="DZ65" s="489"/>
      <c r="EA65" s="489"/>
      <c r="EB65" s="489"/>
      <c r="EC65" s="489"/>
      <c r="ED65" s="489"/>
      <c r="EE65" s="489"/>
      <c r="EF65" s="489"/>
      <c r="EG65" s="489"/>
      <c r="EH65" s="489"/>
      <c r="EI65" s="489"/>
      <c r="EJ65" s="489"/>
      <c r="EK65" s="489"/>
      <c r="EL65" s="489"/>
      <c r="EM65" s="489"/>
      <c r="EN65" s="489"/>
      <c r="EO65" s="489"/>
      <c r="EP65" s="489"/>
      <c r="EQ65" s="497"/>
      <c r="ER65" s="497"/>
      <c r="ES65" s="498"/>
      <c r="ET65" s="497"/>
      <c r="EU65" s="497"/>
      <c r="EV65" s="497"/>
      <c r="EW65" s="497"/>
      <c r="EX65" s="490"/>
      <c r="EY65" s="496"/>
      <c r="EZ65" s="489"/>
      <c r="FA65" s="489"/>
      <c r="FB65" s="489"/>
      <c r="FC65" s="489"/>
      <c r="FD65" s="489"/>
      <c r="FE65" s="489"/>
      <c r="FF65" s="489"/>
      <c r="FG65" s="489"/>
      <c r="FH65" s="489"/>
      <c r="FI65" s="489"/>
      <c r="FJ65" s="489"/>
      <c r="FK65" s="489"/>
      <c r="FL65" s="489"/>
      <c r="FM65" s="489"/>
      <c r="FN65" s="489"/>
      <c r="FO65" s="489"/>
      <c r="FP65" s="489"/>
      <c r="FQ65" s="497"/>
      <c r="FR65" s="502"/>
      <c r="FS65" s="499"/>
      <c r="FT65" s="498"/>
      <c r="FU65" s="489"/>
      <c r="FV65" s="489"/>
      <c r="FW65" s="489"/>
      <c r="FX65" s="489"/>
      <c r="FY65" s="489"/>
      <c r="FZ65" s="489"/>
      <c r="GA65" s="489"/>
      <c r="GB65" s="489"/>
      <c r="GC65" s="489"/>
      <c r="GD65" s="489"/>
      <c r="GE65" s="489"/>
      <c r="GF65" s="489"/>
      <c r="GG65" s="489"/>
      <c r="GH65" s="489"/>
      <c r="GI65" s="489"/>
      <c r="GJ65" s="489"/>
      <c r="GK65" s="489"/>
      <c r="GL65" s="489"/>
      <c r="GM65" s="489"/>
      <c r="GN65" s="489"/>
      <c r="GO65" s="489"/>
      <c r="GP65" s="489"/>
      <c r="GQ65" s="489"/>
      <c r="GR65" s="489"/>
      <c r="GS65" s="496"/>
      <c r="GT65" s="489"/>
      <c r="GU65" s="489"/>
      <c r="GV65" s="489"/>
      <c r="GW65" s="489"/>
      <c r="GX65" s="489"/>
      <c r="GY65" s="489"/>
      <c r="GZ65" s="489"/>
      <c r="HA65" s="489"/>
      <c r="HB65" s="489"/>
      <c r="HC65" s="489"/>
      <c r="HD65" s="489"/>
      <c r="HE65" s="489"/>
      <c r="HF65" s="489"/>
      <c r="HG65" s="489"/>
      <c r="HH65" s="489"/>
      <c r="HI65" s="489"/>
      <c r="HJ65" s="489"/>
      <c r="HK65" s="489"/>
      <c r="HL65" s="489"/>
      <c r="HM65" s="497"/>
      <c r="HN65" s="497"/>
      <c r="HO65" s="497"/>
      <c r="HP65" s="497"/>
      <c r="HQ65" s="497"/>
      <c r="HR65" s="497"/>
      <c r="HS65" s="497"/>
      <c r="HT65" s="497"/>
      <c r="HU65" s="497"/>
      <c r="HV65" s="497"/>
      <c r="HW65" s="497"/>
      <c r="HX65" s="497"/>
      <c r="HY65" s="497"/>
      <c r="HZ65" s="497"/>
      <c r="IA65" s="497"/>
      <c r="IB65" s="497"/>
      <c r="IC65" s="489"/>
      <c r="ID65" s="489"/>
      <c r="IE65" s="489"/>
      <c r="IF65" s="489"/>
      <c r="IG65" s="489"/>
      <c r="IH65" s="489"/>
      <c r="II65" s="489"/>
      <c r="IJ65" s="489"/>
      <c r="IK65" s="489"/>
      <c r="IL65" s="499"/>
      <c r="IM65" s="489"/>
      <c r="IN65" s="499"/>
      <c r="IO65" s="497"/>
      <c r="IP65" s="497"/>
      <c r="IQ65" s="497"/>
      <c r="IR65" s="497"/>
      <c r="IS65" s="497"/>
      <c r="IT65" s="497"/>
      <c r="IU65" s="497"/>
      <c r="IV65" s="497"/>
      <c r="IW65" s="497"/>
      <c r="IX65" s="497"/>
      <c r="IY65" s="497"/>
      <c r="IZ65" s="497"/>
      <c r="JA65" s="497"/>
      <c r="JB65" s="497"/>
      <c r="JC65" s="497"/>
      <c r="JD65" s="490"/>
      <c r="JE65" s="496"/>
      <c r="JF65" s="489"/>
      <c r="JG65" s="489"/>
      <c r="JH65" s="489"/>
      <c r="JI65" s="489"/>
      <c r="JJ65" s="489"/>
      <c r="JK65" s="489"/>
    </row>
    <row r="66" spans="1:271" ht="28.5" customHeight="1" thickBot="1" x14ac:dyDescent="0.3">
      <c r="A66" s="554">
        <f>'Położnictwo II st.'!A66</f>
        <v>46</v>
      </c>
      <c r="B66" s="554" t="str">
        <f>IF('Położnictwo II st.'!B66&gt;0,'Położnictwo II st.'!B66," ")</f>
        <v xml:space="preserve"> </v>
      </c>
      <c r="C66" s="554" t="str">
        <f>IF('Położnictwo II st.'!C66&gt;0,'Położnictwo II st.'!C66," ")</f>
        <v>2026/2027</v>
      </c>
      <c r="D66" s="554" t="str">
        <f>IF('Położnictwo II st.'!D66&gt;0,'Położnictwo II st.'!D66," ")</f>
        <v xml:space="preserve"> </v>
      </c>
      <c r="E66" s="554">
        <f>IF('Położnictwo II st.'!E66&gt;0,'Położnictwo II st.'!E66," ")</f>
        <v>2</v>
      </c>
      <c r="F66" s="554" t="str">
        <f>IF('Położnictwo II st.'!F66&gt;0,'Położnictwo II st.'!F66," ")</f>
        <v>2027/2028</v>
      </c>
      <c r="G66" s="554" t="str">
        <f>IF('Położnictwo II st.'!G66&gt;0,'Położnictwo II st.'!G66," ")</f>
        <v>RPS</v>
      </c>
      <c r="H66" s="554" t="str">
        <f>IF('Położnictwo II st.'!H66&gt;0,'Położnictwo II st.'!H66," ")</f>
        <v>ze standardu</v>
      </c>
      <c r="I66" s="555" t="str">
        <f>IF('Położnictwo II st.'!I66&gt;0,'Położnictwo II st.'!I66," ")</f>
        <v>Przygotowanie do egzaminu dyplomowego</v>
      </c>
      <c r="J66" s="530">
        <f>'Położnictwo II st.'!M66</f>
        <v>200</v>
      </c>
      <c r="K66" s="531">
        <f>'Położnictwo II st.'!N66</f>
        <v>200</v>
      </c>
      <c r="L66" s="532">
        <f>'Położnictwo II st.'!O66</f>
        <v>0</v>
      </c>
      <c r="M66" s="533">
        <f>'Położnictwo II st.'!AB66+'Położnictwo II st.'!AD66+'Położnictwo II st.'!AY66+'Położnictwo II st.'!BA66</f>
        <v>0</v>
      </c>
      <c r="N66" s="534">
        <f>'Położnictwo II st.'!P66</f>
        <v>0</v>
      </c>
      <c r="O66" s="535">
        <f>'Położnictwo II st.'!Q66</f>
        <v>8</v>
      </c>
      <c r="P66" s="536" t="str">
        <f>'Położnictwo II st.'!V66</f>
        <v>egz</v>
      </c>
      <c r="Q66" s="556">
        <f t="shared" si="10"/>
        <v>0</v>
      </c>
      <c r="R66" s="538">
        <f t="shared" si="11"/>
        <v>0</v>
      </c>
      <c r="S66" s="539">
        <f t="shared" si="15"/>
        <v>2</v>
      </c>
      <c r="T66" s="498"/>
      <c r="U66" s="489"/>
      <c r="V66" s="489"/>
      <c r="W66" s="489"/>
      <c r="X66" s="489"/>
      <c r="Y66" s="489"/>
      <c r="Z66" s="489"/>
      <c r="AA66" s="489"/>
      <c r="AB66" s="489"/>
      <c r="AC66" s="489"/>
      <c r="AD66" s="489"/>
      <c r="AE66" s="489"/>
      <c r="AF66" s="489"/>
      <c r="AG66" s="489"/>
      <c r="AH66" s="489"/>
      <c r="AI66" s="489"/>
      <c r="AJ66" s="489"/>
      <c r="AK66" s="489"/>
      <c r="AL66" s="489"/>
      <c r="AM66" s="489"/>
      <c r="AN66" s="489"/>
      <c r="AO66" s="489"/>
      <c r="AP66" s="489"/>
      <c r="AQ66" s="512"/>
      <c r="AR66" s="512"/>
      <c r="AS66" s="512"/>
      <c r="AT66" s="492"/>
      <c r="AU66" s="493"/>
      <c r="AV66" s="494"/>
      <c r="AW66" s="494"/>
      <c r="AX66" s="494"/>
      <c r="AY66" s="494"/>
      <c r="AZ66" s="494"/>
      <c r="BA66" s="494"/>
      <c r="BB66" s="494"/>
      <c r="BC66" s="494"/>
      <c r="BD66" s="494"/>
      <c r="BE66" s="494"/>
      <c r="BF66" s="494"/>
      <c r="BG66" s="494"/>
      <c r="BH66" s="494"/>
      <c r="BI66" s="494"/>
      <c r="BJ66" s="494"/>
      <c r="BK66" s="494"/>
      <c r="BL66" s="494"/>
      <c r="BM66" s="494"/>
      <c r="BN66" s="494"/>
      <c r="BO66" s="494"/>
      <c r="BP66" s="494"/>
      <c r="BQ66" s="494"/>
      <c r="BR66" s="492"/>
      <c r="BS66" s="487"/>
      <c r="BT66" s="494"/>
      <c r="BU66" s="494"/>
      <c r="BV66" s="494"/>
      <c r="BW66" s="494"/>
      <c r="BX66" s="494"/>
      <c r="BY66" s="494"/>
      <c r="BZ66" s="494"/>
      <c r="CA66" s="494"/>
      <c r="CB66" s="494"/>
      <c r="CC66" s="494"/>
      <c r="CD66" s="494"/>
      <c r="CE66" s="494"/>
      <c r="CF66" s="494"/>
      <c r="CG66" s="494"/>
      <c r="CH66" s="494"/>
      <c r="CI66" s="494"/>
      <c r="CJ66" s="494"/>
      <c r="CK66" s="494"/>
      <c r="CL66" s="494"/>
      <c r="CM66" s="494"/>
      <c r="CN66" s="494"/>
      <c r="CO66" s="494"/>
      <c r="CP66" s="494"/>
      <c r="CQ66" s="494"/>
      <c r="CR66" s="494"/>
      <c r="CS66" s="494"/>
      <c r="CT66" s="494"/>
      <c r="CU66" s="494"/>
      <c r="CV66" s="494"/>
      <c r="CW66" s="494"/>
      <c r="CX66" s="494"/>
      <c r="CY66" s="489"/>
      <c r="CZ66" s="489"/>
      <c r="DA66" s="489"/>
      <c r="DB66" s="489"/>
      <c r="DC66" s="489"/>
      <c r="DD66" s="489"/>
      <c r="DE66" s="489"/>
      <c r="DF66" s="489"/>
      <c r="DG66" s="492"/>
      <c r="DH66" s="489"/>
      <c r="DI66" s="489"/>
      <c r="DJ66" s="489"/>
      <c r="DK66" s="489"/>
      <c r="DL66" s="489"/>
      <c r="DM66" s="489"/>
      <c r="DN66" s="489"/>
      <c r="DO66" s="489"/>
      <c r="DP66" s="489"/>
      <c r="DQ66" s="489"/>
      <c r="DR66" s="489"/>
      <c r="DS66" s="497"/>
      <c r="DT66" s="489"/>
      <c r="DU66" s="489"/>
      <c r="DV66" s="490"/>
      <c r="DW66" s="496"/>
      <c r="DX66" s="489"/>
      <c r="DY66" s="489"/>
      <c r="DZ66" s="489"/>
      <c r="EA66" s="489"/>
      <c r="EB66" s="489"/>
      <c r="EC66" s="489"/>
      <c r="ED66" s="489"/>
      <c r="EE66" s="489"/>
      <c r="EF66" s="489"/>
      <c r="EG66" s="489"/>
      <c r="EH66" s="489"/>
      <c r="EI66" s="489"/>
      <c r="EJ66" s="489"/>
      <c r="EK66" s="489"/>
      <c r="EL66" s="489"/>
      <c r="EM66" s="489"/>
      <c r="EN66" s="489"/>
      <c r="EO66" s="489"/>
      <c r="EP66" s="489"/>
      <c r="EQ66" s="497"/>
      <c r="ER66" s="497"/>
      <c r="ES66" s="511"/>
      <c r="ET66" s="497"/>
      <c r="EU66" s="497"/>
      <c r="EV66" s="497"/>
      <c r="EW66" s="497"/>
      <c r="EX66" s="490"/>
      <c r="EY66" s="496"/>
      <c r="EZ66" s="489"/>
      <c r="FA66" s="489"/>
      <c r="FB66" s="489"/>
      <c r="FC66" s="489"/>
      <c r="FD66" s="489"/>
      <c r="FE66" s="489"/>
      <c r="FF66" s="489"/>
      <c r="FG66" s="489"/>
      <c r="FH66" s="489"/>
      <c r="FI66" s="489"/>
      <c r="FJ66" s="489"/>
      <c r="FK66" s="489"/>
      <c r="FL66" s="489"/>
      <c r="FM66" s="489"/>
      <c r="FN66" s="489"/>
      <c r="FO66" s="489"/>
      <c r="FP66" s="489"/>
      <c r="FQ66" s="497"/>
      <c r="FR66" s="512"/>
      <c r="FS66" s="499"/>
      <c r="FT66" s="498"/>
      <c r="FU66" s="489"/>
      <c r="FV66" s="489"/>
      <c r="FW66" s="489"/>
      <c r="FX66" s="489"/>
      <c r="FY66" s="489"/>
      <c r="FZ66" s="489"/>
      <c r="GA66" s="489"/>
      <c r="GB66" s="489"/>
      <c r="GC66" s="489"/>
      <c r="GD66" s="489"/>
      <c r="GE66" s="489"/>
      <c r="GF66" s="489"/>
      <c r="GG66" s="489"/>
      <c r="GH66" s="489"/>
      <c r="GI66" s="489"/>
      <c r="GJ66" s="489"/>
      <c r="GK66" s="489"/>
      <c r="GL66" s="489"/>
      <c r="GM66" s="489"/>
      <c r="GN66" s="489"/>
      <c r="GO66" s="489"/>
      <c r="GP66" s="489"/>
      <c r="GQ66" s="489"/>
      <c r="GR66" s="489"/>
      <c r="GS66" s="496"/>
      <c r="GT66" s="489"/>
      <c r="GU66" s="489"/>
      <c r="GV66" s="489"/>
      <c r="GW66" s="489"/>
      <c r="GX66" s="489"/>
      <c r="GY66" s="489"/>
      <c r="GZ66" s="489"/>
      <c r="HA66" s="489"/>
      <c r="HB66" s="489"/>
      <c r="HC66" s="489"/>
      <c r="HD66" s="489"/>
      <c r="HE66" s="489"/>
      <c r="HF66" s="489"/>
      <c r="HG66" s="489"/>
      <c r="HH66" s="489"/>
      <c r="HI66" s="489"/>
      <c r="HJ66" s="489"/>
      <c r="HK66" s="489"/>
      <c r="HL66" s="489"/>
      <c r="HM66" s="497"/>
      <c r="HN66" s="497"/>
      <c r="HO66" s="497"/>
      <c r="HP66" s="497"/>
      <c r="HQ66" s="497"/>
      <c r="HR66" s="497"/>
      <c r="HS66" s="497"/>
      <c r="HT66" s="497"/>
      <c r="HU66" s="497"/>
      <c r="HV66" s="497"/>
      <c r="HW66" s="497"/>
      <c r="HX66" s="497"/>
      <c r="HY66" s="497"/>
      <c r="HZ66" s="497"/>
      <c r="IA66" s="497"/>
      <c r="IB66" s="497"/>
      <c r="IC66" s="489"/>
      <c r="ID66" s="489"/>
      <c r="IE66" s="489"/>
      <c r="IF66" s="489"/>
      <c r="IG66" s="489"/>
      <c r="IH66" s="489"/>
      <c r="II66" s="489"/>
      <c r="IJ66" s="489"/>
      <c r="IK66" s="489"/>
      <c r="IL66" s="499"/>
      <c r="IM66" s="489"/>
      <c r="IN66" s="499"/>
      <c r="IO66" s="497"/>
      <c r="IP66" s="497"/>
      <c r="IQ66" s="497"/>
      <c r="IR66" s="497"/>
      <c r="IS66" s="497"/>
      <c r="IT66" s="497"/>
      <c r="IU66" s="497"/>
      <c r="IV66" s="497"/>
      <c r="IW66" s="497"/>
      <c r="IX66" s="497"/>
      <c r="IY66" s="497"/>
      <c r="IZ66" s="497"/>
      <c r="JA66" s="497"/>
      <c r="JB66" s="497"/>
      <c r="JC66" s="497"/>
      <c r="JD66" s="490"/>
      <c r="JE66" s="496"/>
      <c r="JF66" s="489">
        <v>1</v>
      </c>
      <c r="JG66" s="489">
        <v>1</v>
      </c>
      <c r="JH66" s="489"/>
      <c r="JI66" s="489"/>
      <c r="JJ66" s="489"/>
      <c r="JK66" s="489"/>
    </row>
    <row r="67" spans="1:271" ht="16.5" thickBot="1" x14ac:dyDescent="0.3">
      <c r="A67" s="558">
        <f>'Położnictwo II st.'!A67</f>
        <v>0</v>
      </c>
      <c r="B67" s="559" t="str">
        <f>IF('Położnictwo II st.'!B67&gt;0,'Położnictwo II st.'!B67," ")</f>
        <v xml:space="preserve"> </v>
      </c>
      <c r="C67" s="559" t="str">
        <f>IF('Położnictwo II st.'!C67&gt;0,'Położnictwo II st.'!C67," ")</f>
        <v xml:space="preserve"> </v>
      </c>
      <c r="D67" s="559" t="str">
        <f>IF('Położnictwo II st.'!D67&gt;0,'Położnictwo II st.'!D67," ")</f>
        <v xml:space="preserve"> </v>
      </c>
      <c r="E67" s="559" t="str">
        <f>IF('Położnictwo II st.'!E67&gt;0,'Położnictwo II st.'!E67," ")</f>
        <v xml:space="preserve"> </v>
      </c>
      <c r="F67" s="559" t="str">
        <f>IF('Położnictwo II st.'!F67&gt;0,'Położnictwo II st.'!F67," ")</f>
        <v xml:space="preserve"> </v>
      </c>
      <c r="G67" s="559" t="str">
        <f>IF('Położnictwo II st.'!G67&gt;0,'Położnictwo II st.'!G67," ")</f>
        <v xml:space="preserve"> </v>
      </c>
      <c r="H67" s="559" t="str">
        <f>IF('Położnictwo II st.'!H67&gt;0,'Położnictwo II st.'!H67," ")</f>
        <v xml:space="preserve"> </v>
      </c>
      <c r="I67" s="560" t="str">
        <f>IF('Położnictwo II st.'!I67&gt;0,'Położnictwo II st.'!I67," ")</f>
        <v>sumy dla 2 roku</v>
      </c>
      <c r="J67" s="561">
        <f>'Położnictwo II st.'!M67</f>
        <v>1650</v>
      </c>
      <c r="K67" s="561">
        <f>'Położnictwo II st.'!N67</f>
        <v>1055</v>
      </c>
      <c r="L67" s="561">
        <f>'Położnictwo II st.'!O67</f>
        <v>595</v>
      </c>
      <c r="M67" s="561">
        <f>'Położnictwo II st.'!AB67+'Położnictwo II st.'!AD67+'Położnictwo II st.'!AY67+'Położnictwo II st.'!BA67</f>
        <v>180</v>
      </c>
      <c r="N67" s="561">
        <f>'Położnictwo II st.'!P67</f>
        <v>595</v>
      </c>
      <c r="O67" s="561">
        <f>'Położnictwo II st.'!Q67</f>
        <v>66</v>
      </c>
      <c r="P67" s="562">
        <f>'Położnictwo II st.'!V67</f>
        <v>0</v>
      </c>
      <c r="Q67" s="563">
        <f>SUM(Q44:Q66)</f>
        <v>51</v>
      </c>
      <c r="R67" s="563">
        <f t="shared" ref="R67:S67" si="16">SUM(R44:R66)</f>
        <v>61</v>
      </c>
      <c r="S67" s="563">
        <f t="shared" si="16"/>
        <v>100</v>
      </c>
      <c r="T67" s="563">
        <f t="shared" ref="T67:CE67" si="17">SUM(T44:T66)</f>
        <v>0</v>
      </c>
      <c r="U67" s="563">
        <f t="shared" si="17"/>
        <v>0</v>
      </c>
      <c r="V67" s="563">
        <f t="shared" si="17"/>
        <v>0</v>
      </c>
      <c r="W67" s="563">
        <f t="shared" si="17"/>
        <v>0</v>
      </c>
      <c r="X67" s="563">
        <f t="shared" si="17"/>
        <v>0</v>
      </c>
      <c r="Y67" s="563">
        <f t="shared" si="17"/>
        <v>1</v>
      </c>
      <c r="Z67" s="563">
        <f t="shared" si="17"/>
        <v>1</v>
      </c>
      <c r="AA67" s="563">
        <f t="shared" si="17"/>
        <v>1</v>
      </c>
      <c r="AB67" s="563">
        <f t="shared" si="17"/>
        <v>1</v>
      </c>
      <c r="AC67" s="563">
        <f t="shared" si="17"/>
        <v>1</v>
      </c>
      <c r="AD67" s="563">
        <f t="shared" si="17"/>
        <v>1</v>
      </c>
      <c r="AE67" s="563">
        <f t="shared" si="17"/>
        <v>2</v>
      </c>
      <c r="AF67" s="563">
        <f t="shared" si="17"/>
        <v>1</v>
      </c>
      <c r="AG67" s="563">
        <f t="shared" si="17"/>
        <v>1</v>
      </c>
      <c r="AH67" s="563">
        <f t="shared" si="17"/>
        <v>1</v>
      </c>
      <c r="AI67" s="563">
        <f t="shared" si="17"/>
        <v>1</v>
      </c>
      <c r="AJ67" s="563">
        <f t="shared" si="17"/>
        <v>2</v>
      </c>
      <c r="AK67" s="563">
        <f t="shared" si="17"/>
        <v>1</v>
      </c>
      <c r="AL67" s="563">
        <f t="shared" si="17"/>
        <v>1</v>
      </c>
      <c r="AM67" s="563">
        <f t="shared" si="17"/>
        <v>1</v>
      </c>
      <c r="AN67" s="563">
        <f t="shared" si="17"/>
        <v>0</v>
      </c>
      <c r="AO67" s="563">
        <f t="shared" si="17"/>
        <v>1</v>
      </c>
      <c r="AP67" s="563">
        <f t="shared" si="17"/>
        <v>0</v>
      </c>
      <c r="AQ67" s="563">
        <f t="shared" si="17"/>
        <v>1</v>
      </c>
      <c r="AR67" s="563">
        <f t="shared" si="17"/>
        <v>1</v>
      </c>
      <c r="AS67" s="563">
        <f t="shared" si="17"/>
        <v>1</v>
      </c>
      <c r="AT67" s="563">
        <f t="shared" si="17"/>
        <v>2</v>
      </c>
      <c r="AU67" s="563">
        <f t="shared" si="17"/>
        <v>1</v>
      </c>
      <c r="AV67" s="563">
        <f t="shared" si="17"/>
        <v>1</v>
      </c>
      <c r="AW67" s="563">
        <f t="shared" si="17"/>
        <v>1</v>
      </c>
      <c r="AX67" s="563">
        <f t="shared" si="17"/>
        <v>1</v>
      </c>
      <c r="AY67" s="563">
        <f t="shared" si="17"/>
        <v>0</v>
      </c>
      <c r="AZ67" s="563">
        <f t="shared" si="17"/>
        <v>0</v>
      </c>
      <c r="BA67" s="563">
        <f t="shared" si="17"/>
        <v>0</v>
      </c>
      <c r="BB67" s="563">
        <f t="shared" si="17"/>
        <v>0</v>
      </c>
      <c r="BC67" s="563">
        <f t="shared" si="17"/>
        <v>0</v>
      </c>
      <c r="BD67" s="563">
        <f t="shared" si="17"/>
        <v>0</v>
      </c>
      <c r="BE67" s="563">
        <f t="shared" si="17"/>
        <v>0</v>
      </c>
      <c r="BF67" s="563">
        <f t="shared" si="17"/>
        <v>0</v>
      </c>
      <c r="BG67" s="563">
        <f t="shared" si="17"/>
        <v>0</v>
      </c>
      <c r="BH67" s="563">
        <f t="shared" si="17"/>
        <v>0</v>
      </c>
      <c r="BI67" s="563">
        <f t="shared" si="17"/>
        <v>0</v>
      </c>
      <c r="BJ67" s="563">
        <f t="shared" si="17"/>
        <v>0</v>
      </c>
      <c r="BK67" s="563">
        <f t="shared" si="17"/>
        <v>0</v>
      </c>
      <c r="BL67" s="563">
        <f t="shared" si="17"/>
        <v>0</v>
      </c>
      <c r="BM67" s="563">
        <f t="shared" si="17"/>
        <v>0</v>
      </c>
      <c r="BN67" s="563">
        <f t="shared" si="17"/>
        <v>0</v>
      </c>
      <c r="BO67" s="563">
        <f t="shared" si="17"/>
        <v>0</v>
      </c>
      <c r="BP67" s="563">
        <f t="shared" si="17"/>
        <v>0</v>
      </c>
      <c r="BQ67" s="563">
        <f t="shared" si="17"/>
        <v>0</v>
      </c>
      <c r="BR67" s="563">
        <f t="shared" si="17"/>
        <v>0</v>
      </c>
      <c r="BS67" s="563">
        <f t="shared" si="17"/>
        <v>0</v>
      </c>
      <c r="BT67" s="563">
        <f t="shared" si="17"/>
        <v>0</v>
      </c>
      <c r="BU67" s="563">
        <f t="shared" si="17"/>
        <v>0</v>
      </c>
      <c r="BV67" s="563">
        <f t="shared" si="17"/>
        <v>0</v>
      </c>
      <c r="BW67" s="563">
        <f t="shared" si="17"/>
        <v>0</v>
      </c>
      <c r="BX67" s="563">
        <f t="shared" si="17"/>
        <v>0</v>
      </c>
      <c r="BY67" s="563">
        <f t="shared" si="17"/>
        <v>0</v>
      </c>
      <c r="BZ67" s="563">
        <f t="shared" si="17"/>
        <v>0</v>
      </c>
      <c r="CA67" s="563">
        <f t="shared" si="17"/>
        <v>0</v>
      </c>
      <c r="CB67" s="563">
        <f t="shared" si="17"/>
        <v>0</v>
      </c>
      <c r="CC67" s="563">
        <f t="shared" si="17"/>
        <v>0</v>
      </c>
      <c r="CD67" s="563">
        <f t="shared" si="17"/>
        <v>0</v>
      </c>
      <c r="CE67" s="563">
        <f t="shared" si="17"/>
        <v>0</v>
      </c>
      <c r="CF67" s="563">
        <f t="shared" ref="CF67:EQ67" si="18">SUM(CF44:CF66)</f>
        <v>0</v>
      </c>
      <c r="CG67" s="563">
        <f t="shared" si="18"/>
        <v>0</v>
      </c>
      <c r="CH67" s="563">
        <f t="shared" si="18"/>
        <v>0</v>
      </c>
      <c r="CI67" s="563">
        <f t="shared" si="18"/>
        <v>0</v>
      </c>
      <c r="CJ67" s="563">
        <f t="shared" si="18"/>
        <v>0</v>
      </c>
      <c r="CK67" s="563">
        <f t="shared" si="18"/>
        <v>0</v>
      </c>
      <c r="CL67" s="563">
        <f t="shared" si="18"/>
        <v>0</v>
      </c>
      <c r="CM67" s="563">
        <f t="shared" si="18"/>
        <v>0</v>
      </c>
      <c r="CN67" s="563">
        <f t="shared" si="18"/>
        <v>0</v>
      </c>
      <c r="CO67" s="563">
        <f t="shared" si="18"/>
        <v>0</v>
      </c>
      <c r="CP67" s="563">
        <f t="shared" si="18"/>
        <v>0</v>
      </c>
      <c r="CQ67" s="563">
        <f t="shared" si="18"/>
        <v>1</v>
      </c>
      <c r="CR67" s="563">
        <f t="shared" si="18"/>
        <v>1</v>
      </c>
      <c r="CS67" s="563">
        <f t="shared" si="18"/>
        <v>1</v>
      </c>
      <c r="CT67" s="563">
        <f t="shared" si="18"/>
        <v>1</v>
      </c>
      <c r="CU67" s="563">
        <f t="shared" si="18"/>
        <v>0</v>
      </c>
      <c r="CV67" s="563">
        <f t="shared" si="18"/>
        <v>0</v>
      </c>
      <c r="CW67" s="563">
        <f t="shared" si="18"/>
        <v>0</v>
      </c>
      <c r="CX67" s="563">
        <f t="shared" si="18"/>
        <v>1</v>
      </c>
      <c r="CY67" s="563">
        <f t="shared" si="18"/>
        <v>1</v>
      </c>
      <c r="CZ67" s="563">
        <f t="shared" si="18"/>
        <v>1</v>
      </c>
      <c r="DA67" s="563">
        <f t="shared" si="18"/>
        <v>0</v>
      </c>
      <c r="DB67" s="563">
        <f t="shared" si="18"/>
        <v>0</v>
      </c>
      <c r="DC67" s="563">
        <f t="shared" si="18"/>
        <v>1</v>
      </c>
      <c r="DD67" s="563">
        <f t="shared" si="18"/>
        <v>1</v>
      </c>
      <c r="DE67" s="563">
        <f t="shared" si="18"/>
        <v>1</v>
      </c>
      <c r="DF67" s="563">
        <f t="shared" si="18"/>
        <v>1</v>
      </c>
      <c r="DG67" s="563">
        <f t="shared" si="18"/>
        <v>1</v>
      </c>
      <c r="DH67" s="563">
        <f t="shared" si="18"/>
        <v>0</v>
      </c>
      <c r="DI67" s="563">
        <f t="shared" si="18"/>
        <v>0</v>
      </c>
      <c r="DJ67" s="563">
        <f t="shared" si="18"/>
        <v>0</v>
      </c>
      <c r="DK67" s="563">
        <f t="shared" si="18"/>
        <v>0</v>
      </c>
      <c r="DL67" s="563">
        <f t="shared" si="18"/>
        <v>0</v>
      </c>
      <c r="DM67" s="563">
        <f t="shared" si="18"/>
        <v>0</v>
      </c>
      <c r="DN67" s="563">
        <f t="shared" si="18"/>
        <v>0</v>
      </c>
      <c r="DO67" s="563">
        <f t="shared" si="18"/>
        <v>0</v>
      </c>
      <c r="DP67" s="563">
        <f t="shared" si="18"/>
        <v>0</v>
      </c>
      <c r="DQ67" s="563">
        <f t="shared" si="18"/>
        <v>0</v>
      </c>
      <c r="DR67" s="563">
        <f t="shared" si="18"/>
        <v>2</v>
      </c>
      <c r="DS67" s="563">
        <f t="shared" si="18"/>
        <v>2</v>
      </c>
      <c r="DT67" s="563">
        <f t="shared" si="18"/>
        <v>2</v>
      </c>
      <c r="DU67" s="563">
        <f t="shared" si="18"/>
        <v>2</v>
      </c>
      <c r="DV67" s="563">
        <f t="shared" si="18"/>
        <v>2</v>
      </c>
      <c r="DW67" s="563">
        <f t="shared" si="18"/>
        <v>0</v>
      </c>
      <c r="DX67" s="563">
        <f t="shared" si="18"/>
        <v>0</v>
      </c>
      <c r="DY67" s="563">
        <f t="shared" si="18"/>
        <v>0</v>
      </c>
      <c r="DZ67" s="563">
        <f t="shared" si="18"/>
        <v>0</v>
      </c>
      <c r="EA67" s="563">
        <f t="shared" si="18"/>
        <v>0</v>
      </c>
      <c r="EB67" s="563">
        <f t="shared" si="18"/>
        <v>0</v>
      </c>
      <c r="EC67" s="563">
        <f t="shared" si="18"/>
        <v>1</v>
      </c>
      <c r="ED67" s="563">
        <f t="shared" si="18"/>
        <v>1</v>
      </c>
      <c r="EE67" s="563">
        <f t="shared" si="18"/>
        <v>0</v>
      </c>
      <c r="EF67" s="563">
        <f t="shared" si="18"/>
        <v>0</v>
      </c>
      <c r="EG67" s="563">
        <f t="shared" si="18"/>
        <v>0</v>
      </c>
      <c r="EH67" s="563">
        <f t="shared" si="18"/>
        <v>0</v>
      </c>
      <c r="EI67" s="563">
        <f t="shared" si="18"/>
        <v>0</v>
      </c>
      <c r="EJ67" s="563">
        <f t="shared" si="18"/>
        <v>0</v>
      </c>
      <c r="EK67" s="563">
        <f t="shared" si="18"/>
        <v>0</v>
      </c>
      <c r="EL67" s="563">
        <f t="shared" si="18"/>
        <v>0</v>
      </c>
      <c r="EM67" s="563">
        <f t="shared" si="18"/>
        <v>0</v>
      </c>
      <c r="EN67" s="563">
        <f t="shared" si="18"/>
        <v>0</v>
      </c>
      <c r="EO67" s="563">
        <f t="shared" si="18"/>
        <v>0</v>
      </c>
      <c r="EP67" s="563">
        <f t="shared" si="18"/>
        <v>0</v>
      </c>
      <c r="EQ67" s="563">
        <f t="shared" si="18"/>
        <v>0</v>
      </c>
      <c r="ER67" s="564">
        <f t="shared" ref="ER67:HC67" si="19">SUM(ER44:ER66)</f>
        <v>0</v>
      </c>
      <c r="ES67" s="565">
        <f t="shared" si="19"/>
        <v>0</v>
      </c>
      <c r="ET67" s="563">
        <f t="shared" si="19"/>
        <v>0</v>
      </c>
      <c r="EU67" s="563">
        <f t="shared" si="19"/>
        <v>0</v>
      </c>
      <c r="EV67" s="563">
        <f t="shared" si="19"/>
        <v>0</v>
      </c>
      <c r="EW67" s="563">
        <f t="shared" si="19"/>
        <v>0</v>
      </c>
      <c r="EX67" s="566">
        <f t="shared" si="19"/>
        <v>0</v>
      </c>
      <c r="EY67" s="567">
        <f t="shared" si="19"/>
        <v>0</v>
      </c>
      <c r="EZ67" s="563">
        <f t="shared" si="19"/>
        <v>0</v>
      </c>
      <c r="FA67" s="563">
        <f t="shared" si="19"/>
        <v>0</v>
      </c>
      <c r="FB67" s="563">
        <f t="shared" si="19"/>
        <v>2</v>
      </c>
      <c r="FC67" s="563">
        <f t="shared" si="19"/>
        <v>2</v>
      </c>
      <c r="FD67" s="563">
        <f t="shared" si="19"/>
        <v>2</v>
      </c>
      <c r="FE67" s="563">
        <f t="shared" si="19"/>
        <v>2</v>
      </c>
      <c r="FF67" s="563">
        <f t="shared" si="19"/>
        <v>2</v>
      </c>
      <c r="FG67" s="563">
        <f t="shared" si="19"/>
        <v>2</v>
      </c>
      <c r="FH67" s="563">
        <f t="shared" si="19"/>
        <v>2</v>
      </c>
      <c r="FI67" s="563">
        <f t="shared" si="19"/>
        <v>2</v>
      </c>
      <c r="FJ67" s="563">
        <f t="shared" si="19"/>
        <v>0</v>
      </c>
      <c r="FK67" s="563">
        <f t="shared" si="19"/>
        <v>0</v>
      </c>
      <c r="FL67" s="563">
        <f t="shared" si="19"/>
        <v>0</v>
      </c>
      <c r="FM67" s="563">
        <f t="shared" si="19"/>
        <v>2</v>
      </c>
      <c r="FN67" s="563">
        <f t="shared" si="19"/>
        <v>1</v>
      </c>
      <c r="FO67" s="563">
        <f t="shared" si="19"/>
        <v>1</v>
      </c>
      <c r="FP67" s="563">
        <f t="shared" si="19"/>
        <v>1</v>
      </c>
      <c r="FQ67" s="563">
        <f t="shared" si="19"/>
        <v>1</v>
      </c>
      <c r="FR67" s="563">
        <f t="shared" si="19"/>
        <v>1</v>
      </c>
      <c r="FS67" s="563">
        <f t="shared" si="19"/>
        <v>2</v>
      </c>
      <c r="FT67" s="563">
        <f t="shared" si="19"/>
        <v>2</v>
      </c>
      <c r="FU67" s="563">
        <f t="shared" si="19"/>
        <v>2</v>
      </c>
      <c r="FV67" s="563">
        <f t="shared" si="19"/>
        <v>2</v>
      </c>
      <c r="FW67" s="563">
        <f t="shared" si="19"/>
        <v>2</v>
      </c>
      <c r="FX67" s="563">
        <f t="shared" si="19"/>
        <v>2</v>
      </c>
      <c r="FY67" s="563">
        <f t="shared" si="19"/>
        <v>0</v>
      </c>
      <c r="FZ67" s="563">
        <f t="shared" si="19"/>
        <v>0</v>
      </c>
      <c r="GA67" s="563">
        <f t="shared" si="19"/>
        <v>0</v>
      </c>
      <c r="GB67" s="563">
        <f t="shared" si="19"/>
        <v>0</v>
      </c>
      <c r="GC67" s="563">
        <f t="shared" si="19"/>
        <v>0</v>
      </c>
      <c r="GD67" s="563">
        <f t="shared" si="19"/>
        <v>0</v>
      </c>
      <c r="GE67" s="563">
        <f t="shared" si="19"/>
        <v>0</v>
      </c>
      <c r="GF67" s="563">
        <f t="shared" si="19"/>
        <v>0</v>
      </c>
      <c r="GG67" s="563">
        <f t="shared" si="19"/>
        <v>0</v>
      </c>
      <c r="GH67" s="563">
        <f t="shared" si="19"/>
        <v>0</v>
      </c>
      <c r="GI67" s="563">
        <f t="shared" si="19"/>
        <v>0</v>
      </c>
      <c r="GJ67" s="563">
        <f t="shared" si="19"/>
        <v>0</v>
      </c>
      <c r="GK67" s="563">
        <f t="shared" si="19"/>
        <v>0</v>
      </c>
      <c r="GL67" s="563">
        <f t="shared" si="19"/>
        <v>0</v>
      </c>
      <c r="GM67" s="563">
        <f t="shared" si="19"/>
        <v>0</v>
      </c>
      <c r="GN67" s="563">
        <f t="shared" si="19"/>
        <v>0</v>
      </c>
      <c r="GO67" s="563">
        <f t="shared" si="19"/>
        <v>0</v>
      </c>
      <c r="GP67" s="563">
        <f t="shared" si="19"/>
        <v>0</v>
      </c>
      <c r="GQ67" s="563">
        <f t="shared" si="19"/>
        <v>0</v>
      </c>
      <c r="GR67" s="563">
        <f t="shared" si="19"/>
        <v>0</v>
      </c>
      <c r="GS67" s="563">
        <f t="shared" si="19"/>
        <v>0</v>
      </c>
      <c r="GT67" s="563">
        <f t="shared" si="19"/>
        <v>0</v>
      </c>
      <c r="GU67" s="563">
        <f t="shared" si="19"/>
        <v>0</v>
      </c>
      <c r="GV67" s="563">
        <f t="shared" si="19"/>
        <v>0</v>
      </c>
      <c r="GW67" s="563">
        <f t="shared" si="19"/>
        <v>0</v>
      </c>
      <c r="GX67" s="563">
        <f t="shared" si="19"/>
        <v>0</v>
      </c>
      <c r="GY67" s="563">
        <f t="shared" si="19"/>
        <v>0</v>
      </c>
      <c r="GZ67" s="563">
        <f t="shared" si="19"/>
        <v>0</v>
      </c>
      <c r="HA67" s="563">
        <f t="shared" si="19"/>
        <v>0</v>
      </c>
      <c r="HB67" s="563">
        <f t="shared" si="19"/>
        <v>0</v>
      </c>
      <c r="HC67" s="563">
        <f t="shared" si="19"/>
        <v>0</v>
      </c>
      <c r="HD67" s="563">
        <f t="shared" ref="HD67:JK67" si="20">SUM(HD44:HD66)</f>
        <v>0</v>
      </c>
      <c r="HE67" s="563">
        <f t="shared" si="20"/>
        <v>0</v>
      </c>
      <c r="HF67" s="563">
        <f t="shared" si="20"/>
        <v>0</v>
      </c>
      <c r="HG67" s="563">
        <f t="shared" si="20"/>
        <v>0</v>
      </c>
      <c r="HH67" s="563">
        <f t="shared" si="20"/>
        <v>0</v>
      </c>
      <c r="HI67" s="563">
        <f t="shared" si="20"/>
        <v>0</v>
      </c>
      <c r="HJ67" s="563">
        <f t="shared" si="20"/>
        <v>0</v>
      </c>
      <c r="HK67" s="563">
        <f t="shared" si="20"/>
        <v>1</v>
      </c>
      <c r="HL67" s="563">
        <f t="shared" si="20"/>
        <v>1</v>
      </c>
      <c r="HM67" s="563">
        <f t="shared" si="20"/>
        <v>1</v>
      </c>
      <c r="HN67" s="563">
        <f t="shared" si="20"/>
        <v>1</v>
      </c>
      <c r="HO67" s="563">
        <f t="shared" si="20"/>
        <v>1</v>
      </c>
      <c r="HP67" s="563">
        <f t="shared" si="20"/>
        <v>1</v>
      </c>
      <c r="HQ67" s="563">
        <f t="shared" si="20"/>
        <v>1</v>
      </c>
      <c r="HR67" s="563">
        <f t="shared" si="20"/>
        <v>1</v>
      </c>
      <c r="HS67" s="563">
        <f t="shared" si="20"/>
        <v>0</v>
      </c>
      <c r="HT67" s="563">
        <f t="shared" si="20"/>
        <v>0</v>
      </c>
      <c r="HU67" s="563">
        <f t="shared" si="20"/>
        <v>1</v>
      </c>
      <c r="HV67" s="563">
        <f t="shared" si="20"/>
        <v>1</v>
      </c>
      <c r="HW67" s="563">
        <f t="shared" si="20"/>
        <v>1</v>
      </c>
      <c r="HX67" s="563">
        <f t="shared" si="20"/>
        <v>0</v>
      </c>
      <c r="HY67" s="563">
        <f t="shared" si="20"/>
        <v>0</v>
      </c>
      <c r="HZ67" s="563">
        <f t="shared" si="20"/>
        <v>1</v>
      </c>
      <c r="IA67" s="563">
        <f t="shared" si="20"/>
        <v>1</v>
      </c>
      <c r="IB67" s="563">
        <f t="shared" si="20"/>
        <v>1</v>
      </c>
      <c r="IC67" s="563">
        <f t="shared" si="20"/>
        <v>0</v>
      </c>
      <c r="ID67" s="563">
        <f t="shared" si="20"/>
        <v>0</v>
      </c>
      <c r="IE67" s="563">
        <f t="shared" si="20"/>
        <v>0</v>
      </c>
      <c r="IF67" s="563">
        <f t="shared" si="20"/>
        <v>0</v>
      </c>
      <c r="IG67" s="563">
        <f t="shared" si="20"/>
        <v>0</v>
      </c>
      <c r="IH67" s="563">
        <f t="shared" si="20"/>
        <v>0</v>
      </c>
      <c r="II67" s="563">
        <f t="shared" si="20"/>
        <v>2</v>
      </c>
      <c r="IJ67" s="563">
        <f t="shared" si="20"/>
        <v>2</v>
      </c>
      <c r="IK67" s="563">
        <f t="shared" si="20"/>
        <v>2</v>
      </c>
      <c r="IL67" s="563">
        <f t="shared" si="20"/>
        <v>2</v>
      </c>
      <c r="IM67" s="563">
        <f t="shared" si="20"/>
        <v>2</v>
      </c>
      <c r="IN67" s="563">
        <f t="shared" si="20"/>
        <v>0</v>
      </c>
      <c r="IO67" s="563">
        <f t="shared" si="20"/>
        <v>0</v>
      </c>
      <c r="IP67" s="563">
        <f t="shared" si="20"/>
        <v>0</v>
      </c>
      <c r="IQ67" s="563">
        <f t="shared" si="20"/>
        <v>0</v>
      </c>
      <c r="IR67" s="563">
        <f t="shared" si="20"/>
        <v>0</v>
      </c>
      <c r="IS67" s="563">
        <f t="shared" si="20"/>
        <v>1</v>
      </c>
      <c r="IT67" s="563">
        <f t="shared" si="20"/>
        <v>1</v>
      </c>
      <c r="IU67" s="563">
        <f t="shared" si="20"/>
        <v>0</v>
      </c>
      <c r="IV67" s="563">
        <f t="shared" si="20"/>
        <v>0</v>
      </c>
      <c r="IW67" s="563">
        <f t="shared" si="20"/>
        <v>0</v>
      </c>
      <c r="IX67" s="563">
        <f t="shared" si="20"/>
        <v>0</v>
      </c>
      <c r="IY67" s="563">
        <f t="shared" si="20"/>
        <v>0</v>
      </c>
      <c r="IZ67" s="563">
        <f t="shared" si="20"/>
        <v>0</v>
      </c>
      <c r="JA67" s="563">
        <f t="shared" si="20"/>
        <v>0</v>
      </c>
      <c r="JB67" s="563">
        <f t="shared" si="20"/>
        <v>0</v>
      </c>
      <c r="JC67" s="563">
        <f t="shared" si="20"/>
        <v>0</v>
      </c>
      <c r="JD67" s="563">
        <f t="shared" si="20"/>
        <v>0</v>
      </c>
      <c r="JE67" s="563">
        <f t="shared" si="20"/>
        <v>15</v>
      </c>
      <c r="JF67" s="563">
        <f t="shared" si="20"/>
        <v>18</v>
      </c>
      <c r="JG67" s="563">
        <f t="shared" si="20"/>
        <v>19</v>
      </c>
      <c r="JH67" s="563">
        <f t="shared" si="20"/>
        <v>15</v>
      </c>
      <c r="JI67" s="563">
        <f t="shared" si="20"/>
        <v>15</v>
      </c>
      <c r="JJ67" s="563">
        <f t="shared" si="20"/>
        <v>14</v>
      </c>
      <c r="JK67" s="563">
        <f t="shared" si="20"/>
        <v>4</v>
      </c>
    </row>
    <row r="68" spans="1:271" ht="15.75" thickBot="1" x14ac:dyDescent="0.3">
      <c r="A68" s="568" t="str">
        <f>'Położnictwo II st.'!A68</f>
        <v>RAZEM</v>
      </c>
      <c r="B68" s="569" t="str">
        <f>IF('Położnictwo II st.'!B68&gt;0,'Położnictwo II st.'!B68," ")</f>
        <v xml:space="preserve"> </v>
      </c>
      <c r="C68" s="569" t="str">
        <f>IF('Położnictwo II st.'!C68&gt;0,'Położnictwo II st.'!C68," ")</f>
        <v xml:space="preserve"> </v>
      </c>
      <c r="D68" s="569" t="str">
        <f>IF('Położnictwo II st.'!D68&gt;0,'Położnictwo II st.'!D68," ")</f>
        <v xml:space="preserve"> </v>
      </c>
      <c r="E68" s="569" t="str">
        <f>IF('Położnictwo II st.'!E68&gt;0,'Położnictwo II st.'!E68," ")</f>
        <v xml:space="preserve"> </v>
      </c>
      <c r="F68" s="569" t="str">
        <f>IF('Położnictwo II st.'!F68&gt;0,'Położnictwo II st.'!F68," ")</f>
        <v xml:space="preserve"> </v>
      </c>
      <c r="G68" s="569" t="str">
        <f>IF('Położnictwo II st.'!G68&gt;0,'Położnictwo II st.'!G68," ")</f>
        <v xml:space="preserve"> </v>
      </c>
      <c r="H68" s="570" t="str">
        <f>IF('Położnictwo II st.'!H68&gt;0,'Położnictwo II st.'!H68," ")</f>
        <v xml:space="preserve"> </v>
      </c>
      <c r="I68" s="570" t="str">
        <f>IF('Położnictwo II st.'!I68&gt;0,'Położnictwo II st.'!I68," ")</f>
        <v xml:space="preserve"> </v>
      </c>
      <c r="J68" s="571">
        <f>'Położnictwo II st.'!M68</f>
        <v>3176</v>
      </c>
      <c r="K68" s="572">
        <f>'Położnictwo II st.'!N68</f>
        <v>1770</v>
      </c>
      <c r="L68" s="572">
        <f>'Położnictwo II st.'!O68</f>
        <v>1406</v>
      </c>
      <c r="M68" s="572">
        <f>'Położnictwo II st.'!AB68+'Położnictwo II st.'!AD68+'Położnictwo II st.'!AY68+'Położnictwo II st.'!BA68</f>
        <v>429</v>
      </c>
      <c r="N68" s="572">
        <f>'Położnictwo II st.'!P68</f>
        <v>1406</v>
      </c>
      <c r="O68" s="572">
        <f>'Położnictwo II st.'!Q68</f>
        <v>126</v>
      </c>
      <c r="P68" s="572">
        <f>'Położnictwo II st.'!V68</f>
        <v>0</v>
      </c>
      <c r="Q68" s="572">
        <f>SUM(Q20:Q42,Q44:Q66)</f>
        <v>148</v>
      </c>
      <c r="R68" s="572">
        <f t="shared" ref="R68" si="21">SUM(R20:R42,R44:R66)</f>
        <v>158</v>
      </c>
      <c r="S68" s="572">
        <f>SUM(S20:S42,S44:S66)</f>
        <v>183</v>
      </c>
      <c r="T68" s="572">
        <f t="shared" ref="T68:CE68" si="22">SUM(T20:T42,T44:T66)</f>
        <v>1</v>
      </c>
      <c r="U68" s="572">
        <f t="shared" si="22"/>
        <v>1</v>
      </c>
      <c r="V68" s="572">
        <f t="shared" si="22"/>
        <v>1</v>
      </c>
      <c r="W68" s="572">
        <f t="shared" si="22"/>
        <v>1</v>
      </c>
      <c r="X68" s="572">
        <f t="shared" si="22"/>
        <v>1</v>
      </c>
      <c r="Y68" s="572">
        <f t="shared" si="22"/>
        <v>1</v>
      </c>
      <c r="Z68" s="572">
        <f t="shared" si="22"/>
        <v>1</v>
      </c>
      <c r="AA68" s="572">
        <f t="shared" si="22"/>
        <v>1</v>
      </c>
      <c r="AB68" s="572">
        <f t="shared" si="22"/>
        <v>1</v>
      </c>
      <c r="AC68" s="572">
        <f t="shared" si="22"/>
        <v>1</v>
      </c>
      <c r="AD68" s="572">
        <f t="shared" si="22"/>
        <v>1</v>
      </c>
      <c r="AE68" s="572">
        <f t="shared" si="22"/>
        <v>2</v>
      </c>
      <c r="AF68" s="572">
        <f t="shared" si="22"/>
        <v>1</v>
      </c>
      <c r="AG68" s="572">
        <f t="shared" si="22"/>
        <v>1</v>
      </c>
      <c r="AH68" s="572">
        <f t="shared" si="22"/>
        <v>1</v>
      </c>
      <c r="AI68" s="572">
        <f t="shared" si="22"/>
        <v>1</v>
      </c>
      <c r="AJ68" s="572">
        <f t="shared" si="22"/>
        <v>2</v>
      </c>
      <c r="AK68" s="572">
        <f t="shared" si="22"/>
        <v>1</v>
      </c>
      <c r="AL68" s="572">
        <f t="shared" si="22"/>
        <v>1</v>
      </c>
      <c r="AM68" s="572">
        <f t="shared" si="22"/>
        <v>1</v>
      </c>
      <c r="AN68" s="572">
        <f t="shared" si="22"/>
        <v>1</v>
      </c>
      <c r="AO68" s="572">
        <f t="shared" si="22"/>
        <v>2</v>
      </c>
      <c r="AP68" s="572">
        <f t="shared" si="22"/>
        <v>1</v>
      </c>
      <c r="AQ68" s="572">
        <f t="shared" si="22"/>
        <v>1</v>
      </c>
      <c r="AR68" s="572">
        <f t="shared" si="22"/>
        <v>1</v>
      </c>
      <c r="AS68" s="572">
        <f t="shared" si="22"/>
        <v>1</v>
      </c>
      <c r="AT68" s="572">
        <f t="shared" si="22"/>
        <v>2</v>
      </c>
      <c r="AU68" s="572">
        <f t="shared" si="22"/>
        <v>1</v>
      </c>
      <c r="AV68" s="572">
        <f t="shared" si="22"/>
        <v>1</v>
      </c>
      <c r="AW68" s="572">
        <f t="shared" si="22"/>
        <v>1</v>
      </c>
      <c r="AX68" s="572">
        <f t="shared" si="22"/>
        <v>1</v>
      </c>
      <c r="AY68" s="572">
        <f t="shared" si="22"/>
        <v>1</v>
      </c>
      <c r="AZ68" s="572">
        <f t="shared" si="22"/>
        <v>1</v>
      </c>
      <c r="BA68" s="572">
        <f t="shared" si="22"/>
        <v>1</v>
      </c>
      <c r="BB68" s="572">
        <f t="shared" si="22"/>
        <v>1</v>
      </c>
      <c r="BC68" s="572">
        <f t="shared" si="22"/>
        <v>1</v>
      </c>
      <c r="BD68" s="572">
        <f t="shared" si="22"/>
        <v>1</v>
      </c>
      <c r="BE68" s="572">
        <f t="shared" si="22"/>
        <v>1</v>
      </c>
      <c r="BF68" s="572">
        <f t="shared" si="22"/>
        <v>1</v>
      </c>
      <c r="BG68" s="572">
        <f t="shared" si="22"/>
        <v>1</v>
      </c>
      <c r="BH68" s="572">
        <f t="shared" si="22"/>
        <v>1</v>
      </c>
      <c r="BI68" s="572">
        <f t="shared" si="22"/>
        <v>1</v>
      </c>
      <c r="BJ68" s="572">
        <f t="shared" si="22"/>
        <v>1</v>
      </c>
      <c r="BK68" s="572">
        <f t="shared" si="22"/>
        <v>1</v>
      </c>
      <c r="BL68" s="572">
        <f t="shared" si="22"/>
        <v>1</v>
      </c>
      <c r="BM68" s="572">
        <f t="shared" si="22"/>
        <v>1</v>
      </c>
      <c r="BN68" s="572">
        <f t="shared" si="22"/>
        <v>1</v>
      </c>
      <c r="BO68" s="572">
        <f t="shared" si="22"/>
        <v>1</v>
      </c>
      <c r="BP68" s="572">
        <f t="shared" si="22"/>
        <v>1</v>
      </c>
      <c r="BQ68" s="572">
        <f t="shared" si="22"/>
        <v>1</v>
      </c>
      <c r="BR68" s="572">
        <f t="shared" si="22"/>
        <v>1</v>
      </c>
      <c r="BS68" s="572">
        <f t="shared" si="22"/>
        <v>1</v>
      </c>
      <c r="BT68" s="572">
        <f t="shared" si="22"/>
        <v>1</v>
      </c>
      <c r="BU68" s="572">
        <f t="shared" si="22"/>
        <v>1</v>
      </c>
      <c r="BV68" s="572">
        <f t="shared" si="22"/>
        <v>1</v>
      </c>
      <c r="BW68" s="572">
        <f t="shared" si="22"/>
        <v>1</v>
      </c>
      <c r="BX68" s="572">
        <f t="shared" si="22"/>
        <v>1</v>
      </c>
      <c r="BY68" s="572">
        <f t="shared" si="22"/>
        <v>1</v>
      </c>
      <c r="BZ68" s="572">
        <f t="shared" si="22"/>
        <v>1</v>
      </c>
      <c r="CA68" s="572">
        <f t="shared" si="22"/>
        <v>1</v>
      </c>
      <c r="CB68" s="572">
        <f t="shared" si="22"/>
        <v>1</v>
      </c>
      <c r="CC68" s="572">
        <f t="shared" si="22"/>
        <v>1</v>
      </c>
      <c r="CD68" s="572">
        <f t="shared" si="22"/>
        <v>1</v>
      </c>
      <c r="CE68" s="572">
        <f t="shared" si="22"/>
        <v>1</v>
      </c>
      <c r="CF68" s="572">
        <f t="shared" ref="CF68:EQ68" si="23">SUM(CF20:CF42,CF44:CF66)</f>
        <v>1</v>
      </c>
      <c r="CG68" s="572">
        <f t="shared" si="23"/>
        <v>1</v>
      </c>
      <c r="CH68" s="572">
        <f t="shared" si="23"/>
        <v>1</v>
      </c>
      <c r="CI68" s="572">
        <f t="shared" si="23"/>
        <v>1</v>
      </c>
      <c r="CJ68" s="572">
        <f t="shared" si="23"/>
        <v>1</v>
      </c>
      <c r="CK68" s="572">
        <f t="shared" si="23"/>
        <v>1</v>
      </c>
      <c r="CL68" s="572">
        <f t="shared" si="23"/>
        <v>1</v>
      </c>
      <c r="CM68" s="572">
        <f t="shared" si="23"/>
        <v>1</v>
      </c>
      <c r="CN68" s="572">
        <f t="shared" si="23"/>
        <v>1</v>
      </c>
      <c r="CO68" s="572">
        <f t="shared" si="23"/>
        <v>1</v>
      </c>
      <c r="CP68" s="572">
        <f t="shared" si="23"/>
        <v>1</v>
      </c>
      <c r="CQ68" s="572">
        <f t="shared" si="23"/>
        <v>1</v>
      </c>
      <c r="CR68" s="572">
        <f t="shared" si="23"/>
        <v>1</v>
      </c>
      <c r="CS68" s="572">
        <f t="shared" si="23"/>
        <v>1</v>
      </c>
      <c r="CT68" s="572">
        <f t="shared" si="23"/>
        <v>1</v>
      </c>
      <c r="CU68" s="572">
        <f t="shared" si="23"/>
        <v>1</v>
      </c>
      <c r="CV68" s="572">
        <f t="shared" si="23"/>
        <v>1</v>
      </c>
      <c r="CW68" s="572">
        <f t="shared" si="23"/>
        <v>1</v>
      </c>
      <c r="CX68" s="572">
        <f t="shared" si="23"/>
        <v>1</v>
      </c>
      <c r="CY68" s="572">
        <f t="shared" si="23"/>
        <v>1</v>
      </c>
      <c r="CZ68" s="572">
        <f t="shared" si="23"/>
        <v>1</v>
      </c>
      <c r="DA68" s="572">
        <f t="shared" si="23"/>
        <v>1</v>
      </c>
      <c r="DB68" s="572">
        <f t="shared" si="23"/>
        <v>1</v>
      </c>
      <c r="DC68" s="572">
        <f t="shared" si="23"/>
        <v>1</v>
      </c>
      <c r="DD68" s="572">
        <f t="shared" si="23"/>
        <v>1</v>
      </c>
      <c r="DE68" s="572">
        <f t="shared" si="23"/>
        <v>1</v>
      </c>
      <c r="DF68" s="572">
        <f t="shared" si="23"/>
        <v>1</v>
      </c>
      <c r="DG68" s="572">
        <f t="shared" si="23"/>
        <v>1</v>
      </c>
      <c r="DH68" s="572">
        <f t="shared" si="23"/>
        <v>1</v>
      </c>
      <c r="DI68" s="572">
        <f t="shared" si="23"/>
        <v>1</v>
      </c>
      <c r="DJ68" s="572">
        <f t="shared" si="23"/>
        <v>1</v>
      </c>
      <c r="DK68" s="572">
        <f t="shared" si="23"/>
        <v>1</v>
      </c>
      <c r="DL68" s="572">
        <f t="shared" si="23"/>
        <v>1</v>
      </c>
      <c r="DM68" s="572">
        <f t="shared" si="23"/>
        <v>1</v>
      </c>
      <c r="DN68" s="572">
        <f t="shared" si="23"/>
        <v>1</v>
      </c>
      <c r="DO68" s="572">
        <f t="shared" si="23"/>
        <v>1</v>
      </c>
      <c r="DP68" s="572">
        <f t="shared" si="23"/>
        <v>1</v>
      </c>
      <c r="DQ68" s="572">
        <f t="shared" si="23"/>
        <v>1</v>
      </c>
      <c r="DR68" s="572">
        <f t="shared" si="23"/>
        <v>2</v>
      </c>
      <c r="DS68" s="572">
        <f t="shared" si="23"/>
        <v>2</v>
      </c>
      <c r="DT68" s="572">
        <f t="shared" si="23"/>
        <v>2</v>
      </c>
      <c r="DU68" s="572">
        <f t="shared" si="23"/>
        <v>2</v>
      </c>
      <c r="DV68" s="572">
        <f t="shared" si="23"/>
        <v>2</v>
      </c>
      <c r="DW68" s="572">
        <f t="shared" si="23"/>
        <v>1</v>
      </c>
      <c r="DX68" s="572">
        <f t="shared" si="23"/>
        <v>1</v>
      </c>
      <c r="DY68" s="572">
        <f t="shared" si="23"/>
        <v>1</v>
      </c>
      <c r="DZ68" s="572">
        <f t="shared" si="23"/>
        <v>1</v>
      </c>
      <c r="EA68" s="572">
        <f t="shared" si="23"/>
        <v>1</v>
      </c>
      <c r="EB68" s="572">
        <f t="shared" si="23"/>
        <v>1</v>
      </c>
      <c r="EC68" s="572">
        <f t="shared" si="23"/>
        <v>3</v>
      </c>
      <c r="ED68" s="572">
        <f t="shared" si="23"/>
        <v>3</v>
      </c>
      <c r="EE68" s="572">
        <f t="shared" si="23"/>
        <v>1</v>
      </c>
      <c r="EF68" s="572">
        <f t="shared" si="23"/>
        <v>1</v>
      </c>
      <c r="EG68" s="572">
        <f t="shared" si="23"/>
        <v>1</v>
      </c>
      <c r="EH68" s="572">
        <f t="shared" si="23"/>
        <v>1</v>
      </c>
      <c r="EI68" s="572">
        <f t="shared" si="23"/>
        <v>1</v>
      </c>
      <c r="EJ68" s="572">
        <f t="shared" si="23"/>
        <v>1</v>
      </c>
      <c r="EK68" s="572">
        <f t="shared" si="23"/>
        <v>1</v>
      </c>
      <c r="EL68" s="572">
        <f t="shared" si="23"/>
        <v>1</v>
      </c>
      <c r="EM68" s="572">
        <f t="shared" si="23"/>
        <v>1</v>
      </c>
      <c r="EN68" s="572">
        <f t="shared" si="23"/>
        <v>1</v>
      </c>
      <c r="EO68" s="572">
        <f t="shared" si="23"/>
        <v>1</v>
      </c>
      <c r="EP68" s="572">
        <f t="shared" si="23"/>
        <v>1</v>
      </c>
      <c r="EQ68" s="572">
        <f t="shared" si="23"/>
        <v>1</v>
      </c>
      <c r="ER68" s="573">
        <f t="shared" ref="ER68:HC68" si="24">SUM(ER20:ER42,ER44:ER66)</f>
        <v>1</v>
      </c>
      <c r="ES68" s="568">
        <f t="shared" si="24"/>
        <v>1</v>
      </c>
      <c r="ET68" s="572">
        <f t="shared" si="24"/>
        <v>1</v>
      </c>
      <c r="EU68" s="572">
        <f t="shared" si="24"/>
        <v>1</v>
      </c>
      <c r="EV68" s="572">
        <f t="shared" si="24"/>
        <v>1</v>
      </c>
      <c r="EW68" s="572">
        <f t="shared" si="24"/>
        <v>1</v>
      </c>
      <c r="EX68" s="574">
        <f t="shared" si="24"/>
        <v>1</v>
      </c>
      <c r="EY68" s="572">
        <f t="shared" si="24"/>
        <v>1</v>
      </c>
      <c r="EZ68" s="572">
        <f t="shared" si="24"/>
        <v>1</v>
      </c>
      <c r="FA68" s="572">
        <f t="shared" si="24"/>
        <v>1</v>
      </c>
      <c r="FB68" s="572">
        <f t="shared" si="24"/>
        <v>2</v>
      </c>
      <c r="FC68" s="572">
        <f t="shared" si="24"/>
        <v>2</v>
      </c>
      <c r="FD68" s="572">
        <f t="shared" si="24"/>
        <v>2</v>
      </c>
      <c r="FE68" s="572">
        <f t="shared" si="24"/>
        <v>2</v>
      </c>
      <c r="FF68" s="572">
        <f t="shared" si="24"/>
        <v>2</v>
      </c>
      <c r="FG68" s="572">
        <f t="shared" si="24"/>
        <v>2</v>
      </c>
      <c r="FH68" s="572">
        <f t="shared" si="24"/>
        <v>2</v>
      </c>
      <c r="FI68" s="572">
        <f t="shared" si="24"/>
        <v>2</v>
      </c>
      <c r="FJ68" s="572">
        <f t="shared" si="24"/>
        <v>1</v>
      </c>
      <c r="FK68" s="572">
        <f t="shared" si="24"/>
        <v>1</v>
      </c>
      <c r="FL68" s="572">
        <f t="shared" si="24"/>
        <v>1</v>
      </c>
      <c r="FM68" s="572">
        <f t="shared" si="24"/>
        <v>2</v>
      </c>
      <c r="FN68" s="572">
        <f t="shared" si="24"/>
        <v>1</v>
      </c>
      <c r="FO68" s="572">
        <f t="shared" si="24"/>
        <v>1</v>
      </c>
      <c r="FP68" s="572">
        <f t="shared" si="24"/>
        <v>1</v>
      </c>
      <c r="FQ68" s="572">
        <f t="shared" si="24"/>
        <v>1</v>
      </c>
      <c r="FR68" s="572">
        <f t="shared" si="24"/>
        <v>2</v>
      </c>
      <c r="FS68" s="572">
        <f t="shared" si="24"/>
        <v>2</v>
      </c>
      <c r="FT68" s="572">
        <f t="shared" si="24"/>
        <v>2</v>
      </c>
      <c r="FU68" s="572">
        <f t="shared" si="24"/>
        <v>2</v>
      </c>
      <c r="FV68" s="572">
        <f t="shared" si="24"/>
        <v>2</v>
      </c>
      <c r="FW68" s="572">
        <f t="shared" si="24"/>
        <v>2</v>
      </c>
      <c r="FX68" s="572">
        <f t="shared" si="24"/>
        <v>2</v>
      </c>
      <c r="FY68" s="572">
        <f t="shared" si="24"/>
        <v>1</v>
      </c>
      <c r="FZ68" s="572">
        <f t="shared" si="24"/>
        <v>1</v>
      </c>
      <c r="GA68" s="572">
        <f t="shared" si="24"/>
        <v>1</v>
      </c>
      <c r="GB68" s="572">
        <f t="shared" si="24"/>
        <v>1</v>
      </c>
      <c r="GC68" s="572">
        <f t="shared" si="24"/>
        <v>1</v>
      </c>
      <c r="GD68" s="572">
        <f t="shared" si="24"/>
        <v>1</v>
      </c>
      <c r="GE68" s="572">
        <f t="shared" si="24"/>
        <v>1</v>
      </c>
      <c r="GF68" s="572">
        <f t="shared" si="24"/>
        <v>2</v>
      </c>
      <c r="GG68" s="572">
        <f t="shared" si="24"/>
        <v>2</v>
      </c>
      <c r="GH68" s="572">
        <f t="shared" si="24"/>
        <v>2</v>
      </c>
      <c r="GI68" s="572">
        <f t="shared" si="24"/>
        <v>2</v>
      </c>
      <c r="GJ68" s="572">
        <f t="shared" si="24"/>
        <v>2</v>
      </c>
      <c r="GK68" s="572">
        <f t="shared" si="24"/>
        <v>2</v>
      </c>
      <c r="GL68" s="572">
        <f t="shared" si="24"/>
        <v>2</v>
      </c>
      <c r="GM68" s="572">
        <f t="shared" si="24"/>
        <v>2</v>
      </c>
      <c r="GN68" s="572">
        <f t="shared" si="24"/>
        <v>2</v>
      </c>
      <c r="GO68" s="572">
        <f t="shared" si="24"/>
        <v>2</v>
      </c>
      <c r="GP68" s="572">
        <f t="shared" si="24"/>
        <v>2</v>
      </c>
      <c r="GQ68" s="572">
        <f t="shared" si="24"/>
        <v>2</v>
      </c>
      <c r="GR68" s="572">
        <f t="shared" si="24"/>
        <v>1</v>
      </c>
      <c r="GS68" s="572">
        <f t="shared" si="24"/>
        <v>1</v>
      </c>
      <c r="GT68" s="572">
        <f t="shared" si="24"/>
        <v>1</v>
      </c>
      <c r="GU68" s="572">
        <f t="shared" si="24"/>
        <v>1</v>
      </c>
      <c r="GV68" s="572">
        <f t="shared" si="24"/>
        <v>1</v>
      </c>
      <c r="GW68" s="572">
        <f t="shared" si="24"/>
        <v>1</v>
      </c>
      <c r="GX68" s="572">
        <f t="shared" si="24"/>
        <v>1</v>
      </c>
      <c r="GY68" s="572">
        <f t="shared" si="24"/>
        <v>1</v>
      </c>
      <c r="GZ68" s="572">
        <f t="shared" si="24"/>
        <v>1</v>
      </c>
      <c r="HA68" s="572">
        <f t="shared" si="24"/>
        <v>1</v>
      </c>
      <c r="HB68" s="572">
        <f t="shared" si="24"/>
        <v>1</v>
      </c>
      <c r="HC68" s="572">
        <f t="shared" si="24"/>
        <v>1</v>
      </c>
      <c r="HD68" s="572">
        <f t="shared" ref="HD68:JK68" si="25">SUM(HD20:HD42,HD44:HD66)</f>
        <v>1</v>
      </c>
      <c r="HE68" s="572">
        <f t="shared" si="25"/>
        <v>1</v>
      </c>
      <c r="HF68" s="572">
        <f t="shared" si="25"/>
        <v>1</v>
      </c>
      <c r="HG68" s="572">
        <f t="shared" si="25"/>
        <v>1</v>
      </c>
      <c r="HH68" s="572">
        <f t="shared" si="25"/>
        <v>1</v>
      </c>
      <c r="HI68" s="572">
        <f t="shared" si="25"/>
        <v>1</v>
      </c>
      <c r="HJ68" s="572">
        <f t="shared" si="25"/>
        <v>1</v>
      </c>
      <c r="HK68" s="572">
        <f t="shared" si="25"/>
        <v>3</v>
      </c>
      <c r="HL68" s="572">
        <f t="shared" si="25"/>
        <v>3</v>
      </c>
      <c r="HM68" s="572">
        <f t="shared" si="25"/>
        <v>3</v>
      </c>
      <c r="HN68" s="572">
        <f t="shared" si="25"/>
        <v>3</v>
      </c>
      <c r="HO68" s="572">
        <f t="shared" si="25"/>
        <v>3</v>
      </c>
      <c r="HP68" s="572">
        <f t="shared" si="25"/>
        <v>1</v>
      </c>
      <c r="HQ68" s="572">
        <f t="shared" si="25"/>
        <v>1</v>
      </c>
      <c r="HR68" s="572">
        <f t="shared" si="25"/>
        <v>1</v>
      </c>
      <c r="HS68" s="572">
        <f t="shared" si="25"/>
        <v>1</v>
      </c>
      <c r="HT68" s="572">
        <f t="shared" si="25"/>
        <v>1</v>
      </c>
      <c r="HU68" s="572">
        <f t="shared" si="25"/>
        <v>1</v>
      </c>
      <c r="HV68" s="572">
        <f t="shared" si="25"/>
        <v>1</v>
      </c>
      <c r="HW68" s="572">
        <f t="shared" si="25"/>
        <v>1</v>
      </c>
      <c r="HX68" s="572">
        <f t="shared" si="25"/>
        <v>1</v>
      </c>
      <c r="HY68" s="572">
        <f t="shared" si="25"/>
        <v>1</v>
      </c>
      <c r="HZ68" s="572">
        <f t="shared" si="25"/>
        <v>1</v>
      </c>
      <c r="IA68" s="572">
        <f t="shared" si="25"/>
        <v>1</v>
      </c>
      <c r="IB68" s="572">
        <f t="shared" si="25"/>
        <v>1</v>
      </c>
      <c r="IC68" s="572">
        <f t="shared" si="25"/>
        <v>1</v>
      </c>
      <c r="ID68" s="572">
        <f t="shared" si="25"/>
        <v>1</v>
      </c>
      <c r="IE68" s="572">
        <f t="shared" si="25"/>
        <v>1</v>
      </c>
      <c r="IF68" s="572">
        <f t="shared" si="25"/>
        <v>1</v>
      </c>
      <c r="IG68" s="572">
        <f t="shared" si="25"/>
        <v>1</v>
      </c>
      <c r="IH68" s="572">
        <f t="shared" si="25"/>
        <v>1</v>
      </c>
      <c r="II68" s="572">
        <f t="shared" si="25"/>
        <v>2</v>
      </c>
      <c r="IJ68" s="572">
        <f t="shared" si="25"/>
        <v>2</v>
      </c>
      <c r="IK68" s="572">
        <f t="shared" si="25"/>
        <v>2</v>
      </c>
      <c r="IL68" s="572">
        <f t="shared" si="25"/>
        <v>2</v>
      </c>
      <c r="IM68" s="572">
        <f t="shared" si="25"/>
        <v>2</v>
      </c>
      <c r="IN68" s="572">
        <f t="shared" si="25"/>
        <v>1</v>
      </c>
      <c r="IO68" s="572">
        <f t="shared" si="25"/>
        <v>1</v>
      </c>
      <c r="IP68" s="572">
        <f t="shared" si="25"/>
        <v>1</v>
      </c>
      <c r="IQ68" s="572">
        <f t="shared" si="25"/>
        <v>1</v>
      </c>
      <c r="IR68" s="572">
        <f t="shared" si="25"/>
        <v>1</v>
      </c>
      <c r="IS68" s="572">
        <f t="shared" si="25"/>
        <v>4</v>
      </c>
      <c r="IT68" s="572">
        <f t="shared" si="25"/>
        <v>3</v>
      </c>
      <c r="IU68" s="572">
        <f t="shared" si="25"/>
        <v>1</v>
      </c>
      <c r="IV68" s="572">
        <f t="shared" si="25"/>
        <v>1</v>
      </c>
      <c r="IW68" s="572">
        <f t="shared" si="25"/>
        <v>1</v>
      </c>
      <c r="IX68" s="572">
        <f t="shared" si="25"/>
        <v>1</v>
      </c>
      <c r="IY68" s="572">
        <f t="shared" si="25"/>
        <v>1</v>
      </c>
      <c r="IZ68" s="572">
        <f t="shared" si="25"/>
        <v>1</v>
      </c>
      <c r="JA68" s="572">
        <f t="shared" si="25"/>
        <v>1</v>
      </c>
      <c r="JB68" s="572">
        <f t="shared" si="25"/>
        <v>1</v>
      </c>
      <c r="JC68" s="572">
        <f t="shared" si="25"/>
        <v>1</v>
      </c>
      <c r="JD68" s="572">
        <f t="shared" si="25"/>
        <v>1</v>
      </c>
      <c r="JE68" s="572">
        <f t="shared" si="25"/>
        <v>24</v>
      </c>
      <c r="JF68" s="572">
        <f t="shared" si="25"/>
        <v>37</v>
      </c>
      <c r="JG68" s="572">
        <f t="shared" si="25"/>
        <v>37</v>
      </c>
      <c r="JH68" s="572">
        <f t="shared" si="25"/>
        <v>28</v>
      </c>
      <c r="JI68" s="572">
        <f t="shared" si="25"/>
        <v>26</v>
      </c>
      <c r="JJ68" s="572">
        <f t="shared" si="25"/>
        <v>26</v>
      </c>
      <c r="JK68" s="572">
        <f t="shared" si="25"/>
        <v>5</v>
      </c>
    </row>
  </sheetData>
  <sheetProtection algorithmName="SHA-512" hashValue="krAllkNmWeHqCoY6XGxsKC8gCLrqSOxLaXUYjn/imsx4bNIdYSPKVxCUpa4Hyh/khVsW+sbkDOfeL4DXHtE9Kw==" saltValue="sMajKMCxJad2SXatoCo/kQ==" spinCount="100000" sheet="1" objects="1" scenarios="1" selectLockedCells="1" autoFilter="0"/>
  <autoFilter ref="A15:JX68" xr:uid="{00000000-0009-0000-0000-000002000000}">
    <filterColumn colId="9" showButton="0"/>
    <filterColumn colId="10" showButton="0"/>
    <filterColumn colId="11" showButton="0"/>
    <filterColumn colId="12" showButton="0"/>
    <filterColumn colId="13" showButton="0"/>
    <filterColumn colId="14" showButton="0"/>
    <filterColumn colId="16" showButton="0"/>
    <filterColumn colId="17" showButton="0"/>
  </autoFilter>
  <mergeCells count="283">
    <mergeCell ref="DW17:ER17"/>
    <mergeCell ref="ES17:EX17"/>
    <mergeCell ref="AU17:DV17"/>
    <mergeCell ref="IM18:IM19"/>
    <mergeCell ref="FT17:IM17"/>
    <mergeCell ref="EY17:FS17"/>
    <mergeCell ref="IC18:IC19"/>
    <mergeCell ref="ID18:ID19"/>
    <mergeCell ref="IE18:IE19"/>
    <mergeCell ref="IF18:IF19"/>
    <mergeCell ref="IH18:IH19"/>
    <mergeCell ref="II18:II19"/>
    <mergeCell ref="IJ18:IJ19"/>
    <mergeCell ref="HO18:HO19"/>
    <mergeCell ref="HP18:HP19"/>
    <mergeCell ref="HQ18:HQ19"/>
    <mergeCell ref="HR18:HR19"/>
    <mergeCell ref="HS18:HS19"/>
    <mergeCell ref="HT18:HT19"/>
    <mergeCell ref="HI18:HI19"/>
    <mergeCell ref="HJ18:HJ19"/>
    <mergeCell ref="HK18:HK19"/>
    <mergeCell ref="HL18:HL19"/>
    <mergeCell ref="HM18:HM19"/>
    <mergeCell ref="HN18:HN19"/>
    <mergeCell ref="HC18:HC19"/>
    <mergeCell ref="GQ18:GQ19"/>
    <mergeCell ref="GR18:GR19"/>
    <mergeCell ref="GS18:GS19"/>
    <mergeCell ref="GT18:GT19"/>
    <mergeCell ref="GU18:GU19"/>
    <mergeCell ref="GV18:GV19"/>
    <mergeCell ref="GK18:GK19"/>
    <mergeCell ref="GL18:GL19"/>
    <mergeCell ref="GM18:GM19"/>
    <mergeCell ref="GN18:GN19"/>
    <mergeCell ref="GO18:GO19"/>
    <mergeCell ref="GP18:GP19"/>
    <mergeCell ref="HE18:HE19"/>
    <mergeCell ref="HF18:HF19"/>
    <mergeCell ref="HG18:HG19"/>
    <mergeCell ref="HH18:HH19"/>
    <mergeCell ref="GW18:GW19"/>
    <mergeCell ref="GX18:GX19"/>
    <mergeCell ref="GY18:GY19"/>
    <mergeCell ref="GZ18:GZ19"/>
    <mergeCell ref="HA18:HA19"/>
    <mergeCell ref="HB18:HB19"/>
    <mergeCell ref="CQ18:CQ19"/>
    <mergeCell ref="CR18:CR19"/>
    <mergeCell ref="CS18:CS19"/>
    <mergeCell ref="CT18:CT19"/>
    <mergeCell ref="CU18:CU19"/>
    <mergeCell ref="CV18:CV19"/>
    <mergeCell ref="CK18:CK19"/>
    <mergeCell ref="CL18:CL19"/>
    <mergeCell ref="CM18:CM19"/>
    <mergeCell ref="CN18:CN19"/>
    <mergeCell ref="CO18:CO19"/>
    <mergeCell ref="CP18:CP19"/>
    <mergeCell ref="T17:AT17"/>
    <mergeCell ref="DH18:DH19"/>
    <mergeCell ref="DQ18:DQ19"/>
    <mergeCell ref="DR18:DR19"/>
    <mergeCell ref="DS18:DS19"/>
    <mergeCell ref="JK18:JK19"/>
    <mergeCell ref="JJ18:JJ19"/>
    <mergeCell ref="FQ18:FQ19"/>
    <mergeCell ref="CY18:CY19"/>
    <mergeCell ref="CZ18:CZ19"/>
    <mergeCell ref="DA18:DA19"/>
    <mergeCell ref="DB18:DB19"/>
    <mergeCell ref="DC18:DC19"/>
    <mergeCell ref="DD18:DD19"/>
    <mergeCell ref="DE18:DE19"/>
    <mergeCell ref="JD18:JD19"/>
    <mergeCell ref="JE18:JE19"/>
    <mergeCell ref="JF18:JF19"/>
    <mergeCell ref="JG18:JG19"/>
    <mergeCell ref="JH18:JH19"/>
    <mergeCell ref="JI18:JI19"/>
    <mergeCell ref="IW18:IW19"/>
    <mergeCell ref="IX18:IX19"/>
    <mergeCell ref="JC18:JC19"/>
    <mergeCell ref="IB18:IB19"/>
    <mergeCell ref="IN18:IN19"/>
    <mergeCell ref="IO18:IO19"/>
    <mergeCell ref="IP18:IP19"/>
    <mergeCell ref="IK18:IK19"/>
    <mergeCell ref="IL18:IL19"/>
    <mergeCell ref="IA18:IA19"/>
    <mergeCell ref="HU18:HU19"/>
    <mergeCell ref="HV18:HV19"/>
    <mergeCell ref="HW18:HW19"/>
    <mergeCell ref="HX18:HX19"/>
    <mergeCell ref="HY18:HY19"/>
    <mergeCell ref="HZ18:HZ19"/>
    <mergeCell ref="IG18:IG19"/>
    <mergeCell ref="IY18:IY19"/>
    <mergeCell ref="IZ18:IZ19"/>
    <mergeCell ref="JA18:JA19"/>
    <mergeCell ref="JB18:JB19"/>
    <mergeCell ref="IQ18:IQ19"/>
    <mergeCell ref="IR18:IR19"/>
    <mergeCell ref="IS18:IS19"/>
    <mergeCell ref="IT18:IT19"/>
    <mergeCell ref="IU18:IU19"/>
    <mergeCell ref="IV18:IV19"/>
    <mergeCell ref="HD18:HD19"/>
    <mergeCell ref="GE18:GE19"/>
    <mergeCell ref="GF18:GF19"/>
    <mergeCell ref="GG18:GG19"/>
    <mergeCell ref="GH18:GH19"/>
    <mergeCell ref="GI18:GI19"/>
    <mergeCell ref="GJ18:GJ19"/>
    <mergeCell ref="FY18:FY19"/>
    <mergeCell ref="FZ18:FZ19"/>
    <mergeCell ref="GA18:GA19"/>
    <mergeCell ref="GB18:GB19"/>
    <mergeCell ref="GC18:GC19"/>
    <mergeCell ref="GD18:GD19"/>
    <mergeCell ref="FR18:FR19"/>
    <mergeCell ref="FT18:FT19"/>
    <mergeCell ref="FU18:FU19"/>
    <mergeCell ref="FV18:FV19"/>
    <mergeCell ref="FW18:FW19"/>
    <mergeCell ref="FX18:FX19"/>
    <mergeCell ref="FS18:FS19"/>
    <mergeCell ref="FK18:FK19"/>
    <mergeCell ref="FL18:FL19"/>
    <mergeCell ref="FM18:FM19"/>
    <mergeCell ref="FN18:FN19"/>
    <mergeCell ref="FO18:FO19"/>
    <mergeCell ref="FP18:FP19"/>
    <mergeCell ref="FE18:FE19"/>
    <mergeCell ref="FF18:FF19"/>
    <mergeCell ref="FG18:FG19"/>
    <mergeCell ref="FH18:FH19"/>
    <mergeCell ref="FI18:FI19"/>
    <mergeCell ref="FJ18:FJ19"/>
    <mergeCell ref="EY18:EY19"/>
    <mergeCell ref="EZ18:EZ19"/>
    <mergeCell ref="FA18:FA19"/>
    <mergeCell ref="FB18:FB19"/>
    <mergeCell ref="FC18:FC19"/>
    <mergeCell ref="FD18:FD19"/>
    <mergeCell ref="EL18:EL19"/>
    <mergeCell ref="EM18:EM19"/>
    <mergeCell ref="EN18:EN19"/>
    <mergeCell ref="EO18:EO19"/>
    <mergeCell ref="EP18:EP19"/>
    <mergeCell ref="EX18:EX19"/>
    <mergeCell ref="EQ18:EQ19"/>
    <mergeCell ref="EF18:EF19"/>
    <mergeCell ref="EG18:EG19"/>
    <mergeCell ref="EH18:EH19"/>
    <mergeCell ref="EI18:EI19"/>
    <mergeCell ref="EJ18:EJ19"/>
    <mergeCell ref="EK18:EK19"/>
    <mergeCell ref="ER18:ER19"/>
    <mergeCell ref="ES18:ES19"/>
    <mergeCell ref="ET18:ET19"/>
    <mergeCell ref="EU18:EU19"/>
    <mergeCell ref="EV18:EV19"/>
    <mergeCell ref="EW18:EW19"/>
    <mergeCell ref="DZ18:DZ19"/>
    <mergeCell ref="EA18:EA19"/>
    <mergeCell ref="EB18:EB19"/>
    <mergeCell ref="EC18:EC19"/>
    <mergeCell ref="ED18:ED19"/>
    <mergeCell ref="EE18:EE19"/>
    <mergeCell ref="CW18:CW19"/>
    <mergeCell ref="CX18:CX19"/>
    <mergeCell ref="DG18:DG19"/>
    <mergeCell ref="DW18:DW19"/>
    <mergeCell ref="DX18:DX19"/>
    <mergeCell ref="DY18:DY19"/>
    <mergeCell ref="DF18:DF19"/>
    <mergeCell ref="DI18:DI19"/>
    <mergeCell ref="DJ18:DJ19"/>
    <mergeCell ref="DK18:DK19"/>
    <mergeCell ref="DL18:DL19"/>
    <mergeCell ref="DP18:DP19"/>
    <mergeCell ref="DN18:DN19"/>
    <mergeCell ref="DT18:DT19"/>
    <mergeCell ref="DU18:DU19"/>
    <mergeCell ref="DV18:DV19"/>
    <mergeCell ref="DO18:DO19"/>
    <mergeCell ref="DM18:DM19"/>
    <mergeCell ref="CH18:CH19"/>
    <mergeCell ref="CI18:CI19"/>
    <mergeCell ref="CJ18:CJ19"/>
    <mergeCell ref="BY18:BY19"/>
    <mergeCell ref="BZ18:BZ19"/>
    <mergeCell ref="CA18:CA19"/>
    <mergeCell ref="CB18:CB19"/>
    <mergeCell ref="CC18:CC19"/>
    <mergeCell ref="CD18:CD19"/>
    <mergeCell ref="CE18:CE19"/>
    <mergeCell ref="CF18:CF19"/>
    <mergeCell ref="CG18:CG19"/>
    <mergeCell ref="BS18:BS19"/>
    <mergeCell ref="BT18:BT19"/>
    <mergeCell ref="BU18:BU19"/>
    <mergeCell ref="BV18:BV19"/>
    <mergeCell ref="BW18:BW19"/>
    <mergeCell ref="BX18:BX19"/>
    <mergeCell ref="BM18:BM19"/>
    <mergeCell ref="BN18:BN19"/>
    <mergeCell ref="BO18:BO19"/>
    <mergeCell ref="BP18:BP19"/>
    <mergeCell ref="BQ18:BQ19"/>
    <mergeCell ref="BR18:BR19"/>
    <mergeCell ref="BG18:BG19"/>
    <mergeCell ref="BH18:BH19"/>
    <mergeCell ref="BI18:BI19"/>
    <mergeCell ref="BJ18:BJ19"/>
    <mergeCell ref="BK18:BK19"/>
    <mergeCell ref="BL18:BL19"/>
    <mergeCell ref="BA18:BA19"/>
    <mergeCell ref="BB18:BB19"/>
    <mergeCell ref="BC18:BC19"/>
    <mergeCell ref="BD18:BD19"/>
    <mergeCell ref="BE18:BE19"/>
    <mergeCell ref="BF18:BF19"/>
    <mergeCell ref="AG18:AG19"/>
    <mergeCell ref="AU18:AU19"/>
    <mergeCell ref="AV18:AV19"/>
    <mergeCell ref="AW18:AW19"/>
    <mergeCell ref="AX18:AX19"/>
    <mergeCell ref="AY18:AY19"/>
    <mergeCell ref="AZ18:AZ19"/>
    <mergeCell ref="AP18:AP19"/>
    <mergeCell ref="AQ18:AQ19"/>
    <mergeCell ref="AR18:AR19"/>
    <mergeCell ref="AS18:AS19"/>
    <mergeCell ref="AT18:AT19"/>
    <mergeCell ref="JE17:JK17"/>
    <mergeCell ref="JL17:JX17"/>
    <mergeCell ref="T18:T19"/>
    <mergeCell ref="U18:U19"/>
    <mergeCell ref="V18:V19"/>
    <mergeCell ref="W18:W19"/>
    <mergeCell ref="X18:X19"/>
    <mergeCell ref="Y18:Y19"/>
    <mergeCell ref="Z18:Z19"/>
    <mergeCell ref="AA18:AA19"/>
    <mergeCell ref="IN17:JD17"/>
    <mergeCell ref="AN18:AN19"/>
    <mergeCell ref="AO18:AO19"/>
    <mergeCell ref="AH18:AH19"/>
    <mergeCell ref="AI18:AI19"/>
    <mergeCell ref="AJ18:AJ19"/>
    <mergeCell ref="AK18:AK19"/>
    <mergeCell ref="AL18:AL19"/>
    <mergeCell ref="AM18:AM19"/>
    <mergeCell ref="AB18:AB19"/>
    <mergeCell ref="AC18:AC19"/>
    <mergeCell ref="AD18:AD19"/>
    <mergeCell ref="AE18:AE19"/>
    <mergeCell ref="AF18:AF19"/>
    <mergeCell ref="A15:A19"/>
    <mergeCell ref="B15:B19"/>
    <mergeCell ref="C15:C19"/>
    <mergeCell ref="D15:D19"/>
    <mergeCell ref="E15:E19"/>
    <mergeCell ref="F15:F19"/>
    <mergeCell ref="L17:L19"/>
    <mergeCell ref="M17:M19"/>
    <mergeCell ref="N17:N19"/>
    <mergeCell ref="K17:K19"/>
    <mergeCell ref="Q17:Q19"/>
    <mergeCell ref="R17:R19"/>
    <mergeCell ref="S17:S19"/>
    <mergeCell ref="G15:G19"/>
    <mergeCell ref="H15:H19"/>
    <mergeCell ref="I15:I19"/>
    <mergeCell ref="J15:P15"/>
    <mergeCell ref="Q15:S16"/>
    <mergeCell ref="J16:N16"/>
    <mergeCell ref="O16:O19"/>
    <mergeCell ref="P16:P19"/>
    <mergeCell ref="J17:J19"/>
  </mergeCells>
  <phoneticPr fontId="8" type="noConversion"/>
  <conditionalFormatting sqref="O20:O42">
    <cfRule type="containsText" dxfId="7" priority="286" operator="containsText" text=",">
      <formula>NOT(ISERROR(SEARCH(",",O20)))</formula>
    </cfRule>
    <cfRule type="colorScale" priority="287">
      <colorScale>
        <cfvo type="num" val="&quot;*,*&quot;"/>
        <cfvo type="max"/>
        <color rgb="FFFF7128"/>
        <color rgb="FFFFEF9C"/>
      </colorScale>
    </cfRule>
  </conditionalFormatting>
  <conditionalFormatting sqref="O44:O66">
    <cfRule type="containsText" dxfId="6" priority="347" operator="containsText" text=",">
      <formula>NOT(ISERROR(SEARCH(",",O44)))</formula>
    </cfRule>
    <cfRule type="colorScale" priority="348">
      <colorScale>
        <cfvo type="num" val="&quot;*,*&quot;"/>
        <cfvo type="max"/>
        <color rgb="FFFF7128"/>
        <color rgb="FFFFEF9C"/>
      </colorScale>
    </cfRule>
  </conditionalFormatting>
  <conditionalFormatting sqref="T20:EX40 T44:EX66">
    <cfRule type="cellIs" dxfId="5" priority="34" operator="equal">
      <formula>1</formula>
    </cfRule>
  </conditionalFormatting>
  <conditionalFormatting sqref="T41:JC42">
    <cfRule type="cellIs" dxfId="4" priority="1" operator="equal">
      <formula>1</formula>
    </cfRule>
  </conditionalFormatting>
  <conditionalFormatting sqref="EY20:JD40 JD41:JD42 EY44:JD66">
    <cfRule type="cellIs" dxfId="3" priority="36" operator="equal">
      <formula>1</formula>
    </cfRule>
  </conditionalFormatting>
  <conditionalFormatting sqref="JE20:JK42">
    <cfRule type="cellIs" dxfId="2" priority="35" operator="equal">
      <formula>1</formula>
    </cfRule>
  </conditionalFormatting>
  <conditionalFormatting sqref="JE44:JK66">
    <cfRule type="cellIs" dxfId="1" priority="3" operator="equal">
      <formula>1</formula>
    </cfRule>
  </conditionalFormatting>
  <dataValidations xWindow="1182" yWindow="891" count="3">
    <dataValidation type="custom" allowBlank="1" showInputMessage="1" showErrorMessage="1" errorTitle="Wartość nieprawidłowa" error="Jeśli efekt jest realizowany- proszę wprowadzić cyfrę 1" promptTitle="Wybór efektu" prompt="Jeśli efekt jest realizowany- proszę wprowadzić cyfrę 1" sqref="Q67:JK67 T20:JK42 T44:JK66" xr:uid="{00000000-0002-0000-0200-000000000000}">
      <formula1>1</formula1>
    </dataValidation>
    <dataValidation allowBlank="1" showInputMessage="1" showErrorMessage="1" errorTitle="Wartość nieprawidłowa" error="Proszę wybrać formę zakończenia przedmiotu z listy" promptTitle="Forma zakończenia przedmiotu" prompt="Proszę wybrać formę zakończenia przedmiotu z listy" sqref="P44:P67 P20:P42" xr:uid="{00000000-0002-0000-0200-000001000000}"/>
    <dataValidation allowBlank="1" showInputMessage="1" showErrorMessage="1" errorTitle="WARTOŚĆ NIEPRAWIDŁOWA" error="Suma ECTS musi być liczbą całkowitą" promptTitle="suma ECTS" prompt="Suma ECTS musi być liczbą całkowitą" sqref="O44:O66 O20:O42" xr:uid="{00000000-0002-0000-0200-000002000000}"/>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98C65-13F6-4258-8FC8-A3D600EF833C}">
  <dimension ref="A1:D293"/>
  <sheetViews>
    <sheetView topLeftCell="A253" zoomScaleNormal="100" workbookViewId="0">
      <selection activeCell="B286" sqref="B286"/>
    </sheetView>
  </sheetViews>
  <sheetFormatPr defaultColWidth="8.85546875" defaultRowHeight="15" x14ac:dyDescent="0.25"/>
  <cols>
    <col min="1" max="1" width="21.140625" customWidth="1"/>
    <col min="2" max="2" width="14.42578125" customWidth="1"/>
    <col min="3" max="3" width="135.140625" customWidth="1"/>
    <col min="4" max="4" width="14.42578125" style="575" customWidth="1"/>
  </cols>
  <sheetData>
    <row r="1" spans="1:4" ht="52.5" customHeight="1" x14ac:dyDescent="0.25">
      <c r="A1" s="578" t="s">
        <v>1129</v>
      </c>
      <c r="B1" s="578" t="s">
        <v>868</v>
      </c>
      <c r="C1" s="578" t="s">
        <v>869</v>
      </c>
      <c r="D1" s="579" t="s">
        <v>823</v>
      </c>
    </row>
    <row r="2" spans="1:4" x14ac:dyDescent="0.25">
      <c r="A2" s="580" t="s">
        <v>870</v>
      </c>
      <c r="B2" s="580" t="s">
        <v>872</v>
      </c>
      <c r="C2" s="580" t="s">
        <v>912</v>
      </c>
      <c r="D2" s="580" t="s">
        <v>832</v>
      </c>
    </row>
    <row r="3" spans="1:4" x14ac:dyDescent="0.25">
      <c r="A3" s="580" t="s">
        <v>870</v>
      </c>
      <c r="B3" s="580" t="s">
        <v>873</v>
      </c>
      <c r="C3" s="580" t="s">
        <v>913</v>
      </c>
      <c r="D3" s="580" t="s">
        <v>832</v>
      </c>
    </row>
    <row r="4" spans="1:4" x14ac:dyDescent="0.25">
      <c r="A4" s="580" t="s">
        <v>870</v>
      </c>
      <c r="B4" s="580" t="s">
        <v>874</v>
      </c>
      <c r="C4" s="580" t="s">
        <v>914</v>
      </c>
      <c r="D4" s="580" t="s">
        <v>832</v>
      </c>
    </row>
    <row r="5" spans="1:4" x14ac:dyDescent="0.25">
      <c r="A5" s="580" t="s">
        <v>870</v>
      </c>
      <c r="B5" s="580" t="s">
        <v>875</v>
      </c>
      <c r="C5" s="580" t="s">
        <v>915</v>
      </c>
      <c r="D5" s="580" t="s">
        <v>832</v>
      </c>
    </row>
    <row r="6" spans="1:4" x14ac:dyDescent="0.25">
      <c r="A6" s="580" t="s">
        <v>870</v>
      </c>
      <c r="B6" s="580" t="s">
        <v>876</v>
      </c>
      <c r="C6" s="580" t="s">
        <v>916</v>
      </c>
      <c r="D6" s="580" t="s">
        <v>832</v>
      </c>
    </row>
    <row r="7" spans="1:4" x14ac:dyDescent="0.25">
      <c r="A7" s="580" t="s">
        <v>870</v>
      </c>
      <c r="B7" s="580" t="s">
        <v>877</v>
      </c>
      <c r="C7" s="580" t="s">
        <v>917</v>
      </c>
      <c r="D7" s="580" t="s">
        <v>832</v>
      </c>
    </row>
    <row r="8" spans="1:4" x14ac:dyDescent="0.25">
      <c r="A8" s="580" t="s">
        <v>870</v>
      </c>
      <c r="B8" s="580" t="s">
        <v>878</v>
      </c>
      <c r="C8" s="580" t="s">
        <v>918</v>
      </c>
      <c r="D8" s="580" t="s">
        <v>832</v>
      </c>
    </row>
    <row r="9" spans="1:4" x14ac:dyDescent="0.25">
      <c r="A9" s="580" t="s">
        <v>870</v>
      </c>
      <c r="B9" s="580" t="s">
        <v>879</v>
      </c>
      <c r="C9" s="580" t="s">
        <v>919</v>
      </c>
      <c r="D9" s="580" t="s">
        <v>832</v>
      </c>
    </row>
    <row r="10" spans="1:4" x14ac:dyDescent="0.25">
      <c r="A10" s="580" t="s">
        <v>870</v>
      </c>
      <c r="B10" s="580" t="s">
        <v>880</v>
      </c>
      <c r="C10" s="580" t="s">
        <v>920</v>
      </c>
      <c r="D10" s="580" t="s">
        <v>832</v>
      </c>
    </row>
    <row r="11" spans="1:4" x14ac:dyDescent="0.25">
      <c r="A11" s="580" t="s">
        <v>870</v>
      </c>
      <c r="B11" s="580" t="s">
        <v>881</v>
      </c>
      <c r="C11" s="580" t="s">
        <v>921</v>
      </c>
      <c r="D11" s="580" t="s">
        <v>832</v>
      </c>
    </row>
    <row r="12" spans="1:4" x14ac:dyDescent="0.25">
      <c r="A12" s="580" t="s">
        <v>870</v>
      </c>
      <c r="B12" s="580" t="s">
        <v>903</v>
      </c>
      <c r="C12" s="580" t="s">
        <v>922</v>
      </c>
      <c r="D12" s="580" t="s">
        <v>832</v>
      </c>
    </row>
    <row r="13" spans="1:4" x14ac:dyDescent="0.25">
      <c r="A13" s="580" t="s">
        <v>870</v>
      </c>
      <c r="B13" s="580" t="s">
        <v>904</v>
      </c>
      <c r="C13" s="580" t="s">
        <v>923</v>
      </c>
      <c r="D13" s="580" t="s">
        <v>832</v>
      </c>
    </row>
    <row r="14" spans="1:4" ht="30" x14ac:dyDescent="0.25">
      <c r="A14" s="580" t="s">
        <v>870</v>
      </c>
      <c r="B14" s="580" t="s">
        <v>905</v>
      </c>
      <c r="C14" s="580" t="s">
        <v>924</v>
      </c>
      <c r="D14" s="580" t="s">
        <v>832</v>
      </c>
    </row>
    <row r="15" spans="1:4" ht="30" x14ac:dyDescent="0.25">
      <c r="A15" s="580" t="s">
        <v>870</v>
      </c>
      <c r="B15" s="580" t="s">
        <v>906</v>
      </c>
      <c r="C15" s="580" t="s">
        <v>925</v>
      </c>
      <c r="D15" s="580" t="s">
        <v>832</v>
      </c>
    </row>
    <row r="16" spans="1:4" x14ac:dyDescent="0.25">
      <c r="A16" s="580" t="s">
        <v>870</v>
      </c>
      <c r="B16" s="580" t="s">
        <v>907</v>
      </c>
      <c r="C16" s="580" t="s">
        <v>926</v>
      </c>
      <c r="D16" s="580" t="s">
        <v>832</v>
      </c>
    </row>
    <row r="17" spans="1:4" ht="30" x14ac:dyDescent="0.25">
      <c r="A17" s="580" t="s">
        <v>870</v>
      </c>
      <c r="B17" s="580" t="s">
        <v>908</v>
      </c>
      <c r="C17" s="580" t="s">
        <v>927</v>
      </c>
      <c r="D17" s="580" t="s">
        <v>832</v>
      </c>
    </row>
    <row r="18" spans="1:4" x14ac:dyDescent="0.25">
      <c r="A18" s="580" t="s">
        <v>870</v>
      </c>
      <c r="B18" s="580" t="s">
        <v>909</v>
      </c>
      <c r="C18" s="580" t="s">
        <v>928</v>
      </c>
      <c r="D18" s="580" t="s">
        <v>832</v>
      </c>
    </row>
    <row r="19" spans="1:4" x14ac:dyDescent="0.25">
      <c r="A19" s="580" t="s">
        <v>870</v>
      </c>
      <c r="B19" s="580" t="s">
        <v>910</v>
      </c>
      <c r="C19" s="580" t="s">
        <v>929</v>
      </c>
      <c r="D19" s="580" t="s">
        <v>832</v>
      </c>
    </row>
    <row r="20" spans="1:4" x14ac:dyDescent="0.25">
      <c r="A20" s="580" t="s">
        <v>870</v>
      </c>
      <c r="B20" s="580" t="s">
        <v>911</v>
      </c>
      <c r="C20" s="580" t="s">
        <v>930</v>
      </c>
      <c r="D20" s="580" t="s">
        <v>832</v>
      </c>
    </row>
    <row r="21" spans="1:4" x14ac:dyDescent="0.25">
      <c r="A21" s="576" t="s">
        <v>871</v>
      </c>
      <c r="B21" s="576" t="s">
        <v>1030</v>
      </c>
      <c r="C21" s="577" t="s">
        <v>473</v>
      </c>
      <c r="D21" s="580" t="s">
        <v>832</v>
      </c>
    </row>
    <row r="22" spans="1:4" x14ac:dyDescent="0.25">
      <c r="A22" s="576" t="s">
        <v>871</v>
      </c>
      <c r="B22" s="576" t="s">
        <v>1031</v>
      </c>
      <c r="C22" s="577" t="s">
        <v>474</v>
      </c>
      <c r="D22" s="580" t="s">
        <v>832</v>
      </c>
    </row>
    <row r="23" spans="1:4" x14ac:dyDescent="0.25">
      <c r="A23" s="576" t="s">
        <v>871</v>
      </c>
      <c r="B23" s="576" t="s">
        <v>1032</v>
      </c>
      <c r="C23" s="577" t="s">
        <v>475</v>
      </c>
      <c r="D23" s="580" t="s">
        <v>832</v>
      </c>
    </row>
    <row r="24" spans="1:4" x14ac:dyDescent="0.25">
      <c r="A24" s="576" t="s">
        <v>871</v>
      </c>
      <c r="B24" s="576" t="s">
        <v>1033</v>
      </c>
      <c r="C24" s="577" t="s">
        <v>476</v>
      </c>
      <c r="D24" s="580" t="s">
        <v>832</v>
      </c>
    </row>
    <row r="25" spans="1:4" x14ac:dyDescent="0.25">
      <c r="A25" s="576" t="s">
        <v>871</v>
      </c>
      <c r="B25" s="576" t="s">
        <v>1034</v>
      </c>
      <c r="C25" s="577" t="s">
        <v>477</v>
      </c>
      <c r="D25" s="580" t="s">
        <v>832</v>
      </c>
    </row>
    <row r="26" spans="1:4" ht="30" x14ac:dyDescent="0.25">
      <c r="A26" s="576" t="s">
        <v>871</v>
      </c>
      <c r="B26" s="576" t="s">
        <v>1035</v>
      </c>
      <c r="C26" s="577" t="s">
        <v>478</v>
      </c>
      <c r="D26" s="580" t="s">
        <v>832</v>
      </c>
    </row>
    <row r="27" spans="1:4" x14ac:dyDescent="0.25">
      <c r="A27" s="576" t="s">
        <v>871</v>
      </c>
      <c r="B27" s="576" t="s">
        <v>1036</v>
      </c>
      <c r="C27" s="577" t="s">
        <v>479</v>
      </c>
      <c r="D27" s="580" t="s">
        <v>832</v>
      </c>
    </row>
    <row r="28" spans="1:4" x14ac:dyDescent="0.25">
      <c r="A28" s="576" t="s">
        <v>871</v>
      </c>
      <c r="B28" s="576" t="s">
        <v>1037</v>
      </c>
      <c r="C28" s="577" t="s">
        <v>480</v>
      </c>
      <c r="D28" s="580" t="s">
        <v>832</v>
      </c>
    </row>
    <row r="29" spans="1:4" x14ac:dyDescent="0.25">
      <c r="A29" s="576" t="s">
        <v>871</v>
      </c>
      <c r="B29" s="576" t="s">
        <v>1038</v>
      </c>
      <c r="C29" s="577" t="s">
        <v>481</v>
      </c>
      <c r="D29" s="580" t="s">
        <v>832</v>
      </c>
    </row>
    <row r="30" spans="1:4" x14ac:dyDescent="0.25">
      <c r="A30" s="576" t="s">
        <v>871</v>
      </c>
      <c r="B30" s="576" t="s">
        <v>482</v>
      </c>
      <c r="C30" s="577" t="s">
        <v>483</v>
      </c>
      <c r="D30" s="580" t="s">
        <v>832</v>
      </c>
    </row>
    <row r="31" spans="1:4" x14ac:dyDescent="0.25">
      <c r="A31" s="576" t="s">
        <v>871</v>
      </c>
      <c r="B31" s="576" t="s">
        <v>484</v>
      </c>
      <c r="C31" s="577" t="s">
        <v>485</v>
      </c>
      <c r="D31" s="580" t="s">
        <v>832</v>
      </c>
    </row>
    <row r="32" spans="1:4" x14ac:dyDescent="0.25">
      <c r="A32" s="576" t="s">
        <v>871</v>
      </c>
      <c r="B32" s="576" t="s">
        <v>486</v>
      </c>
      <c r="C32" s="577" t="s">
        <v>487</v>
      </c>
      <c r="D32" s="580" t="s">
        <v>832</v>
      </c>
    </row>
    <row r="33" spans="1:4" x14ac:dyDescent="0.25">
      <c r="A33" s="576" t="s">
        <v>871</v>
      </c>
      <c r="B33" s="576" t="s">
        <v>488</v>
      </c>
      <c r="C33" s="577" t="s">
        <v>489</v>
      </c>
      <c r="D33" s="580" t="s">
        <v>832</v>
      </c>
    </row>
    <row r="34" spans="1:4" x14ac:dyDescent="0.25">
      <c r="A34" s="576" t="s">
        <v>871</v>
      </c>
      <c r="B34" s="576" t="s">
        <v>490</v>
      </c>
      <c r="C34" s="577" t="s">
        <v>491</v>
      </c>
      <c r="D34" s="580" t="s">
        <v>832</v>
      </c>
    </row>
    <row r="35" spans="1:4" x14ac:dyDescent="0.25">
      <c r="A35" s="576" t="s">
        <v>871</v>
      </c>
      <c r="B35" s="576" t="s">
        <v>492</v>
      </c>
      <c r="C35" s="577" t="s">
        <v>493</v>
      </c>
      <c r="D35" s="580" t="s">
        <v>832</v>
      </c>
    </row>
    <row r="36" spans="1:4" x14ac:dyDescent="0.25">
      <c r="A36" s="576" t="s">
        <v>871</v>
      </c>
      <c r="B36" s="576" t="s">
        <v>494</v>
      </c>
      <c r="C36" s="577" t="s">
        <v>495</v>
      </c>
      <c r="D36" s="580" t="s">
        <v>832</v>
      </c>
    </row>
    <row r="37" spans="1:4" x14ac:dyDescent="0.25">
      <c r="A37" s="576" t="s">
        <v>871</v>
      </c>
      <c r="B37" s="576" t="s">
        <v>496</v>
      </c>
      <c r="C37" s="577" t="s">
        <v>497</v>
      </c>
      <c r="D37" s="580" t="s">
        <v>832</v>
      </c>
    </row>
    <row r="38" spans="1:4" x14ac:dyDescent="0.25">
      <c r="A38" s="576" t="s">
        <v>871</v>
      </c>
      <c r="B38" s="576" t="s">
        <v>498</v>
      </c>
      <c r="C38" s="577" t="s">
        <v>499</v>
      </c>
      <c r="D38" s="580" t="s">
        <v>832</v>
      </c>
    </row>
    <row r="39" spans="1:4" x14ac:dyDescent="0.25">
      <c r="A39" s="576" t="s">
        <v>871</v>
      </c>
      <c r="B39" s="576" t="s">
        <v>500</v>
      </c>
      <c r="C39" s="577" t="s">
        <v>501</v>
      </c>
      <c r="D39" s="580" t="s">
        <v>832</v>
      </c>
    </row>
    <row r="40" spans="1:4" x14ac:dyDescent="0.25">
      <c r="A40" s="576" t="s">
        <v>871</v>
      </c>
      <c r="B40" s="576" t="s">
        <v>502</v>
      </c>
      <c r="C40" s="577" t="s">
        <v>503</v>
      </c>
      <c r="D40" s="580" t="s">
        <v>832</v>
      </c>
    </row>
    <row r="41" spans="1:4" x14ac:dyDescent="0.25">
      <c r="A41" s="576" t="s">
        <v>871</v>
      </c>
      <c r="B41" s="576" t="s">
        <v>504</v>
      </c>
      <c r="C41" s="577" t="s">
        <v>505</v>
      </c>
      <c r="D41" s="580" t="s">
        <v>832</v>
      </c>
    </row>
    <row r="42" spans="1:4" x14ac:dyDescent="0.25">
      <c r="A42" s="576" t="s">
        <v>871</v>
      </c>
      <c r="B42" s="576" t="s">
        <v>506</v>
      </c>
      <c r="C42" s="577" t="s">
        <v>507</v>
      </c>
      <c r="D42" s="580" t="s">
        <v>832</v>
      </c>
    </row>
    <row r="43" spans="1:4" ht="30" x14ac:dyDescent="0.25">
      <c r="A43" s="576" t="s">
        <v>871</v>
      </c>
      <c r="B43" s="576" t="s">
        <v>508</v>
      </c>
      <c r="C43" s="577" t="s">
        <v>509</v>
      </c>
      <c r="D43" s="580" t="s">
        <v>832</v>
      </c>
    </row>
    <row r="44" spans="1:4" ht="30" x14ac:dyDescent="0.25">
      <c r="A44" s="576" t="s">
        <v>871</v>
      </c>
      <c r="B44" s="576" t="s">
        <v>510</v>
      </c>
      <c r="C44" s="577" t="s">
        <v>511</v>
      </c>
      <c r="D44" s="580" t="s">
        <v>832</v>
      </c>
    </row>
    <row r="45" spans="1:4" ht="30" x14ac:dyDescent="0.25">
      <c r="A45" s="576" t="s">
        <v>871</v>
      </c>
      <c r="B45" s="576" t="s">
        <v>512</v>
      </c>
      <c r="C45" s="577" t="s">
        <v>513</v>
      </c>
      <c r="D45" s="580" t="s">
        <v>832</v>
      </c>
    </row>
    <row r="46" spans="1:4" x14ac:dyDescent="0.25">
      <c r="A46" s="576" t="s">
        <v>871</v>
      </c>
      <c r="B46" s="576" t="s">
        <v>514</v>
      </c>
      <c r="C46" s="577" t="s">
        <v>515</v>
      </c>
      <c r="D46" s="580" t="s">
        <v>832</v>
      </c>
    </row>
    <row r="47" spans="1:4" s="57" customFormat="1" x14ac:dyDescent="0.25">
      <c r="A47" s="576" t="s">
        <v>871</v>
      </c>
      <c r="B47" s="576" t="s">
        <v>429</v>
      </c>
      <c r="C47" s="577" t="s">
        <v>516</v>
      </c>
      <c r="D47" s="580" t="s">
        <v>832</v>
      </c>
    </row>
    <row r="48" spans="1:4" x14ac:dyDescent="0.25">
      <c r="A48" s="576" t="s">
        <v>871</v>
      </c>
      <c r="B48" s="576" t="s">
        <v>1039</v>
      </c>
      <c r="C48" s="577" t="s">
        <v>517</v>
      </c>
      <c r="D48" s="580" t="s">
        <v>832</v>
      </c>
    </row>
    <row r="49" spans="1:4" x14ac:dyDescent="0.25">
      <c r="A49" s="576" t="s">
        <v>871</v>
      </c>
      <c r="B49" s="576" t="s">
        <v>1040</v>
      </c>
      <c r="C49" s="577" t="s">
        <v>518</v>
      </c>
      <c r="D49" s="580" t="s">
        <v>832</v>
      </c>
    </row>
    <row r="50" spans="1:4" ht="45" x14ac:dyDescent="0.25">
      <c r="A50" s="576" t="s">
        <v>871</v>
      </c>
      <c r="B50" s="576" t="s">
        <v>1041</v>
      </c>
      <c r="C50" s="577" t="s">
        <v>840</v>
      </c>
      <c r="D50" s="580" t="s">
        <v>832</v>
      </c>
    </row>
    <row r="51" spans="1:4" x14ac:dyDescent="0.25">
      <c r="A51" s="576" t="s">
        <v>871</v>
      </c>
      <c r="B51" s="576" t="s">
        <v>1042</v>
      </c>
      <c r="C51" s="577" t="s">
        <v>519</v>
      </c>
      <c r="D51" s="580" t="s">
        <v>832</v>
      </c>
    </row>
    <row r="52" spans="1:4" x14ac:dyDescent="0.25">
      <c r="A52" s="576" t="s">
        <v>871</v>
      </c>
      <c r="B52" s="576" t="s">
        <v>1043</v>
      </c>
      <c r="C52" s="577" t="s">
        <v>520</v>
      </c>
      <c r="D52" s="580" t="s">
        <v>832</v>
      </c>
    </row>
    <row r="53" spans="1:4" x14ac:dyDescent="0.25">
      <c r="A53" s="576" t="s">
        <v>871</v>
      </c>
      <c r="B53" s="576" t="s">
        <v>1044</v>
      </c>
      <c r="C53" s="577" t="s">
        <v>521</v>
      </c>
      <c r="D53" s="580" t="s">
        <v>832</v>
      </c>
    </row>
    <row r="54" spans="1:4" ht="45" x14ac:dyDescent="0.25">
      <c r="A54" s="576" t="s">
        <v>871</v>
      </c>
      <c r="B54" s="576" t="s">
        <v>1045</v>
      </c>
      <c r="C54" s="577" t="s">
        <v>522</v>
      </c>
      <c r="D54" s="580" t="s">
        <v>832</v>
      </c>
    </row>
    <row r="55" spans="1:4" ht="30" x14ac:dyDescent="0.25">
      <c r="A55" s="576" t="s">
        <v>871</v>
      </c>
      <c r="B55" s="576" t="s">
        <v>1046</v>
      </c>
      <c r="C55" s="577" t="s">
        <v>841</v>
      </c>
      <c r="D55" s="580" t="s">
        <v>832</v>
      </c>
    </row>
    <row r="56" spans="1:4" x14ac:dyDescent="0.25">
      <c r="A56" s="576" t="s">
        <v>871</v>
      </c>
      <c r="B56" s="576" t="s">
        <v>867</v>
      </c>
      <c r="C56" s="577" t="s">
        <v>523</v>
      </c>
      <c r="D56" s="580" t="s">
        <v>832</v>
      </c>
    </row>
    <row r="57" spans="1:4" x14ac:dyDescent="0.25">
      <c r="A57" s="576" t="s">
        <v>871</v>
      </c>
      <c r="B57" s="576" t="s">
        <v>524</v>
      </c>
      <c r="C57" s="577" t="s">
        <v>525</v>
      </c>
      <c r="D57" s="580" t="s">
        <v>832</v>
      </c>
    </row>
    <row r="58" spans="1:4" ht="30" x14ac:dyDescent="0.25">
      <c r="A58" s="576" t="s">
        <v>871</v>
      </c>
      <c r="B58" s="576" t="s">
        <v>526</v>
      </c>
      <c r="C58" s="577" t="s">
        <v>527</v>
      </c>
      <c r="D58" s="580" t="s">
        <v>832</v>
      </c>
    </row>
    <row r="59" spans="1:4" x14ac:dyDescent="0.25">
      <c r="A59" s="576" t="s">
        <v>871</v>
      </c>
      <c r="B59" s="576" t="s">
        <v>528</v>
      </c>
      <c r="C59" s="577" t="s">
        <v>842</v>
      </c>
      <c r="D59" s="580" t="s">
        <v>832</v>
      </c>
    </row>
    <row r="60" spans="1:4" x14ac:dyDescent="0.25">
      <c r="A60" s="576" t="s">
        <v>871</v>
      </c>
      <c r="B60" s="576" t="s">
        <v>529</v>
      </c>
      <c r="C60" s="577" t="s">
        <v>530</v>
      </c>
      <c r="D60" s="580" t="s">
        <v>832</v>
      </c>
    </row>
    <row r="61" spans="1:4" x14ac:dyDescent="0.25">
      <c r="A61" s="576" t="s">
        <v>871</v>
      </c>
      <c r="B61" s="576" t="s">
        <v>531</v>
      </c>
      <c r="C61" s="577" t="s">
        <v>532</v>
      </c>
      <c r="D61" s="580" t="s">
        <v>832</v>
      </c>
    </row>
    <row r="62" spans="1:4" ht="30" x14ac:dyDescent="0.25">
      <c r="A62" s="576" t="s">
        <v>871</v>
      </c>
      <c r="B62" s="576" t="s">
        <v>533</v>
      </c>
      <c r="C62" s="577" t="s">
        <v>534</v>
      </c>
      <c r="D62" s="580" t="s">
        <v>832</v>
      </c>
    </row>
    <row r="63" spans="1:4" x14ac:dyDescent="0.25">
      <c r="A63" s="576" t="s">
        <v>871</v>
      </c>
      <c r="B63" s="576" t="s">
        <v>535</v>
      </c>
      <c r="C63" s="577" t="s">
        <v>536</v>
      </c>
      <c r="D63" s="580" t="s">
        <v>832</v>
      </c>
    </row>
    <row r="64" spans="1:4" x14ac:dyDescent="0.25">
      <c r="A64" s="576" t="s">
        <v>871</v>
      </c>
      <c r="B64" s="576" t="s">
        <v>537</v>
      </c>
      <c r="C64" s="577" t="s">
        <v>538</v>
      </c>
      <c r="D64" s="580" t="s">
        <v>832</v>
      </c>
    </row>
    <row r="65" spans="1:4" ht="30" x14ac:dyDescent="0.25">
      <c r="A65" s="576" t="s">
        <v>871</v>
      </c>
      <c r="B65" s="576" t="s">
        <v>539</v>
      </c>
      <c r="C65" s="577" t="s">
        <v>843</v>
      </c>
      <c r="D65" s="580" t="s">
        <v>832</v>
      </c>
    </row>
    <row r="66" spans="1:4" x14ac:dyDescent="0.25">
      <c r="A66" s="576" t="s">
        <v>871</v>
      </c>
      <c r="B66" s="576" t="s">
        <v>540</v>
      </c>
      <c r="C66" s="577" t="s">
        <v>541</v>
      </c>
      <c r="D66" s="580" t="s">
        <v>832</v>
      </c>
    </row>
    <row r="67" spans="1:4" x14ac:dyDescent="0.25">
      <c r="A67" s="576" t="s">
        <v>871</v>
      </c>
      <c r="B67" s="576" t="s">
        <v>542</v>
      </c>
      <c r="C67" s="577" t="s">
        <v>543</v>
      </c>
      <c r="D67" s="580" t="s">
        <v>832</v>
      </c>
    </row>
    <row r="68" spans="1:4" ht="30" x14ac:dyDescent="0.25">
      <c r="A68" s="576" t="s">
        <v>871</v>
      </c>
      <c r="B68" s="576" t="s">
        <v>544</v>
      </c>
      <c r="C68" s="577" t="s">
        <v>545</v>
      </c>
      <c r="D68" s="580" t="s">
        <v>832</v>
      </c>
    </row>
    <row r="69" spans="1:4" ht="60" x14ac:dyDescent="0.25">
      <c r="A69" s="576" t="s">
        <v>871</v>
      </c>
      <c r="B69" s="576" t="s">
        <v>546</v>
      </c>
      <c r="C69" s="577" t="s">
        <v>547</v>
      </c>
      <c r="D69" s="580" t="s">
        <v>832</v>
      </c>
    </row>
    <row r="70" spans="1:4" x14ac:dyDescent="0.25">
      <c r="A70" s="576" t="s">
        <v>871</v>
      </c>
      <c r="B70" s="576" t="s">
        <v>548</v>
      </c>
      <c r="C70" s="577" t="s">
        <v>549</v>
      </c>
      <c r="D70" s="580" t="s">
        <v>832</v>
      </c>
    </row>
    <row r="71" spans="1:4" ht="30" x14ac:dyDescent="0.25">
      <c r="A71" s="576" t="s">
        <v>871</v>
      </c>
      <c r="B71" s="576" t="s">
        <v>550</v>
      </c>
      <c r="C71" s="577" t="s">
        <v>551</v>
      </c>
      <c r="D71" s="580" t="s">
        <v>832</v>
      </c>
    </row>
    <row r="72" spans="1:4" x14ac:dyDescent="0.25">
      <c r="A72" s="576" t="s">
        <v>871</v>
      </c>
      <c r="B72" s="576" t="s">
        <v>552</v>
      </c>
      <c r="C72" s="577" t="s">
        <v>553</v>
      </c>
      <c r="D72" s="580" t="s">
        <v>832</v>
      </c>
    </row>
    <row r="73" spans="1:4" x14ac:dyDescent="0.25">
      <c r="A73" s="576" t="s">
        <v>871</v>
      </c>
      <c r="B73" s="576" t="s">
        <v>554</v>
      </c>
      <c r="C73" s="577" t="s">
        <v>555</v>
      </c>
      <c r="D73" s="580" t="s">
        <v>832</v>
      </c>
    </row>
    <row r="74" spans="1:4" x14ac:dyDescent="0.25">
      <c r="A74" s="576" t="s">
        <v>871</v>
      </c>
      <c r="B74" s="576" t="s">
        <v>556</v>
      </c>
      <c r="C74" s="577" t="s">
        <v>557</v>
      </c>
      <c r="D74" s="580" t="s">
        <v>832</v>
      </c>
    </row>
    <row r="75" spans="1:4" x14ac:dyDescent="0.25">
      <c r="A75" s="576" t="s">
        <v>871</v>
      </c>
      <c r="B75" s="576" t="s">
        <v>558</v>
      </c>
      <c r="C75" s="577" t="s">
        <v>559</v>
      </c>
      <c r="D75" s="580" t="s">
        <v>832</v>
      </c>
    </row>
    <row r="76" spans="1:4" x14ac:dyDescent="0.25">
      <c r="A76" s="576" t="s">
        <v>871</v>
      </c>
      <c r="B76" s="576" t="s">
        <v>560</v>
      </c>
      <c r="C76" s="577" t="s">
        <v>561</v>
      </c>
      <c r="D76" s="580" t="s">
        <v>832</v>
      </c>
    </row>
    <row r="77" spans="1:4" x14ac:dyDescent="0.25">
      <c r="A77" s="576" t="s">
        <v>871</v>
      </c>
      <c r="B77" s="576" t="s">
        <v>562</v>
      </c>
      <c r="C77" s="577" t="s">
        <v>563</v>
      </c>
      <c r="D77" s="580" t="s">
        <v>832</v>
      </c>
    </row>
    <row r="78" spans="1:4" x14ac:dyDescent="0.25">
      <c r="A78" s="576" t="s">
        <v>871</v>
      </c>
      <c r="B78" s="576" t="s">
        <v>564</v>
      </c>
      <c r="C78" s="577" t="s">
        <v>565</v>
      </c>
      <c r="D78" s="580" t="s">
        <v>832</v>
      </c>
    </row>
    <row r="79" spans="1:4" x14ac:dyDescent="0.25">
      <c r="A79" s="576" t="s">
        <v>871</v>
      </c>
      <c r="B79" s="576" t="s">
        <v>566</v>
      </c>
      <c r="C79" s="577" t="s">
        <v>844</v>
      </c>
      <c r="D79" s="580" t="s">
        <v>832</v>
      </c>
    </row>
    <row r="80" spans="1:4" ht="30" x14ac:dyDescent="0.25">
      <c r="A80" s="576" t="s">
        <v>871</v>
      </c>
      <c r="B80" s="576" t="s">
        <v>567</v>
      </c>
      <c r="C80" s="577" t="s">
        <v>568</v>
      </c>
      <c r="D80" s="580" t="s">
        <v>832</v>
      </c>
    </row>
    <row r="81" spans="1:4" x14ac:dyDescent="0.25">
      <c r="A81" s="576" t="s">
        <v>871</v>
      </c>
      <c r="B81" s="576" t="s">
        <v>569</v>
      </c>
      <c r="C81" s="577" t="s">
        <v>570</v>
      </c>
      <c r="D81" s="580" t="s">
        <v>832</v>
      </c>
    </row>
    <row r="82" spans="1:4" ht="30" x14ac:dyDescent="0.25">
      <c r="A82" s="576" t="s">
        <v>871</v>
      </c>
      <c r="B82" s="576" t="s">
        <v>571</v>
      </c>
      <c r="C82" s="577" t="s">
        <v>572</v>
      </c>
      <c r="D82" s="580" t="s">
        <v>832</v>
      </c>
    </row>
    <row r="83" spans="1:4" x14ac:dyDescent="0.25">
      <c r="A83" s="576" t="s">
        <v>871</v>
      </c>
      <c r="B83" s="576" t="s">
        <v>573</v>
      </c>
      <c r="C83" s="577" t="s">
        <v>574</v>
      </c>
      <c r="D83" s="580" t="s">
        <v>832</v>
      </c>
    </row>
    <row r="84" spans="1:4" ht="30" x14ac:dyDescent="0.25">
      <c r="A84" s="576" t="s">
        <v>871</v>
      </c>
      <c r="B84" s="576" t="s">
        <v>575</v>
      </c>
      <c r="C84" s="577" t="s">
        <v>576</v>
      </c>
      <c r="D84" s="580" t="s">
        <v>832</v>
      </c>
    </row>
    <row r="85" spans="1:4" ht="30" x14ac:dyDescent="0.25">
      <c r="A85" s="576" t="s">
        <v>871</v>
      </c>
      <c r="B85" s="576" t="s">
        <v>577</v>
      </c>
      <c r="C85" s="577" t="s">
        <v>578</v>
      </c>
      <c r="D85" s="580" t="s">
        <v>832</v>
      </c>
    </row>
    <row r="86" spans="1:4" x14ac:dyDescent="0.25">
      <c r="A86" s="576" t="s">
        <v>871</v>
      </c>
      <c r="B86" s="576" t="s">
        <v>579</v>
      </c>
      <c r="C86" s="577" t="s">
        <v>845</v>
      </c>
      <c r="D86" s="580" t="s">
        <v>832</v>
      </c>
    </row>
    <row r="87" spans="1:4" ht="45" x14ac:dyDescent="0.25">
      <c r="A87" s="576" t="s">
        <v>871</v>
      </c>
      <c r="B87" s="576" t="s">
        <v>580</v>
      </c>
      <c r="C87" s="577" t="s">
        <v>846</v>
      </c>
      <c r="D87" s="580" t="s">
        <v>832</v>
      </c>
    </row>
    <row r="88" spans="1:4" x14ac:dyDescent="0.25">
      <c r="A88" s="576" t="s">
        <v>871</v>
      </c>
      <c r="B88" s="576" t="s">
        <v>581</v>
      </c>
      <c r="C88" s="577" t="s">
        <v>582</v>
      </c>
      <c r="D88" s="580" t="s">
        <v>832</v>
      </c>
    </row>
    <row r="89" spans="1:4" ht="30" x14ac:dyDescent="0.25">
      <c r="A89" s="576" t="s">
        <v>871</v>
      </c>
      <c r="B89" s="576" t="s">
        <v>583</v>
      </c>
      <c r="C89" s="577" t="s">
        <v>584</v>
      </c>
      <c r="D89" s="580" t="s">
        <v>832</v>
      </c>
    </row>
    <row r="90" spans="1:4" x14ac:dyDescent="0.25">
      <c r="A90" s="576" t="s">
        <v>871</v>
      </c>
      <c r="B90" s="576" t="s">
        <v>585</v>
      </c>
      <c r="C90" s="577" t="s">
        <v>586</v>
      </c>
      <c r="D90" s="580" t="s">
        <v>832</v>
      </c>
    </row>
    <row r="91" spans="1:4" x14ac:dyDescent="0.25">
      <c r="A91" s="576" t="s">
        <v>871</v>
      </c>
      <c r="B91" s="576" t="s">
        <v>587</v>
      </c>
      <c r="C91" s="577" t="s">
        <v>588</v>
      </c>
      <c r="D91" s="580" t="s">
        <v>832</v>
      </c>
    </row>
    <row r="92" spans="1:4" x14ac:dyDescent="0.25">
      <c r="A92" s="576" t="s">
        <v>871</v>
      </c>
      <c r="B92" s="576" t="s">
        <v>589</v>
      </c>
      <c r="C92" s="577" t="s">
        <v>590</v>
      </c>
      <c r="D92" s="580" t="s">
        <v>832</v>
      </c>
    </row>
    <row r="93" spans="1:4" x14ac:dyDescent="0.25">
      <c r="A93" s="576" t="s">
        <v>871</v>
      </c>
      <c r="B93" s="576" t="s">
        <v>591</v>
      </c>
      <c r="C93" s="577" t="s">
        <v>847</v>
      </c>
      <c r="D93" s="580" t="s">
        <v>832</v>
      </c>
    </row>
    <row r="94" spans="1:4" x14ac:dyDescent="0.25">
      <c r="A94" s="576" t="s">
        <v>871</v>
      </c>
      <c r="B94" s="576" t="s">
        <v>592</v>
      </c>
      <c r="C94" s="577" t="s">
        <v>593</v>
      </c>
      <c r="D94" s="580" t="s">
        <v>832</v>
      </c>
    </row>
    <row r="95" spans="1:4" x14ac:dyDescent="0.25">
      <c r="A95" s="576" t="s">
        <v>871</v>
      </c>
      <c r="B95" s="576" t="s">
        <v>594</v>
      </c>
      <c r="C95" s="577" t="s">
        <v>595</v>
      </c>
      <c r="D95" s="580" t="s">
        <v>832</v>
      </c>
    </row>
    <row r="96" spans="1:4" ht="30" x14ac:dyDescent="0.25">
      <c r="A96" s="576" t="s">
        <v>871</v>
      </c>
      <c r="B96" s="576" t="s">
        <v>596</v>
      </c>
      <c r="C96" s="577" t="s">
        <v>848</v>
      </c>
      <c r="D96" s="580" t="s">
        <v>832</v>
      </c>
    </row>
    <row r="97" spans="1:4" x14ac:dyDescent="0.25">
      <c r="A97" s="576" t="s">
        <v>871</v>
      </c>
      <c r="B97" s="576" t="s">
        <v>597</v>
      </c>
      <c r="C97" s="577" t="s">
        <v>598</v>
      </c>
      <c r="D97" s="580" t="s">
        <v>833</v>
      </c>
    </row>
    <row r="98" spans="1:4" ht="30" x14ac:dyDescent="0.25">
      <c r="A98" s="576" t="s">
        <v>871</v>
      </c>
      <c r="B98" s="576" t="s">
        <v>599</v>
      </c>
      <c r="C98" s="577" t="s">
        <v>600</v>
      </c>
      <c r="D98" s="580" t="s">
        <v>832</v>
      </c>
    </row>
    <row r="99" spans="1:4" x14ac:dyDescent="0.25">
      <c r="A99" s="576" t="s">
        <v>871</v>
      </c>
      <c r="B99" s="576" t="s">
        <v>601</v>
      </c>
      <c r="C99" s="577" t="s">
        <v>602</v>
      </c>
      <c r="D99" s="580" t="s">
        <v>832</v>
      </c>
    </row>
    <row r="100" spans="1:4" ht="30" x14ac:dyDescent="0.25">
      <c r="A100" s="576" t="s">
        <v>871</v>
      </c>
      <c r="B100" s="576" t="s">
        <v>603</v>
      </c>
      <c r="C100" s="577" t="s">
        <v>604</v>
      </c>
      <c r="D100" s="580" t="s">
        <v>833</v>
      </c>
    </row>
    <row r="101" spans="1:4" x14ac:dyDescent="0.25">
      <c r="A101" s="576" t="s">
        <v>871</v>
      </c>
      <c r="B101" s="576" t="s">
        <v>605</v>
      </c>
      <c r="C101" s="577" t="s">
        <v>606</v>
      </c>
      <c r="D101" s="580" t="s">
        <v>833</v>
      </c>
    </row>
    <row r="102" spans="1:4" x14ac:dyDescent="0.25">
      <c r="A102" s="577" t="s">
        <v>871</v>
      </c>
      <c r="B102" s="577" t="s">
        <v>607</v>
      </c>
      <c r="C102" s="577" t="s">
        <v>849</v>
      </c>
      <c r="D102" s="577" t="s">
        <v>832</v>
      </c>
    </row>
    <row r="103" spans="1:4" x14ac:dyDescent="0.25">
      <c r="A103" s="577" t="s">
        <v>871</v>
      </c>
      <c r="B103" s="577" t="s">
        <v>608</v>
      </c>
      <c r="C103" s="577" t="s">
        <v>609</v>
      </c>
      <c r="D103" s="577" t="s">
        <v>832</v>
      </c>
    </row>
    <row r="104" spans="1:4" ht="45" x14ac:dyDescent="0.25">
      <c r="A104" s="577" t="s">
        <v>871</v>
      </c>
      <c r="B104" s="577" t="s">
        <v>610</v>
      </c>
      <c r="C104" s="577" t="s">
        <v>850</v>
      </c>
      <c r="D104" s="577" t="s">
        <v>832</v>
      </c>
    </row>
    <row r="105" spans="1:4" x14ac:dyDescent="0.25">
      <c r="A105" s="577" t="s">
        <v>871</v>
      </c>
      <c r="B105" s="577" t="s">
        <v>611</v>
      </c>
      <c r="C105" s="577" t="s">
        <v>851</v>
      </c>
      <c r="D105" s="577" t="s">
        <v>832</v>
      </c>
    </row>
    <row r="106" spans="1:4" ht="30" x14ac:dyDescent="0.25">
      <c r="A106" s="577" t="s">
        <v>871</v>
      </c>
      <c r="B106" s="577" t="s">
        <v>612</v>
      </c>
      <c r="C106" s="577" t="s">
        <v>613</v>
      </c>
      <c r="D106" s="577" t="s">
        <v>832</v>
      </c>
    </row>
    <row r="107" spans="1:4" ht="30" x14ac:dyDescent="0.25">
      <c r="A107" s="577" t="s">
        <v>871</v>
      </c>
      <c r="B107" s="577" t="s">
        <v>614</v>
      </c>
      <c r="C107" s="577" t="s">
        <v>615</v>
      </c>
      <c r="D107" s="577" t="s">
        <v>832</v>
      </c>
    </row>
    <row r="108" spans="1:4" ht="30" x14ac:dyDescent="0.25">
      <c r="A108" s="577" t="s">
        <v>871</v>
      </c>
      <c r="B108" s="577" t="s">
        <v>616</v>
      </c>
      <c r="C108" s="577" t="s">
        <v>617</v>
      </c>
      <c r="D108" s="577" t="s">
        <v>832</v>
      </c>
    </row>
    <row r="109" spans="1:4" x14ac:dyDescent="0.25">
      <c r="A109" s="577" t="s">
        <v>871</v>
      </c>
      <c r="B109" s="577" t="s">
        <v>618</v>
      </c>
      <c r="C109" s="577" t="s">
        <v>619</v>
      </c>
      <c r="D109" s="577" t="s">
        <v>832</v>
      </c>
    </row>
    <row r="110" spans="1:4" ht="30" x14ac:dyDescent="0.25">
      <c r="A110" s="577" t="s">
        <v>871</v>
      </c>
      <c r="B110" s="577" t="s">
        <v>620</v>
      </c>
      <c r="C110" s="577" t="s">
        <v>852</v>
      </c>
      <c r="D110" s="577" t="s">
        <v>832</v>
      </c>
    </row>
    <row r="111" spans="1:4" ht="30" x14ac:dyDescent="0.25">
      <c r="A111" s="577" t="s">
        <v>871</v>
      </c>
      <c r="B111" s="577" t="s">
        <v>621</v>
      </c>
      <c r="C111" s="577" t="s">
        <v>622</v>
      </c>
      <c r="D111" s="577" t="s">
        <v>832</v>
      </c>
    </row>
    <row r="112" spans="1:4" x14ac:dyDescent="0.25">
      <c r="A112" s="577" t="s">
        <v>871</v>
      </c>
      <c r="B112" s="577" t="s">
        <v>623</v>
      </c>
      <c r="C112" s="577" t="s">
        <v>853</v>
      </c>
      <c r="D112" s="577" t="s">
        <v>832</v>
      </c>
    </row>
    <row r="113" spans="1:4" ht="30" x14ac:dyDescent="0.25">
      <c r="A113" s="577" t="s">
        <v>871</v>
      </c>
      <c r="B113" s="577" t="s">
        <v>1047</v>
      </c>
      <c r="C113" s="577" t="s">
        <v>1048</v>
      </c>
      <c r="D113" s="577" t="s">
        <v>1049</v>
      </c>
    </row>
    <row r="114" spans="1:4" x14ac:dyDescent="0.25">
      <c r="A114" s="577" t="s">
        <v>871</v>
      </c>
      <c r="B114" s="577" t="s">
        <v>1050</v>
      </c>
      <c r="C114" s="577" t="s">
        <v>1051</v>
      </c>
      <c r="D114" s="577" t="s">
        <v>1049</v>
      </c>
    </row>
    <row r="115" spans="1:4" x14ac:dyDescent="0.25">
      <c r="A115" s="577" t="s">
        <v>871</v>
      </c>
      <c r="B115" s="577" t="s">
        <v>1052</v>
      </c>
      <c r="C115" s="577" t="s">
        <v>1053</v>
      </c>
      <c r="D115" s="577" t="s">
        <v>1049</v>
      </c>
    </row>
    <row r="116" spans="1:4" s="57" customFormat="1" x14ac:dyDescent="0.25">
      <c r="A116" s="577" t="s">
        <v>871</v>
      </c>
      <c r="B116" s="577" t="s">
        <v>1054</v>
      </c>
      <c r="C116" s="577" t="s">
        <v>1055</v>
      </c>
      <c r="D116" s="577" t="s">
        <v>1049</v>
      </c>
    </row>
    <row r="117" spans="1:4" s="57" customFormat="1" x14ac:dyDescent="0.25">
      <c r="A117" s="577" t="s">
        <v>871</v>
      </c>
      <c r="B117" s="577" t="s">
        <v>1056</v>
      </c>
      <c r="C117" s="577" t="s">
        <v>1057</v>
      </c>
      <c r="D117" s="577" t="s">
        <v>1049</v>
      </c>
    </row>
    <row r="118" spans="1:4" s="57" customFormat="1" ht="42" customHeight="1" x14ac:dyDescent="0.25">
      <c r="A118" s="577" t="s">
        <v>871</v>
      </c>
      <c r="B118" s="577" t="s">
        <v>1058</v>
      </c>
      <c r="C118" s="577" t="s">
        <v>1059</v>
      </c>
      <c r="D118" s="577" t="s">
        <v>1049</v>
      </c>
    </row>
    <row r="119" spans="1:4" s="57" customFormat="1" ht="20.25" customHeight="1" x14ac:dyDescent="0.25">
      <c r="A119" s="577" t="s">
        <v>871</v>
      </c>
      <c r="B119" s="577" t="s">
        <v>1066</v>
      </c>
      <c r="C119" s="577" t="s">
        <v>1067</v>
      </c>
      <c r="D119" s="577" t="s">
        <v>1049</v>
      </c>
    </row>
    <row r="120" spans="1:4" s="25" customFormat="1" ht="20.25" customHeight="1" x14ac:dyDescent="0.25">
      <c r="A120" s="577" t="s">
        <v>871</v>
      </c>
      <c r="B120" s="577" t="s">
        <v>1068</v>
      </c>
      <c r="C120" s="577" t="s">
        <v>1069</v>
      </c>
      <c r="D120" s="577" t="s">
        <v>1049</v>
      </c>
    </row>
    <row r="121" spans="1:4" s="57" customFormat="1" ht="20.25" customHeight="1" x14ac:dyDescent="0.25">
      <c r="A121" s="577" t="s">
        <v>871</v>
      </c>
      <c r="B121" s="577" t="s">
        <v>1070</v>
      </c>
      <c r="C121" s="577" t="s">
        <v>1071</v>
      </c>
      <c r="D121" s="577" t="s">
        <v>832</v>
      </c>
    </row>
    <row r="122" spans="1:4" s="57" customFormat="1" ht="20.25" customHeight="1" x14ac:dyDescent="0.25">
      <c r="A122" s="577" t="s">
        <v>871</v>
      </c>
      <c r="B122" s="577" t="s">
        <v>1072</v>
      </c>
      <c r="C122" s="577" t="s">
        <v>1073</v>
      </c>
      <c r="D122" s="577" t="s">
        <v>833</v>
      </c>
    </row>
    <row r="123" spans="1:4" s="57" customFormat="1" ht="20.25" customHeight="1" x14ac:dyDescent="0.25">
      <c r="A123" s="577" t="s">
        <v>871</v>
      </c>
      <c r="B123" s="577" t="s">
        <v>1074</v>
      </c>
      <c r="C123" s="577" t="s">
        <v>1075</v>
      </c>
      <c r="D123" s="577" t="s">
        <v>832</v>
      </c>
    </row>
    <row r="124" spans="1:4" s="57" customFormat="1" ht="20.25" customHeight="1" x14ac:dyDescent="0.25">
      <c r="A124" s="577" t="s">
        <v>871</v>
      </c>
      <c r="B124" s="577" t="s">
        <v>1076</v>
      </c>
      <c r="C124" s="577" t="s">
        <v>1077</v>
      </c>
      <c r="D124" s="577" t="s">
        <v>832</v>
      </c>
    </row>
    <row r="125" spans="1:4" s="57" customFormat="1" ht="20.25" customHeight="1" x14ac:dyDescent="0.25">
      <c r="A125" s="577" t="s">
        <v>871</v>
      </c>
      <c r="B125" s="577" t="s">
        <v>1060</v>
      </c>
      <c r="C125" s="577" t="s">
        <v>1061</v>
      </c>
      <c r="D125" s="577" t="s">
        <v>832</v>
      </c>
    </row>
    <row r="126" spans="1:4" s="57" customFormat="1" ht="20.25" customHeight="1" x14ac:dyDescent="0.25">
      <c r="A126" s="577" t="s">
        <v>871</v>
      </c>
      <c r="B126" s="577" t="s">
        <v>1062</v>
      </c>
      <c r="C126" s="577" t="s">
        <v>1063</v>
      </c>
      <c r="D126" s="577" t="s">
        <v>832</v>
      </c>
    </row>
    <row r="127" spans="1:4" s="57" customFormat="1" ht="30" x14ac:dyDescent="0.25">
      <c r="A127" s="577" t="s">
        <v>871</v>
      </c>
      <c r="B127" s="577" t="s">
        <v>1064</v>
      </c>
      <c r="C127" s="577" t="s">
        <v>1065</v>
      </c>
      <c r="D127" s="577" t="s">
        <v>832</v>
      </c>
    </row>
    <row r="128" spans="1:4" x14ac:dyDescent="0.25">
      <c r="A128" s="576" t="s">
        <v>871</v>
      </c>
      <c r="B128" s="576" t="s">
        <v>1019</v>
      </c>
      <c r="C128" s="577" t="s">
        <v>854</v>
      </c>
      <c r="D128" s="577" t="s">
        <v>832</v>
      </c>
    </row>
    <row r="129" spans="1:4" x14ac:dyDescent="0.25">
      <c r="A129" s="576" t="s">
        <v>871</v>
      </c>
      <c r="B129" s="576" t="s">
        <v>1020</v>
      </c>
      <c r="C129" s="577" t="s">
        <v>855</v>
      </c>
      <c r="D129" s="577" t="s">
        <v>832</v>
      </c>
    </row>
    <row r="130" spans="1:4" x14ac:dyDescent="0.25">
      <c r="A130" s="576" t="s">
        <v>871</v>
      </c>
      <c r="B130" s="576" t="s">
        <v>1021</v>
      </c>
      <c r="C130" s="577" t="s">
        <v>856</v>
      </c>
      <c r="D130" s="577" t="s">
        <v>832</v>
      </c>
    </row>
    <row r="131" spans="1:4" x14ac:dyDescent="0.25">
      <c r="A131" s="576" t="s">
        <v>871</v>
      </c>
      <c r="B131" s="576" t="s">
        <v>1022</v>
      </c>
      <c r="C131" s="577" t="s">
        <v>624</v>
      </c>
      <c r="D131" s="577" t="s">
        <v>832</v>
      </c>
    </row>
    <row r="132" spans="1:4" ht="30" x14ac:dyDescent="0.25">
      <c r="A132" s="576" t="s">
        <v>871</v>
      </c>
      <c r="B132" s="576" t="s">
        <v>1023</v>
      </c>
      <c r="C132" s="577" t="s">
        <v>625</v>
      </c>
      <c r="D132" s="577" t="s">
        <v>832</v>
      </c>
    </row>
    <row r="133" spans="1:4" x14ac:dyDescent="0.25">
      <c r="A133" s="576" t="s">
        <v>871</v>
      </c>
      <c r="B133" s="576" t="s">
        <v>1024</v>
      </c>
      <c r="C133" s="577" t="s">
        <v>626</v>
      </c>
      <c r="D133" s="577" t="s">
        <v>832</v>
      </c>
    </row>
    <row r="134" spans="1:4" x14ac:dyDescent="0.25">
      <c r="A134" s="576" t="s">
        <v>871</v>
      </c>
      <c r="B134" s="576" t="s">
        <v>1025</v>
      </c>
      <c r="C134" s="577" t="s">
        <v>857</v>
      </c>
      <c r="D134" s="577" t="s">
        <v>832</v>
      </c>
    </row>
    <row r="135" spans="1:4" x14ac:dyDescent="0.25">
      <c r="A135" s="576" t="s">
        <v>871</v>
      </c>
      <c r="B135" s="576" t="s">
        <v>1026</v>
      </c>
      <c r="C135" s="577" t="s">
        <v>627</v>
      </c>
      <c r="D135" s="577" t="s">
        <v>832</v>
      </c>
    </row>
    <row r="136" spans="1:4" x14ac:dyDescent="0.25">
      <c r="A136" s="576" t="s">
        <v>871</v>
      </c>
      <c r="B136" s="576" t="s">
        <v>1027</v>
      </c>
      <c r="C136" s="577" t="s">
        <v>628</v>
      </c>
      <c r="D136" s="577" t="s">
        <v>832</v>
      </c>
    </row>
    <row r="137" spans="1:4" x14ac:dyDescent="0.25">
      <c r="A137" s="576" t="s">
        <v>871</v>
      </c>
      <c r="B137" s="576" t="s">
        <v>629</v>
      </c>
      <c r="C137" s="577" t="s">
        <v>630</v>
      </c>
      <c r="D137" s="577" t="s">
        <v>832</v>
      </c>
    </row>
    <row r="138" spans="1:4" x14ac:dyDescent="0.25">
      <c r="A138" s="576" t="s">
        <v>871</v>
      </c>
      <c r="B138" s="576" t="s">
        <v>631</v>
      </c>
      <c r="C138" s="577" t="s">
        <v>858</v>
      </c>
      <c r="D138" s="577" t="s">
        <v>832</v>
      </c>
    </row>
    <row r="139" spans="1:4" ht="30" x14ac:dyDescent="0.25">
      <c r="A139" s="576" t="s">
        <v>871</v>
      </c>
      <c r="B139" s="576" t="s">
        <v>632</v>
      </c>
      <c r="C139" s="577" t="s">
        <v>859</v>
      </c>
      <c r="D139" s="577" t="s">
        <v>832</v>
      </c>
    </row>
    <row r="140" spans="1:4" x14ac:dyDescent="0.25">
      <c r="A140" s="576" t="s">
        <v>871</v>
      </c>
      <c r="B140" s="576" t="s">
        <v>633</v>
      </c>
      <c r="C140" s="577" t="s">
        <v>634</v>
      </c>
      <c r="D140" s="577" t="s">
        <v>832</v>
      </c>
    </row>
    <row r="141" spans="1:4" ht="30" x14ac:dyDescent="0.25">
      <c r="A141" s="576" t="s">
        <v>871</v>
      </c>
      <c r="B141" s="576" t="s">
        <v>635</v>
      </c>
      <c r="C141" s="577" t="s">
        <v>636</v>
      </c>
      <c r="D141" s="577" t="s">
        <v>832</v>
      </c>
    </row>
    <row r="142" spans="1:4" x14ac:dyDescent="0.25">
      <c r="A142" s="576" t="s">
        <v>871</v>
      </c>
      <c r="B142" s="576" t="s">
        <v>637</v>
      </c>
      <c r="C142" s="577" t="s">
        <v>638</v>
      </c>
      <c r="D142" s="577" t="s">
        <v>832</v>
      </c>
    </row>
    <row r="143" spans="1:4" x14ac:dyDescent="0.25">
      <c r="A143" s="576" t="s">
        <v>871</v>
      </c>
      <c r="B143" s="576" t="s">
        <v>639</v>
      </c>
      <c r="C143" s="577" t="s">
        <v>640</v>
      </c>
      <c r="D143" s="577" t="s">
        <v>832</v>
      </c>
    </row>
    <row r="144" spans="1:4" x14ac:dyDescent="0.25">
      <c r="A144" s="576" t="s">
        <v>871</v>
      </c>
      <c r="B144" s="576" t="s">
        <v>641</v>
      </c>
      <c r="C144" s="577" t="s">
        <v>642</v>
      </c>
      <c r="D144" s="577" t="s">
        <v>832</v>
      </c>
    </row>
    <row r="145" spans="1:4" x14ac:dyDescent="0.25">
      <c r="A145" s="576" t="s">
        <v>871</v>
      </c>
      <c r="B145" s="576" t="s">
        <v>643</v>
      </c>
      <c r="C145" s="577" t="s">
        <v>644</v>
      </c>
      <c r="D145" s="577" t="s">
        <v>832</v>
      </c>
    </row>
    <row r="146" spans="1:4" x14ac:dyDescent="0.25">
      <c r="A146" s="576" t="s">
        <v>871</v>
      </c>
      <c r="B146" s="576" t="s">
        <v>645</v>
      </c>
      <c r="C146" s="577" t="s">
        <v>646</v>
      </c>
      <c r="D146" s="577" t="s">
        <v>832</v>
      </c>
    </row>
    <row r="147" spans="1:4" x14ac:dyDescent="0.25">
      <c r="A147" s="576" t="s">
        <v>871</v>
      </c>
      <c r="B147" s="576" t="s">
        <v>647</v>
      </c>
      <c r="C147" s="577" t="s">
        <v>860</v>
      </c>
      <c r="D147" s="577" t="s">
        <v>832</v>
      </c>
    </row>
    <row r="148" spans="1:4" ht="30" x14ac:dyDescent="0.25">
      <c r="A148" s="576" t="s">
        <v>871</v>
      </c>
      <c r="B148" s="576" t="s">
        <v>648</v>
      </c>
      <c r="C148" s="577" t="s">
        <v>861</v>
      </c>
      <c r="D148" s="577" t="s">
        <v>832</v>
      </c>
    </row>
    <row r="149" spans="1:4" x14ac:dyDescent="0.25">
      <c r="A149" s="576" t="s">
        <v>871</v>
      </c>
      <c r="B149" s="576" t="s">
        <v>649</v>
      </c>
      <c r="C149" s="577" t="s">
        <v>650</v>
      </c>
      <c r="D149" s="577" t="s">
        <v>832</v>
      </c>
    </row>
    <row r="150" spans="1:4" ht="30" x14ac:dyDescent="0.25">
      <c r="A150" s="576" t="s">
        <v>871</v>
      </c>
      <c r="B150" s="576" t="s">
        <v>983</v>
      </c>
      <c r="C150" s="580" t="s">
        <v>984</v>
      </c>
      <c r="D150" s="577" t="s">
        <v>1078</v>
      </c>
    </row>
    <row r="151" spans="1:4" x14ac:dyDescent="0.25">
      <c r="A151" s="576" t="s">
        <v>871</v>
      </c>
      <c r="B151" s="576" t="s">
        <v>985</v>
      </c>
      <c r="C151" s="580" t="s">
        <v>986</v>
      </c>
      <c r="D151" s="577" t="s">
        <v>1078</v>
      </c>
    </row>
    <row r="152" spans="1:4" x14ac:dyDescent="0.25">
      <c r="A152" s="576" t="s">
        <v>871</v>
      </c>
      <c r="B152" s="576" t="s">
        <v>987</v>
      </c>
      <c r="C152" s="580" t="s">
        <v>988</v>
      </c>
      <c r="D152" s="577" t="s">
        <v>1078</v>
      </c>
    </row>
    <row r="153" spans="1:4" x14ac:dyDescent="0.25">
      <c r="A153" s="576" t="s">
        <v>871</v>
      </c>
      <c r="B153" s="576" t="s">
        <v>989</v>
      </c>
      <c r="C153" s="580" t="s">
        <v>990</v>
      </c>
      <c r="D153" s="577" t="s">
        <v>1078</v>
      </c>
    </row>
    <row r="154" spans="1:4" x14ac:dyDescent="0.25">
      <c r="A154" s="576" t="s">
        <v>871</v>
      </c>
      <c r="B154" s="576" t="s">
        <v>991</v>
      </c>
      <c r="C154" s="580" t="s">
        <v>992</v>
      </c>
      <c r="D154" s="577" t="s">
        <v>1078</v>
      </c>
    </row>
    <row r="155" spans="1:4" x14ac:dyDescent="0.25">
      <c r="A155" s="576" t="s">
        <v>871</v>
      </c>
      <c r="B155" s="576" t="s">
        <v>993</v>
      </c>
      <c r="C155" s="580" t="s">
        <v>994</v>
      </c>
      <c r="D155" s="577" t="s">
        <v>1078</v>
      </c>
    </row>
    <row r="156" spans="1:4" ht="30" x14ac:dyDescent="0.25">
      <c r="A156" s="581" t="s">
        <v>870</v>
      </c>
      <c r="B156" s="581" t="s">
        <v>882</v>
      </c>
      <c r="C156" s="582" t="s">
        <v>931</v>
      </c>
      <c r="D156" s="582" t="s">
        <v>834</v>
      </c>
    </row>
    <row r="157" spans="1:4" x14ac:dyDescent="0.25">
      <c r="A157" s="581" t="s">
        <v>870</v>
      </c>
      <c r="B157" s="581" t="s">
        <v>883</v>
      </c>
      <c r="C157" s="582" t="s">
        <v>932</v>
      </c>
      <c r="D157" s="582" t="s">
        <v>834</v>
      </c>
    </row>
    <row r="158" spans="1:4" x14ac:dyDescent="0.25">
      <c r="A158" s="581" t="s">
        <v>870</v>
      </c>
      <c r="B158" s="581" t="s">
        <v>884</v>
      </c>
      <c r="C158" s="582" t="s">
        <v>933</v>
      </c>
      <c r="D158" s="582" t="s">
        <v>836</v>
      </c>
    </row>
    <row r="159" spans="1:4" ht="30" x14ac:dyDescent="0.25">
      <c r="A159" s="581" t="s">
        <v>870</v>
      </c>
      <c r="B159" s="581" t="s">
        <v>885</v>
      </c>
      <c r="C159" s="582" t="s">
        <v>934</v>
      </c>
      <c r="D159" s="582" t="s">
        <v>836</v>
      </c>
    </row>
    <row r="160" spans="1:4" x14ac:dyDescent="0.25">
      <c r="A160" s="581" t="s">
        <v>870</v>
      </c>
      <c r="B160" s="581" t="s">
        <v>886</v>
      </c>
      <c r="C160" s="582" t="s">
        <v>935</v>
      </c>
      <c r="D160" s="582" t="s">
        <v>836</v>
      </c>
    </row>
    <row r="161" spans="1:4" x14ac:dyDescent="0.25">
      <c r="A161" s="581" t="s">
        <v>870</v>
      </c>
      <c r="B161" s="581" t="s">
        <v>887</v>
      </c>
      <c r="C161" s="582" t="s">
        <v>936</v>
      </c>
      <c r="D161" s="582" t="s">
        <v>834</v>
      </c>
    </row>
    <row r="162" spans="1:4" ht="30" x14ac:dyDescent="0.25">
      <c r="A162" s="581" t="s">
        <v>870</v>
      </c>
      <c r="B162" s="581" t="s">
        <v>888</v>
      </c>
      <c r="C162" s="582" t="s">
        <v>937</v>
      </c>
      <c r="D162" s="582" t="s">
        <v>834</v>
      </c>
    </row>
    <row r="163" spans="1:4" ht="30" x14ac:dyDescent="0.25">
      <c r="A163" s="581" t="s">
        <v>870</v>
      </c>
      <c r="B163" s="581" t="s">
        <v>889</v>
      </c>
      <c r="C163" s="582" t="s">
        <v>938</v>
      </c>
      <c r="D163" s="582" t="s">
        <v>834</v>
      </c>
    </row>
    <row r="164" spans="1:4" ht="30" x14ac:dyDescent="0.25">
      <c r="A164" s="581" t="s">
        <v>870</v>
      </c>
      <c r="B164" s="581" t="s">
        <v>890</v>
      </c>
      <c r="C164" s="582" t="s">
        <v>939</v>
      </c>
      <c r="D164" s="582" t="s">
        <v>834</v>
      </c>
    </row>
    <row r="165" spans="1:4" x14ac:dyDescent="0.25">
      <c r="A165" s="581" t="s">
        <v>870</v>
      </c>
      <c r="B165" s="581" t="s">
        <v>891</v>
      </c>
      <c r="C165" s="582" t="s">
        <v>940</v>
      </c>
      <c r="D165" s="582" t="s">
        <v>834</v>
      </c>
    </row>
    <row r="166" spans="1:4" ht="30" x14ac:dyDescent="0.25">
      <c r="A166" s="581" t="s">
        <v>870</v>
      </c>
      <c r="B166" s="581" t="s">
        <v>892</v>
      </c>
      <c r="C166" s="582" t="s">
        <v>941</v>
      </c>
      <c r="D166" s="582" t="s">
        <v>835</v>
      </c>
    </row>
    <row r="167" spans="1:4" ht="30" x14ac:dyDescent="0.25">
      <c r="A167" s="581" t="s">
        <v>870</v>
      </c>
      <c r="B167" s="581" t="s">
        <v>893</v>
      </c>
      <c r="C167" s="582" t="s">
        <v>942</v>
      </c>
      <c r="D167" s="582" t="s">
        <v>834</v>
      </c>
    </row>
    <row r="168" spans="1:4" x14ac:dyDescent="0.25">
      <c r="A168" s="581" t="s">
        <v>870</v>
      </c>
      <c r="B168" s="581" t="s">
        <v>894</v>
      </c>
      <c r="C168" s="582" t="s">
        <v>943</v>
      </c>
      <c r="D168" s="582" t="s">
        <v>834</v>
      </c>
    </row>
    <row r="169" spans="1:4" ht="45" x14ac:dyDescent="0.25">
      <c r="A169" s="581" t="s">
        <v>870</v>
      </c>
      <c r="B169" s="581" t="s">
        <v>895</v>
      </c>
      <c r="C169" s="582" t="s">
        <v>944</v>
      </c>
      <c r="D169" s="582" t="s">
        <v>834</v>
      </c>
    </row>
    <row r="170" spans="1:4" ht="30" x14ac:dyDescent="0.25">
      <c r="A170" s="581" t="s">
        <v>870</v>
      </c>
      <c r="B170" s="581" t="s">
        <v>896</v>
      </c>
      <c r="C170" s="582" t="s">
        <v>945</v>
      </c>
      <c r="D170" s="582" t="s">
        <v>834</v>
      </c>
    </row>
    <row r="171" spans="1:4" x14ac:dyDescent="0.25">
      <c r="A171" s="581" t="s">
        <v>870</v>
      </c>
      <c r="B171" s="581" t="s">
        <v>897</v>
      </c>
      <c r="C171" s="582" t="s">
        <v>946</v>
      </c>
      <c r="D171" s="582" t="s">
        <v>834</v>
      </c>
    </row>
    <row r="172" spans="1:4" ht="30" x14ac:dyDescent="0.25">
      <c r="A172" s="581" t="s">
        <v>870</v>
      </c>
      <c r="B172" s="581" t="s">
        <v>898</v>
      </c>
      <c r="C172" s="582" t="s">
        <v>947</v>
      </c>
      <c r="D172" s="582" t="s">
        <v>835</v>
      </c>
    </row>
    <row r="173" spans="1:4" ht="30" x14ac:dyDescent="0.25">
      <c r="A173" s="581" t="s">
        <v>870</v>
      </c>
      <c r="B173" s="581" t="s">
        <v>899</v>
      </c>
      <c r="C173" s="582" t="s">
        <v>948</v>
      </c>
      <c r="D173" s="582" t="s">
        <v>834</v>
      </c>
    </row>
    <row r="174" spans="1:4" x14ac:dyDescent="0.25">
      <c r="A174" s="581" t="s">
        <v>870</v>
      </c>
      <c r="B174" s="581" t="s">
        <v>900</v>
      </c>
      <c r="C174" s="582" t="s">
        <v>949</v>
      </c>
      <c r="D174" s="582" t="s">
        <v>834</v>
      </c>
    </row>
    <row r="175" spans="1:4" ht="30" x14ac:dyDescent="0.25">
      <c r="A175" s="581" t="s">
        <v>870</v>
      </c>
      <c r="B175" s="581" t="s">
        <v>901</v>
      </c>
      <c r="C175" s="582" t="s">
        <v>950</v>
      </c>
      <c r="D175" s="582" t="s">
        <v>834</v>
      </c>
    </row>
    <row r="176" spans="1:4" ht="30" x14ac:dyDescent="0.25">
      <c r="A176" s="581" t="s">
        <v>870</v>
      </c>
      <c r="B176" s="581" t="s">
        <v>902</v>
      </c>
      <c r="C176" s="582" t="s">
        <v>951</v>
      </c>
      <c r="D176" s="582" t="s">
        <v>834</v>
      </c>
    </row>
    <row r="177" spans="1:4" ht="30" x14ac:dyDescent="0.25">
      <c r="A177" s="581" t="s">
        <v>871</v>
      </c>
      <c r="B177" s="581" t="s">
        <v>1079</v>
      </c>
      <c r="C177" s="582" t="s">
        <v>651</v>
      </c>
      <c r="D177" s="582" t="s">
        <v>834</v>
      </c>
    </row>
    <row r="178" spans="1:4" x14ac:dyDescent="0.25">
      <c r="A178" s="581" t="s">
        <v>871</v>
      </c>
      <c r="B178" s="581" t="s">
        <v>1080</v>
      </c>
      <c r="C178" s="581" t="s">
        <v>652</v>
      </c>
      <c r="D178" s="582" t="s">
        <v>834</v>
      </c>
    </row>
    <row r="179" spans="1:4" x14ac:dyDescent="0.25">
      <c r="A179" s="581" t="s">
        <v>871</v>
      </c>
      <c r="B179" s="581" t="s">
        <v>1081</v>
      </c>
      <c r="C179" s="581" t="s">
        <v>653</v>
      </c>
      <c r="D179" s="582" t="s">
        <v>834</v>
      </c>
    </row>
    <row r="180" spans="1:4" x14ac:dyDescent="0.25">
      <c r="A180" s="581" t="s">
        <v>871</v>
      </c>
      <c r="B180" s="581" t="s">
        <v>1082</v>
      </c>
      <c r="C180" s="581" t="s">
        <v>654</v>
      </c>
      <c r="D180" s="582" t="s">
        <v>836</v>
      </c>
    </row>
    <row r="181" spans="1:4" x14ac:dyDescent="0.25">
      <c r="A181" s="581" t="s">
        <v>871</v>
      </c>
      <c r="B181" s="581" t="s">
        <v>1083</v>
      </c>
      <c r="C181" s="581" t="s">
        <v>655</v>
      </c>
      <c r="D181" s="582" t="s">
        <v>836</v>
      </c>
    </row>
    <row r="182" spans="1:4" x14ac:dyDescent="0.25">
      <c r="A182" s="581" t="s">
        <v>871</v>
      </c>
      <c r="B182" s="581" t="s">
        <v>1084</v>
      </c>
      <c r="C182" s="581" t="s">
        <v>656</v>
      </c>
      <c r="D182" s="582" t="s">
        <v>834</v>
      </c>
    </row>
    <row r="183" spans="1:4" x14ac:dyDescent="0.25">
      <c r="A183" s="581" t="s">
        <v>871</v>
      </c>
      <c r="B183" s="581" t="s">
        <v>1085</v>
      </c>
      <c r="C183" s="581" t="s">
        <v>657</v>
      </c>
      <c r="D183" s="582" t="s">
        <v>836</v>
      </c>
    </row>
    <row r="184" spans="1:4" x14ac:dyDescent="0.25">
      <c r="A184" s="581" t="s">
        <v>871</v>
      </c>
      <c r="B184" s="581" t="s">
        <v>1086</v>
      </c>
      <c r="C184" s="581" t="s">
        <v>658</v>
      </c>
      <c r="D184" s="582" t="s">
        <v>836</v>
      </c>
    </row>
    <row r="185" spans="1:4" x14ac:dyDescent="0.25">
      <c r="A185" s="581" t="s">
        <v>871</v>
      </c>
      <c r="B185" s="581" t="s">
        <v>1087</v>
      </c>
      <c r="C185" s="581" t="s">
        <v>659</v>
      </c>
      <c r="D185" s="582" t="s">
        <v>836</v>
      </c>
    </row>
    <row r="186" spans="1:4" x14ac:dyDescent="0.25">
      <c r="A186" s="581" t="s">
        <v>871</v>
      </c>
      <c r="B186" s="581" t="s">
        <v>660</v>
      </c>
      <c r="C186" s="581" t="s">
        <v>661</v>
      </c>
      <c r="D186" s="582" t="s">
        <v>836</v>
      </c>
    </row>
    <row r="187" spans="1:4" x14ac:dyDescent="0.25">
      <c r="A187" s="581" t="s">
        <v>871</v>
      </c>
      <c r="B187" s="581" t="s">
        <v>662</v>
      </c>
      <c r="C187" s="581" t="s">
        <v>862</v>
      </c>
      <c r="D187" s="582" t="s">
        <v>836</v>
      </c>
    </row>
    <row r="188" spans="1:4" ht="30" x14ac:dyDescent="0.25">
      <c r="A188" s="581" t="s">
        <v>871</v>
      </c>
      <c r="B188" s="581" t="s">
        <v>663</v>
      </c>
      <c r="C188" s="582" t="s">
        <v>664</v>
      </c>
      <c r="D188" s="582" t="s">
        <v>836</v>
      </c>
    </row>
    <row r="189" spans="1:4" x14ac:dyDescent="0.25">
      <c r="A189" s="581" t="s">
        <v>871</v>
      </c>
      <c r="B189" s="581" t="s">
        <v>665</v>
      </c>
      <c r="C189" s="581" t="s">
        <v>666</v>
      </c>
      <c r="D189" s="582" t="s">
        <v>836</v>
      </c>
    </row>
    <row r="190" spans="1:4" x14ac:dyDescent="0.25">
      <c r="A190" s="581" t="s">
        <v>871</v>
      </c>
      <c r="B190" s="581" t="s">
        <v>667</v>
      </c>
      <c r="C190" s="581" t="s">
        <v>668</v>
      </c>
      <c r="D190" s="582" t="s">
        <v>836</v>
      </c>
    </row>
    <row r="191" spans="1:4" ht="30" x14ac:dyDescent="0.25">
      <c r="A191" s="581" t="s">
        <v>871</v>
      </c>
      <c r="B191" s="581" t="s">
        <v>669</v>
      </c>
      <c r="C191" s="582" t="s">
        <v>670</v>
      </c>
      <c r="D191" s="582" t="s">
        <v>835</v>
      </c>
    </row>
    <row r="192" spans="1:4" x14ac:dyDescent="0.25">
      <c r="A192" s="581" t="s">
        <v>871</v>
      </c>
      <c r="B192" s="581" t="s">
        <v>671</v>
      </c>
      <c r="C192" s="581" t="s">
        <v>863</v>
      </c>
      <c r="D192" s="582" t="s">
        <v>834</v>
      </c>
    </row>
    <row r="193" spans="1:4" x14ac:dyDescent="0.25">
      <c r="A193" s="581" t="s">
        <v>871</v>
      </c>
      <c r="B193" s="581" t="s">
        <v>672</v>
      </c>
      <c r="C193" s="581" t="s">
        <v>673</v>
      </c>
      <c r="D193" s="582" t="s">
        <v>834</v>
      </c>
    </row>
    <row r="194" spans="1:4" x14ac:dyDescent="0.25">
      <c r="A194" s="581" t="s">
        <v>871</v>
      </c>
      <c r="B194" s="581" t="s">
        <v>674</v>
      </c>
      <c r="C194" s="581" t="s">
        <v>675</v>
      </c>
      <c r="D194" s="582" t="s">
        <v>835</v>
      </c>
    </row>
    <row r="195" spans="1:4" ht="30" x14ac:dyDescent="0.25">
      <c r="A195" s="581" t="s">
        <v>871</v>
      </c>
      <c r="B195" s="581" t="s">
        <v>676</v>
      </c>
      <c r="C195" s="582" t="s">
        <v>677</v>
      </c>
      <c r="D195" s="582" t="s">
        <v>834</v>
      </c>
    </row>
    <row r="196" spans="1:4" x14ac:dyDescent="0.25">
      <c r="A196" s="581" t="s">
        <v>871</v>
      </c>
      <c r="B196" s="581" t="s">
        <v>678</v>
      </c>
      <c r="C196" s="581" t="s">
        <v>679</v>
      </c>
      <c r="D196" s="582" t="s">
        <v>835</v>
      </c>
    </row>
    <row r="197" spans="1:4" s="57" customFormat="1" x14ac:dyDescent="0.25">
      <c r="A197" s="581" t="s">
        <v>871</v>
      </c>
      <c r="B197" s="581" t="s">
        <v>1088</v>
      </c>
      <c r="C197" s="581" t="s">
        <v>680</v>
      </c>
      <c r="D197" s="582" t="s">
        <v>835</v>
      </c>
    </row>
    <row r="198" spans="1:4" x14ac:dyDescent="0.25">
      <c r="A198" s="581" t="s">
        <v>871</v>
      </c>
      <c r="B198" s="581" t="s">
        <v>1089</v>
      </c>
      <c r="C198" s="581" t="s">
        <v>681</v>
      </c>
      <c r="D198" s="582" t="s">
        <v>834</v>
      </c>
    </row>
    <row r="199" spans="1:4" x14ac:dyDescent="0.25">
      <c r="A199" s="581" t="s">
        <v>871</v>
      </c>
      <c r="B199" s="581" t="s">
        <v>1090</v>
      </c>
      <c r="C199" s="581" t="s">
        <v>682</v>
      </c>
      <c r="D199" s="582" t="s">
        <v>834</v>
      </c>
    </row>
    <row r="200" spans="1:4" ht="30" x14ac:dyDescent="0.25">
      <c r="A200" s="581" t="s">
        <v>871</v>
      </c>
      <c r="B200" s="581" t="s">
        <v>1091</v>
      </c>
      <c r="C200" s="582" t="s">
        <v>683</v>
      </c>
      <c r="D200" s="582" t="s">
        <v>834</v>
      </c>
    </row>
    <row r="201" spans="1:4" ht="30" x14ac:dyDescent="0.25">
      <c r="A201" s="581" t="s">
        <v>871</v>
      </c>
      <c r="B201" s="581" t="s">
        <v>1092</v>
      </c>
      <c r="C201" s="582" t="s">
        <v>684</v>
      </c>
      <c r="D201" s="582" t="s">
        <v>834</v>
      </c>
    </row>
    <row r="202" spans="1:4" ht="30" x14ac:dyDescent="0.25">
      <c r="A202" s="581" t="s">
        <v>871</v>
      </c>
      <c r="B202" s="581" t="s">
        <v>1093</v>
      </c>
      <c r="C202" s="582" t="s">
        <v>685</v>
      </c>
      <c r="D202" s="582" t="s">
        <v>834</v>
      </c>
    </row>
    <row r="203" spans="1:4" ht="30" x14ac:dyDescent="0.25">
      <c r="A203" s="581" t="s">
        <v>871</v>
      </c>
      <c r="B203" s="581" t="s">
        <v>1094</v>
      </c>
      <c r="C203" s="582" t="s">
        <v>686</v>
      </c>
      <c r="D203" s="582" t="s">
        <v>834</v>
      </c>
    </row>
    <row r="204" spans="1:4" ht="30" x14ac:dyDescent="0.25">
      <c r="A204" s="581" t="s">
        <v>871</v>
      </c>
      <c r="B204" s="581" t="s">
        <v>1095</v>
      </c>
      <c r="C204" s="582" t="s">
        <v>687</v>
      </c>
      <c r="D204" s="582" t="s">
        <v>834</v>
      </c>
    </row>
    <row r="205" spans="1:4" ht="30" x14ac:dyDescent="0.25">
      <c r="A205" s="581" t="s">
        <v>871</v>
      </c>
      <c r="B205" s="581" t="s">
        <v>1096</v>
      </c>
      <c r="C205" s="582" t="s">
        <v>688</v>
      </c>
      <c r="D205" s="582" t="s">
        <v>834</v>
      </c>
    </row>
    <row r="206" spans="1:4" ht="30" x14ac:dyDescent="0.25">
      <c r="A206" s="581" t="s">
        <v>871</v>
      </c>
      <c r="B206" s="581" t="s">
        <v>1097</v>
      </c>
      <c r="C206" s="582" t="s">
        <v>689</v>
      </c>
      <c r="D206" s="582" t="s">
        <v>834</v>
      </c>
    </row>
    <row r="207" spans="1:4" x14ac:dyDescent="0.25">
      <c r="A207" s="581" t="s">
        <v>871</v>
      </c>
      <c r="B207" s="581" t="s">
        <v>690</v>
      </c>
      <c r="C207" s="581" t="s">
        <v>691</v>
      </c>
      <c r="D207" s="582" t="s">
        <v>834</v>
      </c>
    </row>
    <row r="208" spans="1:4" ht="30" x14ac:dyDescent="0.25">
      <c r="A208" s="581" t="s">
        <v>871</v>
      </c>
      <c r="B208" s="581" t="s">
        <v>692</v>
      </c>
      <c r="C208" s="582" t="s">
        <v>693</v>
      </c>
      <c r="D208" s="582" t="s">
        <v>835</v>
      </c>
    </row>
    <row r="209" spans="1:4" x14ac:dyDescent="0.25">
      <c r="A209" s="581" t="s">
        <v>871</v>
      </c>
      <c r="B209" s="581" t="s">
        <v>694</v>
      </c>
      <c r="C209" s="581" t="s">
        <v>695</v>
      </c>
      <c r="D209" s="582" t="s">
        <v>834</v>
      </c>
    </row>
    <row r="210" spans="1:4" x14ac:dyDescent="0.25">
      <c r="A210" s="581" t="s">
        <v>871</v>
      </c>
      <c r="B210" s="581" t="s">
        <v>696</v>
      </c>
      <c r="C210" s="581" t="s">
        <v>697</v>
      </c>
      <c r="D210" s="582" t="s">
        <v>834</v>
      </c>
    </row>
    <row r="211" spans="1:4" x14ac:dyDescent="0.25">
      <c r="A211" s="581" t="s">
        <v>871</v>
      </c>
      <c r="B211" s="581" t="s">
        <v>698</v>
      </c>
      <c r="C211" s="581" t="s">
        <v>699</v>
      </c>
      <c r="D211" s="582" t="s">
        <v>834</v>
      </c>
    </row>
    <row r="212" spans="1:4" x14ac:dyDescent="0.25">
      <c r="A212" s="581" t="s">
        <v>871</v>
      </c>
      <c r="B212" s="581" t="s">
        <v>700</v>
      </c>
      <c r="C212" s="581" t="s">
        <v>701</v>
      </c>
      <c r="D212" s="582" t="s">
        <v>834</v>
      </c>
    </row>
    <row r="213" spans="1:4" ht="45" x14ac:dyDescent="0.25">
      <c r="A213" s="581" t="s">
        <v>871</v>
      </c>
      <c r="B213" s="581" t="s">
        <v>702</v>
      </c>
      <c r="C213" s="582" t="s">
        <v>703</v>
      </c>
      <c r="D213" s="582" t="s">
        <v>834</v>
      </c>
    </row>
    <row r="214" spans="1:4" x14ac:dyDescent="0.25">
      <c r="A214" s="581" t="s">
        <v>871</v>
      </c>
      <c r="B214" s="581" t="s">
        <v>704</v>
      </c>
      <c r="C214" s="581" t="s">
        <v>705</v>
      </c>
      <c r="D214" s="582" t="s">
        <v>834</v>
      </c>
    </row>
    <row r="215" spans="1:4" x14ac:dyDescent="0.25">
      <c r="A215" s="581" t="s">
        <v>871</v>
      </c>
      <c r="B215" s="581" t="s">
        <v>706</v>
      </c>
      <c r="C215" s="581" t="s">
        <v>707</v>
      </c>
      <c r="D215" s="582" t="s">
        <v>834</v>
      </c>
    </row>
    <row r="216" spans="1:4" ht="30" x14ac:dyDescent="0.25">
      <c r="A216" s="581" t="s">
        <v>871</v>
      </c>
      <c r="B216" s="581" t="s">
        <v>708</v>
      </c>
      <c r="C216" s="582" t="s">
        <v>709</v>
      </c>
      <c r="D216" s="582" t="s">
        <v>834</v>
      </c>
    </row>
    <row r="217" spans="1:4" x14ac:dyDescent="0.25">
      <c r="A217" s="581" t="s">
        <v>871</v>
      </c>
      <c r="B217" s="581" t="s">
        <v>710</v>
      </c>
      <c r="C217" s="581" t="s">
        <v>711</v>
      </c>
      <c r="D217" s="582" t="s">
        <v>834</v>
      </c>
    </row>
    <row r="218" spans="1:4" x14ac:dyDescent="0.25">
      <c r="A218" s="581" t="s">
        <v>871</v>
      </c>
      <c r="B218" s="581" t="s">
        <v>712</v>
      </c>
      <c r="C218" s="581" t="s">
        <v>713</v>
      </c>
      <c r="D218" s="582" t="s">
        <v>834</v>
      </c>
    </row>
    <row r="219" spans="1:4" ht="30" x14ac:dyDescent="0.25">
      <c r="A219" s="581" t="s">
        <v>871</v>
      </c>
      <c r="B219" s="581" t="s">
        <v>714</v>
      </c>
      <c r="C219" s="582" t="s">
        <v>715</v>
      </c>
      <c r="D219" s="582" t="s">
        <v>834</v>
      </c>
    </row>
    <row r="220" spans="1:4" x14ac:dyDescent="0.25">
      <c r="A220" s="581" t="s">
        <v>871</v>
      </c>
      <c r="B220" s="581" t="s">
        <v>716</v>
      </c>
      <c r="C220" s="581" t="s">
        <v>717</v>
      </c>
      <c r="D220" s="582" t="s">
        <v>834</v>
      </c>
    </row>
    <row r="221" spans="1:4" x14ac:dyDescent="0.25">
      <c r="A221" s="581" t="s">
        <v>871</v>
      </c>
      <c r="B221" s="581" t="s">
        <v>718</v>
      </c>
      <c r="C221" s="581" t="s">
        <v>719</v>
      </c>
      <c r="D221" s="582" t="s">
        <v>834</v>
      </c>
    </row>
    <row r="222" spans="1:4" ht="30" x14ac:dyDescent="0.25">
      <c r="A222" s="581" t="s">
        <v>871</v>
      </c>
      <c r="B222" s="581" t="s">
        <v>720</v>
      </c>
      <c r="C222" s="582" t="s">
        <v>721</v>
      </c>
      <c r="D222" s="582" t="s">
        <v>834</v>
      </c>
    </row>
    <row r="223" spans="1:4" ht="30" x14ac:dyDescent="0.25">
      <c r="A223" s="581" t="s">
        <v>871</v>
      </c>
      <c r="B223" s="581" t="s">
        <v>722</v>
      </c>
      <c r="C223" s="582" t="s">
        <v>723</v>
      </c>
      <c r="D223" s="582" t="s">
        <v>834</v>
      </c>
    </row>
    <row r="224" spans="1:4" ht="30" x14ac:dyDescent="0.25">
      <c r="A224" s="581" t="s">
        <v>871</v>
      </c>
      <c r="B224" s="581" t="s">
        <v>724</v>
      </c>
      <c r="C224" s="582" t="s">
        <v>725</v>
      </c>
      <c r="D224" s="582" t="s">
        <v>834</v>
      </c>
    </row>
    <row r="225" spans="1:4" x14ac:dyDescent="0.25">
      <c r="A225" s="581" t="s">
        <v>871</v>
      </c>
      <c r="B225" s="581" t="s">
        <v>726</v>
      </c>
      <c r="C225" s="581" t="s">
        <v>727</v>
      </c>
      <c r="D225" s="582" t="s">
        <v>834</v>
      </c>
    </row>
    <row r="226" spans="1:4" x14ac:dyDescent="0.25">
      <c r="A226" s="581" t="s">
        <v>871</v>
      </c>
      <c r="B226" s="581" t="s">
        <v>728</v>
      </c>
      <c r="C226" s="581" t="s">
        <v>729</v>
      </c>
      <c r="D226" s="582" t="s">
        <v>834</v>
      </c>
    </row>
    <row r="227" spans="1:4" x14ac:dyDescent="0.25">
      <c r="A227" s="581" t="s">
        <v>871</v>
      </c>
      <c r="B227" s="581" t="s">
        <v>730</v>
      </c>
      <c r="C227" s="581" t="s">
        <v>731</v>
      </c>
      <c r="D227" s="582" t="s">
        <v>834</v>
      </c>
    </row>
    <row r="228" spans="1:4" x14ac:dyDescent="0.25">
      <c r="A228" s="581" t="s">
        <v>871</v>
      </c>
      <c r="B228" s="581" t="s">
        <v>732</v>
      </c>
      <c r="C228" s="581" t="s">
        <v>733</v>
      </c>
      <c r="D228" s="582" t="s">
        <v>834</v>
      </c>
    </row>
    <row r="229" spans="1:4" x14ac:dyDescent="0.25">
      <c r="A229" s="581" t="s">
        <v>871</v>
      </c>
      <c r="B229" s="581" t="s">
        <v>734</v>
      </c>
      <c r="C229" s="581" t="s">
        <v>864</v>
      </c>
      <c r="D229" s="582" t="s">
        <v>834</v>
      </c>
    </row>
    <row r="230" spans="1:4" ht="30" x14ac:dyDescent="0.25">
      <c r="A230" s="581" t="s">
        <v>871</v>
      </c>
      <c r="B230" s="581" t="s">
        <v>735</v>
      </c>
      <c r="C230" s="582" t="s">
        <v>736</v>
      </c>
      <c r="D230" s="582" t="s">
        <v>834</v>
      </c>
    </row>
    <row r="231" spans="1:4" x14ac:dyDescent="0.25">
      <c r="A231" s="581" t="s">
        <v>871</v>
      </c>
      <c r="B231" s="581" t="s">
        <v>737</v>
      </c>
      <c r="C231" s="581" t="s">
        <v>738</v>
      </c>
      <c r="D231" s="582" t="s">
        <v>834</v>
      </c>
    </row>
    <row r="232" spans="1:4" x14ac:dyDescent="0.25">
      <c r="A232" s="581" t="s">
        <v>871</v>
      </c>
      <c r="B232" s="581" t="s">
        <v>739</v>
      </c>
      <c r="C232" s="581" t="s">
        <v>740</v>
      </c>
      <c r="D232" s="582" t="s">
        <v>834</v>
      </c>
    </row>
    <row r="233" spans="1:4" ht="30" x14ac:dyDescent="0.25">
      <c r="A233" s="581" t="s">
        <v>871</v>
      </c>
      <c r="B233" s="581" t="s">
        <v>741</v>
      </c>
      <c r="C233" s="582" t="s">
        <v>742</v>
      </c>
      <c r="D233" s="582" t="s">
        <v>834</v>
      </c>
    </row>
    <row r="234" spans="1:4" x14ac:dyDescent="0.25">
      <c r="A234" s="581" t="s">
        <v>871</v>
      </c>
      <c r="B234" s="581" t="s">
        <v>743</v>
      </c>
      <c r="C234" s="581" t="s">
        <v>744</v>
      </c>
      <c r="D234" s="582" t="s">
        <v>834</v>
      </c>
    </row>
    <row r="235" spans="1:4" ht="30" x14ac:dyDescent="0.25">
      <c r="A235" s="581" t="s">
        <v>871</v>
      </c>
      <c r="B235" s="581" t="s">
        <v>745</v>
      </c>
      <c r="C235" s="582" t="s">
        <v>746</v>
      </c>
      <c r="D235" s="582" t="s">
        <v>834</v>
      </c>
    </row>
    <row r="236" spans="1:4" x14ac:dyDescent="0.25">
      <c r="A236" s="581" t="s">
        <v>871</v>
      </c>
      <c r="B236" s="581" t="s">
        <v>747</v>
      </c>
      <c r="C236" s="581" t="s">
        <v>748</v>
      </c>
      <c r="D236" s="582" t="s">
        <v>834</v>
      </c>
    </row>
    <row r="237" spans="1:4" ht="30" x14ac:dyDescent="0.25">
      <c r="A237" s="581" t="s">
        <v>871</v>
      </c>
      <c r="B237" s="581" t="s">
        <v>749</v>
      </c>
      <c r="C237" s="582" t="s">
        <v>750</v>
      </c>
      <c r="D237" s="582" t="s">
        <v>834</v>
      </c>
    </row>
    <row r="238" spans="1:4" x14ac:dyDescent="0.25">
      <c r="A238" s="581" t="s">
        <v>871</v>
      </c>
      <c r="B238" s="581" t="s">
        <v>751</v>
      </c>
      <c r="C238" s="581" t="s">
        <v>752</v>
      </c>
      <c r="D238" s="582" t="s">
        <v>835</v>
      </c>
    </row>
    <row r="239" spans="1:4" x14ac:dyDescent="0.25">
      <c r="A239" s="581" t="s">
        <v>871</v>
      </c>
      <c r="B239" s="581" t="s">
        <v>753</v>
      </c>
      <c r="C239" s="581" t="s">
        <v>754</v>
      </c>
      <c r="D239" s="582" t="s">
        <v>835</v>
      </c>
    </row>
    <row r="240" spans="1:4" x14ac:dyDescent="0.25">
      <c r="A240" s="581" t="s">
        <v>871</v>
      </c>
      <c r="B240" s="581" t="s">
        <v>755</v>
      </c>
      <c r="C240" s="581" t="s">
        <v>756</v>
      </c>
      <c r="D240" s="582" t="s">
        <v>835</v>
      </c>
    </row>
    <row r="241" spans="1:4" ht="30" x14ac:dyDescent="0.25">
      <c r="A241" s="581" t="s">
        <v>871</v>
      </c>
      <c r="B241" s="581" t="s">
        <v>757</v>
      </c>
      <c r="C241" s="582" t="s">
        <v>758</v>
      </c>
      <c r="D241" s="582" t="s">
        <v>836</v>
      </c>
    </row>
    <row r="242" spans="1:4" ht="30" x14ac:dyDescent="0.25">
      <c r="A242" s="581" t="s">
        <v>871</v>
      </c>
      <c r="B242" s="581" t="s">
        <v>759</v>
      </c>
      <c r="C242" s="582" t="s">
        <v>760</v>
      </c>
      <c r="D242" s="582" t="s">
        <v>834</v>
      </c>
    </row>
    <row r="243" spans="1:4" ht="30" x14ac:dyDescent="0.25">
      <c r="A243" s="581" t="s">
        <v>871</v>
      </c>
      <c r="B243" s="581" t="s">
        <v>761</v>
      </c>
      <c r="C243" s="582" t="s">
        <v>762</v>
      </c>
      <c r="D243" s="582" t="s">
        <v>834</v>
      </c>
    </row>
    <row r="244" spans="1:4" ht="30" x14ac:dyDescent="0.25">
      <c r="A244" s="581" t="s">
        <v>871</v>
      </c>
      <c r="B244" s="581" t="s">
        <v>763</v>
      </c>
      <c r="C244" s="582" t="s">
        <v>764</v>
      </c>
      <c r="D244" s="582" t="s">
        <v>834</v>
      </c>
    </row>
    <row r="245" spans="1:4" x14ac:dyDescent="0.25">
      <c r="A245" s="581" t="s">
        <v>871</v>
      </c>
      <c r="B245" s="581" t="s">
        <v>765</v>
      </c>
      <c r="C245" s="581" t="s">
        <v>865</v>
      </c>
      <c r="D245" s="582" t="s">
        <v>836</v>
      </c>
    </row>
    <row r="246" spans="1:4" x14ac:dyDescent="0.25">
      <c r="A246" s="581" t="s">
        <v>871</v>
      </c>
      <c r="B246" s="581" t="s">
        <v>766</v>
      </c>
      <c r="C246" s="581" t="s">
        <v>767</v>
      </c>
      <c r="D246" s="582" t="s">
        <v>835</v>
      </c>
    </row>
    <row r="247" spans="1:4" ht="30" x14ac:dyDescent="0.25">
      <c r="A247" s="581" t="s">
        <v>871</v>
      </c>
      <c r="B247" s="581" t="s">
        <v>768</v>
      </c>
      <c r="C247" s="582" t="s">
        <v>769</v>
      </c>
      <c r="D247" s="582" t="s">
        <v>836</v>
      </c>
    </row>
    <row r="248" spans="1:4" x14ac:dyDescent="0.25">
      <c r="A248" s="581" t="s">
        <v>871</v>
      </c>
      <c r="B248" s="581" t="s">
        <v>770</v>
      </c>
      <c r="C248" s="581" t="s">
        <v>771</v>
      </c>
      <c r="D248" s="582" t="s">
        <v>834</v>
      </c>
    </row>
    <row r="249" spans="1:4" x14ac:dyDescent="0.25">
      <c r="A249" s="581" t="s">
        <v>871</v>
      </c>
      <c r="B249" s="581" t="s">
        <v>772</v>
      </c>
      <c r="C249" s="581" t="s">
        <v>773</v>
      </c>
      <c r="D249" s="582" t="s">
        <v>835</v>
      </c>
    </row>
    <row r="250" spans="1:4" x14ac:dyDescent="0.25">
      <c r="A250" s="581" t="s">
        <v>871</v>
      </c>
      <c r="B250" s="581" t="s">
        <v>774</v>
      </c>
      <c r="C250" s="581" t="s">
        <v>775</v>
      </c>
      <c r="D250" s="582" t="s">
        <v>835</v>
      </c>
    </row>
    <row r="251" spans="1:4" ht="30" x14ac:dyDescent="0.25">
      <c r="A251" s="581" t="s">
        <v>871</v>
      </c>
      <c r="B251" s="581" t="s">
        <v>776</v>
      </c>
      <c r="C251" s="582" t="s">
        <v>777</v>
      </c>
      <c r="D251" s="582" t="s">
        <v>834</v>
      </c>
    </row>
    <row r="252" spans="1:4" x14ac:dyDescent="0.25">
      <c r="A252" s="581" t="s">
        <v>871</v>
      </c>
      <c r="B252" s="581" t="s">
        <v>778</v>
      </c>
      <c r="C252" s="581" t="s">
        <v>779</v>
      </c>
      <c r="D252" s="582" t="s">
        <v>834</v>
      </c>
    </row>
    <row r="253" spans="1:4" x14ac:dyDescent="0.25">
      <c r="A253" s="581" t="s">
        <v>871</v>
      </c>
      <c r="B253" s="581" t="s">
        <v>780</v>
      </c>
      <c r="C253" s="581" t="s">
        <v>781</v>
      </c>
      <c r="D253" s="582" t="s">
        <v>834</v>
      </c>
    </row>
    <row r="254" spans="1:4" ht="45" x14ac:dyDescent="0.25">
      <c r="A254" s="581" t="s">
        <v>871</v>
      </c>
      <c r="B254" s="581" t="s">
        <v>782</v>
      </c>
      <c r="C254" s="582" t="s">
        <v>783</v>
      </c>
      <c r="D254" s="582" t="s">
        <v>835</v>
      </c>
    </row>
    <row r="255" spans="1:4" x14ac:dyDescent="0.25">
      <c r="A255" s="581" t="s">
        <v>871</v>
      </c>
      <c r="B255" s="581" t="s">
        <v>784</v>
      </c>
      <c r="C255" s="581" t="s">
        <v>785</v>
      </c>
      <c r="D255" s="582" t="s">
        <v>834</v>
      </c>
    </row>
    <row r="256" spans="1:4" x14ac:dyDescent="0.25">
      <c r="A256" s="581" t="s">
        <v>871</v>
      </c>
      <c r="B256" s="581" t="s">
        <v>786</v>
      </c>
      <c r="C256" s="581" t="s">
        <v>787</v>
      </c>
      <c r="D256" s="582" t="s">
        <v>836</v>
      </c>
    </row>
    <row r="257" spans="1:4" x14ac:dyDescent="0.25">
      <c r="A257" s="581" t="s">
        <v>871</v>
      </c>
      <c r="B257" s="581" t="s">
        <v>788</v>
      </c>
      <c r="C257" s="581" t="s">
        <v>866</v>
      </c>
      <c r="D257" s="582" t="s">
        <v>836</v>
      </c>
    </row>
    <row r="258" spans="1:4" x14ac:dyDescent="0.25">
      <c r="A258" s="581" t="s">
        <v>871</v>
      </c>
      <c r="B258" s="581" t="s">
        <v>789</v>
      </c>
      <c r="C258" s="581" t="s">
        <v>790</v>
      </c>
      <c r="D258" s="582" t="s">
        <v>834</v>
      </c>
    </row>
    <row r="259" spans="1:4" x14ac:dyDescent="0.25">
      <c r="A259" s="581" t="s">
        <v>871</v>
      </c>
      <c r="B259" s="581" t="s">
        <v>1098</v>
      </c>
      <c r="C259" s="581" t="s">
        <v>1099</v>
      </c>
      <c r="D259" s="581" t="s">
        <v>1100</v>
      </c>
    </row>
    <row r="260" spans="1:4" x14ac:dyDescent="0.25">
      <c r="A260" s="581" t="s">
        <v>871</v>
      </c>
      <c r="B260" s="581" t="s">
        <v>1101</v>
      </c>
      <c r="C260" s="581" t="s">
        <v>1102</v>
      </c>
      <c r="D260" s="581" t="s">
        <v>1100</v>
      </c>
    </row>
    <row r="261" spans="1:4" x14ac:dyDescent="0.25">
      <c r="A261" s="581" t="s">
        <v>871</v>
      </c>
      <c r="B261" s="581" t="s">
        <v>1103</v>
      </c>
      <c r="C261" s="581" t="s">
        <v>1104</v>
      </c>
      <c r="D261" s="581" t="s">
        <v>1100</v>
      </c>
    </row>
    <row r="262" spans="1:4" x14ac:dyDescent="0.25">
      <c r="A262" s="581" t="s">
        <v>871</v>
      </c>
      <c r="B262" s="581" t="s">
        <v>1105</v>
      </c>
      <c r="C262" s="581" t="s">
        <v>1106</v>
      </c>
      <c r="D262" s="581" t="s">
        <v>1100</v>
      </c>
    </row>
    <row r="263" spans="1:4" x14ac:dyDescent="0.25">
      <c r="A263" s="581" t="s">
        <v>871</v>
      </c>
      <c r="B263" s="581" t="s">
        <v>1107</v>
      </c>
      <c r="C263" s="581" t="s">
        <v>1108</v>
      </c>
      <c r="D263" s="581" t="s">
        <v>1100</v>
      </c>
    </row>
    <row r="264" spans="1:4" x14ac:dyDescent="0.25">
      <c r="A264" s="581" t="s">
        <v>871</v>
      </c>
      <c r="B264" s="581" t="s">
        <v>1109</v>
      </c>
      <c r="C264" s="581" t="s">
        <v>1110</v>
      </c>
      <c r="D264" s="581" t="s">
        <v>834</v>
      </c>
    </row>
    <row r="265" spans="1:4" x14ac:dyDescent="0.25">
      <c r="A265" s="581" t="s">
        <v>871</v>
      </c>
      <c r="B265" s="581" t="s">
        <v>1111</v>
      </c>
      <c r="C265" s="581" t="s">
        <v>1112</v>
      </c>
      <c r="D265" s="581" t="s">
        <v>834</v>
      </c>
    </row>
    <row r="266" spans="1:4" x14ac:dyDescent="0.25">
      <c r="A266" s="581" t="s">
        <v>871</v>
      </c>
      <c r="B266" s="581" t="s">
        <v>1113</v>
      </c>
      <c r="C266" s="581" t="s">
        <v>1114</v>
      </c>
      <c r="D266" s="581" t="s">
        <v>834</v>
      </c>
    </row>
    <row r="267" spans="1:4" x14ac:dyDescent="0.25">
      <c r="A267" s="581" t="s">
        <v>871</v>
      </c>
      <c r="B267" s="581" t="s">
        <v>1115</v>
      </c>
      <c r="C267" s="581" t="s">
        <v>1116</v>
      </c>
      <c r="D267" s="581" t="s">
        <v>834</v>
      </c>
    </row>
    <row r="268" spans="1:4" x14ac:dyDescent="0.25">
      <c r="A268" s="581" t="s">
        <v>871</v>
      </c>
      <c r="B268" s="581" t="s">
        <v>1117</v>
      </c>
      <c r="C268" s="581" t="s">
        <v>1118</v>
      </c>
      <c r="D268" s="581" t="s">
        <v>834</v>
      </c>
    </row>
    <row r="269" spans="1:4" x14ac:dyDescent="0.25">
      <c r="A269" s="581" t="s">
        <v>871</v>
      </c>
      <c r="B269" s="581" t="s">
        <v>1119</v>
      </c>
      <c r="C269" s="581" t="s">
        <v>1130</v>
      </c>
      <c r="D269" s="581" t="s">
        <v>834</v>
      </c>
    </row>
    <row r="270" spans="1:4" x14ac:dyDescent="0.25">
      <c r="A270" s="581" t="s">
        <v>871</v>
      </c>
      <c r="B270" s="581" t="s">
        <v>1120</v>
      </c>
      <c r="C270" s="581" t="s">
        <v>791</v>
      </c>
      <c r="D270" s="581" t="s">
        <v>834</v>
      </c>
    </row>
    <row r="271" spans="1:4" x14ac:dyDescent="0.25">
      <c r="A271" s="581" t="s">
        <v>871</v>
      </c>
      <c r="B271" s="581" t="s">
        <v>1121</v>
      </c>
      <c r="C271" s="581" t="s">
        <v>792</v>
      </c>
      <c r="D271" s="581" t="s">
        <v>834</v>
      </c>
    </row>
    <row r="272" spans="1:4" x14ac:dyDescent="0.25">
      <c r="A272" s="581" t="s">
        <v>871</v>
      </c>
      <c r="B272" s="581" t="s">
        <v>1122</v>
      </c>
      <c r="C272" s="581" t="s">
        <v>793</v>
      </c>
      <c r="D272" s="581" t="s">
        <v>834</v>
      </c>
    </row>
    <row r="273" spans="1:4" x14ac:dyDescent="0.25">
      <c r="A273" s="581" t="s">
        <v>871</v>
      </c>
      <c r="B273" s="581" t="s">
        <v>1123</v>
      </c>
      <c r="C273" s="581" t="s">
        <v>794</v>
      </c>
      <c r="D273" s="581" t="s">
        <v>834</v>
      </c>
    </row>
    <row r="274" spans="1:4" x14ac:dyDescent="0.25">
      <c r="A274" s="581" t="s">
        <v>871</v>
      </c>
      <c r="B274" s="581" t="s">
        <v>1124</v>
      </c>
      <c r="C274" s="581" t="s">
        <v>795</v>
      </c>
      <c r="D274" s="581" t="s">
        <v>834</v>
      </c>
    </row>
    <row r="275" spans="1:4" x14ac:dyDescent="0.25">
      <c r="A275" s="581" t="s">
        <v>871</v>
      </c>
      <c r="B275" s="581" t="s">
        <v>1125</v>
      </c>
      <c r="C275" s="581" t="s">
        <v>796</v>
      </c>
      <c r="D275" s="581" t="s">
        <v>834</v>
      </c>
    </row>
    <row r="276" spans="1:4" x14ac:dyDescent="0.25">
      <c r="A276" s="581" t="s">
        <v>871</v>
      </c>
      <c r="B276" s="581" t="s">
        <v>1126</v>
      </c>
      <c r="C276" s="581" t="s">
        <v>797</v>
      </c>
      <c r="D276" s="581" t="s">
        <v>834</v>
      </c>
    </row>
    <row r="277" spans="1:4" ht="30" x14ac:dyDescent="0.25">
      <c r="A277" s="581" t="s">
        <v>871</v>
      </c>
      <c r="B277" s="581" t="s">
        <v>1127</v>
      </c>
      <c r="C277" s="582" t="s">
        <v>798</v>
      </c>
      <c r="D277" s="581" t="s">
        <v>834</v>
      </c>
    </row>
    <row r="278" spans="1:4" x14ac:dyDescent="0.25">
      <c r="A278" s="581" t="s">
        <v>871</v>
      </c>
      <c r="B278" s="581" t="s">
        <v>1128</v>
      </c>
      <c r="C278" s="581" t="s">
        <v>799</v>
      </c>
      <c r="D278" s="581" t="s">
        <v>836</v>
      </c>
    </row>
    <row r="279" spans="1:4" x14ac:dyDescent="0.25">
      <c r="A279" s="581" t="s">
        <v>871</v>
      </c>
      <c r="B279" s="581" t="s">
        <v>800</v>
      </c>
      <c r="C279" s="581" t="s">
        <v>801</v>
      </c>
      <c r="D279" s="581" t="s">
        <v>834</v>
      </c>
    </row>
    <row r="280" spans="1:4" x14ac:dyDescent="0.25">
      <c r="A280" s="581" t="s">
        <v>871</v>
      </c>
      <c r="B280" s="581" t="s">
        <v>802</v>
      </c>
      <c r="C280" s="581" t="s">
        <v>803</v>
      </c>
      <c r="D280" s="581" t="s">
        <v>834</v>
      </c>
    </row>
    <row r="281" spans="1:4" x14ac:dyDescent="0.25">
      <c r="A281" s="581" t="s">
        <v>871</v>
      </c>
      <c r="B281" s="581" t="s">
        <v>804</v>
      </c>
      <c r="C281" s="581" t="s">
        <v>805</v>
      </c>
      <c r="D281" s="581" t="s">
        <v>834</v>
      </c>
    </row>
    <row r="282" spans="1:4" x14ac:dyDescent="0.25">
      <c r="A282" s="581" t="s">
        <v>871</v>
      </c>
      <c r="B282" s="581" t="s">
        <v>806</v>
      </c>
      <c r="C282" s="581" t="s">
        <v>807</v>
      </c>
      <c r="D282" s="581" t="s">
        <v>834</v>
      </c>
    </row>
    <row r="283" spans="1:4" ht="30" x14ac:dyDescent="0.25">
      <c r="A283" s="581" t="s">
        <v>871</v>
      </c>
      <c r="B283" s="581" t="s">
        <v>808</v>
      </c>
      <c r="C283" s="582" t="s">
        <v>809</v>
      </c>
      <c r="D283" s="581" t="s">
        <v>834</v>
      </c>
    </row>
    <row r="284" spans="1:4" x14ac:dyDescent="0.25">
      <c r="A284" s="581" t="s">
        <v>871</v>
      </c>
      <c r="B284" s="581" t="s">
        <v>810</v>
      </c>
      <c r="C284" s="581" t="s">
        <v>811</v>
      </c>
      <c r="D284" s="581" t="s">
        <v>834</v>
      </c>
    </row>
    <row r="285" spans="1:4" x14ac:dyDescent="0.25">
      <c r="A285" s="581" t="s">
        <v>871</v>
      </c>
      <c r="B285" s="581" t="s">
        <v>812</v>
      </c>
      <c r="C285" s="581" t="s">
        <v>813</v>
      </c>
      <c r="D285" s="581" t="s">
        <v>834</v>
      </c>
    </row>
    <row r="286" spans="1:4" ht="30" x14ac:dyDescent="0.25">
      <c r="A286" s="581" t="s">
        <v>871</v>
      </c>
      <c r="B286" s="581" t="s">
        <v>814</v>
      </c>
      <c r="C286" s="582" t="s">
        <v>815</v>
      </c>
      <c r="D286" s="581" t="s">
        <v>834</v>
      </c>
    </row>
    <row r="287" spans="1:4" x14ac:dyDescent="0.25">
      <c r="A287" s="583" t="s">
        <v>870</v>
      </c>
      <c r="B287" s="583" t="s">
        <v>1010</v>
      </c>
      <c r="C287" s="583" t="s">
        <v>816</v>
      </c>
      <c r="D287" s="583" t="s">
        <v>837</v>
      </c>
    </row>
    <row r="288" spans="1:4" x14ac:dyDescent="0.25">
      <c r="A288" s="583" t="s">
        <v>870</v>
      </c>
      <c r="B288" s="583" t="s">
        <v>1011</v>
      </c>
      <c r="C288" s="583" t="s">
        <v>817</v>
      </c>
      <c r="D288" s="583" t="s">
        <v>838</v>
      </c>
    </row>
    <row r="289" spans="1:4" x14ac:dyDescent="0.25">
      <c r="A289" s="583" t="s">
        <v>870</v>
      </c>
      <c r="B289" s="583" t="s">
        <v>1012</v>
      </c>
      <c r="C289" s="583" t="s">
        <v>818</v>
      </c>
      <c r="D289" s="583" t="s">
        <v>839</v>
      </c>
    </row>
    <row r="290" spans="1:4" x14ac:dyDescent="0.25">
      <c r="A290" s="583" t="s">
        <v>870</v>
      </c>
      <c r="B290" s="583" t="s">
        <v>1013</v>
      </c>
      <c r="C290" s="583" t="s">
        <v>819</v>
      </c>
      <c r="D290" s="583" t="s">
        <v>838</v>
      </c>
    </row>
    <row r="291" spans="1:4" x14ac:dyDescent="0.25">
      <c r="A291" s="583" t="s">
        <v>870</v>
      </c>
      <c r="B291" s="583" t="s">
        <v>1014</v>
      </c>
      <c r="C291" s="583" t="s">
        <v>820</v>
      </c>
      <c r="D291" s="583" t="s">
        <v>839</v>
      </c>
    </row>
    <row r="292" spans="1:4" x14ac:dyDescent="0.25">
      <c r="A292" s="583" t="s">
        <v>870</v>
      </c>
      <c r="B292" s="583" t="s">
        <v>1015</v>
      </c>
      <c r="C292" s="583" t="s">
        <v>821</v>
      </c>
      <c r="D292" s="583" t="s">
        <v>838</v>
      </c>
    </row>
    <row r="293" spans="1:4" x14ac:dyDescent="0.25">
      <c r="A293" s="583" t="s">
        <v>870</v>
      </c>
      <c r="B293" s="583" t="s">
        <v>1016</v>
      </c>
      <c r="C293" s="583" t="s">
        <v>822</v>
      </c>
      <c r="D293" s="583" t="s">
        <v>837</v>
      </c>
    </row>
  </sheetData>
  <phoneticPr fontId="8"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75EA4894-150A-4D03-9ACD-413A5FC18C98}">
            <xm:f>NOT(ISERROR(SEARCH($D$2,D2)))</xm:f>
            <xm:f>$D$2</xm:f>
            <x14:dxf>
              <fill>
                <patternFill>
                  <bgColor theme="7" tint="0.79998168889431442"/>
                </patternFill>
              </fill>
            </x14:dxf>
          </x14:cfRule>
          <xm:sqref>D2:D73 D75:D155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Położnictwo II st.</vt:lpstr>
      <vt:lpstr>Wskaźniki</vt:lpstr>
      <vt:lpstr>Matryca</vt:lpstr>
      <vt:lpstr>Efekty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Marzena Patyna-Sieniuta</dc:creator>
  <cp:lastModifiedBy>Monika</cp:lastModifiedBy>
  <cp:lastPrinted>2024-06-10T15:42:58Z</cp:lastPrinted>
  <dcterms:created xsi:type="dcterms:W3CDTF">2024-06-07T08:16:09Z</dcterms:created>
  <dcterms:modified xsi:type="dcterms:W3CDTF">2026-06-24T06:23:29Z</dcterms:modified>
</cp:coreProperties>
</file>