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D0046C8E-B2AD-415A-927A-E616E05F991F}" xr6:coauthVersionLast="47" xr6:coauthVersionMax="47" xr10:uidLastSave="{00000000-0000-0000-0000-000000000000}"/>
  <bookViews>
    <workbookView xWindow="2940" yWindow="2940" windowWidth="28800" windowHeight="15345" xr2:uid="{4492D1F5-6360-4375-89EE-53AA13BE1783}"/>
  </bookViews>
  <sheets>
    <sheet name="OPTOMETRIA_IIst-pr. szczegółowy" sheetId="1" r:id="rId1"/>
    <sheet name="Arkusz1" sheetId="9" r:id="rId2"/>
    <sheet name="Wskaźniki" sheetId="3" state="hidden" r:id="rId3"/>
    <sheet name="Matryca" sheetId="6" state="hidden" r:id="rId4"/>
    <sheet name="Efekty" sheetId="8" state="hidden" r:id="rId5"/>
    <sheet name="Efekty uczenia się" sheetId="7" state="hidden" r:id="rId6"/>
    <sheet name="Słowniki" sheetId="5" state="hidden" r:id="rId7"/>
  </sheets>
  <definedNames>
    <definedName name="_xlnm._FilterDatabase" localSheetId="4" hidden="1">Efekty!$A$1:$D$120</definedName>
    <definedName name="_xlnm._FilterDatabase" localSheetId="3" hidden="1">Matryca!$A$19:$JL$67</definedName>
    <definedName name="_xlnm._FilterDatabase" localSheetId="0" hidden="1">'OPTOMETRIA_IIst-pr. szczegółowy'!$A$18:$CM$67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J67" i="6" l="1"/>
  <c r="DJ66" i="6"/>
  <c r="DJ43" i="6"/>
  <c r="CJ65" i="1"/>
  <c r="CI65" i="1"/>
  <c r="CH65" i="1"/>
  <c r="CG65" i="1"/>
  <c r="CJ64" i="1"/>
  <c r="CI64" i="1"/>
  <c r="CH64" i="1"/>
  <c r="CG64" i="1"/>
  <c r="CJ63" i="1"/>
  <c r="CI63" i="1"/>
  <c r="CH63" i="1"/>
  <c r="CG63" i="1"/>
  <c r="CJ62" i="1"/>
  <c r="CI62" i="1"/>
  <c r="CH62" i="1"/>
  <c r="CG62" i="1"/>
  <c r="CJ61" i="1"/>
  <c r="CI61" i="1"/>
  <c r="CH61" i="1"/>
  <c r="CG61" i="1"/>
  <c r="CJ60" i="1"/>
  <c r="CI60" i="1"/>
  <c r="CH60" i="1"/>
  <c r="CG60" i="1"/>
  <c r="CJ59" i="1"/>
  <c r="CI59" i="1"/>
  <c r="CH59" i="1"/>
  <c r="CG59" i="1"/>
  <c r="CJ58" i="1"/>
  <c r="CI58" i="1"/>
  <c r="CH58" i="1"/>
  <c r="CG58" i="1"/>
  <c r="CJ57" i="1"/>
  <c r="CI57" i="1"/>
  <c r="CH57" i="1"/>
  <c r="CG57" i="1"/>
  <c r="CJ56" i="1"/>
  <c r="CI56" i="1"/>
  <c r="CH56" i="1"/>
  <c r="CG56" i="1"/>
  <c r="CJ55" i="1"/>
  <c r="CI55" i="1"/>
  <c r="CH55" i="1"/>
  <c r="CG55" i="1"/>
  <c r="CJ54" i="1"/>
  <c r="CI54" i="1"/>
  <c r="CH54" i="1"/>
  <c r="CG54" i="1"/>
  <c r="CJ53" i="1"/>
  <c r="CI53" i="1"/>
  <c r="CH53" i="1"/>
  <c r="CG53" i="1"/>
  <c r="CJ52" i="1"/>
  <c r="CI52" i="1"/>
  <c r="CH52" i="1"/>
  <c r="CG52" i="1"/>
  <c r="CJ51" i="1"/>
  <c r="CI51" i="1"/>
  <c r="CH51" i="1"/>
  <c r="CG51" i="1"/>
  <c r="CJ50" i="1"/>
  <c r="CI50" i="1"/>
  <c r="CH50" i="1"/>
  <c r="CG50" i="1"/>
  <c r="CJ49" i="1"/>
  <c r="CI49" i="1"/>
  <c r="CH49" i="1"/>
  <c r="CG49" i="1"/>
  <c r="CJ48" i="1"/>
  <c r="CI48" i="1"/>
  <c r="CH48" i="1"/>
  <c r="CG48" i="1"/>
  <c r="CJ47" i="1"/>
  <c r="CI47" i="1"/>
  <c r="CH47" i="1"/>
  <c r="CG47" i="1"/>
  <c r="CJ46" i="1"/>
  <c r="CI46" i="1"/>
  <c r="CH46" i="1"/>
  <c r="CG46" i="1"/>
  <c r="CJ45" i="1"/>
  <c r="CI45" i="1"/>
  <c r="CH45" i="1"/>
  <c r="CG45" i="1"/>
  <c r="CJ44" i="1"/>
  <c r="CI44" i="1"/>
  <c r="CH44" i="1"/>
  <c r="CG44" i="1"/>
  <c r="CJ42" i="1"/>
  <c r="CI42" i="1"/>
  <c r="CH42" i="1"/>
  <c r="CG42" i="1"/>
  <c r="CJ41" i="1"/>
  <c r="CI41" i="1"/>
  <c r="CH41" i="1"/>
  <c r="CG41" i="1"/>
  <c r="CJ40" i="1"/>
  <c r="CI40" i="1"/>
  <c r="CH40" i="1"/>
  <c r="CG40" i="1"/>
  <c r="CJ39" i="1"/>
  <c r="CI39" i="1"/>
  <c r="CH39" i="1"/>
  <c r="CG39" i="1"/>
  <c r="CJ38" i="1"/>
  <c r="CI38" i="1"/>
  <c r="CH38" i="1"/>
  <c r="CG38" i="1"/>
  <c r="CJ37" i="1"/>
  <c r="CI37" i="1"/>
  <c r="CH37" i="1"/>
  <c r="CG37" i="1"/>
  <c r="CJ36" i="1"/>
  <c r="CI36" i="1"/>
  <c r="CH36" i="1"/>
  <c r="CG36" i="1"/>
  <c r="CJ35" i="1"/>
  <c r="CI35" i="1"/>
  <c r="CH35" i="1"/>
  <c r="CG35" i="1"/>
  <c r="CJ34" i="1"/>
  <c r="CI34" i="1"/>
  <c r="CH34" i="1"/>
  <c r="CG34" i="1"/>
  <c r="CJ33" i="1"/>
  <c r="CI33" i="1"/>
  <c r="CH33" i="1"/>
  <c r="CG33" i="1"/>
  <c r="CJ32" i="1"/>
  <c r="CI32" i="1"/>
  <c r="CH32" i="1"/>
  <c r="CG32" i="1"/>
  <c r="CJ31" i="1"/>
  <c r="CI31" i="1"/>
  <c r="CH31" i="1"/>
  <c r="CG31" i="1"/>
  <c r="CJ30" i="1"/>
  <c r="CI30" i="1"/>
  <c r="CH30" i="1"/>
  <c r="CG30" i="1"/>
  <c r="CJ29" i="1"/>
  <c r="CI29" i="1"/>
  <c r="CH29" i="1"/>
  <c r="CG29" i="1"/>
  <c r="CJ28" i="1"/>
  <c r="CI28" i="1"/>
  <c r="CH28" i="1"/>
  <c r="CG28" i="1"/>
  <c r="CJ27" i="1"/>
  <c r="CI27" i="1"/>
  <c r="CH27" i="1"/>
  <c r="CG27" i="1"/>
  <c r="CJ26" i="1"/>
  <c r="CI26" i="1"/>
  <c r="CH26" i="1"/>
  <c r="CG26" i="1"/>
  <c r="CJ25" i="1"/>
  <c r="CI25" i="1"/>
  <c r="CH25" i="1"/>
  <c r="CG25" i="1"/>
  <c r="CJ24" i="1"/>
  <c r="CI24" i="1"/>
  <c r="CH24" i="1"/>
  <c r="CG24" i="1"/>
  <c r="CJ23" i="1"/>
  <c r="CI23" i="1"/>
  <c r="CH23" i="1"/>
  <c r="CG23" i="1"/>
  <c r="CJ22" i="1"/>
  <c r="CI22" i="1"/>
  <c r="CH22" i="1"/>
  <c r="CG22" i="1"/>
  <c r="CJ21" i="1"/>
  <c r="CI21" i="1"/>
  <c r="CH21" i="1"/>
  <c r="CG21" i="1"/>
  <c r="CI20" i="1"/>
  <c r="CG20" i="1"/>
  <c r="I12" i="6" l="1"/>
  <c r="I12" i="1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CI43" i="6"/>
  <c r="CJ43" i="6"/>
  <c r="CK43" i="6"/>
  <c r="CL43" i="6"/>
  <c r="CM43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K43" i="6"/>
  <c r="DL43" i="6"/>
  <c r="DM43" i="6"/>
  <c r="DN43" i="6"/>
  <c r="DO43" i="6"/>
  <c r="DP43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EP43" i="6"/>
  <c r="EQ43" i="6"/>
  <c r="ER43" i="6"/>
  <c r="ES43" i="6"/>
  <c r="ET43" i="6"/>
  <c r="EU43" i="6"/>
  <c r="EV43" i="6"/>
  <c r="EW43" i="6"/>
  <c r="EX43" i="6"/>
  <c r="EY43" i="6"/>
  <c r="EZ43" i="6"/>
  <c r="FA43" i="6"/>
  <c r="FB43" i="6"/>
  <c r="FC43" i="6"/>
  <c r="FD43" i="6"/>
  <c r="FE43" i="6"/>
  <c r="FF43" i="6"/>
  <c r="FG43" i="6"/>
  <c r="FH43" i="6"/>
  <c r="FI43" i="6"/>
  <c r="FJ43" i="6"/>
  <c r="FK43" i="6"/>
  <c r="FL43" i="6"/>
  <c r="FM43" i="6"/>
  <c r="FN43" i="6"/>
  <c r="FO43" i="6"/>
  <c r="FP43" i="6"/>
  <c r="FQ43" i="6"/>
  <c r="FR43" i="6"/>
  <c r="FS43" i="6"/>
  <c r="FT43" i="6"/>
  <c r="FU43" i="6"/>
  <c r="FV43" i="6"/>
  <c r="FW43" i="6"/>
  <c r="FX43" i="6"/>
  <c r="FY43" i="6"/>
  <c r="FZ43" i="6"/>
  <c r="GA43" i="6"/>
  <c r="GB43" i="6"/>
  <c r="GC43" i="6"/>
  <c r="GD43" i="6"/>
  <c r="GE43" i="6"/>
  <c r="GF43" i="6"/>
  <c r="GG43" i="6"/>
  <c r="GH43" i="6"/>
  <c r="GI43" i="6"/>
  <c r="GJ43" i="6"/>
  <c r="GK43" i="6"/>
  <c r="GL43" i="6"/>
  <c r="GM43" i="6"/>
  <c r="GN43" i="6"/>
  <c r="GO43" i="6"/>
  <c r="GP43" i="6"/>
  <c r="GQ43" i="6"/>
  <c r="GR43" i="6"/>
  <c r="GS43" i="6"/>
  <c r="GT43" i="6"/>
  <c r="GU43" i="6"/>
  <c r="GV43" i="6"/>
  <c r="GW43" i="6"/>
  <c r="GX43" i="6"/>
  <c r="GY43" i="6"/>
  <c r="GZ43" i="6"/>
  <c r="HA43" i="6"/>
  <c r="HB43" i="6"/>
  <c r="HC43" i="6"/>
  <c r="HD43" i="6"/>
  <c r="HE43" i="6"/>
  <c r="HF43" i="6"/>
  <c r="HG43" i="6"/>
  <c r="HH43" i="6"/>
  <c r="HI43" i="6"/>
  <c r="HJ43" i="6"/>
  <c r="HK43" i="6"/>
  <c r="HL43" i="6"/>
  <c r="HM43" i="6"/>
  <c r="HN43" i="6"/>
  <c r="HO43" i="6"/>
  <c r="HP43" i="6"/>
  <c r="HQ43" i="6"/>
  <c r="HR43" i="6"/>
  <c r="HS43" i="6"/>
  <c r="HT43" i="6"/>
  <c r="HU43" i="6"/>
  <c r="HV43" i="6"/>
  <c r="HW43" i="6"/>
  <c r="HX43" i="6"/>
  <c r="HY43" i="6"/>
  <c r="HZ43" i="6"/>
  <c r="IA43" i="6"/>
  <c r="IB43" i="6"/>
  <c r="IC43" i="6"/>
  <c r="ID43" i="6"/>
  <c r="IE43" i="6"/>
  <c r="IF43" i="6"/>
  <c r="IG43" i="6"/>
  <c r="IH43" i="6"/>
  <c r="II43" i="6"/>
  <c r="IJ43" i="6"/>
  <c r="IK43" i="6"/>
  <c r="IL43" i="6"/>
  <c r="IM43" i="6"/>
  <c r="IN43" i="6"/>
  <c r="IO43" i="6"/>
  <c r="IP43" i="6"/>
  <c r="IQ43" i="6"/>
  <c r="IR43" i="6"/>
  <c r="IS43" i="6"/>
  <c r="IT43" i="6"/>
  <c r="IU43" i="6"/>
  <c r="IV43" i="6"/>
  <c r="BJ66" i="6"/>
  <c r="BK66" i="6"/>
  <c r="BL66" i="6"/>
  <c r="BM66" i="6"/>
  <c r="BN66" i="6"/>
  <c r="BO66" i="6"/>
  <c r="BP66" i="6"/>
  <c r="BQ66" i="6"/>
  <c r="BR66" i="6"/>
  <c r="BS66" i="6"/>
  <c r="BT66" i="6"/>
  <c r="BU66" i="6"/>
  <c r="BV66" i="6"/>
  <c r="BW66" i="6"/>
  <c r="BX66" i="6"/>
  <c r="BY66" i="6"/>
  <c r="BZ66" i="6"/>
  <c r="CA66" i="6"/>
  <c r="CB66" i="6"/>
  <c r="CC66" i="6"/>
  <c r="CD66" i="6"/>
  <c r="CE66" i="6"/>
  <c r="CF66" i="6"/>
  <c r="CG66" i="6"/>
  <c r="CH66" i="6"/>
  <c r="CI66" i="6"/>
  <c r="CJ66" i="6"/>
  <c r="CK66" i="6"/>
  <c r="CL66" i="6"/>
  <c r="CM66" i="6"/>
  <c r="CN66" i="6"/>
  <c r="CO66" i="6"/>
  <c r="CP66" i="6"/>
  <c r="CQ66" i="6"/>
  <c r="CR66" i="6"/>
  <c r="CS66" i="6"/>
  <c r="CT66" i="6"/>
  <c r="CU66" i="6"/>
  <c r="CV66" i="6"/>
  <c r="CW66" i="6"/>
  <c r="CX66" i="6"/>
  <c r="CY66" i="6"/>
  <c r="CZ66" i="6"/>
  <c r="DA66" i="6"/>
  <c r="DB66" i="6"/>
  <c r="DC66" i="6"/>
  <c r="DD66" i="6"/>
  <c r="DE66" i="6"/>
  <c r="DF66" i="6"/>
  <c r="DG66" i="6"/>
  <c r="DH66" i="6"/>
  <c r="DI66" i="6"/>
  <c r="DK66" i="6"/>
  <c r="DL66" i="6"/>
  <c r="DM66" i="6"/>
  <c r="DN66" i="6"/>
  <c r="DO66" i="6"/>
  <c r="DP66" i="6"/>
  <c r="DQ66" i="6"/>
  <c r="DR66" i="6"/>
  <c r="DS66" i="6"/>
  <c r="DT66" i="6"/>
  <c r="DU66" i="6"/>
  <c r="DV66" i="6"/>
  <c r="DW66" i="6"/>
  <c r="DX66" i="6"/>
  <c r="DY66" i="6"/>
  <c r="DZ66" i="6"/>
  <c r="EA66" i="6"/>
  <c r="EB66" i="6"/>
  <c r="EC66" i="6"/>
  <c r="ED66" i="6"/>
  <c r="EE66" i="6"/>
  <c r="EF66" i="6"/>
  <c r="EG66" i="6"/>
  <c r="EH66" i="6"/>
  <c r="EI66" i="6"/>
  <c r="EJ66" i="6"/>
  <c r="EK66" i="6"/>
  <c r="EL66" i="6"/>
  <c r="EM66" i="6"/>
  <c r="EN66" i="6"/>
  <c r="EO66" i="6"/>
  <c r="EP66" i="6"/>
  <c r="EQ66" i="6"/>
  <c r="ER66" i="6"/>
  <c r="ES66" i="6"/>
  <c r="ET66" i="6"/>
  <c r="EU66" i="6"/>
  <c r="EV66" i="6"/>
  <c r="EW66" i="6"/>
  <c r="EX66" i="6"/>
  <c r="EY66" i="6"/>
  <c r="EZ66" i="6"/>
  <c r="FA66" i="6"/>
  <c r="FB66" i="6"/>
  <c r="FC66" i="6"/>
  <c r="FD66" i="6"/>
  <c r="FE66" i="6"/>
  <c r="FF66" i="6"/>
  <c r="FG66" i="6"/>
  <c r="FH66" i="6"/>
  <c r="FI66" i="6"/>
  <c r="FJ66" i="6"/>
  <c r="FK66" i="6"/>
  <c r="FL66" i="6"/>
  <c r="FM66" i="6"/>
  <c r="FN66" i="6"/>
  <c r="FO66" i="6"/>
  <c r="FP66" i="6"/>
  <c r="FQ66" i="6"/>
  <c r="FR66" i="6"/>
  <c r="FS66" i="6"/>
  <c r="FT66" i="6"/>
  <c r="FU66" i="6"/>
  <c r="FV66" i="6"/>
  <c r="FW66" i="6"/>
  <c r="FX66" i="6"/>
  <c r="FY66" i="6"/>
  <c r="FZ66" i="6"/>
  <c r="GA66" i="6"/>
  <c r="GB66" i="6"/>
  <c r="GC66" i="6"/>
  <c r="GD66" i="6"/>
  <c r="GE66" i="6"/>
  <c r="GF66" i="6"/>
  <c r="GG66" i="6"/>
  <c r="GH66" i="6"/>
  <c r="GI66" i="6"/>
  <c r="GJ66" i="6"/>
  <c r="GK66" i="6"/>
  <c r="GL66" i="6"/>
  <c r="GM66" i="6"/>
  <c r="GN66" i="6"/>
  <c r="GO66" i="6"/>
  <c r="GP66" i="6"/>
  <c r="GQ66" i="6"/>
  <c r="GR66" i="6"/>
  <c r="GS66" i="6"/>
  <c r="GT66" i="6"/>
  <c r="GU66" i="6"/>
  <c r="GV66" i="6"/>
  <c r="GW66" i="6"/>
  <c r="GX66" i="6"/>
  <c r="GY66" i="6"/>
  <c r="GZ66" i="6"/>
  <c r="HA66" i="6"/>
  <c r="HB66" i="6"/>
  <c r="HC66" i="6"/>
  <c r="HD66" i="6"/>
  <c r="HE66" i="6"/>
  <c r="HF66" i="6"/>
  <c r="HG66" i="6"/>
  <c r="HH66" i="6"/>
  <c r="HI66" i="6"/>
  <c r="HJ66" i="6"/>
  <c r="HK66" i="6"/>
  <c r="HL66" i="6"/>
  <c r="HM66" i="6"/>
  <c r="HN66" i="6"/>
  <c r="HO66" i="6"/>
  <c r="HP66" i="6"/>
  <c r="HQ66" i="6"/>
  <c r="HR66" i="6"/>
  <c r="HS66" i="6"/>
  <c r="HT66" i="6"/>
  <c r="HU66" i="6"/>
  <c r="HV66" i="6"/>
  <c r="HW66" i="6"/>
  <c r="HX66" i="6"/>
  <c r="HY66" i="6"/>
  <c r="HZ66" i="6"/>
  <c r="IA66" i="6"/>
  <c r="IB66" i="6"/>
  <c r="IC66" i="6"/>
  <c r="ID66" i="6"/>
  <c r="IE66" i="6"/>
  <c r="IF66" i="6"/>
  <c r="IG66" i="6"/>
  <c r="IH66" i="6"/>
  <c r="II66" i="6"/>
  <c r="IJ66" i="6"/>
  <c r="IK66" i="6"/>
  <c r="IL66" i="6"/>
  <c r="IM66" i="6"/>
  <c r="IN66" i="6"/>
  <c r="IO66" i="6"/>
  <c r="IP66" i="6"/>
  <c r="IQ66" i="6"/>
  <c r="IR66" i="6"/>
  <c r="IS66" i="6"/>
  <c r="IT66" i="6"/>
  <c r="IU66" i="6"/>
  <c r="IV66" i="6"/>
  <c r="BJ67" i="6"/>
  <c r="BK67" i="6"/>
  <c r="BL67" i="6"/>
  <c r="BM67" i="6"/>
  <c r="BN67" i="6"/>
  <c r="BO67" i="6"/>
  <c r="BP67" i="6"/>
  <c r="BQ67" i="6"/>
  <c r="BR67" i="6"/>
  <c r="BS67" i="6"/>
  <c r="BT67" i="6"/>
  <c r="BU67" i="6"/>
  <c r="BV67" i="6"/>
  <c r="BW67" i="6"/>
  <c r="BX67" i="6"/>
  <c r="BY67" i="6"/>
  <c r="BZ67" i="6"/>
  <c r="CA67" i="6"/>
  <c r="CB67" i="6"/>
  <c r="CC67" i="6"/>
  <c r="CD67" i="6"/>
  <c r="CE67" i="6"/>
  <c r="CF67" i="6"/>
  <c r="CG67" i="6"/>
  <c r="CH67" i="6"/>
  <c r="CI67" i="6"/>
  <c r="CJ67" i="6"/>
  <c r="CK67" i="6"/>
  <c r="CL67" i="6"/>
  <c r="CM67" i="6"/>
  <c r="CN67" i="6"/>
  <c r="CO67" i="6"/>
  <c r="CP67" i="6"/>
  <c r="CQ67" i="6"/>
  <c r="CR67" i="6"/>
  <c r="CS67" i="6"/>
  <c r="CT67" i="6"/>
  <c r="CU67" i="6"/>
  <c r="CV67" i="6"/>
  <c r="CW67" i="6"/>
  <c r="CX67" i="6"/>
  <c r="CY67" i="6"/>
  <c r="CZ67" i="6"/>
  <c r="DA67" i="6"/>
  <c r="DB67" i="6"/>
  <c r="DC67" i="6"/>
  <c r="DD67" i="6"/>
  <c r="DE67" i="6"/>
  <c r="DF67" i="6"/>
  <c r="DG67" i="6"/>
  <c r="DH67" i="6"/>
  <c r="DI67" i="6"/>
  <c r="DK67" i="6"/>
  <c r="DL67" i="6"/>
  <c r="DM67" i="6"/>
  <c r="DN67" i="6"/>
  <c r="DO67" i="6"/>
  <c r="DP67" i="6"/>
  <c r="DQ67" i="6"/>
  <c r="DR67" i="6"/>
  <c r="DS67" i="6"/>
  <c r="DT67" i="6"/>
  <c r="DU67" i="6"/>
  <c r="DV67" i="6"/>
  <c r="DW67" i="6"/>
  <c r="DX67" i="6"/>
  <c r="DY67" i="6"/>
  <c r="DZ67" i="6"/>
  <c r="EA67" i="6"/>
  <c r="EB67" i="6"/>
  <c r="EC67" i="6"/>
  <c r="ED67" i="6"/>
  <c r="EE67" i="6"/>
  <c r="EF67" i="6"/>
  <c r="EG67" i="6"/>
  <c r="EH67" i="6"/>
  <c r="EI67" i="6"/>
  <c r="EJ67" i="6"/>
  <c r="EK67" i="6"/>
  <c r="EL67" i="6"/>
  <c r="EM67" i="6"/>
  <c r="EN67" i="6"/>
  <c r="EO67" i="6"/>
  <c r="EP67" i="6"/>
  <c r="EQ67" i="6"/>
  <c r="ER67" i="6"/>
  <c r="ES67" i="6"/>
  <c r="ET67" i="6"/>
  <c r="EU67" i="6"/>
  <c r="EV67" i="6"/>
  <c r="EW67" i="6"/>
  <c r="EX67" i="6"/>
  <c r="EY67" i="6"/>
  <c r="EZ67" i="6"/>
  <c r="FA67" i="6"/>
  <c r="FB67" i="6"/>
  <c r="FC67" i="6"/>
  <c r="FD67" i="6"/>
  <c r="FE67" i="6"/>
  <c r="FF67" i="6"/>
  <c r="FG67" i="6"/>
  <c r="FH67" i="6"/>
  <c r="FI67" i="6"/>
  <c r="FJ67" i="6"/>
  <c r="FK67" i="6"/>
  <c r="FL67" i="6"/>
  <c r="FM67" i="6"/>
  <c r="FN67" i="6"/>
  <c r="FO67" i="6"/>
  <c r="FP67" i="6"/>
  <c r="FQ67" i="6"/>
  <c r="FR67" i="6"/>
  <c r="FS67" i="6"/>
  <c r="FT67" i="6"/>
  <c r="FU67" i="6"/>
  <c r="FV67" i="6"/>
  <c r="FW67" i="6"/>
  <c r="FX67" i="6"/>
  <c r="FY67" i="6"/>
  <c r="FZ67" i="6"/>
  <c r="GA67" i="6"/>
  <c r="GB67" i="6"/>
  <c r="GC67" i="6"/>
  <c r="GD67" i="6"/>
  <c r="GE67" i="6"/>
  <c r="GF67" i="6"/>
  <c r="GG67" i="6"/>
  <c r="GH67" i="6"/>
  <c r="GI67" i="6"/>
  <c r="GJ67" i="6"/>
  <c r="GK67" i="6"/>
  <c r="GL67" i="6"/>
  <c r="GM67" i="6"/>
  <c r="GN67" i="6"/>
  <c r="GO67" i="6"/>
  <c r="GP67" i="6"/>
  <c r="GQ67" i="6"/>
  <c r="GR67" i="6"/>
  <c r="GS67" i="6"/>
  <c r="GT67" i="6"/>
  <c r="GU67" i="6"/>
  <c r="GV67" i="6"/>
  <c r="GW67" i="6"/>
  <c r="GX67" i="6"/>
  <c r="GY67" i="6"/>
  <c r="GZ67" i="6"/>
  <c r="HA67" i="6"/>
  <c r="HB67" i="6"/>
  <c r="HC67" i="6"/>
  <c r="HD67" i="6"/>
  <c r="HE67" i="6"/>
  <c r="HF67" i="6"/>
  <c r="HG67" i="6"/>
  <c r="HH67" i="6"/>
  <c r="HI67" i="6"/>
  <c r="HJ67" i="6"/>
  <c r="HK67" i="6"/>
  <c r="HL67" i="6"/>
  <c r="HM67" i="6"/>
  <c r="HN67" i="6"/>
  <c r="HO67" i="6"/>
  <c r="HP67" i="6"/>
  <c r="HQ67" i="6"/>
  <c r="HR67" i="6"/>
  <c r="HS67" i="6"/>
  <c r="HT67" i="6"/>
  <c r="HU67" i="6"/>
  <c r="HV67" i="6"/>
  <c r="HW67" i="6"/>
  <c r="HX67" i="6"/>
  <c r="HY67" i="6"/>
  <c r="HZ67" i="6"/>
  <c r="IA67" i="6"/>
  <c r="IB67" i="6"/>
  <c r="IC67" i="6"/>
  <c r="ID67" i="6"/>
  <c r="IE67" i="6"/>
  <c r="IF67" i="6"/>
  <c r="IG67" i="6"/>
  <c r="IH67" i="6"/>
  <c r="II67" i="6"/>
  <c r="IJ67" i="6"/>
  <c r="IK67" i="6"/>
  <c r="IL67" i="6"/>
  <c r="IM67" i="6"/>
  <c r="IN67" i="6"/>
  <c r="IO67" i="6"/>
  <c r="IP67" i="6"/>
  <c r="IQ67" i="6"/>
  <c r="IR67" i="6"/>
  <c r="IS67" i="6"/>
  <c r="IT67" i="6"/>
  <c r="IU67" i="6"/>
  <c r="IV67" i="6"/>
  <c r="IW32" i="6"/>
  <c r="IX32" i="6"/>
  <c r="IY32" i="6"/>
  <c r="IW33" i="6"/>
  <c r="IX33" i="6"/>
  <c r="IY33" i="6"/>
  <c r="IW34" i="6"/>
  <c r="IX34" i="6"/>
  <c r="IY34" i="6"/>
  <c r="IW35" i="6"/>
  <c r="IX35" i="6"/>
  <c r="IY35" i="6"/>
  <c r="IW36" i="6"/>
  <c r="IX36" i="6"/>
  <c r="IY36" i="6"/>
  <c r="IW37" i="6"/>
  <c r="IX37" i="6"/>
  <c r="IY37" i="6"/>
  <c r="IW38" i="6"/>
  <c r="IX38" i="6"/>
  <c r="IY38" i="6"/>
  <c r="IW39" i="6"/>
  <c r="IX39" i="6"/>
  <c r="IY39" i="6"/>
  <c r="IW40" i="6"/>
  <c r="IX40" i="6"/>
  <c r="IY40" i="6"/>
  <c r="IW41" i="6"/>
  <c r="IX41" i="6"/>
  <c r="IY41" i="6"/>
  <c r="IW42" i="6"/>
  <c r="IX42" i="6"/>
  <c r="IY42" i="6"/>
  <c r="IW44" i="6"/>
  <c r="IX44" i="6"/>
  <c r="IY44" i="6"/>
  <c r="IW45" i="6"/>
  <c r="IX45" i="6"/>
  <c r="IY45" i="6"/>
  <c r="IW46" i="6"/>
  <c r="IX46" i="6"/>
  <c r="IY46" i="6"/>
  <c r="IW47" i="6"/>
  <c r="IX47" i="6"/>
  <c r="IY47" i="6"/>
  <c r="IW48" i="6"/>
  <c r="IX48" i="6"/>
  <c r="IY48" i="6"/>
  <c r="IW49" i="6"/>
  <c r="IX49" i="6"/>
  <c r="IY49" i="6"/>
  <c r="IW50" i="6"/>
  <c r="IX50" i="6"/>
  <c r="IY50" i="6"/>
  <c r="IW51" i="6"/>
  <c r="IX51" i="6"/>
  <c r="IY51" i="6"/>
  <c r="IW52" i="6"/>
  <c r="IX52" i="6"/>
  <c r="IY52" i="6"/>
  <c r="IW53" i="6"/>
  <c r="IX53" i="6"/>
  <c r="IY53" i="6"/>
  <c r="IW54" i="6"/>
  <c r="IX54" i="6"/>
  <c r="IY54" i="6"/>
  <c r="IW55" i="6"/>
  <c r="IX55" i="6"/>
  <c r="IY55" i="6"/>
  <c r="IW56" i="6"/>
  <c r="IX56" i="6"/>
  <c r="IY56" i="6"/>
  <c r="IW57" i="6"/>
  <c r="IX57" i="6"/>
  <c r="IY57" i="6"/>
  <c r="IW58" i="6"/>
  <c r="IX58" i="6"/>
  <c r="IY58" i="6"/>
  <c r="IW59" i="6"/>
  <c r="IX59" i="6"/>
  <c r="IY59" i="6"/>
  <c r="IW60" i="6"/>
  <c r="IX60" i="6"/>
  <c r="IY60" i="6"/>
  <c r="IW61" i="6"/>
  <c r="IX61" i="6"/>
  <c r="IY61" i="6"/>
  <c r="IW62" i="6"/>
  <c r="IX62" i="6"/>
  <c r="IY62" i="6"/>
  <c r="IW63" i="6"/>
  <c r="IX63" i="6"/>
  <c r="IY63" i="6"/>
  <c r="IW64" i="6"/>
  <c r="IX64" i="6"/>
  <c r="IY64" i="6"/>
  <c r="IW65" i="6"/>
  <c r="IX65" i="6"/>
  <c r="IY65" i="6"/>
  <c r="IY31" i="6"/>
  <c r="IX31" i="6"/>
  <c r="IW31" i="6"/>
  <c r="IY30" i="6"/>
  <c r="IX30" i="6"/>
  <c r="IW30" i="6"/>
  <c r="IY29" i="6"/>
  <c r="IX29" i="6"/>
  <c r="IW29" i="6"/>
  <c r="IY28" i="6"/>
  <c r="IX28" i="6"/>
  <c r="IW28" i="6"/>
  <c r="IY27" i="6"/>
  <c r="IX27" i="6"/>
  <c r="IW27" i="6"/>
  <c r="IY26" i="6"/>
  <c r="IX26" i="6"/>
  <c r="IW26" i="6"/>
  <c r="IY25" i="6"/>
  <c r="IX25" i="6"/>
  <c r="IW25" i="6"/>
  <c r="IY24" i="6"/>
  <c r="IX24" i="6"/>
  <c r="IW24" i="6"/>
  <c r="IY23" i="6"/>
  <c r="IX23" i="6"/>
  <c r="IW23" i="6"/>
  <c r="IY22" i="6"/>
  <c r="IX22" i="6"/>
  <c r="IW22" i="6"/>
  <c r="IY21" i="6"/>
  <c r="IX21" i="6"/>
  <c r="IW21" i="6"/>
  <c r="IY20" i="6"/>
  <c r="IX20" i="6"/>
  <c r="IW20" i="6"/>
  <c r="S20" i="1"/>
  <c r="T20" i="1"/>
  <c r="U20" i="1"/>
  <c r="BA66" i="6"/>
  <c r="BB66" i="6"/>
  <c r="BC66" i="6"/>
  <c r="BA67" i="6"/>
  <c r="BB67" i="6"/>
  <c r="BC67" i="6"/>
  <c r="AZ43" i="6"/>
  <c r="BA43" i="6"/>
  <c r="BB43" i="6"/>
  <c r="BC43" i="6"/>
  <c r="AE67" i="6"/>
  <c r="AF67" i="6"/>
  <c r="AG67" i="6"/>
  <c r="AH67" i="6"/>
  <c r="AI67" i="6"/>
  <c r="AF66" i="6"/>
  <c r="AG66" i="6"/>
  <c r="AH66" i="6"/>
  <c r="AI66" i="6"/>
  <c r="AF43" i="6"/>
  <c r="AG43" i="6"/>
  <c r="AH43" i="6"/>
  <c r="AE66" i="6"/>
  <c r="AE43" i="6"/>
  <c r="P62" i="6"/>
  <c r="AZ66" i="6"/>
  <c r="BD66" i="6"/>
  <c r="AZ67" i="6"/>
  <c r="BD67" i="6"/>
  <c r="AY67" i="6"/>
  <c r="AY66" i="6"/>
  <c r="AY43" i="6"/>
  <c r="A58" i="6"/>
  <c r="B58" i="6"/>
  <c r="C58" i="6"/>
  <c r="D58" i="6"/>
  <c r="E58" i="6"/>
  <c r="F58" i="6"/>
  <c r="G58" i="6"/>
  <c r="H58" i="6"/>
  <c r="I58" i="6"/>
  <c r="K58" i="6"/>
  <c r="M58" i="6"/>
  <c r="O58" i="6"/>
  <c r="P58" i="6"/>
  <c r="Q58" i="6"/>
  <c r="CK58" i="1" s="1"/>
  <c r="R58" i="6"/>
  <c r="CL58" i="1" s="1"/>
  <c r="S58" i="6"/>
  <c r="CM58" i="1" s="1"/>
  <c r="A59" i="6"/>
  <c r="B59" i="6"/>
  <c r="C59" i="6"/>
  <c r="D59" i="6"/>
  <c r="E59" i="6"/>
  <c r="F59" i="6"/>
  <c r="G59" i="6"/>
  <c r="H59" i="6"/>
  <c r="I59" i="6"/>
  <c r="K59" i="6"/>
  <c r="M59" i="6"/>
  <c r="O59" i="6"/>
  <c r="P59" i="6"/>
  <c r="Q59" i="6"/>
  <c r="CK59" i="1" s="1"/>
  <c r="R59" i="6"/>
  <c r="CL59" i="1" s="1"/>
  <c r="S59" i="6"/>
  <c r="CM59" i="1" s="1"/>
  <c r="A60" i="6"/>
  <c r="B60" i="6"/>
  <c r="C60" i="6"/>
  <c r="D60" i="6"/>
  <c r="E60" i="6"/>
  <c r="F60" i="6"/>
  <c r="G60" i="6"/>
  <c r="H60" i="6"/>
  <c r="I60" i="6"/>
  <c r="K60" i="6"/>
  <c r="M60" i="6"/>
  <c r="O60" i="6"/>
  <c r="P60" i="6"/>
  <c r="Q60" i="6"/>
  <c r="CK60" i="1" s="1"/>
  <c r="R60" i="6"/>
  <c r="CL60" i="1" s="1"/>
  <c r="S60" i="6"/>
  <c r="CM60" i="1" s="1"/>
  <c r="A61" i="6"/>
  <c r="B61" i="6"/>
  <c r="C61" i="6"/>
  <c r="D61" i="6"/>
  <c r="E61" i="6"/>
  <c r="F61" i="6"/>
  <c r="G61" i="6"/>
  <c r="H61" i="6"/>
  <c r="I61" i="6"/>
  <c r="K61" i="6"/>
  <c r="M61" i="6"/>
  <c r="O61" i="6"/>
  <c r="P61" i="6"/>
  <c r="Q61" i="6"/>
  <c r="CK61" i="1" s="1"/>
  <c r="R61" i="6"/>
  <c r="CL61" i="1" s="1"/>
  <c r="S61" i="6"/>
  <c r="CM61" i="1" s="1"/>
  <c r="IY67" i="6" l="1"/>
  <c r="IX43" i="6"/>
  <c r="IY66" i="6"/>
  <c r="IY43" i="6"/>
  <c r="IW66" i="6"/>
  <c r="IW43" i="6"/>
  <c r="IX66" i="6"/>
  <c r="IX67" i="6"/>
  <c r="IW67" i="6"/>
  <c r="JD47" i="6" a="1"/>
  <c r="JD47" i="6" s="1"/>
  <c r="AV43" i="6"/>
  <c r="AW43" i="6"/>
  <c r="AX43" i="6"/>
  <c r="AV66" i="6"/>
  <c r="AW66" i="6"/>
  <c r="AX66" i="6"/>
  <c r="AV67" i="6"/>
  <c r="AW67" i="6"/>
  <c r="AX67" i="6"/>
  <c r="N58" i="1"/>
  <c r="BW58" i="1" s="1"/>
  <c r="Q58" i="1"/>
  <c r="N59" i="1"/>
  <c r="BW59" i="1" s="1"/>
  <c r="Q59" i="1"/>
  <c r="N60" i="1"/>
  <c r="BW60" i="1" s="1"/>
  <c r="Q60" i="1"/>
  <c r="N61" i="1"/>
  <c r="BW61" i="1" s="1"/>
  <c r="Q61" i="1"/>
  <c r="N62" i="1"/>
  <c r="Q62" i="1"/>
  <c r="N63" i="1"/>
  <c r="Q63" i="1"/>
  <c r="AA58" i="1"/>
  <c r="AA59" i="1"/>
  <c r="AA60" i="1"/>
  <c r="AA61" i="1"/>
  <c r="BS58" i="1"/>
  <c r="BT58" i="1"/>
  <c r="BU58" i="1"/>
  <c r="BV58" i="1"/>
  <c r="BX58" i="1"/>
  <c r="BS59" i="1"/>
  <c r="BT59" i="1"/>
  <c r="BU59" i="1"/>
  <c r="BV59" i="1"/>
  <c r="BX59" i="1"/>
  <c r="BS60" i="1"/>
  <c r="BT60" i="1"/>
  <c r="BU60" i="1"/>
  <c r="BV60" i="1"/>
  <c r="BX60" i="1"/>
  <c r="BS61" i="1"/>
  <c r="BT61" i="1"/>
  <c r="BU61" i="1"/>
  <c r="BV61" i="1"/>
  <c r="BX61" i="1"/>
  <c r="AX58" i="1"/>
  <c r="AW58" i="1" s="1"/>
  <c r="AV58" i="1" s="1"/>
  <c r="AX59" i="1"/>
  <c r="AW59" i="1" s="1"/>
  <c r="AV59" i="1" s="1"/>
  <c r="AX60" i="1"/>
  <c r="AW60" i="1" s="1"/>
  <c r="AV60" i="1" s="1"/>
  <c r="AX61" i="1"/>
  <c r="AW61" i="1" s="1"/>
  <c r="AV61" i="1" s="1"/>
  <c r="AX62" i="1"/>
  <c r="AW62" i="1" s="1"/>
  <c r="AV62" i="1" s="1"/>
  <c r="AJ66" i="6"/>
  <c r="AK66" i="6"/>
  <c r="AL66" i="6"/>
  <c r="AM66" i="6"/>
  <c r="AN66" i="6"/>
  <c r="AJ67" i="6"/>
  <c r="AK67" i="6"/>
  <c r="AL67" i="6"/>
  <c r="AM67" i="6"/>
  <c r="AN67" i="6"/>
  <c r="AJ43" i="6"/>
  <c r="AK43" i="6"/>
  <c r="AL43" i="6"/>
  <c r="AM43" i="6"/>
  <c r="AN43" i="6"/>
  <c r="F10" i="3"/>
  <c r="F7" i="3"/>
  <c r="N38" i="1"/>
  <c r="BW38" i="1" s="1"/>
  <c r="Q38" i="1"/>
  <c r="AA38" i="1"/>
  <c r="Z38" i="1" s="1"/>
  <c r="AX38" i="1"/>
  <c r="AW38" i="1" s="1"/>
  <c r="AV38" i="1" s="1"/>
  <c r="BS38" i="1"/>
  <c r="BT38" i="1"/>
  <c r="BU38" i="1"/>
  <c r="BV38" i="1"/>
  <c r="BX38" i="1"/>
  <c r="N39" i="1"/>
  <c r="BW39" i="1" s="1"/>
  <c r="Q39" i="1"/>
  <c r="AA39" i="1"/>
  <c r="Z39" i="1" s="1"/>
  <c r="Y39" i="1" s="1"/>
  <c r="AX39" i="1"/>
  <c r="AW39" i="1" s="1"/>
  <c r="BS39" i="1"/>
  <c r="BT39" i="1"/>
  <c r="BU39" i="1"/>
  <c r="BV39" i="1"/>
  <c r="BX39" i="1"/>
  <c r="N37" i="1"/>
  <c r="BW37" i="1" s="1"/>
  <c r="Q37" i="1"/>
  <c r="AA37" i="1"/>
  <c r="Z37" i="1" s="1"/>
  <c r="AX37" i="1"/>
  <c r="AW37" i="1" s="1"/>
  <c r="AV37" i="1" s="1"/>
  <c r="BS37" i="1"/>
  <c r="BT37" i="1"/>
  <c r="BU37" i="1"/>
  <c r="BV37" i="1"/>
  <c r="BX37" i="1"/>
  <c r="N40" i="1"/>
  <c r="BW40" i="1" s="1"/>
  <c r="Q40" i="1"/>
  <c r="AA40" i="1"/>
  <c r="AX40" i="1"/>
  <c r="AW40" i="1" s="1"/>
  <c r="BS40" i="1"/>
  <c r="BT40" i="1"/>
  <c r="BU40" i="1"/>
  <c r="BV40" i="1"/>
  <c r="BX40" i="1"/>
  <c r="N61" i="6" l="1"/>
  <c r="Z59" i="1"/>
  <c r="N59" i="6"/>
  <c r="Z60" i="1"/>
  <c r="N60" i="6"/>
  <c r="Z58" i="1"/>
  <c r="O58" i="1" s="1"/>
  <c r="S58" i="1" s="1"/>
  <c r="N58" i="6"/>
  <c r="P61" i="1"/>
  <c r="P58" i="1"/>
  <c r="P60" i="1"/>
  <c r="Z61" i="1"/>
  <c r="L61" i="6" s="1"/>
  <c r="P59" i="1"/>
  <c r="BY58" i="1"/>
  <c r="BZ58" i="1" s="1"/>
  <c r="BY59" i="1"/>
  <c r="CE59" i="1" s="1"/>
  <c r="BY61" i="1"/>
  <c r="BY60" i="1"/>
  <c r="CB60" i="1" s="1"/>
  <c r="P39" i="1"/>
  <c r="BY39" i="1"/>
  <c r="CE39" i="1" s="1"/>
  <c r="P40" i="1"/>
  <c r="P38" i="1"/>
  <c r="O39" i="1"/>
  <c r="S39" i="1" s="1"/>
  <c r="AV39" i="1"/>
  <c r="M39" i="1" s="1"/>
  <c r="U39" i="1" s="1"/>
  <c r="Y38" i="1"/>
  <c r="M38" i="1" s="1"/>
  <c r="U38" i="1" s="1"/>
  <c r="O38" i="1"/>
  <c r="BY38" i="1"/>
  <c r="CE38" i="1" s="1"/>
  <c r="BY37" i="1"/>
  <c r="CD37" i="1" s="1"/>
  <c r="P37" i="1"/>
  <c r="Z40" i="1"/>
  <c r="Y40" i="1" s="1"/>
  <c r="AV40" i="1"/>
  <c r="Y37" i="1"/>
  <c r="M37" i="1" s="1"/>
  <c r="U37" i="1" s="1"/>
  <c r="O37" i="1"/>
  <c r="R37" i="1" s="1"/>
  <c r="BY40" i="1"/>
  <c r="CE40" i="1" s="1"/>
  <c r="Y59" i="1" l="1"/>
  <c r="L59" i="6"/>
  <c r="Y60" i="1"/>
  <c r="L60" i="6"/>
  <c r="O59" i="1"/>
  <c r="T59" i="1" s="1"/>
  <c r="O60" i="1"/>
  <c r="R60" i="1" s="1"/>
  <c r="Y58" i="1"/>
  <c r="L58" i="6"/>
  <c r="R58" i="1"/>
  <c r="CA59" i="1"/>
  <c r="CC59" i="1"/>
  <c r="CD59" i="1"/>
  <c r="CB40" i="1"/>
  <c r="CC40" i="1"/>
  <c r="T58" i="1"/>
  <c r="Y61" i="1"/>
  <c r="O61" i="1"/>
  <c r="CD39" i="1"/>
  <c r="O40" i="1"/>
  <c r="R40" i="1" s="1"/>
  <c r="CC39" i="1"/>
  <c r="CC58" i="1"/>
  <c r="CE58" i="1"/>
  <c r="CA58" i="1"/>
  <c r="CD58" i="1"/>
  <c r="CB58" i="1"/>
  <c r="BZ59" i="1"/>
  <c r="CB59" i="1"/>
  <c r="CE60" i="1"/>
  <c r="CC60" i="1"/>
  <c r="CD60" i="1"/>
  <c r="BZ60" i="1"/>
  <c r="CA60" i="1"/>
  <c r="CD61" i="1"/>
  <c r="CC61" i="1"/>
  <c r="CE61" i="1"/>
  <c r="CA61" i="1"/>
  <c r="CB61" i="1"/>
  <c r="BZ61" i="1"/>
  <c r="CA39" i="1"/>
  <c r="CD40" i="1"/>
  <c r="S38" i="1"/>
  <c r="T38" i="1"/>
  <c r="R38" i="1"/>
  <c r="T37" i="1"/>
  <c r="S37" i="1"/>
  <c r="M40" i="1"/>
  <c r="U40" i="1" s="1"/>
  <c r="T39" i="1"/>
  <c r="R39" i="1"/>
  <c r="CC37" i="1"/>
  <c r="BZ39" i="1"/>
  <c r="BQ37" i="1"/>
  <c r="BR37" i="1" s="1"/>
  <c r="CA38" i="1"/>
  <c r="CB39" i="1"/>
  <c r="BQ39" i="1"/>
  <c r="BR39" i="1" s="1"/>
  <c r="CA37" i="1"/>
  <c r="BQ38" i="1"/>
  <c r="BR38" i="1" s="1"/>
  <c r="CD38" i="1"/>
  <c r="BZ38" i="1"/>
  <c r="BZ37" i="1"/>
  <c r="CB38" i="1"/>
  <c r="CC38" i="1"/>
  <c r="CB37" i="1"/>
  <c r="CE37" i="1"/>
  <c r="CA40" i="1"/>
  <c r="BZ40" i="1"/>
  <c r="T60" i="1" l="1"/>
  <c r="S60" i="1"/>
  <c r="R59" i="1"/>
  <c r="S59" i="1"/>
  <c r="M61" i="1"/>
  <c r="U61" i="1" s="1"/>
  <c r="J61" i="6"/>
  <c r="J58" i="6"/>
  <c r="M58" i="1"/>
  <c r="J60" i="6"/>
  <c r="M60" i="1"/>
  <c r="J59" i="6"/>
  <c r="M59" i="1"/>
  <c r="S40" i="1"/>
  <c r="T40" i="1"/>
  <c r="CF59" i="1"/>
  <c r="R61" i="1"/>
  <c r="T61" i="1"/>
  <c r="S61" i="1"/>
  <c r="BQ40" i="1"/>
  <c r="BR40" i="1" s="1"/>
  <c r="CF58" i="1"/>
  <c r="CF61" i="1"/>
  <c r="CF60" i="1"/>
  <c r="CF39" i="1"/>
  <c r="CF37" i="1"/>
  <c r="CF38" i="1"/>
  <c r="CF40" i="1"/>
  <c r="K66" i="1"/>
  <c r="L66" i="1"/>
  <c r="K43" i="1"/>
  <c r="L43" i="1"/>
  <c r="G11" i="3"/>
  <c r="G14" i="3"/>
  <c r="BQ60" i="1" l="1"/>
  <c r="BR60" i="1" s="1"/>
  <c r="U60" i="1"/>
  <c r="BQ58" i="1"/>
  <c r="BR58" i="1" s="1"/>
  <c r="U58" i="1"/>
  <c r="BQ61" i="1"/>
  <c r="BR61" i="1" s="1"/>
  <c r="BQ59" i="1"/>
  <c r="BR59" i="1" s="1"/>
  <c r="U59" i="1"/>
  <c r="L67" i="1"/>
  <c r="K67" i="1"/>
  <c r="AR66" i="6"/>
  <c r="AS66" i="6"/>
  <c r="AR43" i="6"/>
  <c r="AS43" i="6"/>
  <c r="AT43" i="6"/>
  <c r="AI43" i="6"/>
  <c r="AT43" i="1" l="1"/>
  <c r="AU43" i="1"/>
  <c r="BA43" i="1"/>
  <c r="BS22" i="1" l="1"/>
  <c r="BT22" i="1"/>
  <c r="BU22" i="1"/>
  <c r="BV22" i="1"/>
  <c r="BX22" i="1"/>
  <c r="BS23" i="1"/>
  <c r="BT23" i="1"/>
  <c r="BU23" i="1"/>
  <c r="BV23" i="1"/>
  <c r="BX23" i="1"/>
  <c r="BS24" i="1"/>
  <c r="BT24" i="1"/>
  <c r="BU24" i="1"/>
  <c r="BV24" i="1"/>
  <c r="BX24" i="1"/>
  <c r="BS25" i="1"/>
  <c r="BT25" i="1"/>
  <c r="BU25" i="1"/>
  <c r="BV25" i="1"/>
  <c r="BX25" i="1"/>
  <c r="BS26" i="1"/>
  <c r="BT26" i="1"/>
  <c r="BU26" i="1"/>
  <c r="BV26" i="1"/>
  <c r="BX26" i="1"/>
  <c r="BS27" i="1"/>
  <c r="BT27" i="1"/>
  <c r="BU27" i="1"/>
  <c r="BV27" i="1"/>
  <c r="BX27" i="1"/>
  <c r="BS28" i="1"/>
  <c r="BT28" i="1"/>
  <c r="BU28" i="1"/>
  <c r="BV28" i="1"/>
  <c r="BX28" i="1"/>
  <c r="BS29" i="1"/>
  <c r="BT29" i="1"/>
  <c r="BU29" i="1"/>
  <c r="BV29" i="1"/>
  <c r="BX29" i="1"/>
  <c r="BS30" i="1"/>
  <c r="BT30" i="1"/>
  <c r="BU30" i="1"/>
  <c r="BV30" i="1"/>
  <c r="BX30" i="1"/>
  <c r="BS31" i="1"/>
  <c r="BT31" i="1"/>
  <c r="BU31" i="1"/>
  <c r="BV31" i="1"/>
  <c r="BX31" i="1"/>
  <c r="BS32" i="1"/>
  <c r="BT32" i="1"/>
  <c r="BU32" i="1"/>
  <c r="BV32" i="1"/>
  <c r="BX32" i="1"/>
  <c r="BS33" i="1"/>
  <c r="BT33" i="1"/>
  <c r="BU33" i="1"/>
  <c r="BV33" i="1"/>
  <c r="BX33" i="1"/>
  <c r="BS34" i="1"/>
  <c r="BT34" i="1"/>
  <c r="BU34" i="1"/>
  <c r="BV34" i="1"/>
  <c r="BX34" i="1"/>
  <c r="BS35" i="1"/>
  <c r="BT35" i="1"/>
  <c r="BU35" i="1"/>
  <c r="BV35" i="1"/>
  <c r="BX35" i="1"/>
  <c r="BS36" i="1"/>
  <c r="BT36" i="1"/>
  <c r="BU36" i="1"/>
  <c r="BV36" i="1"/>
  <c r="BX36" i="1"/>
  <c r="BS41" i="1"/>
  <c r="BT41" i="1"/>
  <c r="BU41" i="1"/>
  <c r="BV41" i="1"/>
  <c r="BX41" i="1"/>
  <c r="BS42" i="1"/>
  <c r="BT42" i="1"/>
  <c r="BU42" i="1"/>
  <c r="BV42" i="1"/>
  <c r="BX42" i="1"/>
  <c r="BS44" i="1"/>
  <c r="BT44" i="1"/>
  <c r="BU44" i="1"/>
  <c r="BV44" i="1"/>
  <c r="BX44" i="1"/>
  <c r="BS45" i="1"/>
  <c r="BT45" i="1"/>
  <c r="BU45" i="1"/>
  <c r="BV45" i="1"/>
  <c r="BX45" i="1"/>
  <c r="BS46" i="1"/>
  <c r="BT46" i="1"/>
  <c r="BU46" i="1"/>
  <c r="BV46" i="1"/>
  <c r="BX46" i="1"/>
  <c r="BS47" i="1"/>
  <c r="BT47" i="1"/>
  <c r="BU47" i="1"/>
  <c r="BV47" i="1"/>
  <c r="BX47" i="1"/>
  <c r="BS48" i="1"/>
  <c r="BT48" i="1"/>
  <c r="BU48" i="1"/>
  <c r="BV48" i="1"/>
  <c r="BX48" i="1"/>
  <c r="BS49" i="1"/>
  <c r="BT49" i="1"/>
  <c r="BU49" i="1"/>
  <c r="BV49" i="1"/>
  <c r="BX49" i="1"/>
  <c r="BS50" i="1"/>
  <c r="BT50" i="1"/>
  <c r="BU50" i="1"/>
  <c r="BV50" i="1"/>
  <c r="BX50" i="1"/>
  <c r="BS51" i="1"/>
  <c r="BT51" i="1"/>
  <c r="BU51" i="1"/>
  <c r="BV51" i="1"/>
  <c r="BX51" i="1"/>
  <c r="BS52" i="1"/>
  <c r="BT52" i="1"/>
  <c r="BU52" i="1"/>
  <c r="BV52" i="1"/>
  <c r="BX52" i="1"/>
  <c r="BS53" i="1"/>
  <c r="BT53" i="1"/>
  <c r="BU53" i="1"/>
  <c r="BV53" i="1"/>
  <c r="BX53" i="1"/>
  <c r="BS54" i="1"/>
  <c r="BT54" i="1"/>
  <c r="BU54" i="1"/>
  <c r="BV54" i="1"/>
  <c r="BX54" i="1"/>
  <c r="BS55" i="1"/>
  <c r="BT55" i="1"/>
  <c r="BU55" i="1"/>
  <c r="BV55" i="1"/>
  <c r="BX55" i="1"/>
  <c r="BS56" i="1"/>
  <c r="BT56" i="1"/>
  <c r="BU56" i="1"/>
  <c r="BV56" i="1"/>
  <c r="BX56" i="1"/>
  <c r="BS57" i="1"/>
  <c r="BT57" i="1"/>
  <c r="BU57" i="1"/>
  <c r="BV57" i="1"/>
  <c r="BX57" i="1"/>
  <c r="BS62" i="1"/>
  <c r="BT62" i="1"/>
  <c r="BU62" i="1"/>
  <c r="BV62" i="1"/>
  <c r="BX62" i="1"/>
  <c r="BS63" i="1"/>
  <c r="BT63" i="1"/>
  <c r="BU63" i="1"/>
  <c r="BV63" i="1"/>
  <c r="BX63" i="1"/>
  <c r="BS64" i="1"/>
  <c r="BT64" i="1"/>
  <c r="BU64" i="1"/>
  <c r="BV64" i="1"/>
  <c r="BX64" i="1"/>
  <c r="BS65" i="1"/>
  <c r="BT65" i="1"/>
  <c r="BU65" i="1"/>
  <c r="BV65" i="1"/>
  <c r="BX65" i="1"/>
  <c r="BX21" i="1"/>
  <c r="BV21" i="1"/>
  <c r="BU21" i="1"/>
  <c r="BT21" i="1"/>
  <c r="BS21" i="1"/>
  <c r="BX20" i="1"/>
  <c r="BV20" i="1"/>
  <c r="BU20" i="1"/>
  <c r="BT20" i="1"/>
  <c r="BS20" i="1"/>
  <c r="BT43" i="1" l="1"/>
  <c r="BV66" i="1"/>
  <c r="BU66" i="1"/>
  <c r="BV67" i="1"/>
  <c r="BU67" i="1"/>
  <c r="BX66" i="1"/>
  <c r="BT66" i="1"/>
  <c r="BV43" i="1"/>
  <c r="BU43" i="1"/>
  <c r="BX43" i="1"/>
  <c r="BX67" i="1"/>
  <c r="BS66" i="1"/>
  <c r="BT67" i="1"/>
  <c r="CH20" i="1"/>
  <c r="BS43" i="1"/>
  <c r="BS67" i="1"/>
  <c r="CH66" i="1" l="1"/>
  <c r="CG66" i="1"/>
  <c r="CH67" i="1"/>
  <c r="CH43" i="1"/>
  <c r="CG67" i="1"/>
  <c r="CG43" i="1"/>
  <c r="F16" i="3"/>
  <c r="F9" i="3"/>
  <c r="F8" i="3"/>
  <c r="O81" i="1"/>
  <c r="O82" i="1"/>
  <c r="O89" i="1"/>
  <c r="O80" i="1"/>
  <c r="BH66" i="6"/>
  <c r="BI66" i="6"/>
  <c r="BH67" i="6"/>
  <c r="BI67" i="6"/>
  <c r="BH43" i="6"/>
  <c r="AO43" i="6"/>
  <c r="AO66" i="6"/>
  <c r="AO67" i="6"/>
  <c r="P87" i="1"/>
  <c r="Q87" i="1" s="1"/>
  <c r="P84" i="1"/>
  <c r="Q84" i="1" s="1"/>
  <c r="T67" i="6"/>
  <c r="U67" i="6"/>
  <c r="V67" i="6"/>
  <c r="W67" i="6"/>
  <c r="X67" i="6"/>
  <c r="Y67" i="6"/>
  <c r="Z67" i="6"/>
  <c r="AA67" i="6"/>
  <c r="AB67" i="6"/>
  <c r="AC67" i="6"/>
  <c r="AD67" i="6"/>
  <c r="AP67" i="6"/>
  <c r="AQ67" i="6"/>
  <c r="AR67" i="6"/>
  <c r="AS67" i="6"/>
  <c r="AT67" i="6"/>
  <c r="AU67" i="6"/>
  <c r="BE67" i="6"/>
  <c r="BF67" i="6"/>
  <c r="BG67" i="6"/>
  <c r="V67" i="1"/>
  <c r="W67" i="1"/>
  <c r="X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Q45" i="6"/>
  <c r="CK45" i="1" s="1"/>
  <c r="R45" i="6"/>
  <c r="CL45" i="1" s="1"/>
  <c r="S45" i="6"/>
  <c r="CM45" i="1" s="1"/>
  <c r="Q46" i="6"/>
  <c r="CK46" i="1" s="1"/>
  <c r="R46" i="6"/>
  <c r="CL46" i="1" s="1"/>
  <c r="S46" i="6"/>
  <c r="CM46" i="1" s="1"/>
  <c r="Q47" i="6"/>
  <c r="CK47" i="1" s="1"/>
  <c r="R47" i="6"/>
  <c r="CL47" i="1" s="1"/>
  <c r="S47" i="6"/>
  <c r="CM47" i="1" s="1"/>
  <c r="Q48" i="6"/>
  <c r="CK48" i="1" s="1"/>
  <c r="R48" i="6"/>
  <c r="CL48" i="1" s="1"/>
  <c r="S48" i="6"/>
  <c r="CM48" i="1" s="1"/>
  <c r="Q49" i="6"/>
  <c r="CK49" i="1" s="1"/>
  <c r="R49" i="6"/>
  <c r="CL49" i="1" s="1"/>
  <c r="S49" i="6"/>
  <c r="CM49" i="1" s="1"/>
  <c r="Q50" i="6"/>
  <c r="CK50" i="1" s="1"/>
  <c r="R50" i="6"/>
  <c r="CL50" i="1" s="1"/>
  <c r="S50" i="6"/>
  <c r="CM50" i="1" s="1"/>
  <c r="Q51" i="6"/>
  <c r="CK51" i="1" s="1"/>
  <c r="R51" i="6"/>
  <c r="CL51" i="1" s="1"/>
  <c r="S51" i="6"/>
  <c r="CM51" i="1" s="1"/>
  <c r="Q52" i="6"/>
  <c r="CK52" i="1" s="1"/>
  <c r="R52" i="6"/>
  <c r="CL52" i="1" s="1"/>
  <c r="S52" i="6"/>
  <c r="CM52" i="1" s="1"/>
  <c r="Q53" i="6"/>
  <c r="CK53" i="1" s="1"/>
  <c r="R53" i="6"/>
  <c r="CL53" i="1" s="1"/>
  <c r="S53" i="6"/>
  <c r="CM53" i="1" s="1"/>
  <c r="Q54" i="6"/>
  <c r="CK54" i="1" s="1"/>
  <c r="R54" i="6"/>
  <c r="CL54" i="1" s="1"/>
  <c r="S54" i="6"/>
  <c r="CM54" i="1" s="1"/>
  <c r="Q55" i="6"/>
  <c r="CK55" i="1" s="1"/>
  <c r="R55" i="6"/>
  <c r="CL55" i="1" s="1"/>
  <c r="S55" i="6"/>
  <c r="CM55" i="1" s="1"/>
  <c r="Q56" i="6"/>
  <c r="CK56" i="1" s="1"/>
  <c r="R56" i="6"/>
  <c r="CL56" i="1" s="1"/>
  <c r="S56" i="6"/>
  <c r="CM56" i="1" s="1"/>
  <c r="Q57" i="6"/>
  <c r="CK57" i="1" s="1"/>
  <c r="R57" i="6"/>
  <c r="CL57" i="1" s="1"/>
  <c r="S57" i="6"/>
  <c r="CM57" i="1" s="1"/>
  <c r="Q62" i="6"/>
  <c r="CK62" i="1" s="1"/>
  <c r="R62" i="6"/>
  <c r="CL62" i="1" s="1"/>
  <c r="S62" i="6"/>
  <c r="CM62" i="1" s="1"/>
  <c r="Q63" i="6"/>
  <c r="CK63" i="1" s="1"/>
  <c r="R63" i="6"/>
  <c r="CL63" i="1" s="1"/>
  <c r="S63" i="6"/>
  <c r="CM63" i="1" s="1"/>
  <c r="Q64" i="6"/>
  <c r="CK64" i="1" s="1"/>
  <c r="R64" i="6"/>
  <c r="CL64" i="1" s="1"/>
  <c r="S64" i="6"/>
  <c r="CM64" i="1" s="1"/>
  <c r="Q65" i="6"/>
  <c r="CK65" i="1" s="1"/>
  <c r="R65" i="6"/>
  <c r="CL65" i="1" s="1"/>
  <c r="S65" i="6"/>
  <c r="CM65" i="1" s="1"/>
  <c r="S44" i="6"/>
  <c r="CM44" i="1" s="1"/>
  <c r="R44" i="6"/>
  <c r="CL44" i="1" s="1"/>
  <c r="Q44" i="6"/>
  <c r="CK44" i="1" s="1"/>
  <c r="Q21" i="6"/>
  <c r="CK21" i="1" s="1"/>
  <c r="R21" i="6"/>
  <c r="CL21" i="1" s="1"/>
  <c r="S21" i="6"/>
  <c r="CM21" i="1" s="1"/>
  <c r="Q22" i="6"/>
  <c r="CK22" i="1" s="1"/>
  <c r="R22" i="6"/>
  <c r="CL22" i="1" s="1"/>
  <c r="S22" i="6"/>
  <c r="CM22" i="1" s="1"/>
  <c r="Q23" i="6"/>
  <c r="CK23" i="1" s="1"/>
  <c r="R23" i="6"/>
  <c r="CL23" i="1" s="1"/>
  <c r="S23" i="6"/>
  <c r="CM23" i="1" s="1"/>
  <c r="Q24" i="6"/>
  <c r="CK24" i="1" s="1"/>
  <c r="R24" i="6"/>
  <c r="CL24" i="1" s="1"/>
  <c r="S24" i="6"/>
  <c r="CM24" i="1" s="1"/>
  <c r="Q25" i="6"/>
  <c r="CK25" i="1" s="1"/>
  <c r="R25" i="6"/>
  <c r="CL25" i="1" s="1"/>
  <c r="S25" i="6"/>
  <c r="CM25" i="1" s="1"/>
  <c r="Q26" i="6"/>
  <c r="CK26" i="1" s="1"/>
  <c r="R26" i="6"/>
  <c r="CL26" i="1" s="1"/>
  <c r="S26" i="6"/>
  <c r="CM26" i="1" s="1"/>
  <c r="Q27" i="6"/>
  <c r="CK27" i="1" s="1"/>
  <c r="R27" i="6"/>
  <c r="CL27" i="1" s="1"/>
  <c r="S27" i="6"/>
  <c r="CM27" i="1" s="1"/>
  <c r="Q28" i="6"/>
  <c r="CK28" i="1" s="1"/>
  <c r="R28" i="6"/>
  <c r="CL28" i="1" s="1"/>
  <c r="S28" i="6"/>
  <c r="CM28" i="1" s="1"/>
  <c r="Q29" i="6"/>
  <c r="CK29" i="1" s="1"/>
  <c r="R29" i="6"/>
  <c r="CL29" i="1" s="1"/>
  <c r="S29" i="6"/>
  <c r="CM29" i="1" s="1"/>
  <c r="Q30" i="6"/>
  <c r="CK30" i="1" s="1"/>
  <c r="R30" i="6"/>
  <c r="CL30" i="1" s="1"/>
  <c r="S30" i="6"/>
  <c r="CM30" i="1" s="1"/>
  <c r="Q31" i="6"/>
  <c r="CK31" i="1" s="1"/>
  <c r="R31" i="6"/>
  <c r="CL31" i="1" s="1"/>
  <c r="S31" i="6"/>
  <c r="CM31" i="1" s="1"/>
  <c r="Q32" i="6"/>
  <c r="CK32" i="1" s="1"/>
  <c r="R32" i="6"/>
  <c r="CL32" i="1" s="1"/>
  <c r="S32" i="6"/>
  <c r="CM32" i="1" s="1"/>
  <c r="Q33" i="6"/>
  <c r="CK33" i="1" s="1"/>
  <c r="R33" i="6"/>
  <c r="CL33" i="1" s="1"/>
  <c r="S33" i="6"/>
  <c r="CM33" i="1" s="1"/>
  <c r="Q34" i="6"/>
  <c r="CK34" i="1" s="1"/>
  <c r="R34" i="6"/>
  <c r="CL34" i="1" s="1"/>
  <c r="S34" i="6"/>
  <c r="CM34" i="1" s="1"/>
  <c r="Q35" i="6"/>
  <c r="CK35" i="1" s="1"/>
  <c r="R35" i="6"/>
  <c r="CL35" i="1" s="1"/>
  <c r="S35" i="6"/>
  <c r="CM35" i="1" s="1"/>
  <c r="Q36" i="6"/>
  <c r="CK36" i="1" s="1"/>
  <c r="R36" i="6"/>
  <c r="CL36" i="1" s="1"/>
  <c r="S36" i="6"/>
  <c r="CM36" i="1" s="1"/>
  <c r="Q37" i="6"/>
  <c r="CK37" i="1" s="1"/>
  <c r="R37" i="6"/>
  <c r="CL37" i="1" s="1"/>
  <c r="S37" i="6"/>
  <c r="CM37" i="1" s="1"/>
  <c r="Q38" i="6"/>
  <c r="CK38" i="1" s="1"/>
  <c r="R38" i="6"/>
  <c r="CL38" i="1" s="1"/>
  <c r="S38" i="6"/>
  <c r="CM38" i="1" s="1"/>
  <c r="Q39" i="6"/>
  <c r="CK39" i="1" s="1"/>
  <c r="R39" i="6"/>
  <c r="CL39" i="1" s="1"/>
  <c r="S39" i="6"/>
  <c r="CM39" i="1" s="1"/>
  <c r="Q40" i="6"/>
  <c r="CK40" i="1" s="1"/>
  <c r="R40" i="6"/>
  <c r="CL40" i="1" s="1"/>
  <c r="S40" i="6"/>
  <c r="CM40" i="1" s="1"/>
  <c r="Q41" i="6"/>
  <c r="CK41" i="1" s="1"/>
  <c r="R41" i="6"/>
  <c r="CL41" i="1" s="1"/>
  <c r="S41" i="6"/>
  <c r="CM41" i="1" s="1"/>
  <c r="Q42" i="6"/>
  <c r="CK42" i="1" s="1"/>
  <c r="R42" i="6"/>
  <c r="CL42" i="1" s="1"/>
  <c r="S42" i="6"/>
  <c r="CM42" i="1" s="1"/>
  <c r="S20" i="6"/>
  <c r="CM20" i="1" s="1"/>
  <c r="R20" i="6"/>
  <c r="CL20" i="1" s="1"/>
  <c r="Q20" i="6"/>
  <c r="CK20" i="1" s="1"/>
  <c r="I66" i="6"/>
  <c r="H66" i="6"/>
  <c r="G66" i="6"/>
  <c r="F66" i="6"/>
  <c r="E66" i="6"/>
  <c r="D66" i="6"/>
  <c r="C66" i="6"/>
  <c r="B66" i="6"/>
  <c r="A66" i="6"/>
  <c r="A65" i="6"/>
  <c r="B65" i="6"/>
  <c r="C65" i="6"/>
  <c r="D65" i="6"/>
  <c r="E65" i="6"/>
  <c r="F65" i="6"/>
  <c r="G65" i="6"/>
  <c r="H65" i="6"/>
  <c r="I65" i="6"/>
  <c r="K65" i="6"/>
  <c r="M65" i="6"/>
  <c r="O65" i="6"/>
  <c r="P65" i="6"/>
  <c r="CL66" i="1" l="1"/>
  <c r="CL67" i="1"/>
  <c r="CL43" i="1"/>
  <c r="CK67" i="1"/>
  <c r="CK43" i="1"/>
  <c r="CM66" i="1"/>
  <c r="CM67" i="1"/>
  <c r="CM43" i="1"/>
  <c r="CK66" i="1"/>
  <c r="S67" i="6"/>
  <c r="Q67" i="6"/>
  <c r="R67" i="6"/>
  <c r="P64" i="6"/>
  <c r="O64" i="6"/>
  <c r="M64" i="6"/>
  <c r="K64" i="6"/>
  <c r="I64" i="6"/>
  <c r="H64" i="6"/>
  <c r="G64" i="6"/>
  <c r="F64" i="6"/>
  <c r="E64" i="6"/>
  <c r="D64" i="6"/>
  <c r="C64" i="6"/>
  <c r="B64" i="6"/>
  <c r="A64" i="6"/>
  <c r="P63" i="6"/>
  <c r="O63" i="6"/>
  <c r="M63" i="6"/>
  <c r="K63" i="6"/>
  <c r="I63" i="6"/>
  <c r="H63" i="6"/>
  <c r="G63" i="6"/>
  <c r="F63" i="6"/>
  <c r="E63" i="6"/>
  <c r="D63" i="6"/>
  <c r="C63" i="6"/>
  <c r="B63" i="6"/>
  <c r="A63" i="6"/>
  <c r="O62" i="6"/>
  <c r="M62" i="6"/>
  <c r="K62" i="6"/>
  <c r="I62" i="6"/>
  <c r="H62" i="6"/>
  <c r="G62" i="6"/>
  <c r="F62" i="6"/>
  <c r="E62" i="6"/>
  <c r="D62" i="6"/>
  <c r="C62" i="6"/>
  <c r="B62" i="6"/>
  <c r="A62" i="6"/>
  <c r="P57" i="6"/>
  <c r="O57" i="6"/>
  <c r="M57" i="6"/>
  <c r="K57" i="6"/>
  <c r="I57" i="6"/>
  <c r="H57" i="6"/>
  <c r="G57" i="6"/>
  <c r="F57" i="6"/>
  <c r="E57" i="6"/>
  <c r="D57" i="6"/>
  <c r="C57" i="6"/>
  <c r="B57" i="6"/>
  <c r="A57" i="6"/>
  <c r="P56" i="6"/>
  <c r="O56" i="6"/>
  <c r="M56" i="6"/>
  <c r="K56" i="6"/>
  <c r="I56" i="6"/>
  <c r="H56" i="6"/>
  <c r="G56" i="6"/>
  <c r="F56" i="6"/>
  <c r="E56" i="6"/>
  <c r="D56" i="6"/>
  <c r="C56" i="6"/>
  <c r="B56" i="6"/>
  <c r="A56" i="6"/>
  <c r="P55" i="6"/>
  <c r="O55" i="6"/>
  <c r="M55" i="6"/>
  <c r="K55" i="6"/>
  <c r="I55" i="6"/>
  <c r="H55" i="6"/>
  <c r="G55" i="6"/>
  <c r="F55" i="6"/>
  <c r="E55" i="6"/>
  <c r="D55" i="6"/>
  <c r="C55" i="6"/>
  <c r="B55" i="6"/>
  <c r="A55" i="6"/>
  <c r="P54" i="6"/>
  <c r="O54" i="6"/>
  <c r="M54" i="6"/>
  <c r="K54" i="6"/>
  <c r="I54" i="6"/>
  <c r="H54" i="6"/>
  <c r="G54" i="6"/>
  <c r="F54" i="6"/>
  <c r="E54" i="6"/>
  <c r="D54" i="6"/>
  <c r="C54" i="6"/>
  <c r="B54" i="6"/>
  <c r="A54" i="6"/>
  <c r="P53" i="6"/>
  <c r="O53" i="6"/>
  <c r="M53" i="6"/>
  <c r="K53" i="6"/>
  <c r="I53" i="6"/>
  <c r="H53" i="6"/>
  <c r="G53" i="6"/>
  <c r="F53" i="6"/>
  <c r="E53" i="6"/>
  <c r="D53" i="6"/>
  <c r="C53" i="6"/>
  <c r="B53" i="6"/>
  <c r="A53" i="6"/>
  <c r="P52" i="6"/>
  <c r="O52" i="6"/>
  <c r="M52" i="6"/>
  <c r="K52" i="6"/>
  <c r="I52" i="6"/>
  <c r="H52" i="6"/>
  <c r="G52" i="6"/>
  <c r="F52" i="6"/>
  <c r="E52" i="6"/>
  <c r="D52" i="6"/>
  <c r="C52" i="6"/>
  <c r="B52" i="6"/>
  <c r="A52" i="6"/>
  <c r="P51" i="6"/>
  <c r="O51" i="6"/>
  <c r="M51" i="6"/>
  <c r="K51" i="6"/>
  <c r="I51" i="6"/>
  <c r="H51" i="6"/>
  <c r="G51" i="6"/>
  <c r="F51" i="6"/>
  <c r="E51" i="6"/>
  <c r="D51" i="6"/>
  <c r="C51" i="6"/>
  <c r="B51" i="6"/>
  <c r="A51" i="6"/>
  <c r="P50" i="6"/>
  <c r="O50" i="6"/>
  <c r="M50" i="6"/>
  <c r="K50" i="6"/>
  <c r="I50" i="6"/>
  <c r="H50" i="6"/>
  <c r="G50" i="6"/>
  <c r="F50" i="6"/>
  <c r="E50" i="6"/>
  <c r="D50" i="6"/>
  <c r="C50" i="6"/>
  <c r="B50" i="6"/>
  <c r="A50" i="6"/>
  <c r="P49" i="6"/>
  <c r="O49" i="6"/>
  <c r="M49" i="6"/>
  <c r="K49" i="6"/>
  <c r="I49" i="6"/>
  <c r="H49" i="6"/>
  <c r="G49" i="6"/>
  <c r="F49" i="6"/>
  <c r="E49" i="6"/>
  <c r="D49" i="6"/>
  <c r="C49" i="6"/>
  <c r="B49" i="6"/>
  <c r="A49" i="6"/>
  <c r="P48" i="6"/>
  <c r="O48" i="6"/>
  <c r="M48" i="6"/>
  <c r="K48" i="6"/>
  <c r="I48" i="6"/>
  <c r="H48" i="6"/>
  <c r="G48" i="6"/>
  <c r="F48" i="6"/>
  <c r="E48" i="6"/>
  <c r="D48" i="6"/>
  <c r="C48" i="6"/>
  <c r="B48" i="6"/>
  <c r="A48" i="6"/>
  <c r="P47" i="6"/>
  <c r="O47" i="6"/>
  <c r="M47" i="6"/>
  <c r="K47" i="6"/>
  <c r="I47" i="6"/>
  <c r="H47" i="6"/>
  <c r="G47" i="6"/>
  <c r="F47" i="6"/>
  <c r="E47" i="6"/>
  <c r="D47" i="6"/>
  <c r="C47" i="6"/>
  <c r="B47" i="6"/>
  <c r="A47" i="6"/>
  <c r="P46" i="6"/>
  <c r="O46" i="6"/>
  <c r="M46" i="6"/>
  <c r="K46" i="6"/>
  <c r="I46" i="6"/>
  <c r="H46" i="6"/>
  <c r="G46" i="6"/>
  <c r="F46" i="6"/>
  <c r="E46" i="6"/>
  <c r="D46" i="6"/>
  <c r="C46" i="6"/>
  <c r="B46" i="6"/>
  <c r="A46" i="6"/>
  <c r="P45" i="6"/>
  <c r="O45" i="6"/>
  <c r="M45" i="6"/>
  <c r="K45" i="6"/>
  <c r="I45" i="6"/>
  <c r="H45" i="6"/>
  <c r="G45" i="6"/>
  <c r="F45" i="6"/>
  <c r="E45" i="6"/>
  <c r="D45" i="6"/>
  <c r="C45" i="6"/>
  <c r="B45" i="6"/>
  <c r="A45" i="6"/>
  <c r="P44" i="6"/>
  <c r="O44" i="6"/>
  <c r="M44" i="6"/>
  <c r="K44" i="6"/>
  <c r="I44" i="6"/>
  <c r="H44" i="6"/>
  <c r="G44" i="6"/>
  <c r="F44" i="6"/>
  <c r="E44" i="6"/>
  <c r="D44" i="6"/>
  <c r="C44" i="6"/>
  <c r="B44" i="6"/>
  <c r="A44" i="6"/>
  <c r="A21" i="6"/>
  <c r="B21" i="6"/>
  <c r="C21" i="6"/>
  <c r="D21" i="6"/>
  <c r="E21" i="6"/>
  <c r="F21" i="6"/>
  <c r="G21" i="6"/>
  <c r="H21" i="6"/>
  <c r="I21" i="6"/>
  <c r="K21" i="6"/>
  <c r="M21" i="6"/>
  <c r="O21" i="6"/>
  <c r="P21" i="6"/>
  <c r="A22" i="6"/>
  <c r="B22" i="6"/>
  <c r="C22" i="6"/>
  <c r="D22" i="6"/>
  <c r="E22" i="6"/>
  <c r="F22" i="6"/>
  <c r="G22" i="6"/>
  <c r="H22" i="6"/>
  <c r="I22" i="6"/>
  <c r="K22" i="6"/>
  <c r="M22" i="6"/>
  <c r="O22" i="6"/>
  <c r="P22" i="6"/>
  <c r="A23" i="6"/>
  <c r="B23" i="6"/>
  <c r="C23" i="6"/>
  <c r="D23" i="6"/>
  <c r="E23" i="6"/>
  <c r="F23" i="6"/>
  <c r="G23" i="6"/>
  <c r="H23" i="6"/>
  <c r="I23" i="6"/>
  <c r="K23" i="6"/>
  <c r="M23" i="6"/>
  <c r="O23" i="6"/>
  <c r="P23" i="6"/>
  <c r="A24" i="6"/>
  <c r="B24" i="6"/>
  <c r="C24" i="6"/>
  <c r="D24" i="6"/>
  <c r="E24" i="6"/>
  <c r="F24" i="6"/>
  <c r="G24" i="6"/>
  <c r="H24" i="6"/>
  <c r="I24" i="6"/>
  <c r="K24" i="6"/>
  <c r="M24" i="6"/>
  <c r="O24" i="6"/>
  <c r="P24" i="6"/>
  <c r="A25" i="6"/>
  <c r="B25" i="6"/>
  <c r="C25" i="6"/>
  <c r="D25" i="6"/>
  <c r="E25" i="6"/>
  <c r="F25" i="6"/>
  <c r="G25" i="6"/>
  <c r="H25" i="6"/>
  <c r="I25" i="6"/>
  <c r="K25" i="6"/>
  <c r="M25" i="6"/>
  <c r="O25" i="6"/>
  <c r="P25" i="6"/>
  <c r="A26" i="6"/>
  <c r="B26" i="6"/>
  <c r="C26" i="6"/>
  <c r="D26" i="6"/>
  <c r="E26" i="6"/>
  <c r="F26" i="6"/>
  <c r="G26" i="6"/>
  <c r="H26" i="6"/>
  <c r="I26" i="6"/>
  <c r="K26" i="6"/>
  <c r="M26" i="6"/>
  <c r="O26" i="6"/>
  <c r="P26" i="6"/>
  <c r="A27" i="6"/>
  <c r="B27" i="6"/>
  <c r="C27" i="6"/>
  <c r="D27" i="6"/>
  <c r="E27" i="6"/>
  <c r="F27" i="6"/>
  <c r="G27" i="6"/>
  <c r="H27" i="6"/>
  <c r="I27" i="6"/>
  <c r="K27" i="6"/>
  <c r="M27" i="6"/>
  <c r="O27" i="6"/>
  <c r="P27" i="6"/>
  <c r="A28" i="6"/>
  <c r="B28" i="6"/>
  <c r="C28" i="6"/>
  <c r="D28" i="6"/>
  <c r="E28" i="6"/>
  <c r="F28" i="6"/>
  <c r="G28" i="6"/>
  <c r="H28" i="6"/>
  <c r="I28" i="6"/>
  <c r="K28" i="6"/>
  <c r="M28" i="6"/>
  <c r="O28" i="6"/>
  <c r="P28" i="6"/>
  <c r="A29" i="6"/>
  <c r="B29" i="6"/>
  <c r="C29" i="6"/>
  <c r="D29" i="6"/>
  <c r="E29" i="6"/>
  <c r="F29" i="6"/>
  <c r="G29" i="6"/>
  <c r="H29" i="6"/>
  <c r="I29" i="6"/>
  <c r="K29" i="6"/>
  <c r="M29" i="6"/>
  <c r="O29" i="6"/>
  <c r="P29" i="6"/>
  <c r="A30" i="6"/>
  <c r="B30" i="6"/>
  <c r="C30" i="6"/>
  <c r="D30" i="6"/>
  <c r="E30" i="6"/>
  <c r="F30" i="6"/>
  <c r="G30" i="6"/>
  <c r="H30" i="6"/>
  <c r="I30" i="6"/>
  <c r="K30" i="6"/>
  <c r="M30" i="6"/>
  <c r="O30" i="6"/>
  <c r="P30" i="6"/>
  <c r="A31" i="6"/>
  <c r="B31" i="6"/>
  <c r="C31" i="6"/>
  <c r="D31" i="6"/>
  <c r="E31" i="6"/>
  <c r="F31" i="6"/>
  <c r="G31" i="6"/>
  <c r="H31" i="6"/>
  <c r="I31" i="6"/>
  <c r="K31" i="6"/>
  <c r="M31" i="6"/>
  <c r="O31" i="6"/>
  <c r="P31" i="6"/>
  <c r="A32" i="6"/>
  <c r="B32" i="6"/>
  <c r="C32" i="6"/>
  <c r="D32" i="6"/>
  <c r="E32" i="6"/>
  <c r="F32" i="6"/>
  <c r="G32" i="6"/>
  <c r="H32" i="6"/>
  <c r="I32" i="6"/>
  <c r="K32" i="6"/>
  <c r="M32" i="6"/>
  <c r="O32" i="6"/>
  <c r="P32" i="6"/>
  <c r="A33" i="6"/>
  <c r="B33" i="6"/>
  <c r="C33" i="6"/>
  <c r="D33" i="6"/>
  <c r="E33" i="6"/>
  <c r="F33" i="6"/>
  <c r="G33" i="6"/>
  <c r="H33" i="6"/>
  <c r="I33" i="6"/>
  <c r="K33" i="6"/>
  <c r="M33" i="6"/>
  <c r="O33" i="6"/>
  <c r="P33" i="6"/>
  <c r="A34" i="6"/>
  <c r="B34" i="6"/>
  <c r="C34" i="6"/>
  <c r="D34" i="6"/>
  <c r="E34" i="6"/>
  <c r="F34" i="6"/>
  <c r="G34" i="6"/>
  <c r="H34" i="6"/>
  <c r="I34" i="6"/>
  <c r="K34" i="6"/>
  <c r="M34" i="6"/>
  <c r="O34" i="6"/>
  <c r="P34" i="6"/>
  <c r="A35" i="6"/>
  <c r="B35" i="6"/>
  <c r="C35" i="6"/>
  <c r="D35" i="6"/>
  <c r="E35" i="6"/>
  <c r="F35" i="6"/>
  <c r="G35" i="6"/>
  <c r="H35" i="6"/>
  <c r="I35" i="6"/>
  <c r="K35" i="6"/>
  <c r="M35" i="6"/>
  <c r="O35" i="6"/>
  <c r="P35" i="6"/>
  <c r="A36" i="6"/>
  <c r="B36" i="6"/>
  <c r="C36" i="6"/>
  <c r="D36" i="6"/>
  <c r="E36" i="6"/>
  <c r="F36" i="6"/>
  <c r="G36" i="6"/>
  <c r="H36" i="6"/>
  <c r="I36" i="6"/>
  <c r="K36" i="6"/>
  <c r="M36" i="6"/>
  <c r="O36" i="6"/>
  <c r="P36" i="6"/>
  <c r="A37" i="6"/>
  <c r="B37" i="6"/>
  <c r="C37" i="6"/>
  <c r="D37" i="6"/>
  <c r="E37" i="6"/>
  <c r="F37" i="6"/>
  <c r="G37" i="6"/>
  <c r="H37" i="6"/>
  <c r="I37" i="6"/>
  <c r="K37" i="6"/>
  <c r="M37" i="6"/>
  <c r="O37" i="6"/>
  <c r="P37" i="6"/>
  <c r="A38" i="6"/>
  <c r="B38" i="6"/>
  <c r="C38" i="6"/>
  <c r="D38" i="6"/>
  <c r="E38" i="6"/>
  <c r="F38" i="6"/>
  <c r="G38" i="6"/>
  <c r="H38" i="6"/>
  <c r="I38" i="6"/>
  <c r="K38" i="6"/>
  <c r="M38" i="6"/>
  <c r="O38" i="6"/>
  <c r="P38" i="6"/>
  <c r="A39" i="6"/>
  <c r="B39" i="6"/>
  <c r="C39" i="6"/>
  <c r="D39" i="6"/>
  <c r="E39" i="6"/>
  <c r="F39" i="6"/>
  <c r="G39" i="6"/>
  <c r="H39" i="6"/>
  <c r="I39" i="6"/>
  <c r="K39" i="6"/>
  <c r="M39" i="6"/>
  <c r="O39" i="6"/>
  <c r="P39" i="6"/>
  <c r="A40" i="6"/>
  <c r="B40" i="6"/>
  <c r="C40" i="6"/>
  <c r="D40" i="6"/>
  <c r="E40" i="6"/>
  <c r="F40" i="6"/>
  <c r="G40" i="6"/>
  <c r="H40" i="6"/>
  <c r="I40" i="6"/>
  <c r="K40" i="6"/>
  <c r="M40" i="6"/>
  <c r="O40" i="6"/>
  <c r="P40" i="6"/>
  <c r="A41" i="6"/>
  <c r="B41" i="6"/>
  <c r="C41" i="6"/>
  <c r="D41" i="6"/>
  <c r="E41" i="6"/>
  <c r="F41" i="6"/>
  <c r="G41" i="6"/>
  <c r="H41" i="6"/>
  <c r="I41" i="6"/>
  <c r="K41" i="6"/>
  <c r="M41" i="6"/>
  <c r="O41" i="6"/>
  <c r="P41" i="6"/>
  <c r="A42" i="6"/>
  <c r="B42" i="6"/>
  <c r="C42" i="6"/>
  <c r="D42" i="6"/>
  <c r="E42" i="6"/>
  <c r="F42" i="6"/>
  <c r="G42" i="6"/>
  <c r="H42" i="6"/>
  <c r="I42" i="6"/>
  <c r="K42" i="6"/>
  <c r="M42" i="6"/>
  <c r="O42" i="6"/>
  <c r="P42" i="6"/>
  <c r="M20" i="6" l="1"/>
  <c r="J66" i="1"/>
  <c r="J43" i="1"/>
  <c r="AA65" i="1"/>
  <c r="V43" i="1"/>
  <c r="W43" i="1"/>
  <c r="X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Y43" i="1"/>
  <c r="AZ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V66" i="1"/>
  <c r="P66" i="6" s="1"/>
  <c r="W66" i="1"/>
  <c r="X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AX41" i="1"/>
  <c r="AW41" i="1" s="1"/>
  <c r="AV41" i="1" s="1"/>
  <c r="AA41" i="1"/>
  <c r="N41" i="1"/>
  <c r="BW41" i="1" s="1"/>
  <c r="BY41" i="1" s="1"/>
  <c r="Q41" i="1"/>
  <c r="J67" i="1" l="1"/>
  <c r="CE41" i="1"/>
  <c r="CB41" i="1"/>
  <c r="CD41" i="1"/>
  <c r="BZ41" i="1"/>
  <c r="CC41" i="1"/>
  <c r="CA41" i="1"/>
  <c r="K66" i="6"/>
  <c r="L40" i="6"/>
  <c r="N40" i="6"/>
  <c r="L39" i="6"/>
  <c r="N39" i="6"/>
  <c r="Z65" i="1"/>
  <c r="M66" i="6"/>
  <c r="O66" i="6"/>
  <c r="Z41" i="1"/>
  <c r="L41" i="6" s="1"/>
  <c r="N41" i="6"/>
  <c r="Q66" i="6"/>
  <c r="P41" i="1"/>
  <c r="CF41" i="1" l="1"/>
  <c r="J40" i="6"/>
  <c r="O41" i="1"/>
  <c r="Y41" i="1"/>
  <c r="M41" i="1" s="1"/>
  <c r="U41" i="1" s="1"/>
  <c r="Y65" i="1"/>
  <c r="Q43" i="6"/>
  <c r="R41" i="1" l="1"/>
  <c r="S41" i="1"/>
  <c r="T41" i="1"/>
  <c r="BQ41" i="1"/>
  <c r="BR41" i="1" s="1"/>
  <c r="J39" i="6"/>
  <c r="J41" i="6"/>
  <c r="BD43" i="6"/>
  <c r="H14" i="3" l="1"/>
  <c r="T66" i="6" l="1"/>
  <c r="U66" i="6"/>
  <c r="V66" i="6"/>
  <c r="W66" i="6"/>
  <c r="X66" i="6"/>
  <c r="Y66" i="6"/>
  <c r="Z66" i="6"/>
  <c r="AA66" i="6"/>
  <c r="AB66" i="6"/>
  <c r="AC66" i="6"/>
  <c r="AD66" i="6"/>
  <c r="AP66" i="6"/>
  <c r="AQ66" i="6"/>
  <c r="AT66" i="6"/>
  <c r="AU66" i="6"/>
  <c r="BE66" i="6"/>
  <c r="BF66" i="6"/>
  <c r="BG66" i="6"/>
  <c r="A20" i="6"/>
  <c r="T43" i="6" l="1"/>
  <c r="U43" i="6"/>
  <c r="V43" i="6"/>
  <c r="W43" i="6"/>
  <c r="X43" i="6"/>
  <c r="Y43" i="6"/>
  <c r="Z43" i="6"/>
  <c r="AA43" i="6"/>
  <c r="AB43" i="6"/>
  <c r="AC43" i="6"/>
  <c r="AD43" i="6"/>
  <c r="AP43" i="6"/>
  <c r="AQ43" i="6"/>
  <c r="AU43" i="6"/>
  <c r="BE43" i="6"/>
  <c r="BF43" i="6"/>
  <c r="BG43" i="6"/>
  <c r="BI43" i="6"/>
  <c r="P20" i="6"/>
  <c r="I20" i="6"/>
  <c r="B43" i="6"/>
  <c r="C43" i="6"/>
  <c r="D43" i="6"/>
  <c r="E43" i="6"/>
  <c r="F43" i="6"/>
  <c r="G43" i="6"/>
  <c r="H43" i="6"/>
  <c r="I43" i="6"/>
  <c r="H20" i="6"/>
  <c r="G20" i="6"/>
  <c r="F20" i="6"/>
  <c r="E20" i="6"/>
  <c r="D20" i="6"/>
  <c r="C20" i="6"/>
  <c r="B20" i="6"/>
  <c r="O20" i="6"/>
  <c r="K20" i="6"/>
  <c r="Q20" i="1"/>
  <c r="N20" i="1"/>
  <c r="BW20" i="1" s="1"/>
  <c r="N44" i="1"/>
  <c r="BW44" i="1" s="1"/>
  <c r="BY44" i="1" l="1"/>
  <c r="BY20" i="1"/>
  <c r="BZ20" i="1" s="1"/>
  <c r="S66" i="6"/>
  <c r="R66" i="6"/>
  <c r="R43" i="6"/>
  <c r="S43" i="6"/>
  <c r="CE20" i="1" l="1"/>
  <c r="CD20" i="1"/>
  <c r="CB20" i="1"/>
  <c r="CA20" i="1"/>
  <c r="CC20" i="1"/>
  <c r="P43" i="6"/>
  <c r="CF20" i="1" l="1"/>
  <c r="CJ20" i="1"/>
  <c r="M43" i="6"/>
  <c r="O43" i="6"/>
  <c r="K43" i="6" l="1"/>
  <c r="O83" i="1" l="1"/>
  <c r="Q65" i="1" l="1"/>
  <c r="Q64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2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N65" i="1"/>
  <c r="BW65" i="1" s="1"/>
  <c r="N64" i="1"/>
  <c r="BW64" i="1" s="1"/>
  <c r="BW63" i="1"/>
  <c r="BW62" i="1"/>
  <c r="N57" i="1"/>
  <c r="BW57" i="1" s="1"/>
  <c r="N56" i="1"/>
  <c r="BW56" i="1" s="1"/>
  <c r="N55" i="1"/>
  <c r="BW55" i="1" s="1"/>
  <c r="N54" i="1"/>
  <c r="BW54" i="1" s="1"/>
  <c r="N53" i="1"/>
  <c r="BW53" i="1" s="1"/>
  <c r="N52" i="1"/>
  <c r="BW52" i="1" s="1"/>
  <c r="N51" i="1"/>
  <c r="BW51" i="1" s="1"/>
  <c r="N50" i="1"/>
  <c r="BW50" i="1" s="1"/>
  <c r="N49" i="1"/>
  <c r="BW49" i="1" s="1"/>
  <c r="N48" i="1"/>
  <c r="BW48" i="1" s="1"/>
  <c r="N47" i="1"/>
  <c r="BW47" i="1" s="1"/>
  <c r="N46" i="1"/>
  <c r="BW46" i="1" s="1"/>
  <c r="BY46" i="1" s="1"/>
  <c r="N45" i="1"/>
  <c r="BW45" i="1" s="1"/>
  <c r="N42" i="1"/>
  <c r="BW42" i="1" s="1"/>
  <c r="BY42" i="1" s="1"/>
  <c r="N36" i="1"/>
  <c r="BW36" i="1" s="1"/>
  <c r="BY36" i="1" s="1"/>
  <c r="N35" i="1"/>
  <c r="BW35" i="1" s="1"/>
  <c r="BY35" i="1" s="1"/>
  <c r="N34" i="1"/>
  <c r="BW34" i="1" s="1"/>
  <c r="BY34" i="1" s="1"/>
  <c r="N33" i="1"/>
  <c r="BW33" i="1" s="1"/>
  <c r="BY33" i="1" s="1"/>
  <c r="N32" i="1"/>
  <c r="BW32" i="1" s="1"/>
  <c r="BY32" i="1" s="1"/>
  <c r="N31" i="1"/>
  <c r="BW31" i="1" s="1"/>
  <c r="BY31" i="1" s="1"/>
  <c r="N30" i="1"/>
  <c r="BW30" i="1" s="1"/>
  <c r="BY30" i="1" s="1"/>
  <c r="N29" i="1"/>
  <c r="BW29" i="1" s="1"/>
  <c r="BY29" i="1" s="1"/>
  <c r="N28" i="1"/>
  <c r="BW28" i="1" s="1"/>
  <c r="BY28" i="1" s="1"/>
  <c r="N27" i="1"/>
  <c r="BW27" i="1" s="1"/>
  <c r="BY27" i="1" s="1"/>
  <c r="N26" i="1"/>
  <c r="BW26" i="1" s="1"/>
  <c r="BY26" i="1" s="1"/>
  <c r="N25" i="1"/>
  <c r="BW25" i="1" s="1"/>
  <c r="BY25" i="1" s="1"/>
  <c r="N24" i="1"/>
  <c r="BW24" i="1" s="1"/>
  <c r="BY24" i="1" s="1"/>
  <c r="N23" i="1"/>
  <c r="BW23" i="1" s="1"/>
  <c r="BY23" i="1" s="1"/>
  <c r="N22" i="1"/>
  <c r="BW22" i="1" s="1"/>
  <c r="BY22" i="1" s="1"/>
  <c r="N21" i="1"/>
  <c r="BW21" i="1" s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42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63" i="1"/>
  <c r="AX64" i="1"/>
  <c r="AX65" i="1"/>
  <c r="N65" i="6" s="1"/>
  <c r="AX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42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62" i="1"/>
  <c r="P62" i="1" s="1"/>
  <c r="AA63" i="1"/>
  <c r="AA64" i="1"/>
  <c r="AA20" i="1"/>
  <c r="G12" i="3" l="1"/>
  <c r="H12" i="3" s="1"/>
  <c r="P85" i="1"/>
  <c r="Q85" i="1" s="1"/>
  <c r="P63" i="1"/>
  <c r="P83" i="1"/>
  <c r="Q83" i="1" s="1"/>
  <c r="P86" i="1"/>
  <c r="Q86" i="1" s="1"/>
  <c r="P88" i="1"/>
  <c r="Q88" i="1" s="1"/>
  <c r="G15" i="3"/>
  <c r="H15" i="3" s="1"/>
  <c r="G13" i="3"/>
  <c r="H13" i="3" s="1"/>
  <c r="N33" i="6"/>
  <c r="N53" i="6"/>
  <c r="G10" i="3"/>
  <c r="H10" i="3" s="1"/>
  <c r="N52" i="6"/>
  <c r="N32" i="6"/>
  <c r="BY21" i="1"/>
  <c r="BW67" i="1"/>
  <c r="BW43" i="1"/>
  <c r="BY62" i="1"/>
  <c r="BZ62" i="1" s="1"/>
  <c r="BY63" i="1"/>
  <c r="CC63" i="1" s="1"/>
  <c r="BY57" i="1"/>
  <c r="CD57" i="1" s="1"/>
  <c r="BY64" i="1"/>
  <c r="CE64" i="1" s="1"/>
  <c r="BY45" i="1"/>
  <c r="CC45" i="1" s="1"/>
  <c r="BW66" i="1"/>
  <c r="BY47" i="1"/>
  <c r="CE47" i="1" s="1"/>
  <c r="BY65" i="1"/>
  <c r="CE65" i="1" s="1"/>
  <c r="BY48" i="1"/>
  <c r="CB48" i="1" s="1"/>
  <c r="BY49" i="1"/>
  <c r="CA49" i="1" s="1"/>
  <c r="BY55" i="1"/>
  <c r="CC55" i="1" s="1"/>
  <c r="BY50" i="1"/>
  <c r="BZ50" i="1" s="1"/>
  <c r="BY54" i="1"/>
  <c r="CA54" i="1" s="1"/>
  <c r="BY51" i="1"/>
  <c r="CE51" i="1" s="1"/>
  <c r="BY53" i="1"/>
  <c r="CB53" i="1" s="1"/>
  <c r="BY56" i="1"/>
  <c r="CA56" i="1" s="1"/>
  <c r="BY52" i="1"/>
  <c r="CE52" i="1" s="1"/>
  <c r="CA25" i="1"/>
  <c r="CB25" i="1"/>
  <c r="CE25" i="1"/>
  <c r="BZ25" i="1"/>
  <c r="CD25" i="1"/>
  <c r="CC25" i="1"/>
  <c r="CB27" i="1"/>
  <c r="CC27" i="1"/>
  <c r="CA27" i="1"/>
  <c r="CD27" i="1"/>
  <c r="CE27" i="1"/>
  <c r="BZ27" i="1"/>
  <c r="CB23" i="1"/>
  <c r="CC23" i="1"/>
  <c r="BZ23" i="1"/>
  <c r="CE23" i="1"/>
  <c r="CA23" i="1"/>
  <c r="CD23" i="1"/>
  <c r="CB24" i="1"/>
  <c r="BZ24" i="1"/>
  <c r="CD24" i="1"/>
  <c r="CC24" i="1"/>
  <c r="CA24" i="1"/>
  <c r="CE24" i="1"/>
  <c r="CD26" i="1"/>
  <c r="CE26" i="1"/>
  <c r="CC26" i="1"/>
  <c r="CB26" i="1"/>
  <c r="BZ26" i="1"/>
  <c r="CA26" i="1"/>
  <c r="CA28" i="1"/>
  <c r="CC28" i="1"/>
  <c r="CD28" i="1"/>
  <c r="CE28" i="1"/>
  <c r="BZ28" i="1"/>
  <c r="CB28" i="1"/>
  <c r="BZ29" i="1"/>
  <c r="CB29" i="1"/>
  <c r="CE29" i="1"/>
  <c r="CC29" i="1"/>
  <c r="CD29" i="1"/>
  <c r="CA29" i="1"/>
  <c r="CE33" i="1"/>
  <c r="CC33" i="1"/>
  <c r="CD33" i="1"/>
  <c r="CA33" i="1"/>
  <c r="BZ33" i="1"/>
  <c r="CB33" i="1"/>
  <c r="CB35" i="1"/>
  <c r="CC35" i="1"/>
  <c r="CE35" i="1"/>
  <c r="CA35" i="1"/>
  <c r="BZ35" i="1"/>
  <c r="CD35" i="1"/>
  <c r="CD36" i="1"/>
  <c r="BZ36" i="1"/>
  <c r="CC36" i="1"/>
  <c r="CB36" i="1"/>
  <c r="CE36" i="1"/>
  <c r="CA36" i="1"/>
  <c r="CB30" i="1"/>
  <c r="CE30" i="1"/>
  <c r="CC30" i="1"/>
  <c r="BZ30" i="1"/>
  <c r="CD30" i="1"/>
  <c r="CA30" i="1"/>
  <c r="CD32" i="1"/>
  <c r="CC32" i="1"/>
  <c r="BZ32" i="1"/>
  <c r="CA32" i="1"/>
  <c r="CB32" i="1"/>
  <c r="CE32" i="1"/>
  <c r="BZ34" i="1"/>
  <c r="CA34" i="1"/>
  <c r="CD34" i="1"/>
  <c r="CE34" i="1"/>
  <c r="CC34" i="1"/>
  <c r="CB34" i="1"/>
  <c r="CA42" i="1"/>
  <c r="CD42" i="1"/>
  <c r="CE42" i="1"/>
  <c r="CC42" i="1"/>
  <c r="CB42" i="1"/>
  <c r="BZ42" i="1"/>
  <c r="BZ31" i="1"/>
  <c r="CD31" i="1"/>
  <c r="CC31" i="1"/>
  <c r="CB31" i="1"/>
  <c r="CE31" i="1"/>
  <c r="CA31" i="1"/>
  <c r="CD44" i="1"/>
  <c r="CE44" i="1"/>
  <c r="CC44" i="1"/>
  <c r="CA44" i="1"/>
  <c r="CB44" i="1"/>
  <c r="BZ44" i="1"/>
  <c r="CA46" i="1"/>
  <c r="BZ46" i="1"/>
  <c r="CD46" i="1"/>
  <c r="CE46" i="1"/>
  <c r="CB46" i="1"/>
  <c r="CC46" i="1"/>
  <c r="N38" i="6"/>
  <c r="N37" i="6"/>
  <c r="N62" i="6"/>
  <c r="N36" i="6"/>
  <c r="N57" i="6"/>
  <c r="N55" i="6"/>
  <c r="N56" i="6"/>
  <c r="N48" i="6"/>
  <c r="N27" i="6"/>
  <c r="N28" i="6"/>
  <c r="N47" i="6"/>
  <c r="N63" i="6"/>
  <c r="N42" i="6"/>
  <c r="N67" i="1"/>
  <c r="K67" i="6" s="1"/>
  <c r="AA67" i="1"/>
  <c r="N64" i="6"/>
  <c r="N44" i="6"/>
  <c r="N24" i="6"/>
  <c r="N23" i="6"/>
  <c r="N22" i="6"/>
  <c r="N21" i="6"/>
  <c r="AX67" i="1"/>
  <c r="N31" i="6"/>
  <c r="N30" i="6"/>
  <c r="N51" i="6"/>
  <c r="N50" i="6"/>
  <c r="N49" i="6"/>
  <c r="N29" i="6"/>
  <c r="N46" i="6"/>
  <c r="N26" i="6"/>
  <c r="N45" i="6"/>
  <c r="N25" i="6"/>
  <c r="N54" i="6"/>
  <c r="N34" i="6"/>
  <c r="N35" i="6"/>
  <c r="AX66" i="1"/>
  <c r="AA43" i="1"/>
  <c r="AX43" i="1"/>
  <c r="AA66" i="1"/>
  <c r="N43" i="1"/>
  <c r="Q66" i="1"/>
  <c r="N66" i="1"/>
  <c r="H11" i="3"/>
  <c r="N20" i="6"/>
  <c r="P20" i="1"/>
  <c r="P49" i="1"/>
  <c r="P21" i="1"/>
  <c r="P33" i="1"/>
  <c r="P50" i="1"/>
  <c r="P34" i="1"/>
  <c r="P22" i="1"/>
  <c r="P31" i="1"/>
  <c r="P30" i="1"/>
  <c r="P46" i="1"/>
  <c r="P28" i="1"/>
  <c r="P47" i="1"/>
  <c r="P44" i="1"/>
  <c r="P26" i="1"/>
  <c r="P54" i="1"/>
  <c r="P53" i="1"/>
  <c r="P25" i="1"/>
  <c r="P52" i="1"/>
  <c r="P36" i="1"/>
  <c r="P24" i="1"/>
  <c r="P65" i="1"/>
  <c r="P51" i="1"/>
  <c r="P35" i="1"/>
  <c r="P23" i="1"/>
  <c r="P64" i="1"/>
  <c r="P48" i="1"/>
  <c r="P32" i="1"/>
  <c r="P57" i="1"/>
  <c r="P45" i="1"/>
  <c r="P29" i="1"/>
  <c r="P56" i="1"/>
  <c r="P55" i="1"/>
  <c r="P42" i="1"/>
  <c r="P27" i="1"/>
  <c r="CD64" i="1" l="1"/>
  <c r="CB63" i="1"/>
  <c r="CE63" i="1"/>
  <c r="CD47" i="1"/>
  <c r="CD55" i="1"/>
  <c r="CA50" i="1"/>
  <c r="CD56" i="1"/>
  <c r="BZ47" i="1"/>
  <c r="CB49" i="1"/>
  <c r="BZ54" i="1"/>
  <c r="CC48" i="1"/>
  <c r="BZ48" i="1"/>
  <c r="CA48" i="1"/>
  <c r="CD54" i="1"/>
  <c r="CE54" i="1"/>
  <c r="CB57" i="1"/>
  <c r="BZ45" i="1"/>
  <c r="CB45" i="1"/>
  <c r="CA57" i="1"/>
  <c r="CE45" i="1"/>
  <c r="CA47" i="1"/>
  <c r="BZ57" i="1"/>
  <c r="CA45" i="1"/>
  <c r="CB47" i="1"/>
  <c r="CE57" i="1"/>
  <c r="CD45" i="1"/>
  <c r="CC47" i="1"/>
  <c r="CC57" i="1"/>
  <c r="CA52" i="1"/>
  <c r="BZ56" i="1"/>
  <c r="CA53" i="1"/>
  <c r="CC53" i="1"/>
  <c r="CE48" i="1"/>
  <c r="CD51" i="1"/>
  <c r="CD62" i="1"/>
  <c r="BZ53" i="1"/>
  <c r="CD48" i="1"/>
  <c r="CC50" i="1"/>
  <c r="CA62" i="1"/>
  <c r="CA55" i="1"/>
  <c r="BZ55" i="1"/>
  <c r="CB52" i="1"/>
  <c r="BZ51" i="1"/>
  <c r="CC51" i="1"/>
  <c r="CD52" i="1"/>
  <c r="CC54" i="1"/>
  <c r="CA51" i="1"/>
  <c r="CD65" i="1"/>
  <c r="CE55" i="1"/>
  <c r="CB55" i="1"/>
  <c r="CD49" i="1"/>
  <c r="BY67" i="1"/>
  <c r="BY43" i="1"/>
  <c r="BZ52" i="1"/>
  <c r="BZ49" i="1"/>
  <c r="CD50" i="1"/>
  <c r="CC62" i="1"/>
  <c r="BY66" i="1"/>
  <c r="CD63" i="1"/>
  <c r="CC52" i="1"/>
  <c r="CE49" i="1"/>
  <c r="CB65" i="1"/>
  <c r="BZ63" i="1"/>
  <c r="CE62" i="1"/>
  <c r="CE50" i="1"/>
  <c r="CC49" i="1"/>
  <c r="CB62" i="1"/>
  <c r="CC65" i="1"/>
  <c r="CA63" i="1"/>
  <c r="CB64" i="1"/>
  <c r="CB50" i="1"/>
  <c r="CE53" i="1"/>
  <c r="BZ64" i="1"/>
  <c r="CC56" i="1"/>
  <c r="CD53" i="1"/>
  <c r="CC64" i="1"/>
  <c r="CE56" i="1"/>
  <c r="CB54" i="1"/>
  <c r="CB51" i="1"/>
  <c r="BZ65" i="1"/>
  <c r="CA65" i="1"/>
  <c r="CA64" i="1"/>
  <c r="CB56" i="1"/>
  <c r="CF23" i="1"/>
  <c r="CF27" i="1"/>
  <c r="CF26" i="1"/>
  <c r="CF24" i="1"/>
  <c r="CF25" i="1"/>
  <c r="CF28" i="1"/>
  <c r="CF35" i="1"/>
  <c r="CF36" i="1"/>
  <c r="CF30" i="1"/>
  <c r="CF46" i="1"/>
  <c r="CF29" i="1"/>
  <c r="CF34" i="1"/>
  <c r="CF33" i="1"/>
  <c r="CF31" i="1"/>
  <c r="CF44" i="1"/>
  <c r="CF42" i="1"/>
  <c r="CF32" i="1"/>
  <c r="P67" i="1"/>
  <c r="M67" i="6" s="1"/>
  <c r="N66" i="6"/>
  <c r="P66" i="1"/>
  <c r="P43" i="1"/>
  <c r="N43" i="6"/>
  <c r="CF47" i="1" l="1"/>
  <c r="CF55" i="1"/>
  <c r="CF45" i="1"/>
  <c r="CF48" i="1"/>
  <c r="CF57" i="1"/>
  <c r="CD66" i="1"/>
  <c r="CC66" i="1"/>
  <c r="CE66" i="1"/>
  <c r="CF56" i="1"/>
  <c r="CF53" i="1"/>
  <c r="CF49" i="1"/>
  <c r="CF62" i="1"/>
  <c r="CF52" i="1"/>
  <c r="CF63" i="1"/>
  <c r="CF54" i="1"/>
  <c r="CF64" i="1"/>
  <c r="CA66" i="1"/>
  <c r="CB66" i="1"/>
  <c r="BZ66" i="1"/>
  <c r="CF51" i="1"/>
  <c r="CF65" i="1"/>
  <c r="CF50" i="1"/>
  <c r="Z63" i="1"/>
  <c r="Z64" i="1"/>
  <c r="AW63" i="1"/>
  <c r="AW64" i="1"/>
  <c r="AW65" i="1"/>
  <c r="L65" i="6" s="1"/>
  <c r="AW48" i="1"/>
  <c r="AV48" i="1" s="1"/>
  <c r="Z48" i="1"/>
  <c r="AW34" i="1"/>
  <c r="AW35" i="1"/>
  <c r="AV35" i="1" s="1"/>
  <c r="AW36" i="1"/>
  <c r="AW42" i="1"/>
  <c r="AW44" i="1"/>
  <c r="AW45" i="1"/>
  <c r="AW46" i="1"/>
  <c r="AW47" i="1"/>
  <c r="AV47" i="1" s="1"/>
  <c r="AW49" i="1"/>
  <c r="AW50" i="1"/>
  <c r="AV50" i="1" s="1"/>
  <c r="AW51" i="1"/>
  <c r="AW52" i="1"/>
  <c r="AW53" i="1"/>
  <c r="AV53" i="1" s="1"/>
  <c r="AW54" i="1"/>
  <c r="AW55" i="1"/>
  <c r="AV55" i="1" s="1"/>
  <c r="Z34" i="1"/>
  <c r="Z35" i="1"/>
  <c r="Z36" i="1"/>
  <c r="Z42" i="1"/>
  <c r="Z44" i="1"/>
  <c r="Z45" i="1"/>
  <c r="Z46" i="1"/>
  <c r="Z47" i="1"/>
  <c r="Z49" i="1"/>
  <c r="Z50" i="1"/>
  <c r="Z51" i="1"/>
  <c r="Z52" i="1"/>
  <c r="Z53" i="1"/>
  <c r="Z54" i="1"/>
  <c r="Z55" i="1"/>
  <c r="O63" i="1" l="1"/>
  <c r="L35" i="6"/>
  <c r="L46" i="6"/>
  <c r="L49" i="6"/>
  <c r="L51" i="6"/>
  <c r="L53" i="6"/>
  <c r="L50" i="6"/>
  <c r="CJ66" i="1"/>
  <c r="CI66" i="1"/>
  <c r="L45" i="6"/>
  <c r="CF66" i="1"/>
  <c r="L37" i="6"/>
  <c r="L36" i="6"/>
  <c r="L42" i="6"/>
  <c r="L44" i="6"/>
  <c r="L38" i="6"/>
  <c r="L64" i="6"/>
  <c r="L63" i="6"/>
  <c r="L55" i="6"/>
  <c r="L34" i="6"/>
  <c r="L48" i="6"/>
  <c r="L47" i="6"/>
  <c r="L54" i="6"/>
  <c r="L52" i="6"/>
  <c r="Y53" i="1"/>
  <c r="J53" i="6" s="1"/>
  <c r="Y50" i="1"/>
  <c r="J50" i="6" s="1"/>
  <c r="Y46" i="1"/>
  <c r="Y48" i="1"/>
  <c r="J48" i="6" s="1"/>
  <c r="Y45" i="1"/>
  <c r="Y51" i="1"/>
  <c r="Y47" i="1"/>
  <c r="J47" i="6" s="1"/>
  <c r="Y64" i="1"/>
  <c r="Y52" i="1"/>
  <c r="Y55" i="1"/>
  <c r="J55" i="6" s="1"/>
  <c r="Y54" i="1"/>
  <c r="Y42" i="1"/>
  <c r="Y36" i="1"/>
  <c r="Y35" i="1"/>
  <c r="J35" i="6" s="1"/>
  <c r="Y34" i="1"/>
  <c r="Y44" i="1"/>
  <c r="Y63" i="1"/>
  <c r="Y49" i="1"/>
  <c r="O65" i="1"/>
  <c r="AV65" i="1"/>
  <c r="J65" i="6" s="1"/>
  <c r="O64" i="1"/>
  <c r="AV63" i="1"/>
  <c r="AV64" i="1"/>
  <c r="O53" i="1"/>
  <c r="O54" i="1"/>
  <c r="AV54" i="1"/>
  <c r="O46" i="1"/>
  <c r="AV46" i="1"/>
  <c r="O48" i="1"/>
  <c r="O50" i="1"/>
  <c r="O34" i="1"/>
  <c r="AV34" i="1"/>
  <c r="AV45" i="1"/>
  <c r="O45" i="1"/>
  <c r="AV52" i="1"/>
  <c r="O52" i="1"/>
  <c r="AV44" i="1"/>
  <c r="O44" i="1"/>
  <c r="O51" i="1"/>
  <c r="AV51" i="1"/>
  <c r="AV49" i="1"/>
  <c r="O49" i="1"/>
  <c r="O42" i="1"/>
  <c r="AV42" i="1"/>
  <c r="AV36" i="1"/>
  <c r="O36" i="1"/>
  <c r="O55" i="1"/>
  <c r="O47" i="1"/>
  <c r="O35" i="1"/>
  <c r="M63" i="1" l="1"/>
  <c r="U63" i="1" s="1"/>
  <c r="R63" i="1"/>
  <c r="T63" i="1"/>
  <c r="S63" i="1"/>
  <c r="T46" i="1"/>
  <c r="R46" i="1"/>
  <c r="S46" i="1"/>
  <c r="R42" i="1"/>
  <c r="T42" i="1"/>
  <c r="S42" i="1"/>
  <c r="S54" i="1"/>
  <c r="R54" i="1"/>
  <c r="T54" i="1"/>
  <c r="T49" i="1"/>
  <c r="S49" i="1"/>
  <c r="R49" i="1"/>
  <c r="S44" i="1"/>
  <c r="T44" i="1"/>
  <c r="R44" i="1"/>
  <c r="S64" i="1"/>
  <c r="R64" i="1"/>
  <c r="T64" i="1"/>
  <c r="T65" i="1"/>
  <c r="S65" i="1"/>
  <c r="R65" i="1"/>
  <c r="R35" i="1"/>
  <c r="T35" i="1"/>
  <c r="S35" i="1"/>
  <c r="T53" i="1"/>
  <c r="S53" i="1"/>
  <c r="R53" i="1"/>
  <c r="T51" i="1"/>
  <c r="R51" i="1"/>
  <c r="S51" i="1"/>
  <c r="T52" i="1"/>
  <c r="R52" i="1"/>
  <c r="S52" i="1"/>
  <c r="R45" i="1"/>
  <c r="S45" i="1"/>
  <c r="T45" i="1"/>
  <c r="R47" i="1"/>
  <c r="S47" i="1"/>
  <c r="T47" i="1"/>
  <c r="T55" i="1"/>
  <c r="R55" i="1"/>
  <c r="S55" i="1"/>
  <c r="R34" i="1"/>
  <c r="T34" i="1"/>
  <c r="S34" i="1"/>
  <c r="S36" i="1"/>
  <c r="R36" i="1"/>
  <c r="T36" i="1"/>
  <c r="S50" i="1"/>
  <c r="R50" i="1"/>
  <c r="T50" i="1"/>
  <c r="S48" i="1"/>
  <c r="R48" i="1"/>
  <c r="T48" i="1"/>
  <c r="J36" i="6"/>
  <c r="J49" i="6"/>
  <c r="J44" i="6"/>
  <c r="J46" i="6"/>
  <c r="J54" i="6"/>
  <c r="J45" i="6"/>
  <c r="J38" i="6"/>
  <c r="J34" i="6"/>
  <c r="J37" i="6"/>
  <c r="J42" i="6"/>
  <c r="J52" i="6"/>
  <c r="J64" i="6"/>
  <c r="J63" i="6"/>
  <c r="J51" i="6"/>
  <c r="M35" i="1"/>
  <c r="U35" i="1" s="1"/>
  <c r="M52" i="1"/>
  <c r="U52" i="1" s="1"/>
  <c r="M64" i="1"/>
  <c r="M36" i="1"/>
  <c r="U36" i="1" s="1"/>
  <c r="M45" i="1"/>
  <c r="U45" i="1" s="1"/>
  <c r="M50" i="1"/>
  <c r="U50" i="1" s="1"/>
  <c r="M46" i="1"/>
  <c r="U46" i="1" s="1"/>
  <c r="M48" i="1"/>
  <c r="U48" i="1" s="1"/>
  <c r="M53" i="1"/>
  <c r="U53" i="1" s="1"/>
  <c r="M42" i="1"/>
  <c r="U42" i="1" s="1"/>
  <c r="M65" i="1"/>
  <c r="U65" i="1" s="1"/>
  <c r="M51" i="1"/>
  <c r="U51" i="1" s="1"/>
  <c r="M54" i="1"/>
  <c r="U54" i="1" s="1"/>
  <c r="M47" i="1"/>
  <c r="U47" i="1" s="1"/>
  <c r="M55" i="1"/>
  <c r="U55" i="1" s="1"/>
  <c r="M34" i="1"/>
  <c r="U34" i="1" s="1"/>
  <c r="M49" i="1"/>
  <c r="U49" i="1" s="1"/>
  <c r="M44" i="1"/>
  <c r="U44" i="1" s="1"/>
  <c r="U64" i="1" l="1"/>
  <c r="BQ64" i="1"/>
  <c r="BR64" i="1" s="1"/>
  <c r="BQ52" i="1"/>
  <c r="BR52" i="1" s="1"/>
  <c r="BQ47" i="1"/>
  <c r="BR47" i="1" s="1"/>
  <c r="BQ54" i="1"/>
  <c r="BR54" i="1" s="1"/>
  <c r="BQ55" i="1"/>
  <c r="BR55" i="1" s="1"/>
  <c r="BQ51" i="1"/>
  <c r="BR51" i="1" s="1"/>
  <c r="BQ48" i="1"/>
  <c r="BR48" i="1" s="1"/>
  <c r="BQ65" i="1"/>
  <c r="BR65" i="1" s="1"/>
  <c r="BQ53" i="1"/>
  <c r="BR53" i="1" s="1"/>
  <c r="BQ49" i="1"/>
  <c r="BR49" i="1" s="1"/>
  <c r="BQ50" i="1"/>
  <c r="BR50" i="1" s="1"/>
  <c r="BQ46" i="1"/>
  <c r="BR46" i="1" s="1"/>
  <c r="BQ42" i="1"/>
  <c r="BR42" i="1" s="1"/>
  <c r="BQ45" i="1"/>
  <c r="BR45" i="1" s="1"/>
  <c r="BQ35" i="1"/>
  <c r="BR35" i="1" s="1"/>
  <c r="BQ34" i="1"/>
  <c r="BR34" i="1" s="1"/>
  <c r="BQ36" i="1"/>
  <c r="BR36" i="1" s="1"/>
  <c r="BQ63" i="1"/>
  <c r="BR63" i="1" s="1"/>
  <c r="BQ44" i="1"/>
  <c r="BR44" i="1" s="1"/>
  <c r="Q21" i="1" l="1"/>
  <c r="Q22" i="1"/>
  <c r="AW21" i="1"/>
  <c r="AV21" i="1" s="1"/>
  <c r="AW22" i="1"/>
  <c r="AV22" i="1" s="1"/>
  <c r="AW23" i="1"/>
  <c r="AV23" i="1" s="1"/>
  <c r="AW24" i="1"/>
  <c r="AV24" i="1" s="1"/>
  <c r="AW25" i="1"/>
  <c r="AV25" i="1" s="1"/>
  <c r="AW26" i="1"/>
  <c r="AV26" i="1" s="1"/>
  <c r="AW27" i="1"/>
  <c r="AW28" i="1"/>
  <c r="AW29" i="1"/>
  <c r="AV29" i="1" s="1"/>
  <c r="AW30" i="1"/>
  <c r="AW31" i="1"/>
  <c r="AW32" i="1"/>
  <c r="AV32" i="1" s="1"/>
  <c r="AW33" i="1"/>
  <c r="AV33" i="1" s="1"/>
  <c r="AW56" i="1"/>
  <c r="AW57" i="1"/>
  <c r="AV57" i="1" s="1"/>
  <c r="P89" i="1" l="1"/>
  <c r="G16" i="3"/>
  <c r="G4" i="3"/>
  <c r="E5" i="3" s="1"/>
  <c r="P77" i="1"/>
  <c r="CB22" i="1"/>
  <c r="CE22" i="1"/>
  <c r="CD22" i="1"/>
  <c r="CA22" i="1"/>
  <c r="BZ22" i="1"/>
  <c r="CC22" i="1"/>
  <c r="CA21" i="1"/>
  <c r="CE21" i="1"/>
  <c r="CD21" i="1"/>
  <c r="BZ21" i="1"/>
  <c r="CC21" i="1"/>
  <c r="CB21" i="1"/>
  <c r="Q67" i="1"/>
  <c r="Q43" i="1"/>
  <c r="AW66" i="1"/>
  <c r="AV56" i="1"/>
  <c r="AV66" i="1" s="1"/>
  <c r="AV30" i="1"/>
  <c r="AV27" i="1"/>
  <c r="AV28" i="1"/>
  <c r="AV31" i="1"/>
  <c r="F5" i="3" l="1"/>
  <c r="N78" i="1"/>
  <c r="O78" i="1"/>
  <c r="CF21" i="1"/>
  <c r="BZ43" i="1"/>
  <c r="BZ67" i="1"/>
  <c r="CB43" i="1"/>
  <c r="CB67" i="1"/>
  <c r="CC43" i="1"/>
  <c r="CC67" i="1"/>
  <c r="CD43" i="1"/>
  <c r="CD67" i="1"/>
  <c r="CE67" i="1"/>
  <c r="CE43" i="1"/>
  <c r="CA67" i="1"/>
  <c r="CA43" i="1"/>
  <c r="CF22" i="1"/>
  <c r="N67" i="6"/>
  <c r="Q77" i="1"/>
  <c r="H4" i="3"/>
  <c r="Z25" i="1"/>
  <c r="L25" i="6" s="1"/>
  <c r="Z26" i="1"/>
  <c r="L26" i="6" s="1"/>
  <c r="Z27" i="1"/>
  <c r="L27" i="6" s="1"/>
  <c r="Z28" i="1"/>
  <c r="L28" i="6" s="1"/>
  <c r="Z29" i="1"/>
  <c r="L29" i="6" s="1"/>
  <c r="Z30" i="1"/>
  <c r="L30" i="6" s="1"/>
  <c r="Z31" i="1"/>
  <c r="L31" i="6" s="1"/>
  <c r="Z32" i="1"/>
  <c r="L32" i="6" s="1"/>
  <c r="Z33" i="1"/>
  <c r="L33" i="6" s="1"/>
  <c r="Z56" i="1"/>
  <c r="L56" i="6" s="1"/>
  <c r="Z57" i="1"/>
  <c r="L57" i="6" s="1"/>
  <c r="Z62" i="1"/>
  <c r="Z21" i="1"/>
  <c r="L21" i="6" s="1"/>
  <c r="Z22" i="1"/>
  <c r="L22" i="6" s="1"/>
  <c r="Z23" i="1"/>
  <c r="L23" i="6" s="1"/>
  <c r="Z24" i="1"/>
  <c r="L24" i="6" s="1"/>
  <c r="L62" i="6" l="1"/>
  <c r="O62" i="1"/>
  <c r="CJ67" i="1"/>
  <c r="CJ43" i="1"/>
  <c r="CF67" i="1"/>
  <c r="CF43" i="1"/>
  <c r="CI43" i="1"/>
  <c r="CI67" i="1"/>
  <c r="Z66" i="1"/>
  <c r="L66" i="6" s="1"/>
  <c r="O22" i="1"/>
  <c r="Y23" i="1"/>
  <c r="J23" i="6" s="1"/>
  <c r="O21" i="1"/>
  <c r="Z20" i="1"/>
  <c r="Z67" i="1" s="1"/>
  <c r="AW20" i="1"/>
  <c r="AW67" i="1" s="1"/>
  <c r="Y31" i="1"/>
  <c r="J31" i="6" s="1"/>
  <c r="O31" i="1"/>
  <c r="Y30" i="1"/>
  <c r="J30" i="6" s="1"/>
  <c r="O30" i="1"/>
  <c r="Y32" i="1"/>
  <c r="J32" i="6" s="1"/>
  <c r="O32" i="1"/>
  <c r="Y29" i="1"/>
  <c r="J29" i="6" s="1"/>
  <c r="O29" i="1"/>
  <c r="Y27" i="1"/>
  <c r="J27" i="6" s="1"/>
  <c r="O27" i="1"/>
  <c r="Y28" i="1"/>
  <c r="J28" i="6" s="1"/>
  <c r="O28" i="1"/>
  <c r="Y26" i="1"/>
  <c r="J26" i="6" s="1"/>
  <c r="O26" i="1"/>
  <c r="Y62" i="1"/>
  <c r="Y57" i="1"/>
  <c r="J57" i="6" s="1"/>
  <c r="O57" i="1"/>
  <c r="Y33" i="1"/>
  <c r="J33" i="6" s="1"/>
  <c r="O33" i="1"/>
  <c r="Y56" i="1"/>
  <c r="J56" i="6" s="1"/>
  <c r="O56" i="1"/>
  <c r="Y25" i="1"/>
  <c r="J25" i="6" s="1"/>
  <c r="O25" i="1"/>
  <c r="Y21" i="1"/>
  <c r="J21" i="6" s="1"/>
  <c r="Y24" i="1"/>
  <c r="J24" i="6" s="1"/>
  <c r="O24" i="1"/>
  <c r="Y22" i="1"/>
  <c r="J22" i="6" s="1"/>
  <c r="O23" i="1"/>
  <c r="J62" i="6" l="1"/>
  <c r="M62" i="1"/>
  <c r="U62" i="1" s="1"/>
  <c r="R62" i="1"/>
  <c r="S62" i="1"/>
  <c r="T62" i="1"/>
  <c r="T26" i="1"/>
  <c r="S26" i="1"/>
  <c r="R26" i="1"/>
  <c r="R30" i="1"/>
  <c r="T30" i="1"/>
  <c r="S30" i="1"/>
  <c r="R31" i="1"/>
  <c r="T31" i="1"/>
  <c r="S31" i="1"/>
  <c r="S21" i="1"/>
  <c r="T21" i="1"/>
  <c r="R21" i="1"/>
  <c r="R23" i="1"/>
  <c r="T23" i="1"/>
  <c r="S23" i="1"/>
  <c r="R24" i="1"/>
  <c r="S24" i="1"/>
  <c r="T24" i="1"/>
  <c r="R33" i="1"/>
  <c r="S33" i="1"/>
  <c r="T33" i="1"/>
  <c r="S57" i="1"/>
  <c r="R57" i="1"/>
  <c r="T57" i="1"/>
  <c r="S27" i="1"/>
  <c r="T27" i="1"/>
  <c r="R27" i="1"/>
  <c r="S25" i="1"/>
  <c r="R25" i="1"/>
  <c r="T25" i="1"/>
  <c r="S22" i="1"/>
  <c r="T22" i="1"/>
  <c r="R22" i="1"/>
  <c r="S28" i="1"/>
  <c r="R28" i="1"/>
  <c r="T28" i="1"/>
  <c r="S29" i="1"/>
  <c r="R29" i="1"/>
  <c r="T29" i="1"/>
  <c r="T56" i="1"/>
  <c r="S56" i="1"/>
  <c r="R56" i="1"/>
  <c r="S32" i="1"/>
  <c r="R32" i="1"/>
  <c r="T32" i="1"/>
  <c r="AW43" i="1"/>
  <c r="Z43" i="1"/>
  <c r="O66" i="1"/>
  <c r="Y66" i="1"/>
  <c r="J66" i="6" s="1"/>
  <c r="M57" i="1"/>
  <c r="U57" i="1" s="1"/>
  <c r="M32" i="1"/>
  <c r="U32" i="1" s="1"/>
  <c r="M33" i="1"/>
  <c r="U33" i="1" s="1"/>
  <c r="M30" i="1"/>
  <c r="U30" i="1" s="1"/>
  <c r="M31" i="1"/>
  <c r="U31" i="1" s="1"/>
  <c r="M25" i="1"/>
  <c r="U25" i="1" s="1"/>
  <c r="L20" i="6"/>
  <c r="O20" i="1"/>
  <c r="M27" i="1"/>
  <c r="U27" i="1" s="1"/>
  <c r="M23" i="1"/>
  <c r="U23" i="1" s="1"/>
  <c r="M22" i="1"/>
  <c r="U22" i="1" s="1"/>
  <c r="M24" i="1"/>
  <c r="U24" i="1" s="1"/>
  <c r="M28" i="1"/>
  <c r="U28" i="1" s="1"/>
  <c r="M21" i="1"/>
  <c r="U21" i="1" s="1"/>
  <c r="M26" i="1"/>
  <c r="U26" i="1" s="1"/>
  <c r="M29" i="1"/>
  <c r="U29" i="1" s="1"/>
  <c r="M56" i="1"/>
  <c r="U56" i="1" s="1"/>
  <c r="AV20" i="1"/>
  <c r="AV67" i="1" s="1"/>
  <c r="Y20" i="1"/>
  <c r="Y67" i="1" s="1"/>
  <c r="G3" i="3" l="1"/>
  <c r="G6" i="3" s="1"/>
  <c r="R20" i="1"/>
  <c r="BQ62" i="1"/>
  <c r="BR62" i="1" s="1"/>
  <c r="BQ27" i="1"/>
  <c r="BR27" i="1" s="1"/>
  <c r="BQ22" i="1"/>
  <c r="BR22" i="1" s="1"/>
  <c r="BQ23" i="1"/>
  <c r="BR23" i="1" s="1"/>
  <c r="BQ25" i="1"/>
  <c r="BR25" i="1" s="1"/>
  <c r="BQ31" i="1"/>
  <c r="BR31" i="1" s="1"/>
  <c r="BQ30" i="1"/>
  <c r="BR30" i="1" s="1"/>
  <c r="BQ32" i="1"/>
  <c r="BR32" i="1" s="1"/>
  <c r="BQ28" i="1"/>
  <c r="BR28" i="1" s="1"/>
  <c r="BQ33" i="1"/>
  <c r="BR33" i="1" s="1"/>
  <c r="BQ29" i="1"/>
  <c r="BR29" i="1" s="1"/>
  <c r="BQ26" i="1"/>
  <c r="BR26" i="1" s="1"/>
  <c r="BQ24" i="1"/>
  <c r="BR24" i="1" s="1"/>
  <c r="O67" i="1"/>
  <c r="P76" i="1"/>
  <c r="P79" i="1" s="1"/>
  <c r="Q79" i="1" s="1"/>
  <c r="AV43" i="1"/>
  <c r="O43" i="1"/>
  <c r="M66" i="1"/>
  <c r="Y43" i="1"/>
  <c r="BQ57" i="1"/>
  <c r="BR57" i="1" s="1"/>
  <c r="BQ21" i="1"/>
  <c r="BR21" i="1" s="1"/>
  <c r="L43" i="6"/>
  <c r="M20" i="1"/>
  <c r="J20" i="6"/>
  <c r="BQ56" i="1"/>
  <c r="BR56" i="1" s="1"/>
  <c r="L67" i="6" l="1"/>
  <c r="J70" i="1"/>
  <c r="H3" i="3"/>
  <c r="P80" i="1"/>
  <c r="Q80" i="1" s="1"/>
  <c r="G5" i="3"/>
  <c r="P78" i="1"/>
  <c r="S66" i="1"/>
  <c r="T66" i="1"/>
  <c r="R66" i="1"/>
  <c r="M67" i="1"/>
  <c r="J67" i="6" s="1"/>
  <c r="R67" i="1"/>
  <c r="O67" i="6" s="1"/>
  <c r="S67" i="1"/>
  <c r="P67" i="6" s="1"/>
  <c r="U66" i="1"/>
  <c r="M43" i="1"/>
  <c r="Q76" i="1"/>
  <c r="J43" i="6"/>
  <c r="BQ20" i="1"/>
  <c r="G17" i="3" l="1"/>
  <c r="H17" i="3" s="1"/>
  <c r="G7" i="3"/>
  <c r="H7" i="3" s="1"/>
  <c r="Q78" i="1"/>
  <c r="P90" i="1"/>
  <c r="Q90" i="1" s="1"/>
  <c r="S43" i="1"/>
  <c r="H16" i="3"/>
  <c r="P82" i="1"/>
  <c r="Q82" i="1" s="1"/>
  <c r="P81" i="1"/>
  <c r="Q81" i="1" s="1"/>
  <c r="R43" i="1"/>
  <c r="H6" i="3"/>
  <c r="H5" i="3"/>
  <c r="T43" i="1"/>
  <c r="T67" i="1"/>
  <c r="Q89" i="1"/>
  <c r="G8" i="3"/>
  <c r="H8" i="3" s="1"/>
  <c r="G9" i="3"/>
  <c r="H9" i="3" s="1"/>
  <c r="BR20" i="1"/>
  <c r="U67" i="1"/>
  <c r="U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  <author>UMW</author>
  </authors>
  <commentList>
    <comment ref="G12" authorId="0" shapeId="0" xr:uid="{5CAE48B4-937E-4C77-84F1-4E5B1A147918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  <comment ref="I42" authorId="1" shapeId="0" xr:uid="{D65EC68A-07BD-422F-9F95-3A8DE21FFA77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powinno być przysposobienie biblioteczne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68D5B0DE-B795-4BD9-BB5B-9109BC5B0F6C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<sst xmlns="http://schemas.openxmlformats.org/spreadsheetml/2006/main" count="1374" uniqueCount="670">
  <si>
    <t>Uniwersytetu Medycznego we Wrocławiu</t>
  </si>
  <si>
    <t>Lp.</t>
  </si>
  <si>
    <t>Przedmiot (nazwa)</t>
  </si>
  <si>
    <t>semestr zimowy - I</t>
  </si>
  <si>
    <t>semestr letni - II</t>
  </si>
  <si>
    <t>SUMA PUNKTÓW ECTS ZA PRZEDMIOT</t>
  </si>
  <si>
    <t>wykład (WY)</t>
  </si>
  <si>
    <t>seminarium (SE)</t>
  </si>
  <si>
    <t>ćwiczenia audytoryjne (CA)</t>
  </si>
  <si>
    <t>ćwiczenia kierunkowe - niekliniczne (CN)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</si>
  <si>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</si>
  <si>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</si>
  <si>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</si>
  <si>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</si>
  <si>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</si>
  <si>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</si>
  <si>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praktyka zawodowa (PZ)</t>
  </si>
  <si>
    <t>liczba godzin z nauczycielem</t>
  </si>
  <si>
    <t>ogólna liczba godzin dydaktycznych</t>
  </si>
  <si>
    <t>punkty ECTS w semestrze</t>
  </si>
  <si>
    <t>ćwiczenia audytoryjne CA)</t>
  </si>
  <si>
    <t>RAZEM</t>
  </si>
  <si>
    <t>uchwała Senatu nr…. z dnia …..202….</t>
  </si>
  <si>
    <t>Wydział</t>
  </si>
  <si>
    <t>Kierunek</t>
  </si>
  <si>
    <t>Forma studiów</t>
  </si>
  <si>
    <t>Szczegółowy Program Studiów dla cyklu kształcenia rozpoczynającego się w roku akademickim: 20../20..</t>
  </si>
  <si>
    <t>Cykl kształcenia</t>
  </si>
  <si>
    <t>łącznie dla przedmiotu</t>
  </si>
  <si>
    <t>całkowity nakład pracy studenta</t>
  </si>
  <si>
    <t>UWAGI</t>
  </si>
  <si>
    <t>wartość</t>
  </si>
  <si>
    <t>Rok studiów</t>
  </si>
  <si>
    <t>Rok akademicki</t>
  </si>
  <si>
    <t>POW- ograniczonego wyboru</t>
  </si>
  <si>
    <t>PSW- swobodnego wyboru</t>
  </si>
  <si>
    <t>zal/o zaliczenie na ocenę</t>
  </si>
  <si>
    <t xml:space="preserve"> egz egzamin</t>
  </si>
  <si>
    <t>kod grupy*</t>
  </si>
  <si>
    <t>OBJAŚNIENIA</t>
  </si>
  <si>
    <t>W Pracowni dydaktycznej</t>
  </si>
  <si>
    <t>Poziom kształcenia</t>
  </si>
  <si>
    <t>z dnia  …..20.. r.</t>
  </si>
  <si>
    <t>Profil kształcenia</t>
  </si>
  <si>
    <t>Liczba semestrów</t>
  </si>
  <si>
    <t>Łączna liczba godzin</t>
  </si>
  <si>
    <t>Łączna liczba ECTS</t>
  </si>
  <si>
    <t>Cykl kształcenia (nabór)</t>
  </si>
  <si>
    <t>Ścieżka**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</si>
  <si>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</si>
  <si>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***Rodzaj zajęć:</t>
  </si>
  <si>
    <t>zajęcia wychowania fizycznego (WF)</t>
  </si>
  <si>
    <t>samokształcenie kierowane (SK)</t>
  </si>
  <si>
    <t>egz</t>
  </si>
  <si>
    <t>zal</t>
  </si>
  <si>
    <t>LICZBA GODZIN W PRZELICZENIU NA 1 ECTS</t>
  </si>
  <si>
    <t>RPS</t>
  </si>
  <si>
    <t>POW</t>
  </si>
  <si>
    <t>CSM WW</t>
  </si>
  <si>
    <t>CSM NW</t>
  </si>
  <si>
    <t>CSP NW</t>
  </si>
  <si>
    <t>łącznie</t>
  </si>
  <si>
    <t>w tym on-line</t>
  </si>
  <si>
    <t>Łącznie</t>
  </si>
  <si>
    <t>samodzielna praca studenta</t>
  </si>
  <si>
    <t>SAMODZIELNA PRACA STUDENTA</t>
  </si>
  <si>
    <t>SUMA GODZIN PRZEDMIOTU</t>
  </si>
  <si>
    <t>GODZINY Z NAUCZYCIELEM</t>
  </si>
  <si>
    <t>NAKŁAD PRACY STUDENTA (godz. dyd. + samodzielna praca)</t>
  </si>
  <si>
    <t>GODZINY DYDAKTYCZNE</t>
  </si>
  <si>
    <t>nakład pracy studenta (godz. dyd. + samodzielna praca)</t>
  </si>
  <si>
    <t>12+35</t>
  </si>
  <si>
    <t>Wskażnik</t>
  </si>
  <si>
    <t>wg standardu</t>
  </si>
  <si>
    <t>za zajecia praktyczne (PP)</t>
  </si>
  <si>
    <t>LP</t>
  </si>
  <si>
    <t>%</t>
  </si>
  <si>
    <t>realizacja wskaźnika</t>
  </si>
  <si>
    <t>uwagi do realizacji</t>
  </si>
  <si>
    <t>Nazwa grupy zajęć</t>
  </si>
  <si>
    <t>za zajęcia z wykorzystaniem met i technik na odl.</t>
  </si>
  <si>
    <t>za zajęcia z bezpośrednim udziałem prowadzących</t>
  </si>
  <si>
    <t>13+36</t>
  </si>
  <si>
    <t>14+37</t>
  </si>
  <si>
    <t>1/5</t>
  </si>
  <si>
    <r>
      <t xml:space="preserve">*kod grupy </t>
    </r>
    <r>
      <rPr>
        <sz val="11"/>
        <color theme="1"/>
        <rFont val="Calibri"/>
        <family val="2"/>
        <charset val="238"/>
        <scheme val="minor"/>
      </rPr>
      <t>wpisujemy w przypadku kierunków regulowanych- należy wpisać symbol grupy zajęć, do jakiej należy dany przedmiot, tzw. ”kod grupy”</t>
    </r>
  </si>
  <si>
    <r>
      <t xml:space="preserve">**Ścieżka- </t>
    </r>
    <r>
      <rPr>
        <sz val="11"/>
        <color theme="1"/>
        <rFont val="Calibri"/>
        <family val="2"/>
        <charset val="238"/>
        <scheme val="minor"/>
      </rPr>
      <t>dla kierunków na których realizowane są ścieżki</t>
    </r>
  </si>
  <si>
    <t>*kod grupy</t>
  </si>
  <si>
    <t>Nazwa godzaju zajęć</t>
  </si>
  <si>
    <t>obowiązkowe</t>
  </si>
  <si>
    <t>przedmiot swobodnego wyboru</t>
  </si>
  <si>
    <t>przedmiot ograniczonego wyboru</t>
  </si>
  <si>
    <t>PSW</t>
  </si>
  <si>
    <t>Nazwa formy zakończenia</t>
  </si>
  <si>
    <t>zaliczenie na ocenę</t>
  </si>
  <si>
    <t>egzamin</t>
  </si>
  <si>
    <t>zal/o</t>
  </si>
  <si>
    <t>zaliczenie (zal/nzal)</t>
  </si>
  <si>
    <t>ze standardu</t>
  </si>
  <si>
    <t>do dyspozycji uczelni (Autorska oferta uczelni)</t>
  </si>
  <si>
    <t>****Pula godzin</t>
  </si>
  <si>
    <t>****Pula godzin (ze standardu,
do dyspozycji uczelni (Autorska oferta uczelni))</t>
  </si>
  <si>
    <t>sumy dla 1 roku</t>
  </si>
  <si>
    <t>sumy dla 2 roku</t>
  </si>
  <si>
    <t>******Forma zakończenia przedmiotu</t>
  </si>
  <si>
    <t>*******Forma zakończenia semestru</t>
  </si>
  <si>
    <t>57</t>
  </si>
  <si>
    <t>58</t>
  </si>
  <si>
    <t>33+56</t>
  </si>
  <si>
    <t>15+38</t>
  </si>
  <si>
    <t>(26+49)*5/3</t>
  </si>
  <si>
    <t>(17+29+40+52)*5/3</t>
  </si>
  <si>
    <t>14+33</t>
  </si>
  <si>
    <t>15+32</t>
  </si>
  <si>
    <t>(suma 16-31)-17</t>
  </si>
  <si>
    <t>37+56</t>
  </si>
  <si>
    <t>38+55</t>
  </si>
  <si>
    <t>(suma 39-54)-40</t>
  </si>
  <si>
    <t>Wiedza</t>
  </si>
  <si>
    <t>Umiejetności</t>
  </si>
  <si>
    <t>Kompetencje społeczne</t>
  </si>
  <si>
    <t>Suma efektów w poszczególnych kategoriach</t>
  </si>
  <si>
    <t>Matryca</t>
  </si>
  <si>
    <t>ECTS</t>
  </si>
  <si>
    <t>forma zakończenia przedmiotu</t>
  </si>
  <si>
    <t>W TYM TEORIA (WY+SE)</t>
  </si>
  <si>
    <t>Rodzaj zajęć***
(RPS, POW, PSW)</t>
  </si>
  <si>
    <t>Proporcje poszczególnych kategorii efektów dla przedmiotu</t>
  </si>
  <si>
    <t>-</t>
  </si>
  <si>
    <t>nie dotyczy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</si>
  <si>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</si>
  <si>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</si>
  <si>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</si>
  <si>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</si>
  <si>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</si>
  <si>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</si>
  <si>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</si>
  <si>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</si>
  <si>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</si>
  <si>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</si>
  <si>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</si>
  <si>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</si>
  <si>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</si>
  <si>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</si>
  <si>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</si>
  <si>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</si>
  <si>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</si>
  <si>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</si>
  <si>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</si>
  <si>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</si>
  <si>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</si>
  <si>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</si>
  <si>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</si>
  <si>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</si>
  <si>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</si>
  <si>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</si>
  <si>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</si>
  <si>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K_W28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</si>
  <si>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</si>
  <si>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</si>
  <si>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</si>
  <si>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</si>
  <si>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</si>
  <si>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</si>
  <si>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</si>
  <si>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</si>
  <si>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</si>
  <si>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K_W38</t>
  </si>
  <si>
    <t>K_W39</t>
  </si>
  <si>
    <t>K_W40</t>
  </si>
  <si>
    <t>K_W41</t>
  </si>
  <si>
    <t>K_W42</t>
  </si>
  <si>
    <t>K_W43</t>
  </si>
  <si>
    <t>K_W44</t>
  </si>
  <si>
    <t>K_W45</t>
  </si>
  <si>
    <t>K_W46</t>
  </si>
  <si>
    <t>K_W47</t>
  </si>
  <si>
    <t>K_W48</t>
  </si>
  <si>
    <t>K_W49</t>
  </si>
  <si>
    <t>K_W50</t>
  </si>
  <si>
    <t>K_W51</t>
  </si>
  <si>
    <t>K_W52</t>
  </si>
  <si>
    <t>K_W53</t>
  </si>
  <si>
    <t>K_W54</t>
  </si>
  <si>
    <t>K_W55</t>
  </si>
  <si>
    <t>K_W56</t>
  </si>
  <si>
    <t>K_W57</t>
  </si>
  <si>
    <t>K_W58</t>
  </si>
  <si>
    <t>K_W59</t>
  </si>
  <si>
    <t>K_W60</t>
  </si>
  <si>
    <t xml:space="preserve">K_W61 </t>
  </si>
  <si>
    <t>K_W62</t>
  </si>
  <si>
    <t>K_W63</t>
  </si>
  <si>
    <t>K_W64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</si>
  <si>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</si>
  <si>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</si>
  <si>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</si>
  <si>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</si>
  <si>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</si>
  <si>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</si>
  <si>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</si>
  <si>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</si>
  <si>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</si>
  <si>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</si>
  <si>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</si>
  <si>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</si>
  <si>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</si>
  <si>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</si>
  <si>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</si>
  <si>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</si>
  <si>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</si>
  <si>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</si>
  <si>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</si>
  <si>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</si>
  <si>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</si>
  <si>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K_U22</t>
  </si>
  <si>
    <t>K_U23</t>
  </si>
  <si>
    <t>K_U24</t>
  </si>
  <si>
    <t>K_U25</t>
  </si>
  <si>
    <t>K_U26</t>
  </si>
  <si>
    <t>K_U27</t>
  </si>
  <si>
    <t>K_U28</t>
  </si>
  <si>
    <t>K_U29</t>
  </si>
  <si>
    <t>K_U30</t>
  </si>
  <si>
    <t>K_U31</t>
  </si>
  <si>
    <t>K_U32</t>
  </si>
  <si>
    <t>K_U33</t>
  </si>
  <si>
    <t>K_U34</t>
  </si>
  <si>
    <t>K_U35</t>
  </si>
  <si>
    <t>K_U36</t>
  </si>
  <si>
    <t>K_U37</t>
  </si>
  <si>
    <t>K_U38</t>
  </si>
  <si>
    <t>K_U39</t>
  </si>
  <si>
    <t>K_U40</t>
  </si>
  <si>
    <t>K_U41</t>
  </si>
  <si>
    <t>K_U42</t>
  </si>
  <si>
    <t>K_U43</t>
  </si>
  <si>
    <t>K_U44</t>
  </si>
  <si>
    <t>K_U45</t>
  </si>
  <si>
    <t>K_U46</t>
  </si>
  <si>
    <t>K_U47</t>
  </si>
  <si>
    <t>K_U48</t>
  </si>
  <si>
    <t>K_U49</t>
  </si>
  <si>
    <t>K_U50</t>
  </si>
  <si>
    <t>K_U51</t>
  </si>
  <si>
    <t>K_U52</t>
  </si>
  <si>
    <t>K_U53</t>
  </si>
  <si>
    <t>K_U54</t>
  </si>
  <si>
    <t>K_U55</t>
  </si>
  <si>
    <t>K_U56</t>
  </si>
  <si>
    <t>K_U57</t>
  </si>
  <si>
    <t>K_U58</t>
  </si>
  <si>
    <t>K_U59</t>
  </si>
  <si>
    <t>K_U60</t>
  </si>
  <si>
    <t>K_U61</t>
  </si>
  <si>
    <t>K_U62</t>
  </si>
  <si>
    <t>K_K01</t>
  </si>
  <si>
    <t>K_K02</t>
  </si>
  <si>
    <t>K_K03</t>
  </si>
  <si>
    <t>K_K04</t>
  </si>
  <si>
    <t>K_K05</t>
  </si>
  <si>
    <t>K_K06</t>
  </si>
  <si>
    <t>K_K07</t>
  </si>
  <si>
    <t>K_K08</t>
  </si>
  <si>
    <t>K_K09</t>
  </si>
  <si>
    <t xml:space="preserve">szczegółowy numer efektu uczenia się </t>
  </si>
  <si>
    <t>Efekty uczenia się 
po ukończeniu studiów absolwent:</t>
  </si>
  <si>
    <r>
      <rPr>
        <b/>
        <sz val="11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 (zna i rozumie)</t>
    </r>
  </si>
  <si>
    <r>
      <t>UMIEJĘTNOŚCI</t>
    </r>
    <r>
      <rPr>
        <sz val="11"/>
        <rFont val="Calibri"/>
        <family val="2"/>
        <charset val="238"/>
        <scheme val="minor"/>
      </rPr>
      <t xml:space="preserve"> (potrafi)</t>
    </r>
  </si>
  <si>
    <r>
      <rPr>
        <b/>
        <sz val="11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 (jest gotów do)</t>
    </r>
  </si>
  <si>
    <t>Umiejętności</t>
  </si>
  <si>
    <t>Czy przedmiot kształtuje kompetencje komunikacyjne</t>
  </si>
  <si>
    <t>Czy przedmiot humanistyczny lub społeczny</t>
  </si>
  <si>
    <t>*Czy przedmiot kształtuje kompetencje komunikacyjne
*Czy przedmiot humanistyczny lub społeczny</t>
  </si>
  <si>
    <t>tak</t>
  </si>
  <si>
    <t>nie</t>
  </si>
  <si>
    <t>forma zakończenia przedmiotu *****</t>
  </si>
  <si>
    <t>forma zakończenia semestru ******</t>
  </si>
  <si>
    <t>ćwiczenia w warunkach symulowanych (CS)*******</t>
  </si>
  <si>
    <t>******Forma zakończenia semestru</t>
  </si>
  <si>
    <t>*****Forma zakończenia przedmiotu</t>
  </si>
  <si>
    <t>*******Ćwiczenia w warunkach symulowanych (CS) są realizowane odpowiednio:</t>
  </si>
  <si>
    <t>Minimalna liczba punktów ECTS w cyklu kształcenia</t>
  </si>
  <si>
    <t>wskaźnik wg regulacji</t>
  </si>
  <si>
    <t>suma godz./ECTS dyd. wg regulacji</t>
  </si>
  <si>
    <t>Minimalna liczba ECTS za zajęcia do wyboru</t>
  </si>
  <si>
    <t>Liczba godzin zajęć z języka obcego</t>
  </si>
  <si>
    <t>Wskaźnik</t>
  </si>
  <si>
    <t>Minimalna liczba punktów ECTS za zajęcia z dziedziny nauk humanistycznych lub nauk społecznych</t>
  </si>
  <si>
    <t>studia drugiego stopnia</t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</si>
  <si>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</si>
  <si>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ogólnoakademicki</t>
    </r>
  </si>
  <si>
    <t>Liczba ECTS za zajęcia z języka obcego</t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</si>
  <si>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</si>
  <si>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ogólnoakademicki</t>
    </r>
  </si>
  <si>
    <t>Nakład pracy- liczba godzin</t>
  </si>
  <si>
    <t>Nakład pracy- punktów ECTS</t>
  </si>
  <si>
    <t>Wskaźiki- liczba godzin</t>
  </si>
  <si>
    <t>Wskaźiki- punktów ECTS</t>
  </si>
  <si>
    <t>Kształcenie bezpośrednie stacjonarne</t>
  </si>
  <si>
    <t>Kształcenie bezpośrednie z wykorzystaniem metod i technik kształcenia na odległość (synchroniczne)</t>
  </si>
  <si>
    <t>Kształcenie asynchroniczne z wykorzystaniem metod i technik kształcenia na odległość</t>
  </si>
  <si>
    <t>Samokształcenie kierowane (dotyczy tylko kierunków pielęgniarstwo i położnictwo)</t>
  </si>
  <si>
    <t>Indywidualna praca własna studenta</t>
  </si>
  <si>
    <t>Praktyka zawodowa</t>
  </si>
  <si>
    <t>Łączny nakład pracy studenta</t>
  </si>
  <si>
    <t>Łącznie kształcenie bezpośrednie</t>
  </si>
  <si>
    <t>Łącznie kształcenie z użyciem metod i technik kształcenia na odległość</t>
  </si>
  <si>
    <t>P7S_WK</t>
  </si>
  <si>
    <t>P7S_WG</t>
  </si>
  <si>
    <t>P7S_UK</t>
  </si>
  <si>
    <t>P7S_UW</t>
  </si>
  <si>
    <t>P7S_UO</t>
  </si>
  <si>
    <t>P7S_KR</t>
  </si>
  <si>
    <t>P7S_KO</t>
  </si>
  <si>
    <t>P7S_KK</t>
  </si>
  <si>
    <t>Liczba godzin całkowitego nakładu pracy w cyklu kształcenia (zajęcia, praktyki i pracał własna studenta)</t>
  </si>
  <si>
    <r>
      <t xml:space="preserve">Liczba godzin zajęć dydaktycznych w cyklu kształcenia- </t>
    </r>
    <r>
      <rPr>
        <b/>
        <sz val="11"/>
        <color rgb="FFC00000"/>
        <rFont val="Calibri"/>
        <family val="2"/>
        <charset val="238"/>
        <scheme val="minor"/>
      </rPr>
      <t>bez praktyk</t>
    </r>
  </si>
  <si>
    <t>Średnia liczba godzin pracy studenta przypadająca na 1 ECTS</t>
  </si>
  <si>
    <r>
      <t xml:space="preserve">Liczba godzin zajęć dydaktycznych w cyklu kształcenia- </t>
    </r>
    <r>
      <rPr>
        <sz val="11"/>
        <color rgb="FFC00000"/>
        <rFont val="Calibri"/>
        <family val="2"/>
        <charset val="238"/>
        <scheme val="minor"/>
      </rPr>
      <t>bez praktyk</t>
    </r>
  </si>
  <si>
    <t>stacjonarne/ niestacjonarne</t>
  </si>
  <si>
    <t>PRK</t>
  </si>
  <si>
    <t>P7S_UU</t>
  </si>
  <si>
    <t>Numer efektu uczenia się</t>
  </si>
  <si>
    <t>wiedza- zakres i głębia</t>
  </si>
  <si>
    <t>wiedza- kontekst - uwarunkowania, skutki</t>
  </si>
  <si>
    <t>umiejętności- wykorzystanie wiedzy - rozwiązywanie problemów i wykonywanie zadań</t>
  </si>
  <si>
    <t>umiejętności- komunikowanie się - odbieranie i tworzenie wypowiedzi, upowszechnianie wiedzy w środowisku naukowym i posługiwanie się językiem obcym</t>
  </si>
  <si>
    <t>umiejętności- organizacja pracy - planowanie i praca zespołowa</t>
  </si>
  <si>
    <t>umiejętności- uczenie się - planowanie własnego rozwoju i rozwoju innych osób</t>
  </si>
  <si>
    <t>Kompetencje społeczne - oceny- krytyczne podejście</t>
  </si>
  <si>
    <t>Kompetencje społeczne - odpowiedzialność - wypełnianie zobowiązań społecznych i działanie na rzecz interesu publicznego</t>
  </si>
  <si>
    <t>Kompetencje społeczne - rola zawodowa - niezależność i rozwój etosu</t>
  </si>
  <si>
    <r>
      <t xml:space="preserve">Oznaczenie kategorii efektu
</t>
    </r>
    <r>
      <rPr>
        <i/>
        <sz val="11"/>
        <color theme="1"/>
        <rFont val="Calibri"/>
        <family val="2"/>
        <charset val="238"/>
        <scheme val="minor"/>
      </rPr>
      <t>(Kierunkowy/Przedmiotowy)</t>
    </r>
  </si>
  <si>
    <r>
      <t xml:space="preserve">Efekty uczenia się
</t>
    </r>
    <r>
      <rPr>
        <sz val="11"/>
        <color theme="1"/>
        <rFont val="Calibri"/>
        <family val="2"/>
        <charset val="238"/>
        <scheme val="minor"/>
      </rPr>
      <t>po ukończeniu studiów absolwent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(w zakresie WIEDZY zna i rozumie/ w zakresie UMIEJĘTNOŚCI potrafi/ w zakresie KOMPETENCJI SPOŁECZNYCH jest gotów do):</t>
    </r>
  </si>
  <si>
    <t>Kierunkowy</t>
  </si>
  <si>
    <t>Przedmiotowy</t>
  </si>
  <si>
    <t>Oznaczenie kategorii efektu</t>
  </si>
  <si>
    <r>
      <t xml:space="preserve">Liczba godzin zajęć w cyklu kształcenia </t>
    </r>
    <r>
      <rPr>
        <b/>
        <sz val="11"/>
        <color rgb="FFC00000"/>
        <rFont val="Calibri"/>
        <family val="2"/>
        <charset val="238"/>
        <scheme val="minor"/>
      </rPr>
      <t>(zajęcia +praktyki)</t>
    </r>
  </si>
  <si>
    <r>
      <t xml:space="preserve">Liczba godzin całkowitego nakładu pracy w cyklu kształcenia </t>
    </r>
    <r>
      <rPr>
        <b/>
        <sz val="11"/>
        <color rgb="FFC00000"/>
        <rFont val="Calibri"/>
        <family val="2"/>
        <charset val="238"/>
        <scheme val="minor"/>
      </rPr>
      <t>(zajęcia, praktyki i pracał własna studenta)</t>
    </r>
  </si>
  <si>
    <t>Czy przedmiot  związany z prowadzoną w uczelni działalnością naukową</t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</si>
  <si>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b/>
        <sz val="11"/>
        <color rgb="FFC00000"/>
        <rFont val="Calibri"/>
        <family val="2"/>
        <charset val="238"/>
      </rPr>
      <t>-profil ogólnoakademicki</t>
    </r>
    <r>
      <rPr>
        <b/>
        <sz val="11"/>
        <rFont val="Calibri"/>
        <family val="2"/>
        <charset val="238"/>
        <scheme val="minor"/>
      </rPr>
      <t xml:space="preserve"> (wg. kol. "L")</t>
    </r>
  </si>
  <si>
    <r>
      <t xml:space="preserve">Liczba godzin praktyk </t>
    </r>
    <r>
      <rPr>
        <b/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</si>
  <si>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 xml:space="preserve">Liczba ECTS za praktyki </t>
    </r>
    <r>
      <rPr>
        <b/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</si>
  <si>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 xml:space="preserve">Liczba godzin praktyk </t>
    </r>
    <r>
      <rPr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</si>
  <si>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 xml:space="preserve">Liczba ECTS za praktyki </t>
    </r>
    <r>
      <rPr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</si>
  <si>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sz val="11"/>
        <color rgb="FFC00000"/>
        <rFont val="Calibri"/>
        <family val="2"/>
        <charset val="238"/>
      </rPr>
      <t>-profil ogólnoakademicki</t>
    </r>
  </si>
  <si>
    <t>w kolumnie "L" należy zaznaczyć czy przdmiot jest zaliczany do tej puli</t>
  </si>
  <si>
    <r>
      <t xml:space="preserve">Liczba godzin zajęć w cyklu kształcenia </t>
    </r>
    <r>
      <rPr>
        <sz val="11"/>
        <color rgb="FFC00000"/>
        <rFont val="Calibri"/>
        <family val="2"/>
        <charset val="238"/>
        <scheme val="minor"/>
      </rPr>
      <t>(zajęcia +praktyki)</t>
    </r>
  </si>
  <si>
    <t>ogólnoakademicki</t>
  </si>
  <si>
    <t>GODZINY_ogolem</t>
  </si>
  <si>
    <t>KOD_GPS</t>
  </si>
  <si>
    <t>ECTS_bezposredni</t>
  </si>
  <si>
    <t>ECTS_online</t>
  </si>
  <si>
    <t>ECTS_dyspozycja</t>
  </si>
  <si>
    <t>GODZINY_jezyki</t>
  </si>
  <si>
    <t>ECTS_jezyki</t>
  </si>
  <si>
    <t>ECTS_humanistyczne</t>
  </si>
  <si>
    <t>GODZINY_praktyki</t>
  </si>
  <si>
    <t>ECTS_praktyki</t>
  </si>
  <si>
    <t>ECTS_profil_ogolnoakademicki</t>
  </si>
  <si>
    <r>
      <t xml:space="preserve">Minimalna liczba godzin z bezpośrednim udziałem nauczycieli akademickich lub innych osób prowadzących zajęcia- </t>
    </r>
    <r>
      <rPr>
        <sz val="11"/>
        <color rgb="FFC00000"/>
        <rFont val="Calibri"/>
        <family val="2"/>
        <charset val="238"/>
        <scheme val="minor"/>
      </rPr>
      <t>wg kolumny "U"</t>
    </r>
  </si>
  <si>
    <r>
      <t xml:space="preserve">Minimalna liczba godzin z bezpośrednim udziałem nauczycieli akademickich lub innych osób prowadzących zajęcia- </t>
    </r>
    <r>
      <rPr>
        <b/>
        <sz val="11"/>
        <color rgb="FFC00000"/>
        <rFont val="Calibri"/>
        <family val="2"/>
        <charset val="238"/>
        <scheme val="minor"/>
      </rPr>
      <t>wg kolumny "U"</t>
    </r>
  </si>
  <si>
    <t>anatomia i fizjologia  narządu wzroku</t>
  </si>
  <si>
    <t>metody diagnostyczne przedniego odcinka oka</t>
  </si>
  <si>
    <t>prawo medyczne i ochrona własności intelektualnej</t>
  </si>
  <si>
    <t>biostatystyka</t>
  </si>
  <si>
    <t>optyczna aparatura okulistyczno-optometryczna 1</t>
  </si>
  <si>
    <t xml:space="preserve">komunikacja interpersonalna/ mediacje i rozwiązywanie konfliktów </t>
  </si>
  <si>
    <t xml:space="preserve">pomiary refrakcji 1 </t>
  </si>
  <si>
    <t>język angielski</t>
  </si>
  <si>
    <t>pomiary refrakcji 2</t>
  </si>
  <si>
    <t>soczewki kontaktowe</t>
  </si>
  <si>
    <t>optyczna aparatura okulistyczno-optometryczna 2</t>
  </si>
  <si>
    <t>seminarium dyplomowe 1</t>
  </si>
  <si>
    <t>problematyka zdrowia publicznego / organizacja systemu ochrony zdrowia</t>
  </si>
  <si>
    <t>zdrowie środowiskowe / zagrożenia epidemiologiczne</t>
  </si>
  <si>
    <t>telemedycyna i e-zdrowie / wprowadzenie do praktycznego zastosowania sztucznej inteligencji w ochronie zdrowia</t>
  </si>
  <si>
    <t>pierwsza pomoc / bezpieczeństwo i reagowanie w stanach zagrożenia życia</t>
  </si>
  <si>
    <t>praktyka zawodowa 1</t>
  </si>
  <si>
    <t xml:space="preserve">choroby oczu u dzieci </t>
  </si>
  <si>
    <t xml:space="preserve">choroby siatkówki - metody diagnostyczne </t>
  </si>
  <si>
    <t>pomiary refrakcji 3</t>
  </si>
  <si>
    <t>seminarium dyplomowe 2</t>
  </si>
  <si>
    <t>praktyka zawodowa 2</t>
  </si>
  <si>
    <t xml:space="preserve">fizjoprofilaktyka narządu wzroku / profilaktyka zaburzeń wzroku </t>
  </si>
  <si>
    <t>pomoce wzrokowe dla osób słabowidzących / wspomaganie funkcjonowania osób słabowidzących</t>
  </si>
  <si>
    <t>psychologia poznawcza</t>
  </si>
  <si>
    <t>badanie okulistyczne</t>
  </si>
  <si>
    <t xml:space="preserve">zaćma - diagnostyka i leczenie </t>
  </si>
  <si>
    <t>farmakologia okulistyczna</t>
  </si>
  <si>
    <t>zaburzenia widzenia obuocznego</t>
  </si>
  <si>
    <t>podstawy chirurgii refrakcyjnej</t>
  </si>
  <si>
    <t>pomiary refrakcji 4</t>
  </si>
  <si>
    <t>neurobiologia procesów widzenia</t>
  </si>
  <si>
    <t>diagnostyka okulistyczna – techniki soczewkowe</t>
  </si>
  <si>
    <t xml:space="preserve">rehabilitacja wzrokowa u dzieci i doroslych / terapeutyczny dobór korekcji </t>
  </si>
  <si>
    <t>interdyscyplinarna diagnostyka okulistyczna / ogólnoustrojowe determinanty chorób oczu</t>
  </si>
  <si>
    <t>seminarium dyplomowe 3</t>
  </si>
  <si>
    <t>2026/2027</t>
  </si>
  <si>
    <t>2027/2028</t>
  </si>
  <si>
    <t>wykłady</t>
  </si>
  <si>
    <t>S.W1</t>
  </si>
  <si>
    <t>S.W2</t>
  </si>
  <si>
    <t>S.W3</t>
  </si>
  <si>
    <t>podstawowe zagrożenia dla zdrowia i życia, które mogą wystąpić w środowisku nauki i pracy, w tym zagrożeń pożarowych, chemicznych, fizycznych i biologicznych,</t>
  </si>
  <si>
    <t>zasady zapobiegania tym zagrożeniom oraz procedur postępowania w sytuacjach niebezpiecznych,</t>
  </si>
  <si>
    <t>podstawowe zasady udzielania pierwszej pomocy przedmedycznej w nagłych wypadkach.</t>
  </si>
  <si>
    <t>P.W1</t>
  </si>
  <si>
    <t>P.W2</t>
  </si>
  <si>
    <t>P.W3</t>
  </si>
  <si>
    <t>zasoby i usługi biblioteczne, w tym bazy danych, katalogi oraz narzędzia wyszukiwania informacji naukowej na poziomie zaawansowanym.</t>
  </si>
  <si>
    <t>zasady etycznego korzystania z informacji, w tym prawa autorskiego i zasady cytowania źródeł.</t>
  </si>
  <si>
    <t>metody wyszukiwania, selekcji i oceny wiarygodności źródeł informacji naukowej.</t>
  </si>
  <si>
    <t>Wydział Nauk o Zdrowiu</t>
  </si>
  <si>
    <t>Optometria</t>
  </si>
  <si>
    <t>2026-2028</t>
  </si>
  <si>
    <t>za zajęcia kształtujące umiejętności praktyczne jeżeli</t>
  </si>
  <si>
    <t>(19:26;31;42:49;54)</t>
  </si>
  <si>
    <t>(suma(16;18:28;30:31)+suma(39;41:51;53:54))*5/1</t>
  </si>
  <si>
    <t>Kształcenie ogólne</t>
  </si>
  <si>
    <t>w pogłębionym stopniu anatomię, fizjologię i patofizjologię narządu wzroku oraz ich znaczenie w diagnostyce z uwzględnieniem zmian zachodzących w procesie dojrzewania i przebiegu procesów starzenia</t>
  </si>
  <si>
    <t>etiopatogenezę i obraz kliniczny najczęstszych chorób narządu wzroku oraz kryteria wczesnego rozpoznawania stanów patologicznych koniecznych do skierowania pacjenta do okulisty</t>
  </si>
  <si>
    <t>zasady działania, możliwości diagnostyczne oraz ograniczenia interpretacyjne metod badania przedniego i tylnego odcinka oka, umożliwiające właściwą analizę wyników badań i dobór adekwatnych procedur optometrycznych</t>
  </si>
  <si>
    <t>zasady i specyfikę badania refrakcji i funkcji wzrokowych w różnych grupach wiekowych, normy rozwojowe układu wzrokowego oraz strategie wczesnego wykrywania wad wzroku i zaburzeń widzenia obuocznego</t>
  </si>
  <si>
    <t>w pogłębionym stopniu zasady działania, możliwości i ograniczenia zastosowania aparatury wykorzystywanej w diagnostyce i terapii optometrycznej, w tym zaawansowane techniki obrazowania, z uwzględnienim zasad bezpieczństwa.</t>
  </si>
  <si>
    <t>zaawansowane metody i narzędzia rehabilitacji wzrokowej pacjentów słabowidzących, ergonomii stanowiska pracy i nauki dla osób z dysfunkcją wzroku oraz organizacji kompleksowej opieki rehabilitacyjnej.</t>
  </si>
  <si>
    <t>interdyscyplinarne powiązania optometrii z naukami medycznymi i naukami o zdrowiu oraz główne tendencje rozwojowe w tych obszarach, a także metodologię badań naukowych, obejmującą biostatystykę, zasady  Evidence-Based Medicine (EBM) i etykę badań.</t>
  </si>
  <si>
    <t>uwarunkowania zdrowia publicznego oraz epidemiologię chorób narządu wzroku, w tym czynniki ryzyka i główne przyczyny utraty widzenia, a także strategie promocji zdrowia i profilaktyki zaburzeń wizenia.</t>
  </si>
  <si>
    <t>w pogłębionym stopniu zasady zarządzania ryzykiem klinicznym i zapewniania bezpieczeństwa pacjenta w procesie diagnostycznym, obejmujące krytyczną analizę potencjalnych zagrożeń, ocenę czynników ryzyka oraz stosowanie standardów jakości i procedur bezpieczeństwa.</t>
  </si>
  <si>
    <t>możliwości, ograniczenia oraz zasady odpowiedzialnego stosowania telemedycyny i systemów sztucznej inteligencji (AI) w optometrii, obejmujące krytyczną analizę ich potencjału diagnostycznego, ryzyk i barier wdrożeniowych oraz interpretację aktualnych wyników badań naukowych dotyczących technologii cyfrowych w ochronie zdrowia.</t>
  </si>
  <si>
    <t>w pogłębionym stopniu zaawansowane mechanizmy widzenia obuocznego, akomodacji i procesów strabologicznych oraz współczesne strategie diagnostyczno‑terapeutyczne</t>
  </si>
  <si>
    <t>mechanizmy działania i stosowania farmakologii okulistycznej oraz zasady stosowania preparatów diagnostycznych, interakcji leków i  interpretacji wyników badań prowadzonych w warunkach farmakologicznej modyfikacji funkcji oka.</t>
  </si>
  <si>
    <t>samodzielnie zaplanować i przeprowadzić kompleksowe badanie optometryczne pacjentów z różnych grup wiekowych z wykorzystaniem zaawansowanych technik diagnostycznych.</t>
  </si>
  <si>
    <t>przeprowadzać rozszerzoną ocenę przedniego odcinka i dna oka z wykorzystaniem zaawansowanych technik optometrycznych, różnicować zmiany fizjologiczne od patologicznych oraz formułować wnioski dotyczące dalszego postępowania optometrycznego i konieczności konsultacji specjalistycznej.</t>
  </si>
  <si>
    <t>wykonywać i krytycznie interpretować złożone pomiary refrakcji, integrować wyniki z innymi danymi klinicznymi oraz dobierać optymalną korekcję w przypadkach typowych i nietypowych, wymagających zaawansowanego różnicowania optometrycznego</t>
  </si>
  <si>
    <t>obsługiwać specjalistyczną aparaturę okulistyczno-optometryczną oraz posługiwać się zaawansowanym oprogramowaniem do analizy danych klinicznych, interpretacji badań obrazowych i prowadzenia konsultacji optometrycznych z wykorzystaniem nowoczesnych technologii.</t>
  </si>
  <si>
    <t>zaprojektować, dobrać i dopasować specjalistyczną korekcję okularową i kontaktową oraz monitorować przebieg adaptacji i modyfikować parametry korekcji, także w przypadkach złożonych wymagających zaawansowanej analizy klinicznej i różnicowania optometrycznego</t>
  </si>
  <si>
    <t>rozpoznawać objawy stanów nagłych podczas badania optometrycznego, krytycznie oceniać ich znaczenie kliniczne oraz samodzielnie podejmować decyzję o pilnym skierowaniu pacjenta do lekarza</t>
  </si>
  <si>
    <t>zaplanować, prowadzić i nadzorować rehabilitację funkcji wzrokowych oraz adaptację środowiska domowego i zawodowego pacjenta w celu poprawy sprawności widzenia, a także prowadzić ocenę skuteczności i modyfikację podjętych działań</t>
  </si>
  <si>
    <t>samodzielnie prowadzić dokumentację medyczną oraz redagować profesjonalną korespondencję kliniczną, zapewniając efektywną wymianę informacji z lekarzam oraz racjonalnego wykorzystania zasobów diagnostycznych i organizacyjnych</t>
  </si>
  <si>
    <t>samodzielnie projektować, organizować i ewaluować programy przesiewowych badań wzrokowych w populacjach różnych grup wiekowych, dobierać i oceniać narzędzia przesiewowe, analizować dane populacyjne oraz formułować rekomendacje dotyczące profilaktyki i dalszych działań zdrowotnych</t>
  </si>
  <si>
    <t>samodzielnie projektować i realizować badania naukowe w obszarze optometrii i zdrowia wzrokowego, obejmujące formułowanie problemu i hipotez, dobór i uzasadnienie metod, gromadzenie oraz analizę danych statystycznych i krytyczną interpretację wyników</t>
  </si>
  <si>
    <t>prowadzić profesjonalną komunikację ze zróżnicowanymi kręgami odbiorców, w tym prowadzić debatę, przekazywać informacje o wynikach badań, ryzyku zdrowotnym i konieczności konsultacji lekarskiej w sposób zrozumiały, empatyczny i adekwatny do wieku oraz stanu pacjenta</t>
  </si>
  <si>
    <t>posługiwać się językiem angielskim na poziomie co najmniej B2+, w zakresie specjalistycznej terminologii optometrycznej, umożliwiającym rozumienie literatury naukowej, komunikację z pacjentem oraz prezentowanie zagadnień zawodowych.</t>
  </si>
  <si>
    <t>kierować pracą zespołu a także współpracować w zespole interdyscyplinarnym, skutecznie przekazując informacje kliniczne, uzgadniając plan postępowania diagnostyczno‑terapeutycznego oraz podejmować wiodącą rolę w koordynowaniu opieki nad pacjentem wymagającym wielospecjalistycznej opieki wzrokowej.</t>
  </si>
  <si>
    <t>K_K1</t>
  </si>
  <si>
    <t>refleksyjnej oceny własnych kompetencji oraz odpowiedzialnego zasięgania opinii ekspertów i kierowania pacjenta do specjalisty w sytuacjach wymagających szerszej diagnostyki lub interwencji medycznej</t>
  </si>
  <si>
    <t>K_K2</t>
  </si>
  <si>
    <t>krytycznej oceny źródeł informacji i znaczenia aktualnej wiedzy w rozwiązywaniu problemów klinicznych i praktycznych w optometrii oraz podejmowania decyzji w sposób odpowiedzialny i oparty na rzetelnych danych</t>
  </si>
  <si>
    <t>K_K3</t>
  </si>
  <si>
    <t xml:space="preserve">prowadzenia działań z zakresu promocji zdrowia i profilaktyki, inicjowania i realizowania działań na rzecz interesu publicznego, inspirowania i organizowania działalności na rzecz środowiska społecznego w obszarze ochrony zdrowia, a także myślenia i działania w spośób przedsiębiorczy. </t>
  </si>
  <si>
    <t>K_K4</t>
  </si>
  <si>
    <t>odpowiedzialnego pełnienia roli zawodowej optometrysty, z poszanowaniem zasad etyki, praw i autonomii pacjenta,  rzetelnego i zrozumiałego przekazywania informacji oraz przestrzegania tajemnicy zawodowej.</t>
  </si>
  <si>
    <t>K_K5</t>
  </si>
  <si>
    <t>rozwijania dorobku i podtrzymywania etosu zawodu optometrysty oraz aktywnego działania na rzecz przestrzegania zasad etyki zawodowej z uwzględnieniem zmienających się potrzeb społecznych.</t>
  </si>
  <si>
    <t>jaskra - metody diagnostyczne i leczenie</t>
  </si>
  <si>
    <t>organizację systemu ochrony zdrowia w Polsce i Unii Europejskiej, w tym rolę optometrysty w zespole interdyscyplinarnym, zasady współpracy z lekarzami oraz podstawy regulacji prawnych i systemów refundacji świadczeń optometrycznych.</t>
  </si>
  <si>
    <t>zaburzenia widzenia obuocznego z elementami strabologii 2</t>
  </si>
  <si>
    <t>zaburzenia widzenia obuocznego z elementami strabologii 1</t>
  </si>
  <si>
    <t xml:space="preserve">choroby oczu u dorosłych </t>
  </si>
  <si>
    <t>zaawansowane metody korekcji wad refrakcji, w tym zasady, wskazania i przeciwwskazania chirurgii refrakcyjnej, zasady doboru form zaawansowanej korekcji optycznej oraz sprawowania opieki optometrycznej przed- i pooperacyjnej.</t>
  </si>
  <si>
    <t>ekonomiczne, prawne i etyczne uwarunkowania działalności zawodowej, w tym zasady ochrony danych, własności przemysłowej i prawa autorskiego oraz podstawy tworzenia i rozwoju różnych form przedsiębiorczości, w tym zasady prowadzenia dokumentacji medycznej i zarządzania jakością w placówce optometrycznej</t>
  </si>
  <si>
    <t>wybrane mechanizmy psychologii poznawczej istotne dla skutecznej komunikacji z pacjentem i zespołem oraz refleksyjnej oceny własnych kompetencji i planowania dalszego rozwoju zawodowego</t>
  </si>
  <si>
    <t>metody i techniki badań naukowych /evidence-based (EB) in healthcare</t>
  </si>
  <si>
    <t>szkolenie BHP i Ppoż</t>
  </si>
  <si>
    <t>szkolenie biblioteczne</t>
  </si>
  <si>
    <t xml:space="preserve">bezpieczeństwo pacjenta i personelu medycznego / zarządzanie ryzykiem klinicznym </t>
  </si>
  <si>
    <t>optyka fizyczna i fizjologiczna</t>
  </si>
  <si>
    <t>P_W01</t>
  </si>
  <si>
    <t>P_W02</t>
  </si>
  <si>
    <t>P_W03</t>
  </si>
  <si>
    <t>P_W04</t>
  </si>
  <si>
    <t>P_W05</t>
  </si>
  <si>
    <t>P_W06</t>
  </si>
  <si>
    <t>P_W07</t>
  </si>
  <si>
    <t>P_W08</t>
  </si>
  <si>
    <t>P_W09</t>
  </si>
  <si>
    <t>P_W10</t>
  </si>
  <si>
    <t>P_W11</t>
  </si>
  <si>
    <t>P_W12</t>
  </si>
  <si>
    <t>P_W13</t>
  </si>
  <si>
    <t>P_W14</t>
  </si>
  <si>
    <t>P_W15</t>
  </si>
  <si>
    <t>P_W16</t>
  </si>
  <si>
    <t>P_W17</t>
  </si>
  <si>
    <t>P_W18</t>
  </si>
  <si>
    <t>P_W19</t>
  </si>
  <si>
    <t>P_W20</t>
  </si>
  <si>
    <t>P_W21</t>
  </si>
  <si>
    <t>P_W22</t>
  </si>
  <si>
    <t>P_W23</t>
  </si>
  <si>
    <t>P_W24</t>
  </si>
  <si>
    <t>P_W25</t>
  </si>
  <si>
    <t>P_W26</t>
  </si>
  <si>
    <t>P_W27</t>
  </si>
  <si>
    <t>P_W28</t>
  </si>
  <si>
    <t>P_W29</t>
  </si>
  <si>
    <t>P_W30</t>
  </si>
  <si>
    <t>P_W31</t>
  </si>
  <si>
    <t>P_W32</t>
  </si>
  <si>
    <t>P_W33</t>
  </si>
  <si>
    <t>P_W34</t>
  </si>
  <si>
    <t>P_W35</t>
  </si>
  <si>
    <t>P_W36</t>
  </si>
  <si>
    <t>P_W37</t>
  </si>
  <si>
    <t>P_W38</t>
  </si>
  <si>
    <t>P_W39</t>
  </si>
  <si>
    <t>P_W40</t>
  </si>
  <si>
    <t>P_W41</t>
  </si>
  <si>
    <t>P_W42</t>
  </si>
  <si>
    <t>P_W43</t>
  </si>
  <si>
    <t>P_W44</t>
  </si>
  <si>
    <t>P_W45</t>
  </si>
  <si>
    <t>P_W46</t>
  </si>
  <si>
    <t>P_W47</t>
  </si>
  <si>
    <t>P_W48</t>
  </si>
  <si>
    <t>P_W49</t>
  </si>
  <si>
    <t>P_W50</t>
  </si>
  <si>
    <t>P_W51</t>
  </si>
  <si>
    <t>P_W52</t>
  </si>
  <si>
    <t>P_W53</t>
  </si>
  <si>
    <t>P_W54</t>
  </si>
  <si>
    <t>P_W55</t>
  </si>
  <si>
    <t>P_W56</t>
  </si>
  <si>
    <t>P_W57</t>
  </si>
  <si>
    <t>P_W58</t>
  </si>
  <si>
    <t>P_W59</t>
  </si>
  <si>
    <t>P_W60</t>
  </si>
  <si>
    <t>P_W61</t>
  </si>
  <si>
    <t>P_W62</t>
  </si>
  <si>
    <t>P_W63</t>
  </si>
  <si>
    <t>P_W64</t>
  </si>
  <si>
    <t>P_W65</t>
  </si>
  <si>
    <t>P_W66</t>
  </si>
  <si>
    <t>P_W67</t>
  </si>
  <si>
    <t>P_W68</t>
  </si>
  <si>
    <t>P_W69</t>
  </si>
  <si>
    <t>P_W70</t>
  </si>
  <si>
    <t>P_W71</t>
  </si>
  <si>
    <t>P_W72</t>
  </si>
  <si>
    <t>P_W73</t>
  </si>
  <si>
    <t>P_W74</t>
  </si>
  <si>
    <t>P_W75</t>
  </si>
  <si>
    <t>P_W76</t>
  </si>
  <si>
    <t>P_W77</t>
  </si>
  <si>
    <t>P_W78</t>
  </si>
  <si>
    <t>P_W79</t>
  </si>
  <si>
    <t>P_W80</t>
  </si>
  <si>
    <t>P_W81</t>
  </si>
  <si>
    <t>P_W82</t>
  </si>
  <si>
    <t>P_W83</t>
  </si>
  <si>
    <t>P_W84</t>
  </si>
  <si>
    <t>P_W85</t>
  </si>
  <si>
    <t>P_W86</t>
  </si>
  <si>
    <t>P_W87</t>
  </si>
  <si>
    <t>P_W88</t>
  </si>
  <si>
    <t>P_W89</t>
  </si>
  <si>
    <t>P_W90</t>
  </si>
  <si>
    <t>P_U01</t>
  </si>
  <si>
    <t>P_U02</t>
  </si>
  <si>
    <t>P_U03</t>
  </si>
  <si>
    <t>P_U04</t>
  </si>
  <si>
    <t>P_U05</t>
  </si>
  <si>
    <t>P_U06</t>
  </si>
  <si>
    <t>P_U07</t>
  </si>
  <si>
    <t>P_U08</t>
  </si>
  <si>
    <t>P_U09</t>
  </si>
  <si>
    <t>P_U10</t>
  </si>
  <si>
    <t>P_U11</t>
  </si>
  <si>
    <t>P_U12</t>
  </si>
  <si>
    <t>P_U13</t>
  </si>
  <si>
    <t>P_U14</t>
  </si>
  <si>
    <t>P_U15</t>
  </si>
  <si>
    <t>P_U16</t>
  </si>
  <si>
    <t>P_U17</t>
  </si>
  <si>
    <t>P_U18</t>
  </si>
  <si>
    <t>P_U19</t>
  </si>
  <si>
    <t>P_U20</t>
  </si>
  <si>
    <t>P_U21</t>
  </si>
  <si>
    <t>P_U22</t>
  </si>
  <si>
    <t>P_U23</t>
  </si>
  <si>
    <t>P_U24</t>
  </si>
  <si>
    <t>P_U25</t>
  </si>
  <si>
    <t>P_U26</t>
  </si>
  <si>
    <t>P_U27</t>
  </si>
  <si>
    <t>P_U28</t>
  </si>
  <si>
    <t>P_U29</t>
  </si>
  <si>
    <t>P_U30</t>
  </si>
  <si>
    <t>P_U31</t>
  </si>
  <si>
    <t>P_U32</t>
  </si>
  <si>
    <t>P_U33</t>
  </si>
  <si>
    <t>P_U34</t>
  </si>
  <si>
    <t>P_U35</t>
  </si>
  <si>
    <t>P_U36</t>
  </si>
  <si>
    <t>P_U37</t>
  </si>
  <si>
    <t>P_U38</t>
  </si>
  <si>
    <t>P_U39</t>
  </si>
  <si>
    <t>P_U40</t>
  </si>
  <si>
    <t>P_U41</t>
  </si>
  <si>
    <t>P_U42</t>
  </si>
  <si>
    <t>P_U43</t>
  </si>
  <si>
    <t>P_U44</t>
  </si>
  <si>
    <t>P_U45</t>
  </si>
  <si>
    <t>P_U46</t>
  </si>
  <si>
    <t>P_U47</t>
  </si>
  <si>
    <t>P_U48</t>
  </si>
  <si>
    <t>P_U49</t>
  </si>
  <si>
    <t>P_U50</t>
  </si>
  <si>
    <t>P_U51</t>
  </si>
  <si>
    <t>P_U52</t>
  </si>
  <si>
    <t>P_U53</t>
  </si>
  <si>
    <t>P_U54</t>
  </si>
  <si>
    <t>P_U55</t>
  </si>
  <si>
    <t>P_U56</t>
  </si>
  <si>
    <t>P_U57</t>
  </si>
  <si>
    <t>P_U58</t>
  </si>
  <si>
    <t>P_U59</t>
  </si>
  <si>
    <t>P_U60</t>
  </si>
  <si>
    <t>P_U61</t>
  </si>
  <si>
    <t>P_U62</t>
  </si>
  <si>
    <t>P_U63</t>
  </si>
  <si>
    <t>P_U64</t>
  </si>
  <si>
    <t>P_U65</t>
  </si>
  <si>
    <t>P_U66</t>
  </si>
  <si>
    <t>P_U67</t>
  </si>
  <si>
    <t>P_U68</t>
  </si>
  <si>
    <t>P_U69</t>
  </si>
  <si>
    <t>P_U70</t>
  </si>
  <si>
    <t>P_U71</t>
  </si>
  <si>
    <t>P_U72</t>
  </si>
  <si>
    <t>P_U73</t>
  </si>
  <si>
    <t>P_U74</t>
  </si>
  <si>
    <t>P_U75</t>
  </si>
  <si>
    <t>P_U76</t>
  </si>
  <si>
    <t>P_U77</t>
  </si>
  <si>
    <t>P_U78</t>
  </si>
  <si>
    <t>P_U79</t>
  </si>
  <si>
    <t>P_U80</t>
  </si>
  <si>
    <t>P_U81</t>
  </si>
  <si>
    <t>P_U82</t>
  </si>
  <si>
    <t>P_U83</t>
  </si>
  <si>
    <t>P_U84</t>
  </si>
  <si>
    <t>P_U85</t>
  </si>
  <si>
    <t>P_U86</t>
  </si>
  <si>
    <t>P_U87</t>
  </si>
  <si>
    <t>P_U88</t>
  </si>
  <si>
    <t>P_U89</t>
  </si>
  <si>
    <t>P_U90</t>
  </si>
  <si>
    <t>P_K01</t>
  </si>
  <si>
    <t>P_K02</t>
  </si>
  <si>
    <t>P_K03</t>
  </si>
  <si>
    <t>P_K04</t>
  </si>
  <si>
    <t>P_K05</t>
  </si>
  <si>
    <t>P_K06</t>
  </si>
  <si>
    <t>P_K07</t>
  </si>
  <si>
    <t>P_K08</t>
  </si>
  <si>
    <t>P_K09</t>
  </si>
  <si>
    <t>P_K10</t>
  </si>
  <si>
    <t>P_K11</t>
  </si>
  <si>
    <t>P_K12</t>
  </si>
  <si>
    <t>P_K13</t>
  </si>
  <si>
    <t>P_K14</t>
  </si>
  <si>
    <t>P_K15</t>
  </si>
  <si>
    <t>stacjonarne</t>
  </si>
  <si>
    <r>
      <t xml:space="preserve">w sposób samodzielny i odpowiedzialny dokonywać właściwego doboru źródeł i informacji klinicznych, przeprowadzać ich ocenę, </t>
    </r>
    <r>
      <rPr>
        <b/>
        <sz val="11"/>
        <color rgb="FFFF0000"/>
        <rFont val="Calibri"/>
        <family val="2"/>
        <charset val="238"/>
        <scheme val="minor"/>
      </rPr>
      <t xml:space="preserve">krytyczną analizę, </t>
    </r>
    <r>
      <rPr>
        <b/>
        <sz val="11"/>
        <rFont val="Calibri"/>
        <family val="2"/>
        <charset val="238"/>
        <scheme val="minor"/>
      </rPr>
      <t>syntezę oraz twórczą interpretację, a następnie na tej podstawie podejmować decyzje diagnostyczne w warunkach niepewności</t>
    </r>
  </si>
  <si>
    <r>
      <t xml:space="preserve">samodzielnie planować i realizować własny rozwój zawodowy i naukowy, </t>
    </r>
    <r>
      <rPr>
        <b/>
        <sz val="11"/>
        <color rgb="FFFF0000"/>
        <rFont val="Calibri"/>
        <family val="2"/>
        <charset val="238"/>
        <scheme val="minor"/>
      </rPr>
      <t>identyfikować</t>
    </r>
    <r>
      <rPr>
        <b/>
        <sz val="11"/>
        <color theme="1"/>
        <rFont val="Calibri"/>
        <family val="2"/>
        <charset val="238"/>
        <scheme val="minor"/>
      </rPr>
      <t xml:space="preserve"> własne luki kompetencyjne, korzystając z najnowszych źródeł wiedzy naukowej i wytycznych klinicznych oraz wspierać rozwój innych członków zespołu optometrycznego.</t>
    </r>
  </si>
  <si>
    <t>Nr 2897 - program studiów dla kierunku optometria prowadzonym na Wydziale Nauk o Zdrowiu (2026/2027)</t>
  </si>
  <si>
    <t>Uchwała 2897/2026</t>
  </si>
  <si>
    <t>zm.: 2950/2026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</si>
</sst>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FF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theme="7" tint="0.7999816888943144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C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FFFF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FFFF00"/>
      <name val="Calibri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5"/>
      <color rgb="FFFFC000"/>
      <name val="Calibri"/>
      <family val="2"/>
      <charset val="238"/>
      <scheme val="minor"/>
    </font>
    <font>
      <b/>
      <sz val="12"/>
      <color rgb="FFFFC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C0ECF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EBF"/>
        <bgColor rgb="FF0070C0"/>
      </patternFill>
    </fill>
    <fill>
      <patternFill patternType="solid">
        <fgColor rgb="FF00B047"/>
        <bgColor rgb="FF00B050"/>
      </patternFill>
    </fill>
    <fill>
      <patternFill patternType="mediumGray">
        <fgColor rgb="FF006EBF"/>
        <bgColor rgb="FF0070C0"/>
      </patternFill>
    </fill>
    <fill>
      <patternFill patternType="solid">
        <fgColor rgb="FFE2AC00"/>
        <bgColor rgb="FFEAB200"/>
      </patternFill>
    </fill>
    <fill>
      <patternFill patternType="solid">
        <fgColor theme="9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43" fillId="0" borderId="0" applyFont="0" applyFill="0" applyBorder="0" applyAlignment="0" applyProtection="0"/>
  </cellStyleXfs>
  <cellXfs count="790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11" fillId="14" borderId="7" xfId="0" applyFont="1" applyFill="1" applyBorder="1" applyAlignment="1">
      <alignment vertical="center" wrapText="1"/>
    </xf>
    <xf numFmtId="0" fontId="0" fillId="3" borderId="0" xfId="0" applyFill="1"/>
    <xf numFmtId="0" fontId="4" fillId="0" borderId="0" xfId="0" applyFont="1" applyAlignment="1">
      <alignment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1" fillId="14" borderId="7" xfId="0" applyFont="1" applyFill="1" applyBorder="1" applyAlignment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wrapText="1"/>
    </xf>
    <xf numFmtId="0" fontId="31" fillId="0" borderId="0" xfId="0" applyFont="1" applyAlignment="1">
      <alignment horizontal="center"/>
    </xf>
    <xf numFmtId="0" fontId="31" fillId="0" borderId="0" xfId="0" quotePrefix="1" applyFont="1"/>
    <xf numFmtId="0" fontId="0" fillId="24" borderId="10" xfId="0" applyFill="1" applyBorder="1"/>
    <xf numFmtId="0" fontId="0" fillId="0" borderId="10" xfId="0" applyBorder="1" applyAlignment="1">
      <alignment wrapText="1"/>
    </xf>
    <xf numFmtId="0" fontId="13" fillId="22" borderId="10" xfId="0" applyFont="1" applyFill="1" applyBorder="1" applyAlignment="1">
      <alignment vertical="center"/>
    </xf>
    <xf numFmtId="0" fontId="0" fillId="0" borderId="10" xfId="0" applyBorder="1"/>
    <xf numFmtId="0" fontId="0" fillId="19" borderId="10" xfId="0" applyFill="1" applyBorder="1"/>
    <xf numFmtId="0" fontId="0" fillId="24" borderId="9" xfId="0" applyFill="1" applyBorder="1" applyAlignment="1">
      <alignment wrapText="1"/>
    </xf>
    <xf numFmtId="0" fontId="0" fillId="0" borderId="9" xfId="0" applyBorder="1" applyAlignment="1">
      <alignment wrapText="1"/>
    </xf>
    <xf numFmtId="0" fontId="13" fillId="22" borderId="9" xfId="0" applyFont="1" applyFill="1" applyBorder="1" applyAlignment="1">
      <alignment vertical="center" wrapText="1"/>
    </xf>
    <xf numFmtId="0" fontId="0" fillId="19" borderId="9" xfId="0" applyFill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21" xfId="0" applyBorder="1"/>
    <xf numFmtId="0" fontId="0" fillId="0" borderId="23" xfId="0" applyBorder="1" applyAlignment="1">
      <alignment wrapText="1"/>
    </xf>
    <xf numFmtId="0" fontId="0" fillId="0" borderId="0" xfId="0" applyAlignment="1">
      <alignment vertical="top" wrapText="1"/>
    </xf>
    <xf numFmtId="0" fontId="9" fillId="9" borderId="7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left" wrapText="1"/>
    </xf>
    <xf numFmtId="0" fontId="13" fillId="9" borderId="7" xfId="0" applyFont="1" applyFill="1" applyBorder="1" applyAlignment="1">
      <alignment wrapText="1"/>
    </xf>
    <xf numFmtId="9" fontId="13" fillId="9" borderId="7" xfId="0" applyNumberFormat="1" applyFont="1" applyFill="1" applyBorder="1" applyAlignment="1">
      <alignment wrapText="1"/>
    </xf>
    <xf numFmtId="0" fontId="13" fillId="9" borderId="7" xfId="0" quotePrefix="1" applyFont="1" applyFill="1" applyBorder="1"/>
    <xf numFmtId="0" fontId="9" fillId="0" borderId="7" xfId="0" quotePrefix="1" applyFont="1" applyBorder="1"/>
    <xf numFmtId="0" fontId="31" fillId="18" borderId="7" xfId="0" quotePrefix="1" applyFont="1" applyFill="1" applyBorder="1" applyAlignment="1">
      <alignment horizontal="right"/>
    </xf>
    <xf numFmtId="0" fontId="31" fillId="18" borderId="7" xfId="0" quotePrefix="1" applyFont="1" applyFill="1" applyBorder="1" applyAlignment="1">
      <alignment horizontal="right" vertical="center"/>
    </xf>
    <xf numFmtId="1" fontId="31" fillId="18" borderId="7" xfId="0" applyNumberFormat="1" applyFont="1" applyFill="1" applyBorder="1" applyAlignment="1">
      <alignment horizontal="right" wrapText="1"/>
    </xf>
    <xf numFmtId="1" fontId="9" fillId="18" borderId="7" xfId="0" applyNumberFormat="1" applyFont="1" applyFill="1" applyBorder="1"/>
    <xf numFmtId="0" fontId="9" fillId="9" borderId="9" xfId="0" applyFont="1" applyFill="1" applyBorder="1" applyAlignment="1">
      <alignment wrapText="1"/>
    </xf>
    <xf numFmtId="9" fontId="4" fillId="9" borderId="7" xfId="0" applyNumberFormat="1" applyFont="1" applyFill="1" applyBorder="1" applyAlignment="1">
      <alignment wrapText="1"/>
    </xf>
    <xf numFmtId="0" fontId="4" fillId="9" borderId="7" xfId="0" applyFont="1" applyFill="1" applyBorder="1"/>
    <xf numFmtId="0" fontId="4" fillId="9" borderId="7" xfId="0" applyFont="1" applyFill="1" applyBorder="1" applyAlignment="1">
      <alignment wrapText="1"/>
    </xf>
    <xf numFmtId="0" fontId="9" fillId="9" borderId="7" xfId="0" applyFont="1" applyFill="1" applyBorder="1" applyAlignment="1">
      <alignment wrapText="1"/>
    </xf>
    <xf numFmtId="1" fontId="13" fillId="9" borderId="7" xfId="0" applyNumberFormat="1" applyFont="1" applyFill="1" applyBorder="1" applyAlignment="1">
      <alignment wrapText="1"/>
    </xf>
    <xf numFmtId="0" fontId="36" fillId="0" borderId="0" xfId="0" applyFont="1"/>
    <xf numFmtId="1" fontId="0" fillId="18" borderId="7" xfId="0" applyNumberFormat="1" applyFill="1" applyBorder="1" applyAlignment="1">
      <alignment wrapText="1"/>
    </xf>
    <xf numFmtId="0" fontId="0" fillId="9" borderId="7" xfId="0" applyFill="1" applyBorder="1" applyAlignment="1">
      <alignment vertical="top" wrapText="1"/>
    </xf>
    <xf numFmtId="0" fontId="9" fillId="18" borderId="7" xfId="0" quotePrefix="1" applyFont="1" applyFill="1" applyBorder="1" applyAlignment="1">
      <alignment horizontal="right"/>
    </xf>
    <xf numFmtId="0" fontId="13" fillId="9" borderId="7" xfId="0" applyFont="1" applyFill="1" applyBorder="1"/>
    <xf numFmtId="0" fontId="0" fillId="3" borderId="0" xfId="0" applyFill="1" applyAlignment="1">
      <alignment vertical="top" wrapText="1"/>
    </xf>
    <xf numFmtId="0" fontId="0" fillId="4" borderId="0" xfId="0" applyFill="1"/>
    <xf numFmtId="0" fontId="0" fillId="37" borderId="0" xfId="0" applyFill="1"/>
    <xf numFmtId="0" fontId="31" fillId="0" borderId="7" xfId="0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9" fillId="0" borderId="0" xfId="0" applyFont="1" applyProtection="1">
      <protection locked="0"/>
    </xf>
    <xf numFmtId="0" fontId="16" fillId="0" borderId="25" xfId="0" applyFont="1" applyBorder="1" applyAlignment="1" applyProtection="1">
      <alignment vertical="center"/>
      <protection locked="0"/>
    </xf>
    <xf numFmtId="0" fontId="16" fillId="0" borderId="26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vertical="center"/>
      <protection locked="0"/>
    </xf>
    <xf numFmtId="0" fontId="16" fillId="0" borderId="26" xfId="0" applyFont="1" applyBorder="1" applyAlignment="1" applyProtection="1">
      <alignment vertical="center"/>
      <protection locked="0"/>
    </xf>
    <xf numFmtId="0" fontId="16" fillId="0" borderId="36" xfId="0" applyFont="1" applyBorder="1" applyAlignment="1" applyProtection="1">
      <alignment vertical="center" wrapText="1"/>
      <protection locked="0"/>
    </xf>
    <xf numFmtId="0" fontId="16" fillId="0" borderId="26" xfId="0" applyFont="1" applyBorder="1" applyAlignment="1" applyProtection="1">
      <alignment vertical="center" wrapText="1"/>
      <protection locked="0"/>
    </xf>
    <xf numFmtId="0" fontId="16" fillId="0" borderId="4" xfId="0" applyFont="1" applyBorder="1" applyAlignment="1" applyProtection="1">
      <alignment vertical="center" wrapText="1"/>
      <protection locked="0"/>
    </xf>
    <xf numFmtId="0" fontId="16" fillId="0" borderId="22" xfId="0" applyFont="1" applyBorder="1" applyAlignment="1" applyProtection="1">
      <alignment vertical="center" wrapText="1"/>
      <protection locked="0"/>
    </xf>
    <xf numFmtId="0" fontId="16" fillId="0" borderId="27" xfId="0" applyFont="1" applyBorder="1" applyAlignment="1" applyProtection="1">
      <alignment vertical="center"/>
      <protection locked="0"/>
    </xf>
    <xf numFmtId="0" fontId="16" fillId="0" borderId="35" xfId="0" applyFont="1" applyBorder="1" applyAlignment="1" applyProtection="1">
      <alignment vertical="center"/>
      <protection locked="0"/>
    </xf>
    <xf numFmtId="2" fontId="16" fillId="0" borderId="36" xfId="0" applyNumberFormat="1" applyFont="1" applyBorder="1" applyAlignment="1" applyProtection="1">
      <alignment vertical="center"/>
      <protection locked="0"/>
    </xf>
    <xf numFmtId="0" fontId="16" fillId="0" borderId="22" xfId="0" applyFont="1" applyBorder="1" applyAlignment="1" applyProtection="1">
      <alignment vertical="center"/>
      <protection locked="0"/>
    </xf>
    <xf numFmtId="0" fontId="16" fillId="15" borderId="22" xfId="0" applyFont="1" applyFill="1" applyBorder="1" applyAlignment="1" applyProtection="1">
      <alignment vertical="center"/>
      <protection locked="0"/>
    </xf>
    <xf numFmtId="0" fontId="16" fillId="9" borderId="4" xfId="0" applyFont="1" applyFill="1" applyBorder="1" applyAlignment="1" applyProtection="1">
      <alignment vertical="center"/>
      <protection locked="0"/>
    </xf>
    <xf numFmtId="0" fontId="16" fillId="11" borderId="3" xfId="0" applyFont="1" applyFill="1" applyBorder="1" applyAlignment="1" applyProtection="1">
      <alignment vertical="center"/>
      <protection locked="0"/>
    </xf>
    <xf numFmtId="0" fontId="16" fillId="0" borderId="2" xfId="0" applyFont="1" applyBorder="1" applyAlignment="1" applyProtection="1">
      <alignment vertical="center"/>
      <protection locked="0"/>
    </xf>
    <xf numFmtId="2" fontId="16" fillId="0" borderId="3" xfId="0" applyNumberFormat="1" applyFont="1" applyBorder="1" applyAlignment="1" applyProtection="1">
      <alignment vertical="center"/>
      <protection locked="0"/>
    </xf>
    <xf numFmtId="0" fontId="21" fillId="11" borderId="3" xfId="0" applyFont="1" applyFill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6" xfId="0" applyFont="1" applyBorder="1" applyAlignment="1" applyProtection="1">
      <alignment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vertical="center" wrapText="1"/>
      <protection locked="0"/>
    </xf>
    <xf numFmtId="0" fontId="16" fillId="0" borderId="7" xfId="0" applyFont="1" applyBorder="1" applyAlignment="1" applyProtection="1">
      <alignment vertical="center" wrapText="1"/>
      <protection locked="0"/>
    </xf>
    <xf numFmtId="0" fontId="16" fillId="0" borderId="8" xfId="0" applyFont="1" applyBorder="1" applyAlignment="1" applyProtection="1">
      <alignment vertical="center"/>
      <protection locked="0"/>
    </xf>
    <xf numFmtId="2" fontId="16" fillId="0" borderId="9" xfId="0" applyNumberFormat="1" applyFont="1" applyBorder="1" applyAlignment="1" applyProtection="1">
      <alignment vertical="center"/>
      <protection locked="0"/>
    </xf>
    <xf numFmtId="0" fontId="16" fillId="0" borderId="10" xfId="0" applyFont="1" applyBorder="1" applyAlignment="1" applyProtection="1">
      <alignment vertical="center"/>
      <protection locked="0"/>
    </xf>
    <xf numFmtId="0" fontId="16" fillId="15" borderId="10" xfId="0" applyFont="1" applyFill="1" applyBorder="1" applyAlignment="1" applyProtection="1">
      <alignment vertical="center"/>
      <protection locked="0"/>
    </xf>
    <xf numFmtId="0" fontId="16" fillId="9" borderId="7" xfId="0" applyFont="1" applyFill="1" applyBorder="1" applyAlignment="1" applyProtection="1">
      <alignment vertical="center"/>
      <protection locked="0"/>
    </xf>
    <xf numFmtId="0" fontId="16" fillId="11" borderId="9" xfId="0" applyFont="1" applyFill="1" applyBorder="1" applyAlignment="1" applyProtection="1">
      <alignment vertical="center"/>
      <protection locked="0"/>
    </xf>
    <xf numFmtId="0" fontId="21" fillId="11" borderId="9" xfId="0" applyFont="1" applyFill="1" applyBorder="1" applyAlignment="1" applyProtection="1">
      <alignment vertical="center"/>
      <protection locked="0"/>
    </xf>
    <xf numFmtId="164" fontId="16" fillId="0" borderId="7" xfId="0" applyNumberFormat="1" applyFont="1" applyBorder="1" applyAlignment="1" applyProtection="1">
      <alignment vertical="center"/>
      <protection locked="0"/>
    </xf>
    <xf numFmtId="0" fontId="21" fillId="0" borderId="7" xfId="0" applyFont="1" applyBorder="1" applyAlignment="1" applyProtection="1">
      <alignment vertical="center" wrapText="1"/>
      <protection locked="0"/>
    </xf>
    <xf numFmtId="0" fontId="16" fillId="0" borderId="13" xfId="0" applyFont="1" applyBorder="1" applyAlignment="1" applyProtection="1">
      <alignment vertical="center"/>
      <protection locked="0"/>
    </xf>
    <xf numFmtId="2" fontId="16" fillId="0" borderId="23" xfId="0" applyNumberFormat="1" applyFont="1" applyBorder="1" applyAlignment="1" applyProtection="1">
      <alignment vertical="center"/>
      <protection locked="0"/>
    </xf>
    <xf numFmtId="0" fontId="16" fillId="0" borderId="21" xfId="0" applyFont="1" applyBorder="1" applyAlignment="1" applyProtection="1">
      <alignment vertical="center"/>
      <protection locked="0"/>
    </xf>
    <xf numFmtId="0" fontId="16" fillId="15" borderId="21" xfId="0" applyFont="1" applyFill="1" applyBorder="1" applyAlignment="1" applyProtection="1">
      <alignment vertical="center"/>
      <protection locked="0"/>
    </xf>
    <xf numFmtId="0" fontId="16" fillId="9" borderId="13" xfId="0" applyFont="1" applyFill="1" applyBorder="1" applyAlignment="1" applyProtection="1">
      <alignment vertical="center"/>
      <protection locked="0"/>
    </xf>
    <xf numFmtId="0" fontId="16" fillId="11" borderId="23" xfId="0" applyFont="1" applyFill="1" applyBorder="1" applyAlignment="1" applyProtection="1">
      <alignment vertical="center"/>
      <protection locked="0"/>
    </xf>
    <xf numFmtId="0" fontId="16" fillId="0" borderId="42" xfId="0" applyFont="1" applyBorder="1" applyAlignment="1" applyProtection="1">
      <alignment vertical="center"/>
      <protection locked="0"/>
    </xf>
    <xf numFmtId="0" fontId="16" fillId="0" borderId="42" xfId="0" applyFont="1" applyBorder="1" applyAlignment="1" applyProtection="1">
      <alignment horizontal="center" vertical="center"/>
      <protection locked="0"/>
    </xf>
    <xf numFmtId="0" fontId="16" fillId="0" borderId="44" xfId="0" applyFont="1" applyBorder="1" applyAlignment="1" applyProtection="1">
      <alignment vertical="center" wrapText="1"/>
      <protection locked="0"/>
    </xf>
    <xf numFmtId="0" fontId="16" fillId="0" borderId="11" xfId="0" applyFont="1" applyBorder="1" applyAlignment="1" applyProtection="1">
      <alignment vertical="center" wrapText="1"/>
      <protection locked="0"/>
    </xf>
    <xf numFmtId="0" fontId="16" fillId="0" borderId="33" xfId="0" applyFont="1" applyBorder="1" applyAlignment="1" applyProtection="1">
      <alignment vertical="center"/>
      <protection locked="0"/>
    </xf>
    <xf numFmtId="0" fontId="16" fillId="0" borderId="43" xfId="0" applyFont="1" applyBorder="1" applyAlignment="1" applyProtection="1">
      <alignment vertical="center"/>
      <protection locked="0"/>
    </xf>
    <xf numFmtId="2" fontId="16" fillId="0" borderId="17" xfId="0" applyNumberFormat="1" applyFont="1" applyBorder="1" applyAlignment="1" applyProtection="1">
      <alignment vertical="center"/>
      <protection locked="0"/>
    </xf>
    <xf numFmtId="0" fontId="16" fillId="0" borderId="24" xfId="0" applyFont="1" applyBorder="1" applyAlignment="1" applyProtection="1">
      <alignment vertical="center"/>
      <protection locked="0"/>
    </xf>
    <xf numFmtId="0" fontId="16" fillId="15" borderId="24" xfId="0" applyFont="1" applyFill="1" applyBorder="1" applyAlignment="1" applyProtection="1">
      <alignment vertical="center"/>
      <protection locked="0"/>
    </xf>
    <xf numFmtId="0" fontId="16" fillId="0" borderId="11" xfId="0" applyFont="1" applyBorder="1" applyAlignment="1" applyProtection="1">
      <alignment vertical="center"/>
      <protection locked="0"/>
    </xf>
    <xf numFmtId="0" fontId="16" fillId="9" borderId="11" xfId="0" applyFont="1" applyFill="1" applyBorder="1" applyAlignment="1" applyProtection="1">
      <alignment vertical="center"/>
      <protection locked="0"/>
    </xf>
    <xf numFmtId="0" fontId="16" fillId="11" borderId="17" xfId="0" applyFont="1" applyFill="1" applyBorder="1" applyAlignment="1" applyProtection="1">
      <alignment vertical="center"/>
      <protection locked="0"/>
    </xf>
    <xf numFmtId="0" fontId="16" fillId="0" borderId="41" xfId="0" applyFont="1" applyBorder="1" applyAlignment="1" applyProtection="1">
      <alignment vertical="center"/>
      <protection locked="0"/>
    </xf>
    <xf numFmtId="0" fontId="16" fillId="19" borderId="50" xfId="0" applyFont="1" applyFill="1" applyBorder="1" applyAlignment="1" applyProtection="1">
      <alignment vertical="center"/>
      <protection locked="0"/>
    </xf>
    <xf numFmtId="0" fontId="16" fillId="19" borderId="51" xfId="0" applyFont="1" applyFill="1" applyBorder="1" applyAlignment="1" applyProtection="1">
      <alignment horizontal="center" vertical="center"/>
      <protection locked="0"/>
    </xf>
    <xf numFmtId="0" fontId="16" fillId="19" borderId="51" xfId="0" applyFont="1" applyFill="1" applyBorder="1" applyAlignment="1" applyProtection="1">
      <alignment vertical="center"/>
      <protection locked="0"/>
    </xf>
    <xf numFmtId="0" fontId="16" fillId="19" borderId="52" xfId="0" applyFont="1" applyFill="1" applyBorder="1" applyAlignment="1" applyProtection="1">
      <alignment vertical="center" wrapText="1"/>
      <protection locked="0"/>
    </xf>
    <xf numFmtId="0" fontId="16" fillId="19" borderId="51" xfId="0" applyFont="1" applyFill="1" applyBorder="1" applyAlignment="1" applyProtection="1">
      <alignment vertical="center" wrapText="1"/>
      <protection locked="0"/>
    </xf>
    <xf numFmtId="2" fontId="16" fillId="19" borderId="50" xfId="0" applyNumberFormat="1" applyFont="1" applyFill="1" applyBorder="1" applyAlignment="1" applyProtection="1">
      <alignment vertical="center"/>
      <protection locked="0"/>
    </xf>
    <xf numFmtId="0" fontId="16" fillId="19" borderId="55" xfId="0" applyFont="1" applyFill="1" applyBorder="1" applyAlignment="1" applyProtection="1">
      <alignment vertical="center" wrapText="1"/>
      <protection locked="0"/>
    </xf>
    <xf numFmtId="2" fontId="16" fillId="0" borderId="26" xfId="0" applyNumberFormat="1" applyFont="1" applyBorder="1" applyAlignment="1" applyProtection="1">
      <alignment vertical="center"/>
      <protection locked="0"/>
    </xf>
    <xf numFmtId="2" fontId="16" fillId="0" borderId="7" xfId="0" applyNumberFormat="1" applyFont="1" applyBorder="1" applyAlignment="1" applyProtection="1">
      <alignment vertical="center"/>
      <protection locked="0"/>
    </xf>
    <xf numFmtId="0" fontId="21" fillId="0" borderId="4" xfId="0" applyFont="1" applyBorder="1" applyAlignment="1" applyProtection="1">
      <alignment vertical="center" wrapText="1"/>
      <protection locked="0"/>
    </xf>
    <xf numFmtId="2" fontId="16" fillId="0" borderId="4" xfId="0" applyNumberFormat="1" applyFont="1" applyBorder="1" applyAlignment="1" applyProtection="1">
      <alignment vertical="center"/>
      <protection locked="0"/>
    </xf>
    <xf numFmtId="1" fontId="16" fillId="0" borderId="22" xfId="0" applyNumberFormat="1" applyFont="1" applyBorder="1" applyAlignment="1" applyProtection="1">
      <alignment vertical="center"/>
      <protection locked="0"/>
    </xf>
    <xf numFmtId="1" fontId="16" fillId="15" borderId="22" xfId="0" applyNumberFormat="1" applyFont="1" applyFill="1" applyBorder="1" applyAlignment="1" applyProtection="1">
      <alignment vertical="center"/>
      <protection locked="0"/>
    </xf>
    <xf numFmtId="1" fontId="16" fillId="0" borderId="4" xfId="0" applyNumberFormat="1" applyFont="1" applyBorder="1" applyAlignment="1" applyProtection="1">
      <alignment vertical="center"/>
      <protection locked="0"/>
    </xf>
    <xf numFmtId="2" fontId="16" fillId="9" borderId="4" xfId="0" applyNumberFormat="1" applyFont="1" applyFill="1" applyBorder="1" applyAlignment="1" applyProtection="1">
      <alignment vertical="center"/>
      <protection locked="0"/>
    </xf>
    <xf numFmtId="2" fontId="16" fillId="11" borderId="3" xfId="0" applyNumberFormat="1" applyFont="1" applyFill="1" applyBorder="1" applyAlignment="1" applyProtection="1">
      <alignment vertical="center"/>
      <protection locked="0"/>
    </xf>
    <xf numFmtId="2" fontId="16" fillId="15" borderId="22" xfId="0" applyNumberFormat="1" applyFont="1" applyFill="1" applyBorder="1" applyAlignment="1" applyProtection="1">
      <alignment vertical="center"/>
      <protection locked="0"/>
    </xf>
    <xf numFmtId="2" fontId="16" fillId="0" borderId="10" xfId="0" applyNumberFormat="1" applyFont="1" applyBorder="1" applyAlignment="1" applyProtection="1">
      <alignment vertical="center"/>
      <protection locked="0"/>
    </xf>
    <xf numFmtId="2" fontId="16" fillId="15" borderId="10" xfId="0" applyNumberFormat="1" applyFont="1" applyFill="1" applyBorder="1" applyAlignment="1" applyProtection="1">
      <alignment vertical="center"/>
      <protection locked="0"/>
    </xf>
    <xf numFmtId="1" fontId="16" fillId="0" borderId="7" xfId="0" applyNumberFormat="1" applyFont="1" applyBorder="1" applyAlignment="1" applyProtection="1">
      <alignment vertical="center"/>
      <protection locked="0"/>
    </xf>
    <xf numFmtId="2" fontId="16" fillId="9" borderId="7" xfId="0" applyNumberFormat="1" applyFont="1" applyFill="1" applyBorder="1" applyAlignment="1" applyProtection="1">
      <alignment vertical="center"/>
      <protection locked="0"/>
    </xf>
    <xf numFmtId="2" fontId="16" fillId="11" borderId="9" xfId="0" applyNumberFormat="1" applyFont="1" applyFill="1" applyBorder="1" applyAlignment="1" applyProtection="1">
      <alignment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vertical="center" wrapText="1"/>
      <protection locked="0"/>
    </xf>
    <xf numFmtId="2" fontId="16" fillId="0" borderId="13" xfId="0" applyNumberFormat="1" applyFont="1" applyBorder="1" applyAlignment="1" applyProtection="1">
      <alignment vertical="center"/>
      <protection locked="0"/>
    </xf>
    <xf numFmtId="0" fontId="16" fillId="0" borderId="16" xfId="0" applyFont="1" applyBorder="1" applyAlignment="1" applyProtection="1">
      <alignment vertical="center"/>
      <protection locked="0"/>
    </xf>
    <xf numFmtId="0" fontId="16" fillId="20" borderId="50" xfId="0" applyFont="1" applyFill="1" applyBorder="1" applyAlignment="1" applyProtection="1">
      <alignment vertical="center"/>
      <protection locked="0"/>
    </xf>
    <xf numFmtId="0" fontId="16" fillId="20" borderId="51" xfId="0" applyFont="1" applyFill="1" applyBorder="1" applyAlignment="1" applyProtection="1">
      <alignment horizontal="center" vertical="center"/>
      <protection locked="0"/>
    </xf>
    <xf numFmtId="0" fontId="16" fillId="20" borderId="51" xfId="0" applyFont="1" applyFill="1" applyBorder="1" applyAlignment="1" applyProtection="1">
      <alignment vertical="center"/>
      <protection locked="0"/>
    </xf>
    <xf numFmtId="0" fontId="16" fillId="20" borderId="52" xfId="0" applyFont="1" applyFill="1" applyBorder="1" applyAlignment="1" applyProtection="1">
      <alignment vertical="center" wrapText="1"/>
      <protection locked="0"/>
    </xf>
    <xf numFmtId="0" fontId="16" fillId="20" borderId="51" xfId="0" applyFont="1" applyFill="1" applyBorder="1" applyAlignment="1" applyProtection="1">
      <alignment vertical="center" wrapText="1"/>
      <protection locked="0"/>
    </xf>
    <xf numFmtId="2" fontId="16" fillId="20" borderId="50" xfId="0" applyNumberFormat="1" applyFont="1" applyFill="1" applyBorder="1" applyAlignment="1" applyProtection="1">
      <alignment vertical="center"/>
      <protection locked="0"/>
    </xf>
    <xf numFmtId="0" fontId="16" fillId="20" borderId="54" xfId="0" applyFont="1" applyFill="1" applyBorder="1" applyAlignment="1" applyProtection="1">
      <alignment vertical="center" wrapText="1"/>
      <protection locked="0"/>
    </xf>
    <xf numFmtId="0" fontId="13" fillId="29" borderId="50" xfId="0" applyFont="1" applyFill="1" applyBorder="1" applyAlignment="1" applyProtection="1">
      <alignment vertical="center"/>
      <protection locked="0"/>
    </xf>
    <xf numFmtId="0" fontId="13" fillId="29" borderId="51" xfId="0" applyFont="1" applyFill="1" applyBorder="1" applyAlignment="1" applyProtection="1">
      <alignment vertical="center"/>
      <protection locked="0"/>
    </xf>
    <xf numFmtId="0" fontId="13" fillId="29" borderId="52" xfId="0" applyFont="1" applyFill="1" applyBorder="1" applyAlignment="1" applyProtection="1">
      <alignment vertical="center" wrapText="1"/>
      <protection locked="0"/>
    </xf>
    <xf numFmtId="0" fontId="3" fillId="29" borderId="51" xfId="0" applyFont="1" applyFill="1" applyBorder="1" applyAlignment="1" applyProtection="1">
      <alignment vertical="center"/>
      <protection locked="0"/>
    </xf>
    <xf numFmtId="0" fontId="3" fillId="29" borderId="55" xfId="0" applyFont="1" applyFill="1" applyBorder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2" fontId="0" fillId="0" borderId="0" xfId="0" quotePrefix="1" applyNumberFormat="1" applyProtection="1">
      <protection locked="0"/>
    </xf>
    <xf numFmtId="0" fontId="36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wrapText="1"/>
      <protection locked="0"/>
    </xf>
    <xf numFmtId="9" fontId="13" fillId="0" borderId="0" xfId="0" applyNumberFormat="1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13" fillId="18" borderId="7" xfId="0" applyFont="1" applyFill="1" applyBorder="1" applyAlignment="1">
      <alignment wrapText="1"/>
    </xf>
    <xf numFmtId="0" fontId="11" fillId="14" borderId="29" xfId="0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center" vertical="center" wrapText="1"/>
    </xf>
    <xf numFmtId="0" fontId="11" fillId="14" borderId="30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vertical="center" wrapText="1"/>
    </xf>
    <xf numFmtId="0" fontId="13" fillId="18" borderId="7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left" wrapText="1"/>
    </xf>
    <xf numFmtId="9" fontId="4" fillId="18" borderId="7" xfId="0" applyNumberFormat="1" applyFont="1" applyFill="1" applyBorder="1" applyAlignment="1">
      <alignment wrapText="1"/>
    </xf>
    <xf numFmtId="0" fontId="4" fillId="18" borderId="7" xfId="0" applyFont="1" applyFill="1" applyBorder="1"/>
    <xf numFmtId="9" fontId="13" fillId="18" borderId="7" xfId="0" applyNumberFormat="1" applyFont="1" applyFill="1" applyBorder="1" applyAlignment="1">
      <alignment wrapText="1"/>
    </xf>
    <xf numFmtId="0" fontId="13" fillId="18" borderId="7" xfId="0" quotePrefix="1" applyFont="1" applyFill="1" applyBorder="1"/>
    <xf numFmtId="0" fontId="13" fillId="18" borderId="13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wrapText="1"/>
    </xf>
    <xf numFmtId="0" fontId="4" fillId="18" borderId="13" xfId="0" applyFont="1" applyFill="1" applyBorder="1" applyAlignment="1">
      <alignment horizontal="center" vertical="center" wrapText="1"/>
    </xf>
    <xf numFmtId="9" fontId="13" fillId="18" borderId="10" xfId="0" applyNumberFormat="1" applyFont="1" applyFill="1" applyBorder="1" applyAlignment="1">
      <alignment wrapText="1"/>
    </xf>
    <xf numFmtId="0" fontId="13" fillId="18" borderId="7" xfId="0" applyFont="1" applyFill="1" applyBorder="1"/>
    <xf numFmtId="0" fontId="4" fillId="18" borderId="7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left" vertical="top" wrapText="1"/>
    </xf>
    <xf numFmtId="9" fontId="0" fillId="18" borderId="7" xfId="0" applyNumberFormat="1" applyFill="1" applyBorder="1" applyAlignment="1">
      <alignment wrapText="1"/>
    </xf>
    <xf numFmtId="1" fontId="4" fillId="18" borderId="7" xfId="0" applyNumberFormat="1" applyFont="1" applyFill="1" applyBorder="1" applyAlignment="1">
      <alignment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7" fillId="16" borderId="4" xfId="1" quotePrefix="1" applyFont="1" applyFill="1" applyBorder="1" applyAlignment="1" applyProtection="1">
      <alignment vertical="center"/>
    </xf>
    <xf numFmtId="0" fontId="25" fillId="19" borderId="51" xfId="1" quotePrefix="1" applyFont="1" applyFill="1" applyBorder="1" applyAlignment="1" applyProtection="1">
      <alignment vertical="center"/>
    </xf>
    <xf numFmtId="0" fontId="30" fillId="20" borderId="51" xfId="1" quotePrefix="1" applyFont="1" applyFill="1" applyBorder="1" applyAlignment="1" applyProtection="1">
      <alignment vertical="center"/>
    </xf>
    <xf numFmtId="2" fontId="36" fillId="0" borderId="0" xfId="0" applyNumberFormat="1" applyFont="1"/>
    <xf numFmtId="0" fontId="13" fillId="14" borderId="7" xfId="0" applyFont="1" applyFill="1" applyBorder="1" applyAlignment="1">
      <alignment horizontal="left"/>
    </xf>
    <xf numFmtId="0" fontId="9" fillId="9" borderId="7" xfId="0" applyFont="1" applyFill="1" applyBorder="1" applyAlignment="1">
      <alignment horizontal="left" vertical="center"/>
    </xf>
    <xf numFmtId="0" fontId="9" fillId="9" borderId="23" xfId="0" applyFont="1" applyFill="1" applyBorder="1" applyAlignment="1">
      <alignment horizontal="left" vertical="center" wrapText="1"/>
    </xf>
    <xf numFmtId="0" fontId="9" fillId="9" borderId="3" xfId="0" applyFont="1" applyFill="1" applyBorder="1" applyAlignment="1">
      <alignment horizontal="left" vertical="center" wrapText="1"/>
    </xf>
    <xf numFmtId="0" fontId="9" fillId="9" borderId="9" xfId="0" applyFont="1" applyFill="1" applyBorder="1" applyAlignment="1">
      <alignment horizontal="left" vertical="center"/>
    </xf>
    <xf numFmtId="0" fontId="31" fillId="0" borderId="0" xfId="0" applyFont="1" applyAlignment="1">
      <alignment horizontal="left"/>
    </xf>
    <xf numFmtId="0" fontId="0" fillId="0" borderId="0" xfId="0" applyAlignment="1">
      <alignment horizontal="left"/>
    </xf>
    <xf numFmtId="1" fontId="16" fillId="0" borderId="10" xfId="0" applyNumberFormat="1" applyFont="1" applyBorder="1" applyAlignment="1" applyProtection="1">
      <alignment vertical="center"/>
      <protection locked="0"/>
    </xf>
    <xf numFmtId="1" fontId="16" fillId="15" borderId="10" xfId="0" applyNumberFormat="1" applyFont="1" applyFill="1" applyBorder="1" applyAlignment="1" applyProtection="1">
      <alignment vertical="center"/>
      <protection locked="0"/>
    </xf>
    <xf numFmtId="0" fontId="16" fillId="2" borderId="13" xfId="0" applyFont="1" applyFill="1" applyBorder="1" applyAlignment="1" applyProtection="1">
      <alignment vertical="center"/>
      <protection locked="0"/>
    </xf>
    <xf numFmtId="0" fontId="16" fillId="0" borderId="35" xfId="0" applyFont="1" applyBorder="1" applyAlignment="1" applyProtection="1">
      <alignment vertical="center" wrapText="1"/>
      <protection locked="0"/>
    </xf>
    <xf numFmtId="0" fontId="16" fillId="0" borderId="64" xfId="0" applyFont="1" applyBorder="1" applyAlignment="1" applyProtection="1">
      <alignment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vertical="center" wrapText="1"/>
      <protection locked="0"/>
    </xf>
    <xf numFmtId="0" fontId="16" fillId="0" borderId="43" xfId="0" applyFont="1" applyBorder="1" applyAlignment="1" applyProtection="1">
      <alignment vertical="center" wrapText="1"/>
      <protection locked="0"/>
    </xf>
    <xf numFmtId="0" fontId="16" fillId="0" borderId="12" xfId="0" applyFont="1" applyBorder="1" applyAlignment="1" applyProtection="1">
      <alignment vertical="center"/>
      <protection locked="0"/>
    </xf>
    <xf numFmtId="0" fontId="16" fillId="15" borderId="35" xfId="0" applyFont="1" applyFill="1" applyBorder="1" applyAlignment="1" applyProtection="1">
      <alignment vertical="center"/>
      <protection locked="0"/>
    </xf>
    <xf numFmtId="0" fontId="16" fillId="9" borderId="26" xfId="0" applyFont="1" applyFill="1" applyBorder="1" applyAlignment="1" applyProtection="1">
      <alignment vertical="center"/>
      <protection locked="0"/>
    </xf>
    <xf numFmtId="0" fontId="16" fillId="11" borderId="27" xfId="0" applyFont="1" applyFill="1" applyBorder="1" applyAlignment="1" applyProtection="1">
      <alignment vertical="center"/>
      <protection locked="0"/>
    </xf>
    <xf numFmtId="0" fontId="16" fillId="11" borderId="8" xfId="0" applyFont="1" applyFill="1" applyBorder="1" applyAlignment="1" applyProtection="1">
      <alignment vertical="center"/>
      <protection locked="0"/>
    </xf>
    <xf numFmtId="1" fontId="16" fillId="0" borderId="2" xfId="0" applyNumberFormat="1" applyFont="1" applyBorder="1" applyAlignment="1" applyProtection="1">
      <alignment vertical="center"/>
      <protection locked="0"/>
    </xf>
    <xf numFmtId="1" fontId="16" fillId="11" borderId="5" xfId="0" applyNumberFormat="1" applyFont="1" applyFill="1" applyBorder="1" applyAlignment="1" applyProtection="1">
      <alignment vertical="center"/>
      <protection locked="0"/>
    </xf>
    <xf numFmtId="2" fontId="16" fillId="0" borderId="6" xfId="0" applyNumberFormat="1" applyFont="1" applyBorder="1" applyAlignment="1" applyProtection="1">
      <alignment vertical="center"/>
      <protection locked="0"/>
    </xf>
    <xf numFmtId="1" fontId="16" fillId="11" borderId="8" xfId="0" applyNumberFormat="1" applyFont="1" applyFill="1" applyBorder="1" applyAlignment="1" applyProtection="1">
      <alignment vertical="center"/>
      <protection locked="0"/>
    </xf>
    <xf numFmtId="0" fontId="16" fillId="11" borderId="14" xfId="0" applyFont="1" applyFill="1" applyBorder="1" applyAlignment="1" applyProtection="1">
      <alignment vertical="center"/>
      <protection locked="0"/>
    </xf>
    <xf numFmtId="0" fontId="16" fillId="11" borderId="5" xfId="0" applyFont="1" applyFill="1" applyBorder="1" applyAlignment="1" applyProtection="1">
      <alignment vertical="center"/>
      <protection locked="0"/>
    </xf>
    <xf numFmtId="0" fontId="16" fillId="11" borderId="12" xfId="0" applyFont="1" applyFill="1" applyBorder="1" applyAlignment="1" applyProtection="1">
      <alignment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13" fillId="0" borderId="7" xfId="0" applyFont="1" applyBorder="1"/>
    <xf numFmtId="0" fontId="0" fillId="36" borderId="7" xfId="0" applyFill="1" applyBorder="1" applyAlignment="1" applyProtection="1">
      <alignment wrapText="1"/>
      <protection locked="0"/>
    </xf>
    <xf numFmtId="0" fontId="49" fillId="36" borderId="7" xfId="0" applyFont="1" applyFill="1" applyBorder="1" applyAlignment="1" applyProtection="1">
      <alignment wrapText="1"/>
      <protection locked="0"/>
    </xf>
    <xf numFmtId="0" fontId="49" fillId="36" borderId="7" xfId="0" applyFont="1" applyFill="1" applyBorder="1" applyAlignment="1" applyProtection="1">
      <alignment horizontal="center" vertical="center"/>
      <protection locked="0"/>
    </xf>
    <xf numFmtId="0" fontId="49" fillId="36" borderId="7" xfId="0" applyFont="1" applyFill="1" applyBorder="1" applyProtection="1">
      <protection locked="0"/>
    </xf>
    <xf numFmtId="0" fontId="0" fillId="28" borderId="7" xfId="0" applyFill="1" applyBorder="1" applyAlignment="1" applyProtection="1">
      <alignment wrapText="1"/>
      <protection locked="0"/>
    </xf>
    <xf numFmtId="0" fontId="9" fillId="28" borderId="7" xfId="0" applyFont="1" applyFill="1" applyBorder="1" applyProtection="1">
      <protection locked="0"/>
    </xf>
    <xf numFmtId="0" fontId="9" fillId="19" borderId="7" xfId="0" applyFont="1" applyFill="1" applyBorder="1" applyProtection="1">
      <protection locked="0"/>
    </xf>
    <xf numFmtId="0" fontId="9" fillId="19" borderId="7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wrapText="1"/>
    </xf>
    <xf numFmtId="2" fontId="0" fillId="0" borderId="0" xfId="0" applyNumberFormat="1"/>
    <xf numFmtId="0" fontId="0" fillId="0" borderId="9" xfId="0" applyBorder="1"/>
    <xf numFmtId="0" fontId="0" fillId="0" borderId="10" xfId="0" applyBorder="1" applyAlignment="1">
      <alignment horizontal="left" wrapText="1"/>
    </xf>
    <xf numFmtId="0" fontId="24" fillId="0" borderId="0" xfId="0" applyFont="1"/>
    <xf numFmtId="0" fontId="5" fillId="0" borderId="0" xfId="0" applyFont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13" fillId="0" borderId="7" xfId="0" applyFont="1" applyBorder="1" applyAlignment="1">
      <alignment wrapText="1"/>
    </xf>
    <xf numFmtId="0" fontId="9" fillId="0" borderId="0" xfId="0" applyFont="1" applyAlignment="1">
      <alignment wrapText="1"/>
    </xf>
    <xf numFmtId="2" fontId="9" fillId="0" borderId="0" xfId="0" applyNumberFormat="1" applyFont="1" applyAlignment="1">
      <alignment wrapText="1"/>
    </xf>
    <xf numFmtId="0" fontId="0" fillId="0" borderId="7" xfId="0" applyBorder="1"/>
    <xf numFmtId="0" fontId="4" fillId="0" borderId="7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3" fontId="4" fillId="0" borderId="7" xfId="0" applyNumberFormat="1" applyFont="1" applyBorder="1" applyAlignment="1">
      <alignment horizontal="left" wrapText="1"/>
    </xf>
    <xf numFmtId="3" fontId="0" fillId="0" borderId="0" xfId="0" applyNumberFormat="1" applyAlignment="1">
      <alignment horizontal="left" wrapText="1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left" wrapText="1"/>
    </xf>
    <xf numFmtId="0" fontId="4" fillId="12" borderId="10" xfId="0" applyFont="1" applyFill="1" applyBorder="1" applyAlignment="1">
      <alignment horizontal="left" textRotation="90" wrapText="1"/>
    </xf>
    <xf numFmtId="0" fontId="0" fillId="11" borderId="7" xfId="0" applyFill="1" applyBorder="1" applyAlignment="1">
      <alignment textRotation="90" wrapText="1"/>
    </xf>
    <xf numFmtId="0" fontId="4" fillId="13" borderId="7" xfId="0" applyFont="1" applyFill="1" applyBorder="1" applyAlignment="1">
      <alignment textRotation="90" wrapText="1"/>
    </xf>
    <xf numFmtId="0" fontId="4" fillId="3" borderId="7" xfId="0" applyFont="1" applyFill="1" applyBorder="1" applyAlignment="1">
      <alignment horizontal="center" textRotation="90" wrapText="1"/>
    </xf>
    <xf numFmtId="0" fontId="4" fillId="16" borderId="4" xfId="0" applyFont="1" applyFill="1" applyBorder="1" applyAlignment="1">
      <alignment textRotation="90" wrapText="1"/>
    </xf>
    <xf numFmtId="2" fontId="4" fillId="4" borderId="4" xfId="0" applyNumberFormat="1" applyFont="1" applyFill="1" applyBorder="1" applyAlignment="1">
      <alignment textRotation="90" wrapText="1"/>
    </xf>
    <xf numFmtId="2" fontId="6" fillId="21" borderId="4" xfId="0" applyNumberFormat="1" applyFont="1" applyFill="1" applyBorder="1" applyAlignment="1">
      <alignment textRotation="90" wrapText="1"/>
    </xf>
    <xf numFmtId="0" fontId="6" fillId="15" borderId="4" xfId="0" applyFont="1" applyFill="1" applyBorder="1" applyAlignment="1">
      <alignment textRotation="90" wrapText="1"/>
    </xf>
    <xf numFmtId="0" fontId="6" fillId="10" borderId="30" xfId="0" applyFont="1" applyFill="1" applyBorder="1" applyAlignment="1">
      <alignment textRotation="90" wrapText="1"/>
    </xf>
    <xf numFmtId="0" fontId="4" fillId="8" borderId="22" xfId="0" applyFont="1" applyFill="1" applyBorder="1" applyAlignment="1">
      <alignment textRotation="90" wrapText="1"/>
    </xf>
    <xf numFmtId="0" fontId="4" fillId="15" borderId="22" xfId="0" applyFont="1" applyFill="1" applyBorder="1" applyAlignment="1">
      <alignment horizontal="center" textRotation="90" wrapText="1"/>
    </xf>
    <xf numFmtId="0" fontId="4" fillId="8" borderId="7" xfId="0" applyFont="1" applyFill="1" applyBorder="1" applyAlignment="1">
      <alignment horizontal="center" textRotation="90" wrapText="1"/>
    </xf>
    <xf numFmtId="2" fontId="8" fillId="7" borderId="22" xfId="0" applyNumberFormat="1" applyFont="1" applyFill="1" applyBorder="1" applyAlignment="1">
      <alignment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top" wrapText="1"/>
    </xf>
    <xf numFmtId="0" fontId="26" fillId="12" borderId="22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/>
    </xf>
    <xf numFmtId="0" fontId="26" fillId="13" borderId="22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6" fillId="16" borderId="7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15" borderId="7" xfId="0" applyFont="1" applyFill="1" applyBorder="1" applyAlignment="1">
      <alignment horizontal="center" vertical="center" wrapText="1"/>
    </xf>
    <xf numFmtId="0" fontId="26" fillId="10" borderId="31" xfId="0" applyFont="1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15" borderId="21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/>
    </xf>
    <xf numFmtId="49" fontId="8" fillId="7" borderId="22" xfId="0" applyNumberFormat="1" applyFon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top" wrapText="1"/>
    </xf>
    <xf numFmtId="0" fontId="26" fillId="12" borderId="43" xfId="0" applyFont="1" applyFill="1" applyBorder="1" applyAlignment="1">
      <alignment horizontal="center" vertical="center" wrapText="1"/>
    </xf>
    <xf numFmtId="0" fontId="26" fillId="11" borderId="11" xfId="0" applyFont="1" applyFill="1" applyBorder="1" applyAlignment="1">
      <alignment horizontal="center" vertical="center"/>
    </xf>
    <xf numFmtId="0" fontId="26" fillId="13" borderId="43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16" borderId="42" xfId="0" applyFont="1" applyFill="1" applyBorder="1" applyAlignment="1">
      <alignment horizontal="center" vertical="center" wrapText="1"/>
    </xf>
    <xf numFmtId="2" fontId="26" fillId="4" borderId="43" xfId="0" applyNumberFormat="1" applyFont="1" applyFill="1" applyBorder="1" applyAlignment="1">
      <alignment horizontal="center" vertical="center" wrapText="1"/>
    </xf>
    <xf numFmtId="2" fontId="26" fillId="4" borderId="11" xfId="0" applyNumberFormat="1" applyFont="1" applyFill="1" applyBorder="1" applyAlignment="1">
      <alignment horizontal="center" vertical="center" wrapText="1"/>
    </xf>
    <xf numFmtId="0" fontId="26" fillId="15" borderId="43" xfId="0" applyFont="1" applyFill="1" applyBorder="1" applyAlignment="1">
      <alignment horizontal="center" vertical="center" wrapText="1"/>
    </xf>
    <xf numFmtId="49" fontId="26" fillId="10" borderId="28" xfId="0" applyNumberFormat="1" applyFont="1" applyFill="1" applyBorder="1" applyAlignment="1">
      <alignment horizontal="center" vertical="center" wrapText="1"/>
    </xf>
    <xf numFmtId="0" fontId="26" fillId="8" borderId="44" xfId="0" applyFont="1" applyFill="1" applyBorder="1" applyAlignment="1">
      <alignment horizontal="center" vertical="center" wrapText="1"/>
    </xf>
    <xf numFmtId="0" fontId="26" fillId="12" borderId="44" xfId="0" applyFont="1" applyFill="1" applyBorder="1" applyAlignment="1">
      <alignment horizontal="center" vertical="center" wrapText="1"/>
    </xf>
    <xf numFmtId="0" fontId="26" fillId="13" borderId="42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8" borderId="42" xfId="0" applyFont="1" applyFill="1" applyBorder="1" applyAlignment="1">
      <alignment horizontal="center" vertical="center" wrapText="1"/>
    </xf>
    <xf numFmtId="0" fontId="26" fillId="12" borderId="42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 wrapText="1"/>
    </xf>
    <xf numFmtId="0" fontId="26" fillId="8" borderId="43" xfId="0" applyFont="1" applyFill="1" applyBorder="1" applyAlignment="1">
      <alignment horizontal="center" vertical="center"/>
    </xf>
    <xf numFmtId="49" fontId="34" fillId="7" borderId="48" xfId="0" applyNumberFormat="1" applyFont="1" applyFill="1" applyBorder="1" applyAlignment="1">
      <alignment horizontal="center" vertical="center" wrapText="1"/>
    </xf>
    <xf numFmtId="0" fontId="16" fillId="12" borderId="35" xfId="0" applyFont="1" applyFill="1" applyBorder="1" applyAlignment="1" applyProtection="1">
      <alignment vertical="center"/>
      <protection hidden="1"/>
    </xf>
    <xf numFmtId="0" fontId="16" fillId="11" borderId="26" xfId="0" applyFont="1" applyFill="1" applyBorder="1" applyAlignment="1" applyProtection="1">
      <alignment vertical="center"/>
      <protection hidden="1"/>
    </xf>
    <xf numFmtId="0" fontId="16" fillId="13" borderId="35" xfId="0" applyFont="1" applyFill="1" applyBorder="1" applyAlignment="1" applyProtection="1">
      <alignment vertical="center"/>
      <protection hidden="1"/>
    </xf>
    <xf numFmtId="0" fontId="16" fillId="3" borderId="35" xfId="0" applyFont="1" applyFill="1" applyBorder="1" applyAlignment="1" applyProtection="1">
      <alignment vertical="center"/>
      <protection hidden="1"/>
    </xf>
    <xf numFmtId="0" fontId="17" fillId="16" borderId="26" xfId="1" applyFont="1" applyFill="1" applyBorder="1" applyAlignment="1" applyProtection="1">
      <alignment vertical="center"/>
      <protection hidden="1"/>
    </xf>
    <xf numFmtId="2" fontId="16" fillId="4" borderId="26" xfId="0" applyNumberFormat="1" applyFont="1" applyFill="1" applyBorder="1" applyAlignment="1" applyProtection="1">
      <alignment vertical="center"/>
      <protection hidden="1"/>
    </xf>
    <xf numFmtId="2" fontId="16" fillId="4" borderId="4" xfId="0" applyNumberFormat="1" applyFont="1" applyFill="1" applyBorder="1" applyAlignment="1" applyProtection="1">
      <alignment vertical="center"/>
      <protection hidden="1"/>
    </xf>
    <xf numFmtId="2" fontId="16" fillId="15" borderId="26" xfId="0" applyNumberFormat="1" applyFont="1" applyFill="1" applyBorder="1" applyAlignment="1" applyProtection="1">
      <alignment vertical="center" wrapText="1"/>
      <protection hidden="1"/>
    </xf>
    <xf numFmtId="2" fontId="16" fillId="10" borderId="36" xfId="0" applyNumberFormat="1" applyFont="1" applyFill="1" applyBorder="1" applyAlignment="1" applyProtection="1">
      <alignment vertical="center" wrapText="1"/>
      <protection hidden="1"/>
    </xf>
    <xf numFmtId="0" fontId="16" fillId="12" borderId="10" xfId="0" applyFont="1" applyFill="1" applyBorder="1" applyAlignment="1" applyProtection="1">
      <alignment vertical="center"/>
      <protection hidden="1"/>
    </xf>
    <xf numFmtId="0" fontId="16" fillId="11" borderId="7" xfId="0" applyFont="1" applyFill="1" applyBorder="1" applyAlignment="1" applyProtection="1">
      <alignment vertical="center"/>
      <protection hidden="1"/>
    </xf>
    <xf numFmtId="0" fontId="16" fillId="13" borderId="10" xfId="0" applyFont="1" applyFill="1" applyBorder="1" applyAlignment="1" applyProtection="1">
      <alignment vertical="center"/>
      <protection hidden="1"/>
    </xf>
    <xf numFmtId="0" fontId="16" fillId="3" borderId="10" xfId="0" applyFont="1" applyFill="1" applyBorder="1" applyAlignment="1" applyProtection="1">
      <alignment vertical="center"/>
      <protection hidden="1"/>
    </xf>
    <xf numFmtId="0" fontId="17" fillId="16" borderId="7" xfId="1" applyFont="1" applyFill="1" applyBorder="1" applyAlignment="1" applyProtection="1">
      <alignment vertical="center"/>
      <protection hidden="1"/>
    </xf>
    <xf numFmtId="2" fontId="16" fillId="4" borderId="7" xfId="0" applyNumberFormat="1" applyFont="1" applyFill="1" applyBorder="1" applyAlignment="1" applyProtection="1">
      <alignment vertical="center"/>
      <protection hidden="1"/>
    </xf>
    <xf numFmtId="2" fontId="16" fillId="15" borderId="7" xfId="0" applyNumberFormat="1" applyFont="1" applyFill="1" applyBorder="1" applyAlignment="1" applyProtection="1">
      <alignment vertical="center" wrapText="1"/>
      <protection hidden="1"/>
    </xf>
    <xf numFmtId="2" fontId="16" fillId="10" borderId="3" xfId="0" applyNumberFormat="1" applyFont="1" applyFill="1" applyBorder="1" applyAlignment="1" applyProtection="1">
      <alignment vertical="center" wrapText="1"/>
      <protection hidden="1"/>
    </xf>
    <xf numFmtId="0" fontId="16" fillId="12" borderId="24" xfId="0" applyFont="1" applyFill="1" applyBorder="1" applyAlignment="1" applyProtection="1">
      <alignment vertical="center"/>
      <protection hidden="1"/>
    </xf>
    <xf numFmtId="0" fontId="16" fillId="11" borderId="11" xfId="0" applyFont="1" applyFill="1" applyBorder="1" applyAlignment="1" applyProtection="1">
      <alignment vertical="center"/>
      <protection hidden="1"/>
    </xf>
    <xf numFmtId="0" fontId="16" fillId="13" borderId="24" xfId="0" applyFont="1" applyFill="1" applyBorder="1" applyAlignment="1" applyProtection="1">
      <alignment vertical="center"/>
      <protection hidden="1"/>
    </xf>
    <xf numFmtId="0" fontId="16" fillId="3" borderId="24" xfId="0" applyFont="1" applyFill="1" applyBorder="1" applyAlignment="1" applyProtection="1">
      <alignment vertical="center"/>
      <protection hidden="1"/>
    </xf>
    <xf numFmtId="0" fontId="17" fillId="16" borderId="42" xfId="1" applyFont="1" applyFill="1" applyBorder="1" applyAlignment="1" applyProtection="1">
      <alignment vertical="center"/>
      <protection hidden="1"/>
    </xf>
    <xf numFmtId="2" fontId="16" fillId="4" borderId="42" xfId="0" applyNumberFormat="1" applyFont="1" applyFill="1" applyBorder="1" applyAlignment="1" applyProtection="1">
      <alignment vertical="center"/>
      <protection hidden="1"/>
    </xf>
    <xf numFmtId="2" fontId="16" fillId="4" borderId="11" xfId="0" applyNumberFormat="1" applyFont="1" applyFill="1" applyBorder="1" applyAlignment="1" applyProtection="1">
      <alignment vertical="center"/>
      <protection hidden="1"/>
    </xf>
    <xf numFmtId="2" fontId="16" fillId="15" borderId="42" xfId="0" applyNumberFormat="1" applyFont="1" applyFill="1" applyBorder="1" applyAlignment="1" applyProtection="1">
      <alignment vertical="center" wrapText="1"/>
      <protection hidden="1"/>
    </xf>
    <xf numFmtId="2" fontId="16" fillId="10" borderId="44" xfId="0" applyNumberFormat="1" applyFont="1" applyFill="1" applyBorder="1" applyAlignment="1" applyProtection="1">
      <alignment vertical="center" wrapText="1"/>
      <protection hidden="1"/>
    </xf>
    <xf numFmtId="0" fontId="16" fillId="12" borderId="36" xfId="0" applyFont="1" applyFill="1" applyBorder="1" applyAlignment="1" applyProtection="1">
      <alignment vertical="center"/>
      <protection hidden="1"/>
    </xf>
    <xf numFmtId="0" fontId="16" fillId="13" borderId="26" xfId="0" applyFont="1" applyFill="1" applyBorder="1" applyAlignment="1" applyProtection="1">
      <alignment vertical="center"/>
      <protection hidden="1"/>
    </xf>
    <xf numFmtId="0" fontId="16" fillId="3" borderId="27" xfId="0" applyFont="1" applyFill="1" applyBorder="1" applyAlignment="1" applyProtection="1">
      <alignment vertical="center"/>
      <protection hidden="1"/>
    </xf>
    <xf numFmtId="0" fontId="16" fillId="12" borderId="9" xfId="0" applyFont="1" applyFill="1" applyBorder="1" applyAlignment="1" applyProtection="1">
      <alignment vertical="center"/>
      <protection hidden="1"/>
    </xf>
    <xf numFmtId="0" fontId="16" fillId="13" borderId="7" xfId="0" applyFont="1" applyFill="1" applyBorder="1" applyAlignment="1" applyProtection="1">
      <alignment vertical="center"/>
      <protection hidden="1"/>
    </xf>
    <xf numFmtId="0" fontId="16" fillId="3" borderId="8" xfId="0" applyFont="1" applyFill="1" applyBorder="1" applyAlignment="1" applyProtection="1">
      <alignment vertical="center"/>
      <protection hidden="1"/>
    </xf>
    <xf numFmtId="0" fontId="16" fillId="12" borderId="17" xfId="0" applyFont="1" applyFill="1" applyBorder="1" applyAlignment="1" applyProtection="1">
      <alignment vertical="center"/>
      <protection hidden="1"/>
    </xf>
    <xf numFmtId="0" fontId="16" fillId="13" borderId="11" xfId="0" applyFont="1" applyFill="1" applyBorder="1" applyAlignment="1" applyProtection="1">
      <alignment vertical="center"/>
      <protection hidden="1"/>
    </xf>
    <xf numFmtId="0" fontId="16" fillId="3" borderId="12" xfId="0" applyFont="1" applyFill="1" applyBorder="1" applyAlignment="1" applyProtection="1">
      <alignment vertical="center"/>
      <protection hidden="1"/>
    </xf>
    <xf numFmtId="0" fontId="16" fillId="12" borderId="4" xfId="0" applyFont="1" applyFill="1" applyBorder="1" applyAlignment="1" applyProtection="1">
      <alignment vertical="center"/>
      <protection hidden="1"/>
    </xf>
    <xf numFmtId="0" fontId="16" fillId="13" borderId="4" xfId="0" applyFont="1" applyFill="1" applyBorder="1" applyAlignment="1" applyProtection="1">
      <alignment vertical="center"/>
      <protection hidden="1"/>
    </xf>
    <xf numFmtId="0" fontId="16" fillId="3" borderId="3" xfId="0" applyFont="1" applyFill="1" applyBorder="1" applyAlignment="1" applyProtection="1">
      <alignment vertical="center"/>
      <protection hidden="1"/>
    </xf>
    <xf numFmtId="0" fontId="16" fillId="12" borderId="7" xfId="0" applyFont="1" applyFill="1" applyBorder="1" applyAlignment="1" applyProtection="1">
      <alignment vertical="center"/>
      <protection hidden="1"/>
    </xf>
    <xf numFmtId="0" fontId="16" fillId="3" borderId="9" xfId="0" applyFont="1" applyFill="1" applyBorder="1" applyAlignment="1" applyProtection="1">
      <alignment vertical="center"/>
      <protection hidden="1"/>
    </xf>
    <xf numFmtId="0" fontId="16" fillId="3" borderId="7" xfId="0" applyFont="1" applyFill="1" applyBorder="1" applyAlignment="1" applyProtection="1">
      <alignment vertical="center"/>
      <protection hidden="1"/>
    </xf>
    <xf numFmtId="0" fontId="16" fillId="12" borderId="11" xfId="0" applyFont="1" applyFill="1" applyBorder="1" applyAlignment="1" applyProtection="1">
      <alignment vertical="center"/>
      <protection hidden="1"/>
    </xf>
    <xf numFmtId="0" fontId="16" fillId="3" borderId="17" xfId="0" applyFont="1" applyFill="1" applyBorder="1" applyAlignment="1" applyProtection="1">
      <alignment vertical="center"/>
      <protection hidden="1"/>
    </xf>
    <xf numFmtId="2" fontId="16" fillId="0" borderId="25" xfId="0" applyNumberFormat="1" applyFont="1" applyBorder="1" applyAlignment="1" applyProtection="1">
      <alignment vertical="center"/>
      <protection hidden="1"/>
    </xf>
    <xf numFmtId="0" fontId="16" fillId="0" borderId="27" xfId="0" applyFont="1" applyBorder="1" applyAlignment="1" applyProtection="1">
      <alignment vertical="center" wrapText="1"/>
      <protection hidden="1"/>
    </xf>
    <xf numFmtId="2" fontId="16" fillId="0" borderId="2" xfId="0" applyNumberFormat="1" applyFont="1" applyBorder="1" applyAlignment="1" applyProtection="1">
      <alignment vertical="center"/>
      <protection hidden="1"/>
    </xf>
    <xf numFmtId="0" fontId="16" fillId="0" borderId="8" xfId="0" applyFont="1" applyBorder="1" applyAlignment="1" applyProtection="1">
      <alignment vertical="center" wrapText="1"/>
      <protection hidden="1"/>
    </xf>
    <xf numFmtId="2" fontId="16" fillId="0" borderId="40" xfId="0" applyNumberFormat="1" applyFont="1" applyBorder="1" applyAlignment="1" applyProtection="1">
      <alignment vertical="center"/>
      <protection hidden="1"/>
    </xf>
    <xf numFmtId="0" fontId="16" fillId="0" borderId="14" xfId="0" applyFont="1" applyBorder="1" applyAlignment="1" applyProtection="1">
      <alignment vertical="center" wrapText="1"/>
      <protection hidden="1"/>
    </xf>
    <xf numFmtId="0" fontId="16" fillId="0" borderId="38" xfId="0" applyFont="1" applyBorder="1" applyAlignment="1" applyProtection="1">
      <alignment vertical="center" wrapText="1"/>
      <protection hidden="1"/>
    </xf>
    <xf numFmtId="0" fontId="16" fillId="0" borderId="63" xfId="0" applyFont="1" applyBorder="1" applyAlignment="1" applyProtection="1">
      <alignment vertical="center" wrapText="1"/>
      <protection hidden="1"/>
    </xf>
    <xf numFmtId="0" fontId="16" fillId="24" borderId="56" xfId="0" applyFont="1" applyFill="1" applyBorder="1" applyAlignment="1" applyProtection="1">
      <alignment vertical="center" wrapText="1"/>
      <protection hidden="1"/>
    </xf>
    <xf numFmtId="164" fontId="16" fillId="35" borderId="38" xfId="0" applyNumberFormat="1" applyFont="1" applyFill="1" applyBorder="1" applyAlignment="1" applyProtection="1">
      <alignment vertical="center" wrapText="1"/>
      <protection hidden="1"/>
    </xf>
    <xf numFmtId="164" fontId="16" fillId="35" borderId="63" xfId="0" applyNumberFormat="1" applyFont="1" applyFill="1" applyBorder="1" applyAlignment="1" applyProtection="1">
      <alignment vertical="center" wrapText="1"/>
      <protection hidden="1"/>
    </xf>
    <xf numFmtId="164" fontId="16" fillId="24" borderId="37" xfId="0" applyNumberFormat="1" applyFont="1" applyFill="1" applyBorder="1" applyAlignment="1" applyProtection="1">
      <alignment vertical="center" wrapText="1"/>
      <protection hidden="1"/>
    </xf>
    <xf numFmtId="0" fontId="16" fillId="0" borderId="56" xfId="0" applyFont="1" applyBorder="1" applyAlignment="1" applyProtection="1">
      <alignment vertical="center" wrapText="1"/>
      <protection hidden="1"/>
    </xf>
    <xf numFmtId="164" fontId="16" fillId="0" borderId="38" xfId="0" applyNumberFormat="1" applyFont="1" applyBorder="1" applyAlignment="1" applyProtection="1">
      <alignment vertical="center" wrapText="1"/>
      <protection hidden="1"/>
    </xf>
    <xf numFmtId="164" fontId="16" fillId="0" borderId="37" xfId="0" applyNumberFormat="1" applyFont="1" applyBorder="1" applyAlignment="1" applyProtection="1">
      <alignment vertical="center" wrapText="1"/>
      <protection hidden="1"/>
    </xf>
    <xf numFmtId="1" fontId="47" fillId="39" borderId="2" xfId="0" applyNumberFormat="1" applyFont="1" applyFill="1" applyBorder="1" applyAlignment="1" applyProtection="1">
      <alignment vertical="center" wrapText="1"/>
      <protection hidden="1"/>
    </xf>
    <xf numFmtId="1" fontId="48" fillId="40" borderId="4" xfId="0" applyNumberFormat="1" applyFont="1" applyFill="1" applyBorder="1" applyAlignment="1" applyProtection="1">
      <alignment vertical="center" wrapText="1"/>
      <protection hidden="1"/>
    </xf>
    <xf numFmtId="1" fontId="47" fillId="41" borderId="5" xfId="0" applyNumberFormat="1" applyFont="1" applyFill="1" applyBorder="1" applyAlignment="1" applyProtection="1">
      <alignment vertical="center" wrapText="1"/>
      <protection hidden="1"/>
    </xf>
    <xf numFmtId="0" fontId="16" fillId="0" borderId="6" xfId="0" applyFont="1" applyBorder="1" applyAlignment="1" applyProtection="1">
      <alignment vertical="center" wrapText="1"/>
      <protection hidden="1"/>
    </xf>
    <xf numFmtId="0" fontId="16" fillId="0" borderId="7" xfId="0" applyFont="1" applyBorder="1" applyAlignment="1" applyProtection="1">
      <alignment vertical="center" wrapText="1"/>
      <protection hidden="1"/>
    </xf>
    <xf numFmtId="0" fontId="16" fillId="24" borderId="9" xfId="0" applyFont="1" applyFill="1" applyBorder="1" applyAlignment="1" applyProtection="1">
      <alignment vertical="center" wrapText="1"/>
      <protection hidden="1"/>
    </xf>
    <xf numFmtId="164" fontId="16" fillId="35" borderId="6" xfId="0" applyNumberFormat="1" applyFont="1" applyFill="1" applyBorder="1" applyAlignment="1" applyProtection="1">
      <alignment vertical="center" wrapText="1"/>
      <protection hidden="1"/>
    </xf>
    <xf numFmtId="164" fontId="16" fillId="35" borderId="7" xfId="0" applyNumberFormat="1" applyFont="1" applyFill="1" applyBorder="1" applyAlignment="1" applyProtection="1">
      <alignment vertical="center" wrapText="1"/>
      <protection hidden="1"/>
    </xf>
    <xf numFmtId="164" fontId="16" fillId="24" borderId="8" xfId="0" applyNumberFormat="1" applyFont="1" applyFill="1" applyBorder="1" applyAlignment="1" applyProtection="1">
      <alignment vertical="center" wrapText="1"/>
      <protection hidden="1"/>
    </xf>
    <xf numFmtId="0" fontId="16" fillId="0" borderId="10" xfId="0" applyFont="1" applyBorder="1" applyAlignment="1" applyProtection="1">
      <alignment vertical="center" wrapText="1"/>
      <protection hidden="1"/>
    </xf>
    <xf numFmtId="0" fontId="16" fillId="0" borderId="9" xfId="0" applyFont="1" applyBorder="1" applyAlignment="1" applyProtection="1">
      <alignment vertical="center" wrapText="1"/>
      <protection hidden="1"/>
    </xf>
    <xf numFmtId="164" fontId="16" fillId="0" borderId="6" xfId="0" applyNumberFormat="1" applyFont="1" applyBorder="1" applyAlignment="1" applyProtection="1">
      <alignment vertical="center" wrapText="1"/>
      <protection hidden="1"/>
    </xf>
    <xf numFmtId="164" fontId="16" fillId="0" borderId="8" xfId="0" applyNumberFormat="1" applyFont="1" applyBorder="1" applyAlignment="1" applyProtection="1">
      <alignment vertical="center" wrapText="1"/>
      <protection hidden="1"/>
    </xf>
    <xf numFmtId="0" fontId="16" fillId="19" borderId="58" xfId="0" applyFont="1" applyFill="1" applyBorder="1" applyAlignment="1" applyProtection="1">
      <alignment vertical="center"/>
      <protection hidden="1"/>
    </xf>
    <xf numFmtId="0" fontId="16" fillId="19" borderId="52" xfId="0" applyFont="1" applyFill="1" applyBorder="1" applyAlignment="1" applyProtection="1">
      <alignment vertical="center"/>
      <protection hidden="1"/>
    </xf>
    <xf numFmtId="0" fontId="16" fillId="19" borderId="55" xfId="0" applyFont="1" applyFill="1" applyBorder="1" applyAlignment="1" applyProtection="1">
      <alignment vertical="center"/>
      <protection hidden="1"/>
    </xf>
    <xf numFmtId="0" fontId="16" fillId="19" borderId="51" xfId="0" applyFont="1" applyFill="1" applyBorder="1" applyAlignment="1" applyProtection="1">
      <alignment vertical="center"/>
      <protection hidden="1"/>
    </xf>
    <xf numFmtId="0" fontId="16" fillId="19" borderId="54" xfId="0" applyFont="1" applyFill="1" applyBorder="1" applyAlignment="1" applyProtection="1">
      <alignment vertical="center"/>
      <protection hidden="1"/>
    </xf>
    <xf numFmtId="0" fontId="16" fillId="0" borderId="64" xfId="0" applyFont="1" applyBorder="1" applyAlignment="1" applyProtection="1">
      <alignment vertical="center" wrapText="1"/>
      <protection hidden="1"/>
    </xf>
    <xf numFmtId="0" fontId="16" fillId="0" borderId="11" xfId="0" applyFont="1" applyBorder="1" applyAlignment="1" applyProtection="1">
      <alignment vertical="center" wrapText="1"/>
      <protection hidden="1"/>
    </xf>
    <xf numFmtId="0" fontId="16" fillId="24" borderId="17" xfId="0" applyFont="1" applyFill="1" applyBorder="1" applyAlignment="1" applyProtection="1">
      <alignment vertical="center" wrapText="1"/>
      <protection hidden="1"/>
    </xf>
    <xf numFmtId="164" fontId="16" fillId="35" borderId="64" xfId="0" applyNumberFormat="1" applyFont="1" applyFill="1" applyBorder="1" applyAlignment="1" applyProtection="1">
      <alignment vertical="center" wrapText="1"/>
      <protection hidden="1"/>
    </xf>
    <xf numFmtId="164" fontId="16" fillId="35" borderId="11" xfId="0" applyNumberFormat="1" applyFont="1" applyFill="1" applyBorder="1" applyAlignment="1" applyProtection="1">
      <alignment vertical="center" wrapText="1"/>
      <protection hidden="1"/>
    </xf>
    <xf numFmtId="164" fontId="16" fillId="24" borderId="12" xfId="0" applyNumberFormat="1" applyFont="1" applyFill="1" applyBorder="1" applyAlignment="1" applyProtection="1">
      <alignment vertical="center" wrapText="1"/>
      <protection hidden="1"/>
    </xf>
    <xf numFmtId="0" fontId="16" fillId="0" borderId="24" xfId="0" applyFont="1" applyBorder="1" applyAlignment="1" applyProtection="1">
      <alignment vertical="center" wrapText="1"/>
      <protection hidden="1"/>
    </xf>
    <xf numFmtId="0" fontId="16" fillId="0" borderId="17" xfId="0" applyFont="1" applyBorder="1" applyAlignment="1" applyProtection="1">
      <alignment vertical="center" wrapText="1"/>
      <protection hidden="1"/>
    </xf>
    <xf numFmtId="164" fontId="16" fillId="0" borderId="64" xfId="0" applyNumberFormat="1" applyFont="1" applyBorder="1" applyAlignment="1" applyProtection="1">
      <alignment vertical="center" wrapText="1"/>
      <protection hidden="1"/>
    </xf>
    <xf numFmtId="164" fontId="16" fillId="0" borderId="12" xfId="0" applyNumberFormat="1" applyFont="1" applyBorder="1" applyAlignment="1" applyProtection="1">
      <alignment vertical="center" wrapText="1"/>
      <protection hidden="1"/>
    </xf>
    <xf numFmtId="0" fontId="12" fillId="20" borderId="52" xfId="0" applyFont="1" applyFill="1" applyBorder="1" applyAlignment="1" applyProtection="1">
      <alignment vertical="center"/>
      <protection hidden="1"/>
    </xf>
    <xf numFmtId="164" fontId="12" fillId="20" borderId="58" xfId="0" applyNumberFormat="1" applyFont="1" applyFill="1" applyBorder="1" applyAlignment="1" applyProtection="1">
      <alignment vertical="center"/>
      <protection hidden="1"/>
    </xf>
    <xf numFmtId="164" fontId="12" fillId="20" borderId="52" xfId="0" applyNumberFormat="1" applyFont="1" applyFill="1" applyBorder="1" applyAlignment="1" applyProtection="1">
      <alignment vertical="center"/>
      <protection hidden="1"/>
    </xf>
    <xf numFmtId="164" fontId="12" fillId="20" borderId="55" xfId="0" applyNumberFormat="1" applyFont="1" applyFill="1" applyBorder="1" applyAlignment="1" applyProtection="1">
      <alignment vertical="center"/>
      <protection hidden="1"/>
    </xf>
    <xf numFmtId="0" fontId="12" fillId="20" borderId="57" xfId="0" applyFont="1" applyFill="1" applyBorder="1" applyAlignment="1" applyProtection="1">
      <alignment vertical="center"/>
      <protection hidden="1"/>
    </xf>
    <xf numFmtId="1" fontId="12" fillId="20" borderId="58" xfId="0" applyNumberFormat="1" applyFont="1" applyFill="1" applyBorder="1" applyAlignment="1" applyProtection="1">
      <alignment vertical="center"/>
      <protection hidden="1"/>
    </xf>
    <xf numFmtId="1" fontId="12" fillId="20" borderId="52" xfId="0" applyNumberFormat="1" applyFont="1" applyFill="1" applyBorder="1" applyAlignment="1" applyProtection="1">
      <alignment vertical="center"/>
      <protection hidden="1"/>
    </xf>
    <xf numFmtId="1" fontId="12" fillId="20" borderId="55" xfId="0" applyNumberFormat="1" applyFont="1" applyFill="1" applyBorder="1" applyAlignment="1" applyProtection="1">
      <alignment vertical="center"/>
      <protection hidden="1"/>
    </xf>
    <xf numFmtId="0" fontId="13" fillId="29" borderId="51" xfId="0" applyFont="1" applyFill="1" applyBorder="1" applyAlignment="1" applyProtection="1">
      <alignment vertical="center"/>
      <protection hidden="1"/>
    </xf>
    <xf numFmtId="0" fontId="13" fillId="29" borderId="52" xfId="0" applyFont="1" applyFill="1" applyBorder="1" applyAlignment="1" applyProtection="1">
      <alignment vertical="center"/>
      <protection hidden="1"/>
    </xf>
    <xf numFmtId="164" fontId="13" fillId="29" borderId="50" xfId="0" applyNumberFormat="1" applyFont="1" applyFill="1" applyBorder="1" applyAlignment="1" applyProtection="1">
      <alignment vertical="center"/>
      <protection hidden="1"/>
    </xf>
    <xf numFmtId="164" fontId="13" fillId="29" borderId="51" xfId="0" applyNumberFormat="1" applyFont="1" applyFill="1" applyBorder="1" applyAlignment="1" applyProtection="1">
      <alignment vertical="center"/>
      <protection hidden="1"/>
    </xf>
    <xf numFmtId="164" fontId="13" fillId="29" borderId="55" xfId="0" applyNumberFormat="1" applyFont="1" applyFill="1" applyBorder="1" applyAlignment="1" applyProtection="1">
      <alignment vertical="center"/>
      <protection hidden="1"/>
    </xf>
    <xf numFmtId="0" fontId="13" fillId="29" borderId="53" xfId="0" applyFont="1" applyFill="1" applyBorder="1" applyAlignment="1" applyProtection="1">
      <alignment vertical="center"/>
      <protection hidden="1"/>
    </xf>
    <xf numFmtId="164" fontId="13" fillId="29" borderId="52" xfId="0" applyNumberFormat="1" applyFont="1" applyFill="1" applyBorder="1" applyAlignment="1" applyProtection="1">
      <alignment vertical="center"/>
      <protection hidden="1"/>
    </xf>
    <xf numFmtId="1" fontId="13" fillId="29" borderId="50" xfId="0" applyNumberFormat="1" applyFont="1" applyFill="1" applyBorder="1" applyAlignment="1" applyProtection="1">
      <alignment vertical="center"/>
      <protection hidden="1"/>
    </xf>
    <xf numFmtId="1" fontId="13" fillId="29" borderId="51" xfId="0" applyNumberFormat="1" applyFont="1" applyFill="1" applyBorder="1" applyAlignment="1" applyProtection="1">
      <alignment vertical="center"/>
      <protection hidden="1"/>
    </xf>
    <xf numFmtId="1" fontId="13" fillId="29" borderId="55" xfId="0" applyNumberFormat="1" applyFont="1" applyFill="1" applyBorder="1" applyAlignment="1" applyProtection="1">
      <alignment vertical="center"/>
      <protection hidden="1"/>
    </xf>
    <xf numFmtId="0" fontId="4" fillId="19" borderId="44" xfId="0" applyFont="1" applyFill="1" applyBorder="1" applyAlignment="1" applyProtection="1">
      <alignment vertical="center" wrapText="1"/>
      <protection hidden="1"/>
    </xf>
    <xf numFmtId="0" fontId="4" fillId="19" borderId="51" xfId="0" applyFont="1" applyFill="1" applyBorder="1" applyAlignment="1" applyProtection="1">
      <alignment vertical="center" wrapText="1"/>
      <protection hidden="1"/>
    </xf>
    <xf numFmtId="0" fontId="16" fillId="19" borderId="53" xfId="0" applyFont="1" applyFill="1" applyBorder="1" applyAlignment="1" applyProtection="1">
      <alignment vertical="center"/>
      <protection hidden="1"/>
    </xf>
    <xf numFmtId="0" fontId="16" fillId="19" borderId="42" xfId="0" applyFont="1" applyFill="1" applyBorder="1" applyAlignment="1" applyProtection="1">
      <alignment vertical="center"/>
      <protection hidden="1"/>
    </xf>
    <xf numFmtId="0" fontId="16" fillId="19" borderId="50" xfId="0" applyFont="1" applyFill="1" applyBorder="1" applyAlignment="1" applyProtection="1">
      <alignment vertical="center"/>
      <protection hidden="1"/>
    </xf>
    <xf numFmtId="2" fontId="16" fillId="10" borderId="9" xfId="0" applyNumberFormat="1" applyFont="1" applyFill="1" applyBorder="1" applyAlignment="1" applyProtection="1">
      <alignment vertical="center" wrapText="1"/>
      <protection hidden="1"/>
    </xf>
    <xf numFmtId="0" fontId="16" fillId="12" borderId="22" xfId="0" applyFont="1" applyFill="1" applyBorder="1" applyAlignment="1" applyProtection="1">
      <alignment vertical="center"/>
      <protection hidden="1"/>
    </xf>
    <xf numFmtId="0" fontId="16" fillId="11" borderId="4" xfId="0" applyFont="1" applyFill="1" applyBorder="1" applyAlignment="1" applyProtection="1">
      <alignment vertical="center"/>
      <protection hidden="1"/>
    </xf>
    <xf numFmtId="0" fontId="16" fillId="13" borderId="22" xfId="0" applyFont="1" applyFill="1" applyBorder="1" applyAlignment="1" applyProtection="1">
      <alignment vertical="center"/>
      <protection hidden="1"/>
    </xf>
    <xf numFmtId="0" fontId="16" fillId="3" borderId="22" xfId="0" applyFont="1" applyFill="1" applyBorder="1" applyAlignment="1" applyProtection="1">
      <alignment vertical="center"/>
      <protection hidden="1"/>
    </xf>
    <xf numFmtId="0" fontId="17" fillId="16" borderId="4" xfId="1" applyFont="1" applyFill="1" applyBorder="1" applyAlignment="1" applyProtection="1">
      <alignment vertical="center"/>
      <protection hidden="1"/>
    </xf>
    <xf numFmtId="2" fontId="16" fillId="15" borderId="4" xfId="0" applyNumberFormat="1" applyFont="1" applyFill="1" applyBorder="1" applyAlignment="1" applyProtection="1">
      <alignment vertical="center" wrapText="1"/>
      <protection hidden="1"/>
    </xf>
    <xf numFmtId="0" fontId="16" fillId="12" borderId="21" xfId="0" applyFont="1" applyFill="1" applyBorder="1" applyAlignment="1" applyProtection="1">
      <alignment vertical="center"/>
      <protection hidden="1"/>
    </xf>
    <xf numFmtId="0" fontId="16" fillId="11" borderId="13" xfId="0" applyFont="1" applyFill="1" applyBorder="1" applyAlignment="1" applyProtection="1">
      <alignment vertical="center"/>
      <protection hidden="1"/>
    </xf>
    <xf numFmtId="0" fontId="16" fillId="13" borderId="21" xfId="0" applyFont="1" applyFill="1" applyBorder="1" applyAlignment="1" applyProtection="1">
      <alignment vertical="center"/>
      <protection hidden="1"/>
    </xf>
    <xf numFmtId="0" fontId="16" fillId="3" borderId="21" xfId="0" applyFont="1" applyFill="1" applyBorder="1" applyAlignment="1" applyProtection="1">
      <alignment vertical="center"/>
      <protection hidden="1"/>
    </xf>
    <xf numFmtId="0" fontId="17" fillId="16" borderId="13" xfId="1" applyFont="1" applyFill="1" applyBorder="1" applyAlignment="1" applyProtection="1">
      <alignment vertical="center"/>
      <protection hidden="1"/>
    </xf>
    <xf numFmtId="2" fontId="16" fillId="15" borderId="13" xfId="0" applyNumberFormat="1" applyFont="1" applyFill="1" applyBorder="1" applyAlignment="1" applyProtection="1">
      <alignment vertical="center" wrapText="1"/>
      <protection hidden="1"/>
    </xf>
    <xf numFmtId="2" fontId="16" fillId="10" borderId="7" xfId="0" applyNumberFormat="1" applyFont="1" applyFill="1" applyBorder="1" applyAlignment="1" applyProtection="1">
      <alignment vertical="center" wrapText="1"/>
      <protection hidden="1"/>
    </xf>
    <xf numFmtId="2" fontId="16" fillId="4" borderId="1" xfId="0" applyNumberFormat="1" applyFont="1" applyFill="1" applyBorder="1" applyAlignment="1" applyProtection="1">
      <alignment vertical="center"/>
      <protection hidden="1"/>
    </xf>
    <xf numFmtId="2" fontId="16" fillId="15" borderId="1" xfId="0" applyNumberFormat="1" applyFont="1" applyFill="1" applyBorder="1" applyAlignment="1" applyProtection="1">
      <alignment vertical="center" wrapText="1"/>
      <protection hidden="1"/>
    </xf>
    <xf numFmtId="2" fontId="16" fillId="10" borderId="45" xfId="0" applyNumberFormat="1" applyFont="1" applyFill="1" applyBorder="1" applyAlignment="1" applyProtection="1">
      <alignment vertical="center" wrapText="1"/>
      <protection hidden="1"/>
    </xf>
    <xf numFmtId="0" fontId="17" fillId="16" borderId="11" xfId="1" applyFont="1" applyFill="1" applyBorder="1" applyAlignment="1" applyProtection="1">
      <alignment vertical="center"/>
      <protection hidden="1"/>
    </xf>
    <xf numFmtId="2" fontId="16" fillId="15" borderId="11" xfId="0" applyNumberFormat="1" applyFont="1" applyFill="1" applyBorder="1" applyAlignment="1" applyProtection="1">
      <alignment vertical="center" wrapText="1"/>
      <protection hidden="1"/>
    </xf>
    <xf numFmtId="2" fontId="16" fillId="10" borderId="17" xfId="0" applyNumberFormat="1" applyFont="1" applyFill="1" applyBorder="1" applyAlignment="1" applyProtection="1">
      <alignment vertical="center" wrapText="1"/>
      <protection hidden="1"/>
    </xf>
    <xf numFmtId="0" fontId="16" fillId="12" borderId="3" xfId="0" applyFont="1" applyFill="1" applyBorder="1" applyAlignment="1" applyProtection="1">
      <alignment vertical="center"/>
      <protection hidden="1"/>
    </xf>
    <xf numFmtId="0" fontId="16" fillId="3" borderId="5" xfId="0" applyFont="1" applyFill="1" applyBorder="1" applyAlignment="1" applyProtection="1">
      <alignment vertical="center"/>
      <protection hidden="1"/>
    </xf>
    <xf numFmtId="0" fontId="16" fillId="12" borderId="23" xfId="0" applyFont="1" applyFill="1" applyBorder="1" applyAlignment="1" applyProtection="1">
      <alignment vertical="center"/>
      <protection hidden="1"/>
    </xf>
    <xf numFmtId="0" fontId="16" fillId="13" borderId="13" xfId="0" applyFont="1" applyFill="1" applyBorder="1" applyAlignment="1" applyProtection="1">
      <alignment vertical="center"/>
      <protection hidden="1"/>
    </xf>
    <xf numFmtId="0" fontId="16" fillId="3" borderId="14" xfId="0" applyFont="1" applyFill="1" applyBorder="1" applyAlignment="1" applyProtection="1">
      <alignment vertical="center"/>
      <protection hidden="1"/>
    </xf>
    <xf numFmtId="0" fontId="16" fillId="12" borderId="13" xfId="0" applyFont="1" applyFill="1" applyBorder="1" applyAlignment="1" applyProtection="1">
      <alignment vertical="center"/>
      <protection hidden="1"/>
    </xf>
    <xf numFmtId="0" fontId="16" fillId="3" borderId="23" xfId="0" applyFont="1" applyFill="1" applyBorder="1" applyAlignment="1" applyProtection="1">
      <alignment vertical="center"/>
      <protection hidden="1"/>
    </xf>
    <xf numFmtId="0" fontId="16" fillId="0" borderId="5" xfId="0" applyFont="1" applyBorder="1" applyAlignment="1" applyProtection="1">
      <alignment vertical="center" wrapText="1"/>
      <protection hidden="1"/>
    </xf>
    <xf numFmtId="2" fontId="16" fillId="0" borderId="7" xfId="0" applyNumberFormat="1" applyFont="1" applyBorder="1" applyAlignment="1" applyProtection="1">
      <alignment vertical="center"/>
      <protection hidden="1"/>
    </xf>
    <xf numFmtId="2" fontId="16" fillId="0" borderId="6" xfId="0" applyNumberFormat="1" applyFont="1" applyBorder="1" applyAlignment="1" applyProtection="1">
      <alignment vertical="center"/>
      <protection hidden="1"/>
    </xf>
    <xf numFmtId="0" fontId="16" fillId="0" borderId="59" xfId="0" applyFont="1" applyBorder="1" applyAlignment="1" applyProtection="1">
      <alignment vertical="center" wrapText="1"/>
      <protection hidden="1"/>
    </xf>
    <xf numFmtId="0" fontId="4" fillId="20" borderId="52" xfId="0" applyFont="1" applyFill="1" applyBorder="1" applyAlignment="1" applyProtection="1">
      <alignment vertical="center" wrapText="1"/>
      <protection hidden="1"/>
    </xf>
    <xf numFmtId="0" fontId="12" fillId="20" borderId="51" xfId="0" applyFont="1" applyFill="1" applyBorder="1" applyAlignment="1" applyProtection="1">
      <alignment vertical="center"/>
      <protection hidden="1"/>
    </xf>
    <xf numFmtId="2" fontId="12" fillId="20" borderId="51" xfId="0" applyNumberFormat="1" applyFont="1" applyFill="1" applyBorder="1" applyAlignment="1" applyProtection="1">
      <alignment vertical="center"/>
      <protection hidden="1"/>
    </xf>
    <xf numFmtId="0" fontId="12" fillId="20" borderId="50" xfId="0" applyFont="1" applyFill="1" applyBorder="1" applyAlignment="1" applyProtection="1">
      <alignment vertical="center"/>
      <protection hidden="1"/>
    </xf>
    <xf numFmtId="0" fontId="13" fillId="29" borderId="52" xfId="0" applyFont="1" applyFill="1" applyBorder="1" applyAlignment="1" applyProtection="1">
      <alignment vertical="center" wrapText="1"/>
      <protection hidden="1"/>
    </xf>
    <xf numFmtId="2" fontId="13" fillId="29" borderId="51" xfId="0" applyNumberFormat="1" applyFont="1" applyFill="1" applyBorder="1" applyAlignment="1" applyProtection="1">
      <alignment vertical="center"/>
      <protection hidden="1"/>
    </xf>
    <xf numFmtId="9" fontId="0" fillId="0" borderId="0" xfId="2" applyFont="1" applyProtection="1">
      <protection hidden="1"/>
    </xf>
    <xf numFmtId="0" fontId="13" fillId="0" borderId="7" xfId="0" applyFont="1" applyBorder="1" applyAlignment="1" applyProtection="1">
      <alignment horizontal="right" wrapText="1"/>
      <protection hidden="1"/>
    </xf>
    <xf numFmtId="0" fontId="0" fillId="0" borderId="7" xfId="0" quotePrefix="1" applyBorder="1" applyProtection="1">
      <protection hidden="1"/>
    </xf>
    <xf numFmtId="1" fontId="13" fillId="0" borderId="7" xfId="0" applyNumberFormat="1" applyFont="1" applyBorder="1" applyAlignment="1" applyProtection="1">
      <alignment horizontal="right" wrapText="1"/>
      <protection hidden="1"/>
    </xf>
    <xf numFmtId="2" fontId="13" fillId="5" borderId="7" xfId="0" quotePrefix="1" applyNumberFormat="1" applyFont="1" applyFill="1" applyBorder="1" applyProtection="1">
      <protection hidden="1"/>
    </xf>
    <xf numFmtId="1" fontId="13" fillId="5" borderId="7" xfId="0" quotePrefix="1" applyNumberFormat="1" applyFont="1" applyFill="1" applyBorder="1" applyProtection="1">
      <protection hidden="1"/>
    </xf>
    <xf numFmtId="0" fontId="13" fillId="0" borderId="7" xfId="0" quotePrefix="1" applyFont="1" applyBorder="1" applyProtection="1">
      <protection hidden="1"/>
    </xf>
    <xf numFmtId="1" fontId="13" fillId="3" borderId="7" xfId="0" quotePrefix="1" applyNumberFormat="1" applyFont="1" applyFill="1" applyBorder="1" applyProtection="1">
      <protection hidden="1"/>
    </xf>
    <xf numFmtId="0" fontId="13" fillId="3" borderId="7" xfId="0" quotePrefix="1" applyFont="1" applyFill="1" applyBorder="1" applyProtection="1">
      <protection hidden="1"/>
    </xf>
    <xf numFmtId="1" fontId="13" fillId="18" borderId="7" xfId="0" applyNumberFormat="1" applyFont="1" applyFill="1" applyBorder="1" applyAlignment="1" applyProtection="1">
      <alignment wrapText="1"/>
      <protection hidden="1"/>
    </xf>
    <xf numFmtId="1" fontId="0" fillId="18" borderId="7" xfId="0" applyNumberFormat="1" applyFill="1" applyBorder="1" applyAlignment="1" applyProtection="1">
      <alignment wrapText="1"/>
      <protection hidden="1"/>
    </xf>
    <xf numFmtId="0" fontId="13" fillId="18" borderId="7" xfId="0" applyFont="1" applyFill="1" applyBorder="1" applyAlignment="1" applyProtection="1">
      <alignment wrapText="1"/>
      <protection hidden="1"/>
    </xf>
    <xf numFmtId="0" fontId="4" fillId="18" borderId="7" xfId="0" applyFont="1" applyFill="1" applyBorder="1" applyAlignment="1" applyProtection="1">
      <alignment wrapText="1"/>
      <protection hidden="1"/>
    </xf>
    <xf numFmtId="0" fontId="2" fillId="0" borderId="7" xfId="0" applyFont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0" fontId="17" fillId="0" borderId="42" xfId="0" applyFont="1" applyBorder="1" applyAlignment="1" applyProtection="1">
      <alignment vertical="center" wrapText="1"/>
      <protection locked="0"/>
    </xf>
    <xf numFmtId="0" fontId="0" fillId="36" borderId="7" xfId="0" applyFill="1" applyBorder="1" applyAlignment="1">
      <alignment vertical="center"/>
    </xf>
    <xf numFmtId="0" fontId="9" fillId="36" borderId="7" xfId="0" applyFont="1" applyFill="1" applyBorder="1" applyAlignment="1">
      <alignment wrapText="1"/>
    </xf>
    <xf numFmtId="0" fontId="0" fillId="19" borderId="7" xfId="0" applyFill="1" applyBorder="1" applyAlignment="1">
      <alignment vertical="center"/>
    </xf>
    <xf numFmtId="0" fontId="4" fillId="19" borderId="7" xfId="0" applyFont="1" applyFill="1" applyBorder="1" applyAlignment="1" applyProtection="1">
      <alignment wrapText="1"/>
      <protection locked="0"/>
    </xf>
    <xf numFmtId="0" fontId="4" fillId="19" borderId="7" xfId="0" applyFont="1" applyFill="1" applyBorder="1" applyAlignment="1" applyProtection="1">
      <alignment horizontal="center" vertical="center" wrapText="1"/>
      <protection locked="0"/>
    </xf>
    <xf numFmtId="0" fontId="13" fillId="19" borderId="7" xfId="0" applyFont="1" applyFill="1" applyBorder="1" applyAlignment="1" applyProtection="1">
      <alignment wrapText="1"/>
      <protection locked="0"/>
    </xf>
    <xf numFmtId="0" fontId="13" fillId="19" borderId="7" xfId="0" applyFont="1" applyFill="1" applyBorder="1" applyProtection="1">
      <protection locked="0"/>
    </xf>
    <xf numFmtId="0" fontId="4" fillId="28" borderId="7" xfId="0" applyFont="1" applyFill="1" applyBorder="1" applyAlignment="1" applyProtection="1">
      <alignment wrapText="1"/>
      <protection locked="0"/>
    </xf>
    <xf numFmtId="0" fontId="4" fillId="28" borderId="7" xfId="0" applyFont="1" applyFill="1" applyBorder="1" applyAlignment="1" applyProtection="1">
      <alignment horizontal="center" vertical="center"/>
      <protection locked="0"/>
    </xf>
    <xf numFmtId="0" fontId="13" fillId="28" borderId="7" xfId="0" applyFont="1" applyFill="1" applyBorder="1" applyProtection="1">
      <protection locked="0"/>
    </xf>
    <xf numFmtId="0" fontId="13" fillId="28" borderId="7" xfId="0" applyFont="1" applyFill="1" applyBorder="1" applyAlignment="1" applyProtection="1">
      <alignment wrapText="1"/>
      <protection locked="0"/>
    </xf>
    <xf numFmtId="0" fontId="4" fillId="36" borderId="7" xfId="0" applyFont="1" applyFill="1" applyBorder="1" applyAlignment="1" applyProtection="1">
      <alignment wrapText="1"/>
      <protection locked="0"/>
    </xf>
    <xf numFmtId="0" fontId="13" fillId="36" borderId="7" xfId="0" applyFont="1" applyFill="1" applyBorder="1" applyAlignment="1" applyProtection="1">
      <alignment horizontal="center" vertical="center" wrapText="1"/>
      <protection locked="0"/>
    </xf>
    <xf numFmtId="0" fontId="13" fillId="36" borderId="7" xfId="0" applyFont="1" applyFill="1" applyBorder="1" applyAlignment="1" applyProtection="1">
      <alignment wrapText="1"/>
      <protection locked="0"/>
    </xf>
    <xf numFmtId="0" fontId="13" fillId="36" borderId="7" xfId="0" applyFont="1" applyFill="1" applyBorder="1" applyProtection="1">
      <protection locked="0"/>
    </xf>
    <xf numFmtId="0" fontId="13" fillId="36" borderId="7" xfId="0" applyFont="1" applyFill="1" applyBorder="1" applyAlignment="1" applyProtection="1">
      <alignment horizontal="center" vertical="center"/>
      <protection locked="0"/>
    </xf>
    <xf numFmtId="0" fontId="27" fillId="0" borderId="0" xfId="0" applyFont="1"/>
    <xf numFmtId="0" fontId="12" fillId="3" borderId="40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 wrapText="1"/>
    </xf>
    <xf numFmtId="0" fontId="30" fillId="3" borderId="45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16" fillId="0" borderId="7" xfId="0" applyFont="1" applyBorder="1" applyAlignment="1">
      <alignment vertical="center"/>
    </xf>
    <xf numFmtId="0" fontId="16" fillId="0" borderId="7" xfId="0" quotePrefix="1" applyFont="1" applyBorder="1" applyAlignment="1">
      <alignment horizontal="center" vertical="center"/>
    </xf>
    <xf numFmtId="0" fontId="16" fillId="0" borderId="7" xfId="0" quotePrefix="1" applyFont="1" applyBorder="1" applyAlignment="1">
      <alignment vertical="center"/>
    </xf>
    <xf numFmtId="0" fontId="16" fillId="0" borderId="7" xfId="0" applyFont="1" applyBorder="1" applyAlignment="1">
      <alignment vertical="center" wrapText="1"/>
    </xf>
    <xf numFmtId="0" fontId="16" fillId="12" borderId="4" xfId="0" quotePrefix="1" applyFont="1" applyFill="1" applyBorder="1" applyAlignment="1">
      <alignment vertical="center"/>
    </xf>
    <xf numFmtId="0" fontId="16" fillId="11" borderId="4" xfId="0" quotePrefix="1" applyFont="1" applyFill="1" applyBorder="1" applyAlignment="1">
      <alignment vertical="center"/>
    </xf>
    <xf numFmtId="0" fontId="16" fillId="13" borderId="4" xfId="0" quotePrefix="1" applyFont="1" applyFill="1" applyBorder="1" applyAlignment="1">
      <alignment vertical="center"/>
    </xf>
    <xf numFmtId="0" fontId="16" fillId="23" borderId="4" xfId="0" quotePrefix="1" applyFont="1" applyFill="1" applyBorder="1" applyAlignment="1">
      <alignment vertical="center"/>
    </xf>
    <xf numFmtId="0" fontId="16" fillId="30" borderId="4" xfId="0" quotePrefix="1" applyFont="1" applyFill="1" applyBorder="1" applyAlignment="1">
      <alignment vertical="center"/>
    </xf>
    <xf numFmtId="0" fontId="16" fillId="2" borderId="4" xfId="0" quotePrefix="1" applyFont="1" applyFill="1" applyBorder="1" applyAlignment="1">
      <alignment vertical="center"/>
    </xf>
    <xf numFmtId="0" fontId="21" fillId="24" borderId="22" xfId="0" applyFont="1" applyFill="1" applyBorder="1" applyAlignment="1">
      <alignment vertical="center" wrapText="1"/>
    </xf>
    <xf numFmtId="0" fontId="29" fillId="22" borderId="4" xfId="0" applyFont="1" applyFill="1" applyBorder="1" applyAlignment="1">
      <alignment vertical="center" wrapText="1"/>
    </xf>
    <xf numFmtId="0" fontId="21" fillId="27" borderId="3" xfId="0" applyFont="1" applyFill="1" applyBorder="1" applyAlignment="1">
      <alignment vertical="center" wrapText="1"/>
    </xf>
    <xf numFmtId="0" fontId="52" fillId="42" borderId="38" xfId="0" applyFont="1" applyFill="1" applyBorder="1" applyAlignment="1">
      <alignment horizontal="center" vertical="center"/>
    </xf>
    <xf numFmtId="0" fontId="52" fillId="17" borderId="39" xfId="0" applyFont="1" applyFill="1" applyBorder="1" applyAlignment="1">
      <alignment horizontal="center" vertical="center"/>
    </xf>
    <xf numFmtId="0" fontId="13" fillId="19" borderId="66" xfId="0" applyFont="1" applyFill="1" applyBorder="1" applyAlignment="1">
      <alignment horizontal="center" vertical="center"/>
    </xf>
    <xf numFmtId="0" fontId="52" fillId="42" borderId="6" xfId="0" applyFont="1" applyFill="1" applyBorder="1" applyAlignment="1">
      <alignment horizontal="center" vertical="center"/>
    </xf>
    <xf numFmtId="0" fontId="52" fillId="17" borderId="7" xfId="0" applyFont="1" applyFill="1" applyBorder="1" applyAlignment="1">
      <alignment horizontal="center" vertical="center"/>
    </xf>
    <xf numFmtId="0" fontId="13" fillId="19" borderId="8" xfId="0" applyFont="1" applyFill="1" applyBorder="1" applyAlignment="1">
      <alignment horizontal="center" vertical="center"/>
    </xf>
    <xf numFmtId="0" fontId="52" fillId="42" borderId="16" xfId="0" applyFont="1" applyFill="1" applyBorder="1" applyAlignment="1">
      <alignment horizontal="center" vertical="center"/>
    </xf>
    <xf numFmtId="0" fontId="52" fillId="17" borderId="13" xfId="0" applyFont="1" applyFill="1" applyBorder="1" applyAlignment="1">
      <alignment horizontal="center" vertical="center"/>
    </xf>
    <xf numFmtId="0" fontId="13" fillId="19" borderId="14" xfId="0" applyFont="1" applyFill="1" applyBorder="1" applyAlignment="1">
      <alignment horizontal="center" vertical="center"/>
    </xf>
    <xf numFmtId="0" fontId="12" fillId="19" borderId="53" xfId="0" applyFont="1" applyFill="1" applyBorder="1" applyAlignment="1">
      <alignment vertical="center" wrapText="1"/>
    </xf>
    <xf numFmtId="0" fontId="12" fillId="19" borderId="51" xfId="0" applyFont="1" applyFill="1" applyBorder="1" applyAlignment="1">
      <alignment vertical="center" wrapText="1"/>
    </xf>
    <xf numFmtId="0" fontId="12" fillId="19" borderId="55" xfId="0" applyFont="1" applyFill="1" applyBorder="1" applyAlignment="1">
      <alignment vertical="center" wrapText="1"/>
    </xf>
    <xf numFmtId="0" fontId="52" fillId="42" borderId="40" xfId="0" applyFont="1" applyFill="1" applyBorder="1" applyAlignment="1">
      <alignment horizontal="center" vertical="center"/>
    </xf>
    <xf numFmtId="0" fontId="52" fillId="17" borderId="1" xfId="0" applyFont="1" applyFill="1" applyBorder="1" applyAlignment="1">
      <alignment horizontal="center" vertical="center"/>
    </xf>
    <xf numFmtId="0" fontId="13" fillId="19" borderId="15" xfId="0" applyFont="1" applyFill="1" applyBorder="1" applyAlignment="1">
      <alignment horizontal="center" vertical="center"/>
    </xf>
    <xf numFmtId="0" fontId="12" fillId="19" borderId="51" xfId="0" quotePrefix="1" applyFont="1" applyFill="1" applyBorder="1" applyAlignment="1">
      <alignment horizontal="center" vertical="center"/>
    </xf>
    <xf numFmtId="0" fontId="12" fillId="19" borderId="51" xfId="0" quotePrefix="1" applyFont="1" applyFill="1" applyBorder="1" applyAlignment="1">
      <alignment vertical="center"/>
    </xf>
    <xf numFmtId="0" fontId="12" fillId="19" borderId="51" xfId="0" applyFont="1" applyFill="1" applyBorder="1" applyAlignment="1">
      <alignment vertical="center"/>
    </xf>
    <xf numFmtId="0" fontId="30" fillId="19" borderId="53" xfId="0" applyFont="1" applyFill="1" applyBorder="1" applyAlignment="1">
      <alignment vertical="center" wrapText="1"/>
    </xf>
    <xf numFmtId="0" fontId="12" fillId="19" borderId="57" xfId="0" applyFont="1" applyFill="1" applyBorder="1" applyAlignment="1">
      <alignment vertical="center" wrapText="1"/>
    </xf>
    <xf numFmtId="0" fontId="30" fillId="19" borderId="52" xfId="0" applyFont="1" applyFill="1" applyBorder="1" applyAlignment="1">
      <alignment vertical="center" wrapText="1"/>
    </xf>
    <xf numFmtId="0" fontId="12" fillId="19" borderId="50" xfId="0" applyFont="1" applyFill="1" applyBorder="1" applyAlignment="1">
      <alignment vertical="center" wrapText="1"/>
    </xf>
    <xf numFmtId="0" fontId="12" fillId="19" borderId="52" xfId="0" applyFont="1" applyFill="1" applyBorder="1" applyAlignment="1">
      <alignment vertical="center" wrapText="1"/>
    </xf>
    <xf numFmtId="0" fontId="16" fillId="0" borderId="4" xfId="0" applyFont="1" applyBorder="1" applyAlignment="1">
      <alignment vertical="center"/>
    </xf>
    <xf numFmtId="0" fontId="16" fillId="0" borderId="4" xfId="0" quotePrefix="1" applyFont="1" applyBorder="1" applyAlignment="1">
      <alignment horizontal="center" vertical="center"/>
    </xf>
    <xf numFmtId="0" fontId="16" fillId="0" borderId="4" xfId="0" quotePrefix="1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2" fillId="20" borderId="50" xfId="0" applyFont="1" applyFill="1" applyBorder="1" applyAlignment="1">
      <alignment vertical="center"/>
    </xf>
    <xf numFmtId="0" fontId="12" fillId="20" borderId="51" xfId="0" quotePrefix="1" applyFont="1" applyFill="1" applyBorder="1" applyAlignment="1">
      <alignment horizontal="center" vertical="center"/>
    </xf>
    <xf numFmtId="0" fontId="12" fillId="20" borderId="51" xfId="0" quotePrefix="1" applyFont="1" applyFill="1" applyBorder="1" applyAlignment="1">
      <alignment vertical="center"/>
    </xf>
    <xf numFmtId="0" fontId="12" fillId="20" borderId="51" xfId="0" applyFont="1" applyFill="1" applyBorder="1" applyAlignment="1">
      <alignment vertical="center"/>
    </xf>
    <xf numFmtId="0" fontId="12" fillId="20" borderId="51" xfId="0" applyFont="1" applyFill="1" applyBorder="1" applyAlignment="1">
      <alignment vertical="center" wrapText="1"/>
    </xf>
    <xf numFmtId="0" fontId="30" fillId="20" borderId="53" xfId="0" applyFont="1" applyFill="1" applyBorder="1" applyAlignment="1">
      <alignment vertical="center" wrapText="1"/>
    </xf>
    <xf numFmtId="0" fontId="30" fillId="20" borderId="57" xfId="0" applyFont="1" applyFill="1" applyBorder="1" applyAlignment="1">
      <alignment vertical="center" wrapText="1"/>
    </xf>
    <xf numFmtId="0" fontId="30" fillId="20" borderId="50" xfId="0" applyFont="1" applyFill="1" applyBorder="1" applyAlignment="1">
      <alignment vertical="center" wrapText="1"/>
    </xf>
    <xf numFmtId="0" fontId="30" fillId="20" borderId="51" xfId="0" applyFont="1" applyFill="1" applyBorder="1" applyAlignment="1">
      <alignment vertical="center" wrapText="1"/>
    </xf>
    <xf numFmtId="0" fontId="30" fillId="20" borderId="52" xfId="0" applyFont="1" applyFill="1" applyBorder="1" applyAlignment="1">
      <alignment vertical="center" wrapText="1"/>
    </xf>
    <xf numFmtId="0" fontId="30" fillId="20" borderId="55" xfId="0" applyFont="1" applyFill="1" applyBorder="1" applyAlignment="1">
      <alignment vertical="center" wrapText="1"/>
    </xf>
    <xf numFmtId="0" fontId="4" fillId="29" borderId="53" xfId="0" applyFont="1" applyFill="1" applyBorder="1" applyAlignment="1">
      <alignment vertical="center"/>
    </xf>
    <xf numFmtId="0" fontId="4" fillId="29" borderId="50" xfId="0" applyFont="1" applyFill="1" applyBorder="1" applyAlignment="1">
      <alignment vertical="center"/>
    </xf>
    <xf numFmtId="0" fontId="4" fillId="29" borderId="54" xfId="0" applyFont="1" applyFill="1" applyBorder="1" applyAlignment="1">
      <alignment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164" fontId="16" fillId="0" borderId="63" xfId="0" applyNumberFormat="1" applyFont="1" applyBorder="1" applyAlignment="1" applyProtection="1">
      <alignment vertical="center" wrapText="1"/>
      <protection hidden="1"/>
    </xf>
    <xf numFmtId="0" fontId="9" fillId="6" borderId="28" xfId="0" applyFont="1" applyFill="1" applyBorder="1" applyAlignment="1">
      <alignment vertical="top"/>
    </xf>
    <xf numFmtId="0" fontId="9" fillId="6" borderId="49" xfId="0" applyFont="1" applyFill="1" applyBorder="1" applyAlignment="1">
      <alignment vertical="top"/>
    </xf>
    <xf numFmtId="0" fontId="12" fillId="25" borderId="51" xfId="0" applyFont="1" applyFill="1" applyBorder="1" applyAlignment="1" applyProtection="1">
      <alignment vertical="top" textRotation="90"/>
      <protection locked="0"/>
    </xf>
    <xf numFmtId="0" fontId="12" fillId="25" borderId="52" xfId="0" applyFont="1" applyFill="1" applyBorder="1" applyAlignment="1" applyProtection="1">
      <alignment vertical="top" textRotation="90"/>
      <protection locked="0"/>
    </xf>
    <xf numFmtId="0" fontId="12" fillId="25" borderId="50" xfId="0" applyFont="1" applyFill="1" applyBorder="1" applyAlignment="1" applyProtection="1">
      <alignment vertical="top" textRotation="90"/>
      <protection locked="0"/>
    </xf>
    <xf numFmtId="0" fontId="12" fillId="25" borderId="55" xfId="0" applyFont="1" applyFill="1" applyBorder="1" applyAlignment="1" applyProtection="1">
      <alignment vertical="top" textRotation="90"/>
      <protection locked="0"/>
    </xf>
    <xf numFmtId="0" fontId="12" fillId="28" borderId="53" xfId="0" applyFont="1" applyFill="1" applyBorder="1" applyAlignment="1" applyProtection="1">
      <alignment vertical="top" textRotation="90"/>
      <protection locked="0"/>
    </xf>
    <xf numFmtId="0" fontId="12" fillId="28" borderId="51" xfId="0" applyFont="1" applyFill="1" applyBorder="1" applyAlignment="1" applyProtection="1">
      <alignment vertical="top" textRotation="90"/>
      <protection locked="0"/>
    </xf>
    <xf numFmtId="0" fontId="12" fillId="28" borderId="52" xfId="0" applyFont="1" applyFill="1" applyBorder="1" applyAlignment="1" applyProtection="1">
      <alignment vertical="top" textRotation="90"/>
      <protection locked="0"/>
    </xf>
    <xf numFmtId="0" fontId="12" fillId="19" borderId="50" xfId="0" applyFont="1" applyFill="1" applyBorder="1" applyAlignment="1" applyProtection="1">
      <alignment vertical="top" textRotation="90"/>
      <protection locked="0"/>
    </xf>
    <xf numFmtId="0" fontId="12" fillId="19" borderId="51" xfId="0" applyFont="1" applyFill="1" applyBorder="1" applyAlignment="1" applyProtection="1">
      <alignment vertical="top" textRotation="90"/>
      <protection locked="0"/>
    </xf>
    <xf numFmtId="0" fontId="12" fillId="19" borderId="55" xfId="0" applyFont="1" applyFill="1" applyBorder="1" applyAlignment="1" applyProtection="1">
      <alignment vertical="top" textRotation="90"/>
      <protection locked="0"/>
    </xf>
    <xf numFmtId="0" fontId="12" fillId="25" borderId="53" xfId="0" applyFont="1" applyFill="1" applyBorder="1" applyAlignment="1" applyProtection="1">
      <alignment vertical="top" textRotation="90"/>
      <protection locked="0"/>
    </xf>
    <xf numFmtId="0" fontId="12" fillId="28" borderId="50" xfId="0" applyFont="1" applyFill="1" applyBorder="1" applyAlignment="1" applyProtection="1">
      <alignment vertical="top" textRotation="90"/>
      <protection locked="0"/>
    </xf>
    <xf numFmtId="0" fontId="12" fillId="28" borderId="55" xfId="0" applyFont="1" applyFill="1" applyBorder="1" applyAlignment="1" applyProtection="1">
      <alignment vertical="top" textRotation="90"/>
      <protection locked="0"/>
    </xf>
    <xf numFmtId="0" fontId="12" fillId="19" borderId="53" xfId="0" applyFont="1" applyFill="1" applyBorder="1" applyAlignment="1" applyProtection="1">
      <alignment vertical="top" textRotation="90"/>
      <protection locked="0"/>
    </xf>
    <xf numFmtId="0" fontId="9" fillId="0" borderId="0" xfId="0" applyFont="1" applyAlignment="1" applyProtection="1">
      <alignment vertical="top"/>
      <protection locked="0"/>
    </xf>
    <xf numFmtId="0" fontId="12" fillId="19" borderId="50" xfId="0" applyFont="1" applyFill="1" applyBorder="1" applyAlignment="1">
      <alignment vertical="center"/>
    </xf>
    <xf numFmtId="0" fontId="4" fillId="29" borderId="41" xfId="0" applyFont="1" applyFill="1" applyBorder="1" applyAlignment="1">
      <alignment vertical="center"/>
    </xf>
    <xf numFmtId="0" fontId="4" fillId="29" borderId="42" xfId="0" applyFont="1" applyFill="1" applyBorder="1" applyAlignment="1">
      <alignment vertical="center"/>
    </xf>
    <xf numFmtId="0" fontId="4" fillId="29" borderId="44" xfId="0" applyFont="1" applyFill="1" applyBorder="1" applyAlignment="1">
      <alignment vertical="center" wrapText="1"/>
    </xf>
    <xf numFmtId="0" fontId="4" fillId="29" borderId="42" xfId="0" applyFont="1" applyFill="1" applyBorder="1" applyAlignment="1">
      <alignment vertical="center" wrapText="1"/>
    </xf>
    <xf numFmtId="0" fontId="23" fillId="0" borderId="0" xfId="0" applyFont="1"/>
    <xf numFmtId="0" fontId="16" fillId="0" borderId="57" xfId="0" applyFont="1" applyBorder="1" applyAlignment="1">
      <alignment vertical="center"/>
    </xf>
    <xf numFmtId="0" fontId="16" fillId="0" borderId="5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39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42" xfId="0" applyFont="1" applyFill="1" applyBorder="1" applyAlignment="1">
      <alignment horizontal="center" vertical="center" textRotation="90" wrapText="1"/>
    </xf>
    <xf numFmtId="0" fontId="4" fillId="18" borderId="7" xfId="0" applyFont="1" applyFill="1" applyBorder="1" applyAlignment="1">
      <alignment horizontal="left" vertical="top" wrapText="1"/>
    </xf>
    <xf numFmtId="0" fontId="13" fillId="18" borderId="9" xfId="0" applyFont="1" applyFill="1" applyBorder="1" applyAlignment="1">
      <alignment horizontal="left" wrapText="1"/>
    </xf>
    <xf numFmtId="0" fontId="13" fillId="18" borderId="31" xfId="0" applyFont="1" applyFill="1" applyBorder="1" applyAlignment="1">
      <alignment horizontal="left" wrapText="1"/>
    </xf>
    <xf numFmtId="0" fontId="13" fillId="18" borderId="10" xfId="0" applyFont="1" applyFill="1" applyBorder="1" applyAlignment="1">
      <alignment horizontal="left" wrapText="1"/>
    </xf>
    <xf numFmtId="0" fontId="6" fillId="8" borderId="14" xfId="0" applyFont="1" applyFill="1" applyBorder="1" applyAlignment="1">
      <alignment horizontal="center" vertical="top" wrapText="1"/>
    </xf>
    <xf numFmtId="0" fontId="6" fillId="8" borderId="33" xfId="0" applyFont="1" applyFill="1" applyBorder="1" applyAlignment="1">
      <alignment horizontal="center" vertical="top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31" xfId="0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center" vertical="center" wrapText="1"/>
    </xf>
    <xf numFmtId="0" fontId="4" fillId="12" borderId="21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wrapText="1"/>
    </xf>
    <xf numFmtId="0" fontId="4" fillId="8" borderId="29" xfId="0" applyFont="1" applyFill="1" applyBorder="1" applyAlignment="1">
      <alignment horizontal="center" wrapText="1"/>
    </xf>
    <xf numFmtId="0" fontId="4" fillId="8" borderId="21" xfId="0" applyFont="1" applyFill="1" applyBorder="1" applyAlignment="1">
      <alignment horizontal="center" wrapText="1"/>
    </xf>
    <xf numFmtId="0" fontId="4" fillId="9" borderId="23" xfId="0" applyFont="1" applyFill="1" applyBorder="1" applyAlignment="1">
      <alignment horizontal="center" textRotation="90" wrapText="1"/>
    </xf>
    <xf numFmtId="0" fontId="4" fillId="9" borderId="3" xfId="0" applyFont="1" applyFill="1" applyBorder="1" applyAlignment="1">
      <alignment horizontal="center" textRotation="90" wrapText="1"/>
    </xf>
    <xf numFmtId="0" fontId="4" fillId="11" borderId="23" xfId="0" applyFont="1" applyFill="1" applyBorder="1" applyAlignment="1">
      <alignment horizontal="center" textRotation="90" wrapText="1"/>
    </xf>
    <xf numFmtId="0" fontId="4" fillId="11" borderId="3" xfId="0" applyFont="1" applyFill="1" applyBorder="1" applyAlignment="1">
      <alignment horizontal="center" textRotation="90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textRotation="90" wrapText="1"/>
    </xf>
    <xf numFmtId="0" fontId="4" fillId="8" borderId="4" xfId="0" applyFont="1" applyFill="1" applyBorder="1" applyAlignment="1">
      <alignment horizontal="center" textRotation="90" wrapText="1"/>
    </xf>
    <xf numFmtId="0" fontId="4" fillId="8" borderId="23" xfId="0" applyFont="1" applyFill="1" applyBorder="1" applyAlignment="1">
      <alignment horizontal="center" textRotation="90" wrapText="1"/>
    </xf>
    <xf numFmtId="0" fontId="4" fillId="8" borderId="3" xfId="0" applyFont="1" applyFill="1" applyBorder="1" applyAlignment="1">
      <alignment horizontal="center" textRotation="90" wrapText="1"/>
    </xf>
    <xf numFmtId="0" fontId="4" fillId="8" borderId="21" xfId="0" applyFont="1" applyFill="1" applyBorder="1" applyAlignment="1">
      <alignment horizontal="center" textRotation="90" wrapText="1"/>
    </xf>
    <xf numFmtId="0" fontId="4" fillId="8" borderId="22" xfId="0" applyFont="1" applyFill="1" applyBorder="1" applyAlignment="1">
      <alignment horizontal="center" textRotation="90" wrapText="1"/>
    </xf>
    <xf numFmtId="0" fontId="4" fillId="13" borderId="13" xfId="0" applyFont="1" applyFill="1" applyBorder="1" applyAlignment="1">
      <alignment horizontal="center" textRotation="90" wrapText="1"/>
    </xf>
    <xf numFmtId="0" fontId="4" fillId="13" borderId="4" xfId="0" applyFont="1" applyFill="1" applyBorder="1" applyAlignment="1">
      <alignment horizontal="center" textRotation="90" wrapText="1"/>
    </xf>
    <xf numFmtId="0" fontId="4" fillId="3" borderId="13" xfId="0" applyFont="1" applyFill="1" applyBorder="1" applyAlignment="1">
      <alignment horizontal="center" textRotation="90" wrapText="1"/>
    </xf>
    <xf numFmtId="0" fontId="4" fillId="3" borderId="4" xfId="0" applyFont="1" applyFill="1" applyBorder="1" applyAlignment="1">
      <alignment horizontal="center" textRotation="90" wrapText="1"/>
    </xf>
    <xf numFmtId="0" fontId="15" fillId="8" borderId="31" xfId="0" applyFont="1" applyFill="1" applyBorder="1" applyAlignment="1">
      <alignment horizontal="center" wrapText="1"/>
    </xf>
    <xf numFmtId="0" fontId="15" fillId="8" borderId="10" xfId="0" applyFont="1" applyFill="1" applyBorder="1" applyAlignment="1">
      <alignment horizontal="center" wrapText="1"/>
    </xf>
    <xf numFmtId="0" fontId="4" fillId="9" borderId="13" xfId="0" applyFont="1" applyFill="1" applyBorder="1" applyAlignment="1">
      <alignment horizontal="center" textRotation="90" wrapText="1"/>
    </xf>
    <xf numFmtId="0" fontId="4" fillId="9" borderId="4" xfId="0" applyFont="1" applyFill="1" applyBorder="1" applyAlignment="1">
      <alignment horizontal="center" textRotation="90" wrapText="1"/>
    </xf>
    <xf numFmtId="0" fontId="4" fillId="11" borderId="34" xfId="0" applyFont="1" applyFill="1" applyBorder="1" applyAlignment="1">
      <alignment horizontal="center" textRotation="90" wrapText="1"/>
    </xf>
    <xf numFmtId="0" fontId="4" fillId="11" borderId="32" xfId="0" applyFont="1" applyFill="1" applyBorder="1" applyAlignment="1">
      <alignment horizontal="center" textRotation="90" wrapText="1"/>
    </xf>
    <xf numFmtId="0" fontId="4" fillId="12" borderId="13" xfId="0" applyFont="1" applyFill="1" applyBorder="1" applyAlignment="1">
      <alignment horizontal="center" textRotation="90" wrapText="1"/>
    </xf>
    <xf numFmtId="0" fontId="4" fillId="12" borderId="4" xfId="0" applyFont="1" applyFill="1" applyBorder="1" applyAlignment="1">
      <alignment horizontal="center" textRotation="90" wrapText="1"/>
    </xf>
    <xf numFmtId="0" fontId="15" fillId="8" borderId="13" xfId="0" applyFont="1" applyFill="1" applyBorder="1" applyAlignment="1">
      <alignment horizontal="center" textRotation="90" wrapText="1"/>
    </xf>
    <xf numFmtId="0" fontId="15" fillId="8" borderId="4" xfId="0" applyFont="1" applyFill="1" applyBorder="1" applyAlignment="1">
      <alignment horizontal="center" textRotation="90" wrapText="1"/>
    </xf>
    <xf numFmtId="0" fontId="4" fillId="8" borderId="14" xfId="0" applyFont="1" applyFill="1" applyBorder="1" applyAlignment="1">
      <alignment horizontal="center" textRotation="90" wrapText="1"/>
    </xf>
    <xf numFmtId="0" fontId="4" fillId="8" borderId="5" xfId="0" applyFont="1" applyFill="1" applyBorder="1" applyAlignment="1">
      <alignment horizontal="center" textRotation="90" wrapText="1"/>
    </xf>
    <xf numFmtId="0" fontId="4" fillId="3" borderId="20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top" wrapText="1"/>
    </xf>
    <xf numFmtId="0" fontId="13" fillId="8" borderId="42" xfId="0" applyFont="1" applyFill="1" applyBorder="1" applyAlignment="1">
      <alignment horizontal="center" vertical="top" wrapText="1"/>
    </xf>
    <xf numFmtId="0" fontId="13" fillId="8" borderId="16" xfId="0" applyFont="1" applyFill="1" applyBorder="1" applyAlignment="1">
      <alignment horizontal="center" vertical="top" wrapText="1"/>
    </xf>
    <xf numFmtId="0" fontId="13" fillId="8" borderId="41" xfId="0" applyFont="1" applyFill="1" applyBorder="1" applyAlignment="1">
      <alignment horizontal="center" vertical="top" wrapText="1"/>
    </xf>
    <xf numFmtId="0" fontId="13" fillId="8" borderId="23" xfId="0" applyFont="1" applyFill="1" applyBorder="1" applyAlignment="1">
      <alignment horizontal="center" vertical="top" wrapText="1"/>
    </xf>
    <xf numFmtId="0" fontId="13" fillId="8" borderId="44" xfId="0" applyFont="1" applyFill="1" applyBorder="1" applyAlignment="1">
      <alignment horizontal="center" vertical="top" wrapText="1"/>
    </xf>
    <xf numFmtId="0" fontId="4" fillId="8" borderId="16" xfId="0" applyFont="1" applyFill="1" applyBorder="1" applyAlignment="1">
      <alignment horizontal="center" textRotation="90" wrapText="1"/>
    </xf>
    <xf numFmtId="0" fontId="4" fillId="8" borderId="2" xfId="0" applyFont="1" applyFill="1" applyBorder="1" applyAlignment="1">
      <alignment horizontal="center" textRotation="90" wrapText="1"/>
    </xf>
    <xf numFmtId="0" fontId="4" fillId="3" borderId="38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42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center" vertical="top"/>
    </xf>
    <xf numFmtId="0" fontId="4" fillId="3" borderId="41" xfId="0" applyFont="1" applyFill="1" applyBorder="1" applyAlignment="1">
      <alignment horizontal="center" vertical="top"/>
    </xf>
    <xf numFmtId="0" fontId="13" fillId="9" borderId="13" xfId="0" applyFont="1" applyFill="1" applyBorder="1" applyAlignment="1">
      <alignment horizontal="center" vertical="top" wrapText="1"/>
    </xf>
    <xf numFmtId="0" fontId="13" fillId="9" borderId="42" xfId="0" applyFont="1" applyFill="1" applyBorder="1" applyAlignment="1">
      <alignment horizontal="center" vertical="top" wrapText="1"/>
    </xf>
    <xf numFmtId="0" fontId="13" fillId="8" borderId="21" xfId="0" applyFont="1" applyFill="1" applyBorder="1" applyAlignment="1">
      <alignment horizontal="center" vertical="top" wrapText="1"/>
    </xf>
    <xf numFmtId="0" fontId="13" fillId="8" borderId="43" xfId="0" applyFont="1" applyFill="1" applyBorder="1" applyAlignment="1">
      <alignment horizontal="center" vertical="top" wrapText="1"/>
    </xf>
    <xf numFmtId="0" fontId="13" fillId="8" borderId="21" xfId="0" applyFont="1" applyFill="1" applyBorder="1" applyAlignment="1">
      <alignment horizontal="center" vertical="top"/>
    </xf>
    <xf numFmtId="0" fontId="13" fillId="8" borderId="43" xfId="0" applyFont="1" applyFill="1" applyBorder="1" applyAlignment="1">
      <alignment horizontal="center" vertical="top"/>
    </xf>
    <xf numFmtId="0" fontId="13" fillId="8" borderId="13" xfId="0" applyFont="1" applyFill="1" applyBorder="1" applyAlignment="1">
      <alignment horizontal="center" vertical="top"/>
    </xf>
    <xf numFmtId="0" fontId="13" fillId="8" borderId="42" xfId="0" applyFont="1" applyFill="1" applyBorder="1" applyAlignment="1">
      <alignment horizontal="center" vertical="top"/>
    </xf>
    <xf numFmtId="0" fontId="13" fillId="11" borderId="23" xfId="0" applyFont="1" applyFill="1" applyBorder="1" applyAlignment="1">
      <alignment horizontal="center" vertical="top" wrapText="1"/>
    </xf>
    <xf numFmtId="0" fontId="13" fillId="11" borderId="44" xfId="0" applyFont="1" applyFill="1" applyBorder="1" applyAlignment="1">
      <alignment horizontal="center" vertical="top" wrapText="1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13" fillId="34" borderId="62" xfId="0" applyFont="1" applyFill="1" applyBorder="1" applyAlignment="1">
      <alignment horizontal="center" vertical="center" wrapText="1"/>
    </xf>
    <xf numFmtId="0" fontId="13" fillId="34" borderId="14" xfId="0" applyFont="1" applyFill="1" applyBorder="1" applyAlignment="1">
      <alignment horizontal="center" vertical="center" wrapText="1"/>
    </xf>
    <xf numFmtId="0" fontId="13" fillId="34" borderId="15" xfId="0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8" borderId="4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8" fillId="7" borderId="32" xfId="0" applyFont="1" applyFill="1" applyBorder="1" applyAlignment="1">
      <alignment horizontal="center" vertical="center" wrapText="1"/>
    </xf>
    <xf numFmtId="0" fontId="14" fillId="14" borderId="7" xfId="0" applyFont="1" applyFill="1" applyBorder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11" fillId="17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left" wrapText="1"/>
    </xf>
    <xf numFmtId="0" fontId="14" fillId="14" borderId="10" xfId="0" applyFont="1" applyFill="1" applyBorder="1" applyAlignment="1">
      <alignment horizontal="center" vertical="center" wrapText="1"/>
    </xf>
    <xf numFmtId="49" fontId="8" fillId="7" borderId="14" xfId="0" applyNumberFormat="1" applyFont="1" applyFill="1" applyBorder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 vertical="center" wrapText="1"/>
    </xf>
    <xf numFmtId="0" fontId="13" fillId="11" borderId="34" xfId="0" applyFont="1" applyFill="1" applyBorder="1" applyAlignment="1">
      <alignment horizontal="center" vertical="top" wrapText="1"/>
    </xf>
    <xf numFmtId="0" fontId="13" fillId="11" borderId="49" xfId="0" applyFont="1" applyFill="1" applyBorder="1" applyAlignment="1">
      <alignment horizontal="center" vertical="top" wrapText="1"/>
    </xf>
    <xf numFmtId="0" fontId="44" fillId="38" borderId="18" xfId="0" applyFont="1" applyFill="1" applyBorder="1" applyAlignment="1">
      <alignment horizontal="center" vertical="center" wrapText="1"/>
    </xf>
    <xf numFmtId="0" fontId="44" fillId="38" borderId="65" xfId="0" applyFont="1" applyFill="1" applyBorder="1" applyAlignment="1">
      <alignment horizontal="center" vertical="center" wrapText="1"/>
    </xf>
    <xf numFmtId="0" fontId="45" fillId="39" borderId="16" xfId="0" applyFont="1" applyFill="1" applyBorder="1" applyAlignment="1">
      <alignment horizontal="center" vertical="center" textRotation="90" wrapText="1"/>
    </xf>
    <xf numFmtId="0" fontId="45" fillId="39" borderId="64" xfId="0" applyFont="1" applyFill="1" applyBorder="1" applyAlignment="1">
      <alignment horizontal="center" vertical="center" textRotation="90" wrapText="1"/>
    </xf>
    <xf numFmtId="0" fontId="46" fillId="40" borderId="13" xfId="0" applyFont="1" applyFill="1" applyBorder="1" applyAlignment="1">
      <alignment horizontal="center" vertical="center" textRotation="90" wrapText="1"/>
    </xf>
    <xf numFmtId="0" fontId="46" fillId="40" borderId="11" xfId="0" applyFont="1" applyFill="1" applyBorder="1" applyAlignment="1">
      <alignment horizontal="center" vertical="center" textRotation="90" wrapText="1"/>
    </xf>
    <xf numFmtId="0" fontId="45" fillId="41" borderId="14" xfId="0" applyFont="1" applyFill="1" applyBorder="1" applyAlignment="1">
      <alignment horizontal="center" vertical="center" textRotation="90" wrapText="1"/>
    </xf>
    <xf numFmtId="0" fontId="45" fillId="41" borderId="12" xfId="0" applyFont="1" applyFill="1" applyBorder="1" applyAlignment="1">
      <alignment horizontal="center" vertical="center" textRotation="90" wrapText="1"/>
    </xf>
    <xf numFmtId="0" fontId="8" fillId="31" borderId="18" xfId="0" applyFont="1" applyFill="1" applyBorder="1" applyAlignment="1">
      <alignment horizontal="center" vertical="center" wrapText="1"/>
    </xf>
    <xf numFmtId="0" fontId="8" fillId="31" borderId="19" xfId="0" applyFont="1" applyFill="1" applyBorder="1" applyAlignment="1">
      <alignment horizontal="center" vertical="center" wrapText="1"/>
    </xf>
    <xf numFmtId="0" fontId="8" fillId="32" borderId="18" xfId="0" applyFont="1" applyFill="1" applyBorder="1" applyAlignment="1">
      <alignment horizontal="center" vertical="center" wrapText="1"/>
    </xf>
    <xf numFmtId="0" fontId="8" fillId="32" borderId="19" xfId="0" applyFont="1" applyFill="1" applyBorder="1" applyAlignment="1">
      <alignment horizontal="center" vertical="center" wrapText="1"/>
    </xf>
    <xf numFmtId="0" fontId="8" fillId="32" borderId="20" xfId="0" applyFont="1" applyFill="1" applyBorder="1" applyAlignment="1">
      <alignment horizontal="center" vertical="center" wrapText="1"/>
    </xf>
    <xf numFmtId="0" fontId="13" fillId="33" borderId="19" xfId="0" applyFont="1" applyFill="1" applyBorder="1" applyAlignment="1">
      <alignment horizontal="center" vertical="center" wrapText="1"/>
    </xf>
    <xf numFmtId="0" fontId="13" fillId="34" borderId="18" xfId="0" applyFont="1" applyFill="1" applyBorder="1" applyAlignment="1">
      <alignment horizontal="center" vertical="center" wrapText="1"/>
    </xf>
    <xf numFmtId="0" fontId="13" fillId="34" borderId="20" xfId="0" applyFont="1" applyFill="1" applyBorder="1" applyAlignment="1">
      <alignment horizontal="center" vertical="center" wrapText="1"/>
    </xf>
    <xf numFmtId="0" fontId="8" fillId="31" borderId="60" xfId="0" applyFont="1" applyFill="1" applyBorder="1" applyAlignment="1">
      <alignment horizontal="center" vertical="center" wrapText="1"/>
    </xf>
    <xf numFmtId="0" fontId="8" fillId="31" borderId="61" xfId="0" applyFont="1" applyFill="1" applyBorder="1" applyAlignment="1">
      <alignment horizontal="center" vertical="center" wrapText="1"/>
    </xf>
    <xf numFmtId="0" fontId="8" fillId="31" borderId="62" xfId="0" applyFont="1" applyFill="1" applyBorder="1" applyAlignment="1">
      <alignment horizontal="center" vertical="center" wrapText="1"/>
    </xf>
    <xf numFmtId="0" fontId="8" fillId="31" borderId="13" xfId="0" applyFont="1" applyFill="1" applyBorder="1" applyAlignment="1">
      <alignment horizontal="center" vertical="center" wrapText="1"/>
    </xf>
    <xf numFmtId="0" fontId="8" fillId="31" borderId="1" xfId="0" applyFont="1" applyFill="1" applyBorder="1" applyAlignment="1">
      <alignment horizontal="center" vertical="center" wrapText="1"/>
    </xf>
    <xf numFmtId="0" fontId="8" fillId="31" borderId="42" xfId="0" applyFont="1" applyFill="1" applyBorder="1" applyAlignment="1">
      <alignment horizontal="center" vertical="center" wrapText="1"/>
    </xf>
    <xf numFmtId="0" fontId="8" fillId="31" borderId="23" xfId="0" applyFont="1" applyFill="1" applyBorder="1" applyAlignment="1">
      <alignment horizontal="center" vertical="center" wrapText="1"/>
    </xf>
    <xf numFmtId="0" fontId="8" fillId="31" borderId="45" xfId="0" applyFont="1" applyFill="1" applyBorder="1" applyAlignment="1">
      <alignment horizontal="center" vertical="center" wrapText="1"/>
    </xf>
    <xf numFmtId="0" fontId="8" fillId="31" borderId="44" xfId="0" applyFont="1" applyFill="1" applyBorder="1" applyAlignment="1">
      <alignment horizontal="center" vertical="center" wrapText="1"/>
    </xf>
    <xf numFmtId="0" fontId="37" fillId="31" borderId="23" xfId="0" applyFont="1" applyFill="1" applyBorder="1" applyAlignment="1">
      <alignment horizontal="center" vertical="center" wrapText="1"/>
    </xf>
    <xf numFmtId="0" fontId="37" fillId="31" borderId="45" xfId="0" applyFont="1" applyFill="1" applyBorder="1" applyAlignment="1">
      <alignment horizontal="center" vertical="center" wrapText="1"/>
    </xf>
    <xf numFmtId="0" fontId="37" fillId="31" borderId="44" xfId="0" applyFont="1" applyFill="1" applyBorder="1" applyAlignment="1">
      <alignment horizontal="center" vertical="center" wrapText="1"/>
    </xf>
    <xf numFmtId="0" fontId="8" fillId="32" borderId="16" xfId="0" applyFont="1" applyFill="1" applyBorder="1" applyAlignment="1">
      <alignment horizontal="center" vertical="center" wrapText="1"/>
    </xf>
    <xf numFmtId="0" fontId="8" fillId="32" borderId="40" xfId="0" applyFont="1" applyFill="1" applyBorder="1" applyAlignment="1">
      <alignment horizontal="center" vertical="center" wrapText="1"/>
    </xf>
    <xf numFmtId="0" fontId="8" fillId="32" borderId="41" xfId="0" applyFont="1" applyFill="1" applyBorder="1" applyAlignment="1">
      <alignment horizontal="center" vertical="center" wrapText="1"/>
    </xf>
    <xf numFmtId="0" fontId="8" fillId="32" borderId="13" xfId="0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8" fillId="32" borderId="42" xfId="0" applyFont="1" applyFill="1" applyBorder="1" applyAlignment="1">
      <alignment horizontal="center" vertical="center" wrapText="1"/>
    </xf>
    <xf numFmtId="0" fontId="37" fillId="32" borderId="14" xfId="0" applyFont="1" applyFill="1" applyBorder="1" applyAlignment="1">
      <alignment horizontal="center" vertical="center" wrapText="1"/>
    </xf>
    <xf numFmtId="0" fontId="37" fillId="32" borderId="15" xfId="0" applyFont="1" applyFill="1" applyBorder="1" applyAlignment="1">
      <alignment horizontal="center" vertical="center" wrapText="1"/>
    </xf>
    <xf numFmtId="0" fontId="37" fillId="32" borderId="33" xfId="0" applyFont="1" applyFill="1" applyBorder="1" applyAlignment="1">
      <alignment horizontal="center" vertical="center" wrapText="1"/>
    </xf>
    <xf numFmtId="0" fontId="13" fillId="33" borderId="21" xfId="0" applyFont="1" applyFill="1" applyBorder="1" applyAlignment="1">
      <alignment horizontal="center" vertical="center" wrapText="1"/>
    </xf>
    <xf numFmtId="0" fontId="13" fillId="33" borderId="48" xfId="0" applyFont="1" applyFill="1" applyBorder="1" applyAlignment="1">
      <alignment horizontal="center" vertical="center" wrapText="1"/>
    </xf>
    <xf numFmtId="0" fontId="13" fillId="33" borderId="43" xfId="0" applyFont="1" applyFill="1" applyBorder="1" applyAlignment="1">
      <alignment horizontal="center" vertical="center" wrapText="1"/>
    </xf>
    <xf numFmtId="0" fontId="13" fillId="33" borderId="23" xfId="0" applyFont="1" applyFill="1" applyBorder="1" applyAlignment="1">
      <alignment horizontal="center" vertical="center" wrapText="1"/>
    </xf>
    <xf numFmtId="0" fontId="13" fillId="33" borderId="45" xfId="0" applyFont="1" applyFill="1" applyBorder="1" applyAlignment="1">
      <alignment horizontal="center" vertical="center" wrapText="1"/>
    </xf>
    <xf numFmtId="0" fontId="13" fillId="33" borderId="44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/>
    </xf>
    <xf numFmtId="0" fontId="13" fillId="14" borderId="7" xfId="0" applyFont="1" applyFill="1" applyBorder="1" applyAlignment="1">
      <alignment horizontal="center" vertical="center" wrapText="1"/>
    </xf>
    <xf numFmtId="0" fontId="30" fillId="27" borderId="66" xfId="0" applyFont="1" applyFill="1" applyBorder="1" applyAlignment="1">
      <alignment horizontal="center" vertical="center" textRotation="90" wrapText="1"/>
    </xf>
    <xf numFmtId="0" fontId="30" fillId="27" borderId="33" xfId="0" applyFont="1" applyFill="1" applyBorder="1" applyAlignment="1">
      <alignment horizontal="center" vertical="center" textRotation="90" wrapText="1"/>
    </xf>
    <xf numFmtId="0" fontId="50" fillId="42" borderId="58" xfId="0" applyFont="1" applyFill="1" applyBorder="1" applyAlignment="1" applyProtection="1">
      <alignment horizontal="center" vertical="center"/>
      <protection locked="0"/>
    </xf>
    <xf numFmtId="0" fontId="50" fillId="42" borderId="57" xfId="0" applyFont="1" applyFill="1" applyBorder="1" applyAlignment="1" applyProtection="1">
      <alignment horizontal="center" vertical="center"/>
      <protection locked="0"/>
    </xf>
    <xf numFmtId="0" fontId="50" fillId="42" borderId="54" xfId="0" applyFont="1" applyFill="1" applyBorder="1" applyAlignment="1" applyProtection="1">
      <alignment horizontal="center" vertical="center"/>
      <protection locked="0"/>
    </xf>
    <xf numFmtId="0" fontId="50" fillId="17" borderId="50" xfId="0" applyFont="1" applyFill="1" applyBorder="1" applyAlignment="1" applyProtection="1">
      <alignment horizontal="center" vertical="center"/>
      <protection locked="0"/>
    </xf>
    <xf numFmtId="0" fontId="50" fillId="17" borderId="51" xfId="0" applyFont="1" applyFill="1" applyBorder="1" applyAlignment="1" applyProtection="1">
      <alignment horizontal="center" vertical="center"/>
      <protection locked="0"/>
    </xf>
    <xf numFmtId="0" fontId="50" fillId="17" borderId="55" xfId="0" applyFont="1" applyFill="1" applyBorder="1" applyAlignment="1" applyProtection="1">
      <alignment horizontal="center" vertical="center"/>
      <protection locked="0"/>
    </xf>
    <xf numFmtId="0" fontId="32" fillId="20" borderId="57" xfId="0" applyFont="1" applyFill="1" applyBorder="1" applyAlignment="1" applyProtection="1">
      <alignment horizontal="center" vertical="center" wrapText="1"/>
      <protection locked="0"/>
    </xf>
    <xf numFmtId="0" fontId="32" fillId="20" borderId="54" xfId="0" applyFont="1" applyFill="1" applyBorder="1" applyAlignment="1" applyProtection="1">
      <alignment horizontal="center" vertical="center" wrapText="1"/>
      <protection locked="0"/>
    </xf>
    <xf numFmtId="0" fontId="51" fillId="42" borderId="38" xfId="0" applyFont="1" applyFill="1" applyBorder="1" applyAlignment="1">
      <alignment horizontal="center" vertical="center" textRotation="90" wrapText="1"/>
    </xf>
    <xf numFmtId="0" fontId="51" fillId="42" borderId="41" xfId="0" applyFont="1" applyFill="1" applyBorder="1" applyAlignment="1">
      <alignment horizontal="center" vertical="center" textRotation="90" wrapText="1"/>
    </xf>
    <xf numFmtId="0" fontId="51" fillId="17" borderId="39" xfId="0" applyFont="1" applyFill="1" applyBorder="1" applyAlignment="1">
      <alignment horizontal="center" vertical="center" textRotation="90" wrapText="1"/>
    </xf>
    <xf numFmtId="0" fontId="51" fillId="17" borderId="42" xfId="0" applyFont="1" applyFill="1" applyBorder="1" applyAlignment="1">
      <alignment horizontal="center" vertical="center" textRotation="90" wrapText="1"/>
    </xf>
    <xf numFmtId="0" fontId="12" fillId="3" borderId="39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3" borderId="38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30" borderId="13" xfId="0" applyFont="1" applyFill="1" applyBorder="1" applyAlignment="1">
      <alignment horizontal="center" textRotation="90" wrapText="1"/>
    </xf>
    <xf numFmtId="0" fontId="12" fillId="30" borderId="42" xfId="0" applyFont="1" applyFill="1" applyBorder="1" applyAlignment="1">
      <alignment horizontal="center" textRotation="90" wrapText="1"/>
    </xf>
    <xf numFmtId="0" fontId="33" fillId="22" borderId="46" xfId="0" applyFont="1" applyFill="1" applyBorder="1" applyAlignment="1" applyProtection="1">
      <alignment horizontal="center" vertical="center"/>
      <protection locked="0"/>
    </xf>
    <xf numFmtId="0" fontId="33" fillId="22" borderId="56" xfId="0" applyFont="1" applyFill="1" applyBorder="1" applyAlignment="1" applyProtection="1">
      <alignment horizontal="center" vertical="center"/>
      <protection locked="0"/>
    </xf>
    <xf numFmtId="0" fontId="32" fillId="27" borderId="58" xfId="0" applyFont="1" applyFill="1" applyBorder="1" applyAlignment="1" applyProtection="1">
      <alignment horizontal="center" vertical="center" wrapText="1"/>
      <protection locked="0"/>
    </xf>
    <xf numFmtId="0" fontId="32" fillId="27" borderId="57" xfId="0" applyFont="1" applyFill="1" applyBorder="1" applyAlignment="1" applyProtection="1">
      <alignment horizontal="center" vertical="center" wrapText="1"/>
      <protection locked="0"/>
    </xf>
    <xf numFmtId="0" fontId="32" fillId="27" borderId="54" xfId="0" applyFont="1" applyFill="1" applyBorder="1" applyAlignment="1" applyProtection="1">
      <alignment horizontal="center" vertical="center" wrapText="1"/>
      <protection locked="0"/>
    </xf>
    <xf numFmtId="0" fontId="12" fillId="12" borderId="31" xfId="0" applyFont="1" applyFill="1" applyBorder="1" applyAlignment="1">
      <alignment horizontal="center" vertical="center" wrapText="1"/>
    </xf>
    <xf numFmtId="0" fontId="12" fillId="12" borderId="10" xfId="0" applyFont="1" applyFill="1" applyBorder="1" applyAlignment="1">
      <alignment horizontal="center" vertical="center" wrapText="1"/>
    </xf>
    <xf numFmtId="0" fontId="28" fillId="24" borderId="58" xfId="0" applyFont="1" applyFill="1" applyBorder="1" applyAlignment="1" applyProtection="1">
      <alignment horizontal="center" vertical="center"/>
      <protection locked="0"/>
    </xf>
    <xf numFmtId="0" fontId="28" fillId="24" borderId="57" xfId="0" applyFont="1" applyFill="1" applyBorder="1" applyAlignment="1" applyProtection="1">
      <alignment horizontal="center" vertical="center"/>
      <protection locked="0"/>
    </xf>
    <xf numFmtId="0" fontId="28" fillId="24" borderId="54" xfId="0" applyFont="1" applyFill="1" applyBorder="1" applyAlignment="1" applyProtection="1">
      <alignment horizontal="center" vertical="center"/>
      <protection locked="0"/>
    </xf>
    <xf numFmtId="0" fontId="32" fillId="24" borderId="58" xfId="0" applyFont="1" applyFill="1" applyBorder="1" applyAlignment="1" applyProtection="1">
      <alignment horizontal="center" vertical="center"/>
      <protection locked="0"/>
    </xf>
    <xf numFmtId="0" fontId="32" fillId="24" borderId="57" xfId="0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center"/>
    </xf>
    <xf numFmtId="0" fontId="12" fillId="6" borderId="56" xfId="0" applyFont="1" applyFill="1" applyBorder="1" applyAlignment="1">
      <alignment horizontal="center"/>
    </xf>
    <xf numFmtId="0" fontId="12" fillId="6" borderId="37" xfId="0" applyFont="1" applyFill="1" applyBorder="1" applyAlignment="1">
      <alignment horizontal="center"/>
    </xf>
    <xf numFmtId="0" fontId="12" fillId="16" borderId="13" xfId="0" applyFont="1" applyFill="1" applyBorder="1" applyAlignment="1">
      <alignment horizontal="center" vertical="center" textRotation="90" wrapText="1"/>
    </xf>
    <xf numFmtId="0" fontId="12" fillId="16" borderId="1" xfId="0" applyFont="1" applyFill="1" applyBorder="1" applyAlignment="1">
      <alignment horizontal="center" vertical="center" textRotation="90" wrapText="1"/>
    </xf>
    <xf numFmtId="0" fontId="12" fillId="16" borderId="42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textRotation="90" wrapText="1"/>
    </xf>
    <xf numFmtId="0" fontId="12" fillId="2" borderId="15" xfId="0" applyFont="1" applyFill="1" applyBorder="1" applyAlignment="1">
      <alignment horizontal="center" textRotation="90" wrapText="1"/>
    </xf>
    <xf numFmtId="0" fontId="12" fillId="2" borderId="33" xfId="0" applyFont="1" applyFill="1" applyBorder="1" applyAlignment="1">
      <alignment horizontal="center" textRotation="90" wrapText="1"/>
    </xf>
    <xf numFmtId="0" fontId="30" fillId="24" borderId="16" xfId="0" applyFont="1" applyFill="1" applyBorder="1" applyAlignment="1">
      <alignment horizontal="center" vertical="center" textRotation="90" wrapText="1"/>
    </xf>
    <xf numFmtId="0" fontId="30" fillId="24" borderId="41" xfId="0" applyFont="1" applyFill="1" applyBorder="1" applyAlignment="1">
      <alignment horizontal="center" vertical="center" textRotation="90" wrapText="1"/>
    </xf>
    <xf numFmtId="0" fontId="28" fillId="22" borderId="13" xfId="0" applyFont="1" applyFill="1" applyBorder="1" applyAlignment="1">
      <alignment horizontal="center" vertical="center" textRotation="90" wrapText="1"/>
    </xf>
    <xf numFmtId="0" fontId="28" fillId="22" borderId="42" xfId="0" applyFont="1" applyFill="1" applyBorder="1" applyAlignment="1">
      <alignment horizontal="center" vertical="center" textRotation="90" wrapText="1"/>
    </xf>
    <xf numFmtId="0" fontId="30" fillId="27" borderId="23" xfId="0" applyFont="1" applyFill="1" applyBorder="1" applyAlignment="1">
      <alignment horizontal="center" vertical="center" textRotation="90" wrapText="1"/>
    </xf>
    <xf numFmtId="0" fontId="30" fillId="27" borderId="44" xfId="0" applyFont="1" applyFill="1" applyBorder="1" applyAlignment="1">
      <alignment horizontal="center" vertical="center" textRotation="90" wrapText="1"/>
    </xf>
    <xf numFmtId="0" fontId="11" fillId="26" borderId="25" xfId="0" applyFont="1" applyFill="1" applyBorder="1" applyAlignment="1">
      <alignment horizontal="center" vertical="center" wrapText="1"/>
    </xf>
    <xf numFmtId="0" fontId="11" fillId="26" borderId="26" xfId="0" applyFont="1" applyFill="1" applyBorder="1" applyAlignment="1">
      <alignment horizontal="center" vertical="center" wrapText="1"/>
    </xf>
    <xf numFmtId="0" fontId="11" fillId="26" borderId="27" xfId="0" applyFont="1" applyFill="1" applyBorder="1" applyAlignment="1">
      <alignment horizontal="center" vertical="center" wrapText="1"/>
    </xf>
    <xf numFmtId="0" fontId="11" fillId="26" borderId="6" xfId="0" applyFont="1" applyFill="1" applyBorder="1" applyAlignment="1">
      <alignment horizontal="center" vertical="center" wrapText="1"/>
    </xf>
    <xf numFmtId="0" fontId="11" fillId="26" borderId="7" xfId="0" applyFont="1" applyFill="1" applyBorder="1" applyAlignment="1">
      <alignment horizontal="center" vertical="center" wrapText="1"/>
    </xf>
    <xf numFmtId="0" fontId="11" fillId="26" borderId="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6" fillId="11" borderId="13" xfId="0" applyFont="1" applyFill="1" applyBorder="1" applyAlignment="1">
      <alignment horizontal="center" textRotation="90" wrapText="1"/>
    </xf>
    <xf numFmtId="0" fontId="16" fillId="11" borderId="42" xfId="0" applyFont="1" applyFill="1" applyBorder="1" applyAlignment="1">
      <alignment horizontal="center" textRotation="90" wrapText="1"/>
    </xf>
    <xf numFmtId="0" fontId="12" fillId="13" borderId="13" xfId="0" applyFont="1" applyFill="1" applyBorder="1" applyAlignment="1">
      <alignment horizontal="center" textRotation="90" wrapText="1"/>
    </xf>
    <xf numFmtId="0" fontId="12" fillId="13" borderId="42" xfId="0" applyFont="1" applyFill="1" applyBorder="1" applyAlignment="1">
      <alignment horizontal="center" textRotation="90" wrapText="1"/>
    </xf>
    <xf numFmtId="0" fontId="12" fillId="23" borderId="13" xfId="0" applyFont="1" applyFill="1" applyBorder="1" applyAlignment="1">
      <alignment horizontal="center" textRotation="90" wrapText="1"/>
    </xf>
    <xf numFmtId="0" fontId="12" fillId="23" borderId="42" xfId="0" applyFont="1" applyFill="1" applyBorder="1" applyAlignment="1">
      <alignment horizontal="center" textRotation="90" wrapText="1"/>
    </xf>
    <xf numFmtId="0" fontId="12" fillId="12" borderId="21" xfId="0" applyFont="1" applyFill="1" applyBorder="1" applyAlignment="1">
      <alignment horizontal="center" textRotation="90" wrapText="1"/>
    </xf>
    <xf numFmtId="0" fontId="12" fillId="12" borderId="43" xfId="0" applyFont="1" applyFill="1" applyBorder="1" applyAlignment="1">
      <alignment horizontal="center" textRotation="90" wrapText="1"/>
    </xf>
    <xf numFmtId="0" fontId="4" fillId="15" borderId="0" xfId="0" applyFont="1" applyFill="1" applyAlignment="1">
      <alignment horizontal="center"/>
    </xf>
    <xf numFmtId="0" fontId="4" fillId="15" borderId="0" xfId="0" applyFont="1" applyFill="1" applyAlignment="1">
      <alignment horizontal="center" wrapText="1"/>
    </xf>
    <xf numFmtId="0" fontId="53" fillId="0" borderId="0" xfId="0" applyFont="1" applyAlignment="1">
      <alignment vertical="center"/>
    </xf>
  </cellXfs>
  <cellStyles count="3">
    <cellStyle name="Normalny" xfId="0" builtinId="0"/>
    <cellStyle name="Procentowy" xfId="2" builtinId="5"/>
    <cellStyle name="Tekst ostrzeżenia" xfId="1" builtinId="11"/>
  </cellStyles>
  <dxfs count="100"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8FFA"/>
      <color rgb="FF00B050"/>
      <color rgb="FFF79709"/>
      <color rgb="FF0070C0"/>
      <color rgb="FFA23636"/>
      <color rgb="FFEAB200"/>
      <color rgb="FFE9ABDC"/>
      <color rgb="FFE2AC00"/>
      <color rgb="FF005DA2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KIERUNKOWYCH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Matryca!$T$18:$JL$19</c:f>
              <c:multiLvlStrCache>
                <c:ptCount val="241"/>
                <c:lvl>
                  <c:pt idx="0">
                    <c:v>K_W01</c:v>
                  </c:pt>
                  <c:pt idx="1">
                    <c:v>K_W02</c:v>
                  </c:pt>
                  <c:pt idx="2">
                    <c:v>K_W03</c:v>
                  </c:pt>
                  <c:pt idx="3">
                    <c:v>K_W04</c:v>
                  </c:pt>
                  <c:pt idx="4">
                    <c:v>K_W05</c:v>
                  </c:pt>
                  <c:pt idx="5">
                    <c:v>K_W06</c:v>
                  </c:pt>
                  <c:pt idx="6">
                    <c:v>K_W07</c:v>
                  </c:pt>
                  <c:pt idx="7">
                    <c:v>K_W08</c:v>
                  </c:pt>
                  <c:pt idx="8">
                    <c:v>K_W09</c:v>
                  </c:pt>
                  <c:pt idx="9">
                    <c:v>K_W10</c:v>
                  </c:pt>
                  <c:pt idx="10">
                    <c:v>K_W11</c:v>
                  </c:pt>
                  <c:pt idx="11">
                    <c:v>K_W12</c:v>
                  </c:pt>
                  <c:pt idx="12">
                    <c:v>K_W13</c:v>
                  </c:pt>
                  <c:pt idx="13">
                    <c:v>K_W14</c:v>
                  </c:pt>
                  <c:pt idx="14">
                    <c:v>K_W15</c:v>
                  </c:pt>
                  <c:pt idx="15">
                    <c:v>K_W16</c:v>
                  </c:pt>
                  <c:pt idx="16">
                    <c:v>S.W1</c:v>
                  </c:pt>
                  <c:pt idx="17">
                    <c:v>S.W2</c:v>
                  </c:pt>
                  <c:pt idx="18">
                    <c:v>S.W3</c:v>
                  </c:pt>
                  <c:pt idx="19">
                    <c:v>P.W1</c:v>
                  </c:pt>
                  <c:pt idx="20">
                    <c:v>P.W2</c:v>
                  </c:pt>
                  <c:pt idx="21">
                    <c:v>P.W3</c:v>
                  </c:pt>
                  <c:pt idx="22">
                    <c:v>K_U01</c:v>
                  </c:pt>
                  <c:pt idx="23">
                    <c:v>K_U02</c:v>
                  </c:pt>
                  <c:pt idx="24">
                    <c:v>K_U03</c:v>
                  </c:pt>
                  <c:pt idx="25">
                    <c:v>K_U04</c:v>
                  </c:pt>
                  <c:pt idx="26">
                    <c:v>K_U05</c:v>
                  </c:pt>
                  <c:pt idx="27">
                    <c:v>K_U06</c:v>
                  </c:pt>
                  <c:pt idx="28">
                    <c:v>K_U07</c:v>
                  </c:pt>
                  <c:pt idx="29">
                    <c:v>K_U08</c:v>
                  </c:pt>
                  <c:pt idx="30">
                    <c:v>K_U09</c:v>
                  </c:pt>
                  <c:pt idx="31">
                    <c:v>K_U10</c:v>
                  </c:pt>
                  <c:pt idx="32">
                    <c:v>K_U11</c:v>
                  </c:pt>
                  <c:pt idx="33">
                    <c:v>K_U12</c:v>
                  </c:pt>
                  <c:pt idx="34">
                    <c:v>K_U13</c:v>
                  </c:pt>
                  <c:pt idx="35">
                    <c:v>K_U14</c:v>
                  </c:pt>
                  <c:pt idx="36">
                    <c:v>K_U15</c:v>
                  </c:pt>
                  <c:pt idx="37">
                    <c:v>K_K01</c:v>
                  </c:pt>
                  <c:pt idx="38">
                    <c:v>K_K02</c:v>
                  </c:pt>
                  <c:pt idx="39">
                    <c:v>K_K03</c:v>
                  </c:pt>
                  <c:pt idx="40">
                    <c:v>K_K04</c:v>
                  </c:pt>
                  <c:pt idx="41">
                    <c:v>K_K05</c:v>
                  </c:pt>
                  <c:pt idx="42">
                    <c:v>P_W01</c:v>
                  </c:pt>
                  <c:pt idx="43">
                    <c:v>P_W02</c:v>
                  </c:pt>
                  <c:pt idx="44">
                    <c:v>P_W03</c:v>
                  </c:pt>
                  <c:pt idx="45">
                    <c:v>P_W04</c:v>
                  </c:pt>
                  <c:pt idx="46">
                    <c:v>P_W05</c:v>
                  </c:pt>
                  <c:pt idx="47">
                    <c:v>P_W06</c:v>
                  </c:pt>
                  <c:pt idx="48">
                    <c:v>P_W07</c:v>
                  </c:pt>
                  <c:pt idx="49">
                    <c:v>P_W08</c:v>
                  </c:pt>
                  <c:pt idx="50">
                    <c:v>P_W09</c:v>
                  </c:pt>
                  <c:pt idx="51">
                    <c:v>P_W10</c:v>
                  </c:pt>
                  <c:pt idx="52">
                    <c:v>P_W11</c:v>
                  </c:pt>
                  <c:pt idx="53">
                    <c:v>P_W12</c:v>
                  </c:pt>
                  <c:pt idx="54">
                    <c:v>P_W13</c:v>
                  </c:pt>
                  <c:pt idx="55">
                    <c:v>P_W14</c:v>
                  </c:pt>
                  <c:pt idx="56">
                    <c:v>P_W15</c:v>
                  </c:pt>
                  <c:pt idx="57">
                    <c:v>P_W16</c:v>
                  </c:pt>
                  <c:pt idx="58">
                    <c:v>P_W17</c:v>
                  </c:pt>
                  <c:pt idx="59">
                    <c:v>P_W18</c:v>
                  </c:pt>
                  <c:pt idx="60">
                    <c:v>P_W19</c:v>
                  </c:pt>
                  <c:pt idx="61">
                    <c:v>P_W20</c:v>
                  </c:pt>
                  <c:pt idx="62">
                    <c:v>P_W21</c:v>
                  </c:pt>
                  <c:pt idx="63">
                    <c:v>P_W22</c:v>
                  </c:pt>
                  <c:pt idx="64">
                    <c:v>P_W23</c:v>
                  </c:pt>
                  <c:pt idx="65">
                    <c:v>P_W24</c:v>
                  </c:pt>
                  <c:pt idx="66">
                    <c:v>P_W25</c:v>
                  </c:pt>
                  <c:pt idx="67">
                    <c:v>P_W26</c:v>
                  </c:pt>
                  <c:pt idx="68">
                    <c:v>P_W27</c:v>
                  </c:pt>
                  <c:pt idx="69">
                    <c:v>P_W28</c:v>
                  </c:pt>
                  <c:pt idx="70">
                    <c:v>P_W29</c:v>
                  </c:pt>
                  <c:pt idx="71">
                    <c:v>P_W30</c:v>
                  </c:pt>
                  <c:pt idx="72">
                    <c:v>P_W31</c:v>
                  </c:pt>
                  <c:pt idx="73">
                    <c:v>P_W32</c:v>
                  </c:pt>
                  <c:pt idx="74">
                    <c:v>P_W33</c:v>
                  </c:pt>
                  <c:pt idx="75">
                    <c:v>P_W34</c:v>
                  </c:pt>
                  <c:pt idx="76">
                    <c:v>P_W35</c:v>
                  </c:pt>
                  <c:pt idx="77">
                    <c:v>P_W36</c:v>
                  </c:pt>
                  <c:pt idx="78">
                    <c:v>P_W37</c:v>
                  </c:pt>
                  <c:pt idx="79">
                    <c:v>P_W38</c:v>
                  </c:pt>
                  <c:pt idx="80">
                    <c:v>P_W39</c:v>
                  </c:pt>
                  <c:pt idx="81">
                    <c:v>P_W40</c:v>
                  </c:pt>
                  <c:pt idx="82">
                    <c:v>P_W41</c:v>
                  </c:pt>
                  <c:pt idx="83">
                    <c:v>P_W42</c:v>
                  </c:pt>
                  <c:pt idx="84">
                    <c:v>P_W43</c:v>
                  </c:pt>
                  <c:pt idx="85">
                    <c:v>P_W44</c:v>
                  </c:pt>
                  <c:pt idx="86">
                    <c:v>P_W45</c:v>
                  </c:pt>
                  <c:pt idx="87">
                    <c:v>P_W46</c:v>
                  </c:pt>
                  <c:pt idx="88">
                    <c:v>P_W47</c:v>
                  </c:pt>
                  <c:pt idx="89">
                    <c:v>P_W48</c:v>
                  </c:pt>
                  <c:pt idx="90">
                    <c:v>P_W49</c:v>
                  </c:pt>
                  <c:pt idx="91">
                    <c:v>P_W50</c:v>
                  </c:pt>
                  <c:pt idx="92">
                    <c:v>P_W51</c:v>
                  </c:pt>
                  <c:pt idx="93">
                    <c:v>P_W52</c:v>
                  </c:pt>
                  <c:pt idx="94">
                    <c:v>P_W53</c:v>
                  </c:pt>
                  <c:pt idx="95">
                    <c:v>P_W54</c:v>
                  </c:pt>
                  <c:pt idx="96">
                    <c:v>P_W55</c:v>
                  </c:pt>
                  <c:pt idx="97">
                    <c:v>P_W56</c:v>
                  </c:pt>
                  <c:pt idx="98">
                    <c:v>P_W57</c:v>
                  </c:pt>
                  <c:pt idx="99">
                    <c:v>P_W58</c:v>
                  </c:pt>
                  <c:pt idx="100">
                    <c:v>P_W59</c:v>
                  </c:pt>
                  <c:pt idx="101">
                    <c:v>P_W60</c:v>
                  </c:pt>
                  <c:pt idx="102">
                    <c:v>P_W61</c:v>
                  </c:pt>
                  <c:pt idx="103">
                    <c:v>P_W62</c:v>
                  </c:pt>
                  <c:pt idx="104">
                    <c:v>P_W63</c:v>
                  </c:pt>
                  <c:pt idx="105">
                    <c:v>P_W64</c:v>
                  </c:pt>
                  <c:pt idx="106">
                    <c:v>P_W65</c:v>
                  </c:pt>
                  <c:pt idx="107">
                    <c:v>P_W66</c:v>
                  </c:pt>
                  <c:pt idx="108">
                    <c:v>P_W67</c:v>
                  </c:pt>
                  <c:pt idx="109">
                    <c:v>P_W68</c:v>
                  </c:pt>
                  <c:pt idx="110">
                    <c:v>P_W69</c:v>
                  </c:pt>
                  <c:pt idx="111">
                    <c:v>P_W70</c:v>
                  </c:pt>
                  <c:pt idx="112">
                    <c:v>P_W71</c:v>
                  </c:pt>
                  <c:pt idx="113">
                    <c:v>P_W72</c:v>
                  </c:pt>
                  <c:pt idx="114">
                    <c:v>P_W73</c:v>
                  </c:pt>
                  <c:pt idx="115">
                    <c:v>P_W74</c:v>
                  </c:pt>
                  <c:pt idx="116">
                    <c:v>P_W75</c:v>
                  </c:pt>
                  <c:pt idx="117">
                    <c:v>P_W76</c:v>
                  </c:pt>
                  <c:pt idx="118">
                    <c:v>P_W77</c:v>
                  </c:pt>
                  <c:pt idx="119">
                    <c:v>P_W78</c:v>
                  </c:pt>
                  <c:pt idx="120">
                    <c:v>P_W79</c:v>
                  </c:pt>
                  <c:pt idx="121">
                    <c:v>P_W80</c:v>
                  </c:pt>
                  <c:pt idx="122">
                    <c:v>P_W81</c:v>
                  </c:pt>
                  <c:pt idx="123">
                    <c:v>P_W82</c:v>
                  </c:pt>
                  <c:pt idx="124">
                    <c:v>P_W83</c:v>
                  </c:pt>
                  <c:pt idx="125">
                    <c:v>P_W84</c:v>
                  </c:pt>
                  <c:pt idx="126">
                    <c:v>P_W85</c:v>
                  </c:pt>
                  <c:pt idx="127">
                    <c:v>P_W86</c:v>
                  </c:pt>
                  <c:pt idx="128">
                    <c:v>P_W87</c:v>
                  </c:pt>
                  <c:pt idx="129">
                    <c:v>P_W88</c:v>
                  </c:pt>
                  <c:pt idx="130">
                    <c:v>P_W89</c:v>
                  </c:pt>
                  <c:pt idx="131">
                    <c:v>P_W90</c:v>
                  </c:pt>
                  <c:pt idx="132">
                    <c:v>P_U01</c:v>
                  </c:pt>
                  <c:pt idx="133">
                    <c:v>P_U02</c:v>
                  </c:pt>
                  <c:pt idx="134">
                    <c:v>P_U03</c:v>
                  </c:pt>
                  <c:pt idx="135">
                    <c:v>P_U04</c:v>
                  </c:pt>
                  <c:pt idx="136">
                    <c:v>P_U05</c:v>
                  </c:pt>
                  <c:pt idx="137">
                    <c:v>P_U06</c:v>
                  </c:pt>
                  <c:pt idx="138">
                    <c:v>P_U07</c:v>
                  </c:pt>
                  <c:pt idx="139">
                    <c:v>P_U08</c:v>
                  </c:pt>
                  <c:pt idx="140">
                    <c:v>P_U09</c:v>
                  </c:pt>
                  <c:pt idx="141">
                    <c:v>P_U10</c:v>
                  </c:pt>
                  <c:pt idx="142">
                    <c:v>P_U11</c:v>
                  </c:pt>
                  <c:pt idx="143">
                    <c:v>P_U12</c:v>
                  </c:pt>
                  <c:pt idx="144">
                    <c:v>P_U13</c:v>
                  </c:pt>
                  <c:pt idx="145">
                    <c:v>P_U14</c:v>
                  </c:pt>
                  <c:pt idx="146">
                    <c:v>P_U15</c:v>
                  </c:pt>
                  <c:pt idx="147">
                    <c:v>P_U16</c:v>
                  </c:pt>
                  <c:pt idx="148">
                    <c:v>P_U17</c:v>
                  </c:pt>
                  <c:pt idx="149">
                    <c:v>P_U18</c:v>
                  </c:pt>
                  <c:pt idx="150">
                    <c:v>P_U19</c:v>
                  </c:pt>
                  <c:pt idx="151">
                    <c:v>P_U20</c:v>
                  </c:pt>
                  <c:pt idx="152">
                    <c:v>P_U21</c:v>
                  </c:pt>
                  <c:pt idx="153">
                    <c:v>P_U22</c:v>
                  </c:pt>
                  <c:pt idx="154">
                    <c:v>P_U23</c:v>
                  </c:pt>
                  <c:pt idx="155">
                    <c:v>P_U24</c:v>
                  </c:pt>
                  <c:pt idx="156">
                    <c:v>P_U25</c:v>
                  </c:pt>
                  <c:pt idx="157">
                    <c:v>P_U26</c:v>
                  </c:pt>
                  <c:pt idx="158">
                    <c:v>P_U27</c:v>
                  </c:pt>
                  <c:pt idx="159">
                    <c:v>P_U28</c:v>
                  </c:pt>
                  <c:pt idx="160">
                    <c:v>P_U29</c:v>
                  </c:pt>
                  <c:pt idx="161">
                    <c:v>P_U30</c:v>
                  </c:pt>
                  <c:pt idx="162">
                    <c:v>P_U31</c:v>
                  </c:pt>
                  <c:pt idx="163">
                    <c:v>P_U32</c:v>
                  </c:pt>
                  <c:pt idx="164">
                    <c:v>P_U33</c:v>
                  </c:pt>
                  <c:pt idx="165">
                    <c:v>P_U34</c:v>
                  </c:pt>
                  <c:pt idx="166">
                    <c:v>P_U35</c:v>
                  </c:pt>
                  <c:pt idx="167">
                    <c:v>P_U36</c:v>
                  </c:pt>
                  <c:pt idx="168">
                    <c:v>P_U37</c:v>
                  </c:pt>
                  <c:pt idx="169">
                    <c:v>P_U38</c:v>
                  </c:pt>
                  <c:pt idx="170">
                    <c:v>P_U39</c:v>
                  </c:pt>
                  <c:pt idx="171">
                    <c:v>P_U40</c:v>
                  </c:pt>
                  <c:pt idx="172">
                    <c:v>P_U41</c:v>
                  </c:pt>
                  <c:pt idx="173">
                    <c:v>P_U42</c:v>
                  </c:pt>
                  <c:pt idx="174">
                    <c:v>P_U43</c:v>
                  </c:pt>
                  <c:pt idx="175">
                    <c:v>P_U44</c:v>
                  </c:pt>
                  <c:pt idx="176">
                    <c:v>P_U45</c:v>
                  </c:pt>
                  <c:pt idx="177">
                    <c:v>P_U46</c:v>
                  </c:pt>
                  <c:pt idx="178">
                    <c:v>P_U47</c:v>
                  </c:pt>
                  <c:pt idx="179">
                    <c:v>P_U48</c:v>
                  </c:pt>
                  <c:pt idx="180">
                    <c:v>P_U49</c:v>
                  </c:pt>
                  <c:pt idx="181">
                    <c:v>P_U50</c:v>
                  </c:pt>
                  <c:pt idx="182">
                    <c:v>P_U51</c:v>
                  </c:pt>
                  <c:pt idx="183">
                    <c:v>P_U52</c:v>
                  </c:pt>
                  <c:pt idx="184">
                    <c:v>P_U53</c:v>
                  </c:pt>
                  <c:pt idx="185">
                    <c:v>P_U54</c:v>
                  </c:pt>
                  <c:pt idx="186">
                    <c:v>P_U55</c:v>
                  </c:pt>
                  <c:pt idx="187">
                    <c:v>P_U56</c:v>
                  </c:pt>
                  <c:pt idx="188">
                    <c:v>P_U57</c:v>
                  </c:pt>
                  <c:pt idx="189">
                    <c:v>P_U58</c:v>
                  </c:pt>
                  <c:pt idx="190">
                    <c:v>P_U59</c:v>
                  </c:pt>
                  <c:pt idx="191">
                    <c:v>P_U60</c:v>
                  </c:pt>
                  <c:pt idx="192">
                    <c:v>P_U61</c:v>
                  </c:pt>
                  <c:pt idx="193">
                    <c:v>P_U62</c:v>
                  </c:pt>
                  <c:pt idx="194">
                    <c:v>P_U63</c:v>
                  </c:pt>
                  <c:pt idx="195">
                    <c:v>P_U64</c:v>
                  </c:pt>
                  <c:pt idx="196">
                    <c:v>P_U65</c:v>
                  </c:pt>
                  <c:pt idx="197">
                    <c:v>P_U66</c:v>
                  </c:pt>
                  <c:pt idx="198">
                    <c:v>P_U67</c:v>
                  </c:pt>
                  <c:pt idx="199">
                    <c:v>P_U68</c:v>
                  </c:pt>
                  <c:pt idx="200">
                    <c:v>P_U69</c:v>
                  </c:pt>
                  <c:pt idx="201">
                    <c:v>P_U70</c:v>
                  </c:pt>
                  <c:pt idx="202">
                    <c:v>P_U71</c:v>
                  </c:pt>
                  <c:pt idx="203">
                    <c:v>P_U72</c:v>
                  </c:pt>
                  <c:pt idx="204">
                    <c:v>P_U73</c:v>
                  </c:pt>
                  <c:pt idx="205">
                    <c:v>P_U74</c:v>
                  </c:pt>
                  <c:pt idx="206">
                    <c:v>P_U75</c:v>
                  </c:pt>
                  <c:pt idx="207">
                    <c:v>P_U76</c:v>
                  </c:pt>
                  <c:pt idx="208">
                    <c:v>P_U77</c:v>
                  </c:pt>
                  <c:pt idx="209">
                    <c:v>P_U78</c:v>
                  </c:pt>
                  <c:pt idx="210">
                    <c:v>P_U79</c:v>
                  </c:pt>
                  <c:pt idx="211">
                    <c:v>P_U80</c:v>
                  </c:pt>
                  <c:pt idx="212">
                    <c:v>P_U81</c:v>
                  </c:pt>
                  <c:pt idx="213">
                    <c:v>P_U82</c:v>
                  </c:pt>
                  <c:pt idx="214">
                    <c:v>P_U83</c:v>
                  </c:pt>
                  <c:pt idx="215">
                    <c:v>P_U84</c:v>
                  </c:pt>
                  <c:pt idx="216">
                    <c:v>P_U85</c:v>
                  </c:pt>
                  <c:pt idx="217">
                    <c:v>P_U86</c:v>
                  </c:pt>
                  <c:pt idx="218">
                    <c:v>P_U87</c:v>
                  </c:pt>
                  <c:pt idx="219">
                    <c:v>P_U88</c:v>
                  </c:pt>
                  <c:pt idx="220">
                    <c:v>P_U89</c:v>
                  </c:pt>
                  <c:pt idx="221">
                    <c:v>P_U90</c:v>
                  </c:pt>
                  <c:pt idx="222">
                    <c:v>P_K01</c:v>
                  </c:pt>
                  <c:pt idx="223">
                    <c:v>P_K02</c:v>
                  </c:pt>
                  <c:pt idx="224">
                    <c:v>P_K03</c:v>
                  </c:pt>
                  <c:pt idx="225">
                    <c:v>P_K04</c:v>
                  </c:pt>
                  <c:pt idx="226">
                    <c:v>P_K05</c:v>
                  </c:pt>
                  <c:pt idx="227">
                    <c:v>P_K06</c:v>
                  </c:pt>
                  <c:pt idx="228">
                    <c:v>P_K07</c:v>
                  </c:pt>
                  <c:pt idx="229">
                    <c:v>P_K08</c:v>
                  </c:pt>
                  <c:pt idx="230">
                    <c:v>P_K09</c:v>
                  </c:pt>
                  <c:pt idx="231">
                    <c:v>P_K10</c:v>
                  </c:pt>
                  <c:pt idx="232">
                    <c:v>P_K11</c:v>
                  </c:pt>
                  <c:pt idx="233">
                    <c:v>P_K12</c:v>
                  </c:pt>
                  <c:pt idx="234">
                    <c:v>P_K13</c:v>
                  </c:pt>
                  <c:pt idx="235">
                    <c:v>P_K14</c:v>
                  </c:pt>
                  <c:pt idx="236">
                    <c:v>P_K15</c:v>
                  </c:pt>
                </c:lvl>
                <c:lvl>
                  <c:pt idx="0">
                    <c:v>Wiedza</c:v>
                  </c:pt>
                  <c:pt idx="16">
                    <c:v>Kształcenie ogólne</c:v>
                  </c:pt>
                  <c:pt idx="22">
                    <c:v>Umiejętności</c:v>
                  </c:pt>
                  <c:pt idx="37">
                    <c:v>Kompetencje społeczne</c:v>
                  </c:pt>
                  <c:pt idx="42">
                    <c:v>Wiedza</c:v>
                  </c:pt>
                  <c:pt idx="132">
                    <c:v>Umiejętności</c:v>
                  </c:pt>
                  <c:pt idx="222">
                    <c:v>Kompetencje społeczne</c:v>
                  </c:pt>
                  <c:pt idx="237">
                    <c:v>Wiedza</c:v>
                  </c:pt>
                  <c:pt idx="238">
                    <c:v>Umiejetności</c:v>
                  </c:pt>
                  <c:pt idx="239">
                    <c:v>Kompetencje społeczne</c:v>
                  </c:pt>
                  <c:pt idx="240">
                    <c:v>Proporcje poszczególnych kategorii efektów dla przedmiotu</c:v>
                  </c:pt>
                </c:lvl>
              </c:multiLvlStrCache>
            </c:multiLvlStrRef>
          </c:cat>
          <c:val>
            <c:numRef>
              <c:f>Matryca!$T$67:$BI$67</c:f>
              <c:numCache>
                <c:formatCode>General</c:formatCode>
                <c:ptCount val="42"/>
                <c:pt idx="0">
                  <c:v>6</c:v>
                </c:pt>
                <c:pt idx="1">
                  <c:v>9</c:v>
                </c:pt>
                <c:pt idx="2">
                  <c:v>8</c:v>
                </c:pt>
                <c:pt idx="3">
                  <c:v>9</c:v>
                </c:pt>
                <c:pt idx="4">
                  <c:v>8</c:v>
                </c:pt>
                <c:pt idx="5">
                  <c:v>6</c:v>
                </c:pt>
                <c:pt idx="6">
                  <c:v>5</c:v>
                </c:pt>
                <c:pt idx="7">
                  <c:v>7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5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9</c:v>
                </c:pt>
                <c:pt idx="23">
                  <c:v>10</c:v>
                </c:pt>
                <c:pt idx="24">
                  <c:v>9</c:v>
                </c:pt>
                <c:pt idx="25">
                  <c:v>10</c:v>
                </c:pt>
                <c:pt idx="26">
                  <c:v>9</c:v>
                </c:pt>
                <c:pt idx="27">
                  <c:v>8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5</c:v>
                </c:pt>
                <c:pt idx="32">
                  <c:v>5</c:v>
                </c:pt>
                <c:pt idx="33">
                  <c:v>7</c:v>
                </c:pt>
                <c:pt idx="34">
                  <c:v>3</c:v>
                </c:pt>
                <c:pt idx="35">
                  <c:v>5</c:v>
                </c:pt>
                <c:pt idx="36">
                  <c:v>5</c:v>
                </c:pt>
                <c:pt idx="37">
                  <c:v>19</c:v>
                </c:pt>
                <c:pt idx="38">
                  <c:v>11</c:v>
                </c:pt>
                <c:pt idx="39">
                  <c:v>6</c:v>
                </c:pt>
                <c:pt idx="40">
                  <c:v>17</c:v>
                </c:pt>
                <c:pt idx="4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00-4EFB-9B9A-F58CB4584E1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>
                    <a:gsLst>
                      <a:gs pos="0">
                        <a:schemeClr val="accent1"/>
                      </a:gs>
                      <a:gs pos="100000">
                        <a:schemeClr val="accent1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l-PL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Matryca!$T$18:$JL$19</c15:sqref>
                        </c15:formulaRef>
                      </c:ext>
                    </c:extLst>
                    <c:multiLvlStrCache>
                      <c:ptCount val="241"/>
                      <c:lvl>
                        <c:pt idx="0">
                          <c:v>K_W01</c:v>
                        </c:pt>
                        <c:pt idx="1">
                          <c:v>K_W02</c:v>
                        </c:pt>
                        <c:pt idx="2">
                          <c:v>K_W03</c:v>
                        </c:pt>
                        <c:pt idx="3">
                          <c:v>K_W04</c:v>
                        </c:pt>
                        <c:pt idx="4">
                          <c:v>K_W05</c:v>
                        </c:pt>
                        <c:pt idx="5">
                          <c:v>K_W06</c:v>
                        </c:pt>
                        <c:pt idx="6">
                          <c:v>K_W07</c:v>
                        </c:pt>
                        <c:pt idx="7">
                          <c:v>K_W08</c:v>
                        </c:pt>
                        <c:pt idx="8">
                          <c:v>K_W09</c:v>
                        </c:pt>
                        <c:pt idx="9">
                          <c:v>K_W10</c:v>
                        </c:pt>
                        <c:pt idx="10">
                          <c:v>K_W11</c:v>
                        </c:pt>
                        <c:pt idx="11">
                          <c:v>K_W12</c:v>
                        </c:pt>
                        <c:pt idx="12">
                          <c:v>K_W13</c:v>
                        </c:pt>
                        <c:pt idx="13">
                          <c:v>K_W14</c:v>
                        </c:pt>
                        <c:pt idx="14">
                          <c:v>K_W15</c:v>
                        </c:pt>
                        <c:pt idx="15">
                          <c:v>K_W16</c:v>
                        </c:pt>
                        <c:pt idx="16">
                          <c:v>S.W1</c:v>
                        </c:pt>
                        <c:pt idx="17">
                          <c:v>S.W2</c:v>
                        </c:pt>
                        <c:pt idx="18">
                          <c:v>S.W3</c:v>
                        </c:pt>
                        <c:pt idx="19">
                          <c:v>P.W1</c:v>
                        </c:pt>
                        <c:pt idx="20">
                          <c:v>P.W2</c:v>
                        </c:pt>
                        <c:pt idx="21">
                          <c:v>P.W3</c:v>
                        </c:pt>
                        <c:pt idx="22">
                          <c:v>K_U01</c:v>
                        </c:pt>
                        <c:pt idx="23">
                          <c:v>K_U02</c:v>
                        </c:pt>
                        <c:pt idx="24">
                          <c:v>K_U03</c:v>
                        </c:pt>
                        <c:pt idx="25">
                          <c:v>K_U04</c:v>
                        </c:pt>
                        <c:pt idx="26">
                          <c:v>K_U05</c:v>
                        </c:pt>
                        <c:pt idx="27">
                          <c:v>K_U06</c:v>
                        </c:pt>
                        <c:pt idx="28">
                          <c:v>K_U07</c:v>
                        </c:pt>
                        <c:pt idx="29">
                          <c:v>K_U08</c:v>
                        </c:pt>
                        <c:pt idx="30">
                          <c:v>K_U09</c:v>
                        </c:pt>
                        <c:pt idx="31">
                          <c:v>K_U10</c:v>
                        </c:pt>
                        <c:pt idx="32">
                          <c:v>K_U11</c:v>
                        </c:pt>
                        <c:pt idx="33">
                          <c:v>K_U12</c:v>
                        </c:pt>
                        <c:pt idx="34">
                          <c:v>K_U13</c:v>
                        </c:pt>
                        <c:pt idx="35">
                          <c:v>K_U14</c:v>
                        </c:pt>
                        <c:pt idx="36">
                          <c:v>K_U15</c:v>
                        </c:pt>
                        <c:pt idx="37">
                          <c:v>K_K01</c:v>
                        </c:pt>
                        <c:pt idx="38">
                          <c:v>K_K02</c:v>
                        </c:pt>
                        <c:pt idx="39">
                          <c:v>K_K03</c:v>
                        </c:pt>
                        <c:pt idx="40">
                          <c:v>K_K04</c:v>
                        </c:pt>
                        <c:pt idx="41">
                          <c:v>K_K05</c:v>
                        </c:pt>
                        <c:pt idx="42">
                          <c:v>P_W01</c:v>
                        </c:pt>
                        <c:pt idx="43">
                          <c:v>P_W02</c:v>
                        </c:pt>
                        <c:pt idx="44">
                          <c:v>P_W03</c:v>
                        </c:pt>
                        <c:pt idx="45">
                          <c:v>P_W04</c:v>
                        </c:pt>
                        <c:pt idx="46">
                          <c:v>P_W05</c:v>
                        </c:pt>
                        <c:pt idx="47">
                          <c:v>P_W06</c:v>
                        </c:pt>
                        <c:pt idx="48">
                          <c:v>P_W07</c:v>
                        </c:pt>
                        <c:pt idx="49">
                          <c:v>P_W08</c:v>
                        </c:pt>
                        <c:pt idx="50">
                          <c:v>P_W09</c:v>
                        </c:pt>
                        <c:pt idx="51">
                          <c:v>P_W10</c:v>
                        </c:pt>
                        <c:pt idx="52">
                          <c:v>P_W11</c:v>
                        </c:pt>
                        <c:pt idx="53">
                          <c:v>P_W12</c:v>
                        </c:pt>
                        <c:pt idx="54">
                          <c:v>P_W13</c:v>
                        </c:pt>
                        <c:pt idx="55">
                          <c:v>P_W14</c:v>
                        </c:pt>
                        <c:pt idx="56">
                          <c:v>P_W15</c:v>
                        </c:pt>
                        <c:pt idx="57">
                          <c:v>P_W16</c:v>
                        </c:pt>
                        <c:pt idx="58">
                          <c:v>P_W17</c:v>
                        </c:pt>
                        <c:pt idx="59">
                          <c:v>P_W18</c:v>
                        </c:pt>
                        <c:pt idx="60">
                          <c:v>P_W19</c:v>
                        </c:pt>
                        <c:pt idx="61">
                          <c:v>P_W20</c:v>
                        </c:pt>
                        <c:pt idx="62">
                          <c:v>P_W21</c:v>
                        </c:pt>
                        <c:pt idx="63">
                          <c:v>P_W22</c:v>
                        </c:pt>
                        <c:pt idx="64">
                          <c:v>P_W23</c:v>
                        </c:pt>
                        <c:pt idx="65">
                          <c:v>P_W24</c:v>
                        </c:pt>
                        <c:pt idx="66">
                          <c:v>P_W25</c:v>
                        </c:pt>
                        <c:pt idx="67">
                          <c:v>P_W26</c:v>
                        </c:pt>
                        <c:pt idx="68">
                          <c:v>P_W27</c:v>
                        </c:pt>
                        <c:pt idx="69">
                          <c:v>P_W28</c:v>
                        </c:pt>
                        <c:pt idx="70">
                          <c:v>P_W29</c:v>
                        </c:pt>
                        <c:pt idx="71">
                          <c:v>P_W30</c:v>
                        </c:pt>
                        <c:pt idx="72">
                          <c:v>P_W31</c:v>
                        </c:pt>
                        <c:pt idx="73">
                          <c:v>P_W32</c:v>
                        </c:pt>
                        <c:pt idx="74">
                          <c:v>P_W33</c:v>
                        </c:pt>
                        <c:pt idx="75">
                          <c:v>P_W34</c:v>
                        </c:pt>
                        <c:pt idx="76">
                          <c:v>P_W35</c:v>
                        </c:pt>
                        <c:pt idx="77">
                          <c:v>P_W36</c:v>
                        </c:pt>
                        <c:pt idx="78">
                          <c:v>P_W37</c:v>
                        </c:pt>
                        <c:pt idx="79">
                          <c:v>P_W38</c:v>
                        </c:pt>
                        <c:pt idx="80">
                          <c:v>P_W39</c:v>
                        </c:pt>
                        <c:pt idx="81">
                          <c:v>P_W40</c:v>
                        </c:pt>
                        <c:pt idx="82">
                          <c:v>P_W41</c:v>
                        </c:pt>
                        <c:pt idx="83">
                          <c:v>P_W42</c:v>
                        </c:pt>
                        <c:pt idx="84">
                          <c:v>P_W43</c:v>
                        </c:pt>
                        <c:pt idx="85">
                          <c:v>P_W44</c:v>
                        </c:pt>
                        <c:pt idx="86">
                          <c:v>P_W45</c:v>
                        </c:pt>
                        <c:pt idx="87">
                          <c:v>P_W46</c:v>
                        </c:pt>
                        <c:pt idx="88">
                          <c:v>P_W47</c:v>
                        </c:pt>
                        <c:pt idx="89">
                          <c:v>P_W48</c:v>
                        </c:pt>
                        <c:pt idx="90">
                          <c:v>P_W49</c:v>
                        </c:pt>
                        <c:pt idx="91">
                          <c:v>P_W50</c:v>
                        </c:pt>
                        <c:pt idx="92">
                          <c:v>P_W51</c:v>
                        </c:pt>
                        <c:pt idx="93">
                          <c:v>P_W52</c:v>
                        </c:pt>
                        <c:pt idx="94">
                          <c:v>P_W53</c:v>
                        </c:pt>
                        <c:pt idx="95">
                          <c:v>P_W54</c:v>
                        </c:pt>
                        <c:pt idx="96">
                          <c:v>P_W55</c:v>
                        </c:pt>
                        <c:pt idx="97">
                          <c:v>P_W56</c:v>
                        </c:pt>
                        <c:pt idx="98">
                          <c:v>P_W57</c:v>
                        </c:pt>
                        <c:pt idx="99">
                          <c:v>P_W58</c:v>
                        </c:pt>
                        <c:pt idx="100">
                          <c:v>P_W59</c:v>
                        </c:pt>
                        <c:pt idx="101">
                          <c:v>P_W60</c:v>
                        </c:pt>
                        <c:pt idx="102">
                          <c:v>P_W61</c:v>
                        </c:pt>
                        <c:pt idx="103">
                          <c:v>P_W62</c:v>
                        </c:pt>
                        <c:pt idx="104">
                          <c:v>P_W63</c:v>
                        </c:pt>
                        <c:pt idx="105">
                          <c:v>P_W64</c:v>
                        </c:pt>
                        <c:pt idx="106">
                          <c:v>P_W65</c:v>
                        </c:pt>
                        <c:pt idx="107">
                          <c:v>P_W66</c:v>
                        </c:pt>
                        <c:pt idx="108">
                          <c:v>P_W67</c:v>
                        </c:pt>
                        <c:pt idx="109">
                          <c:v>P_W68</c:v>
                        </c:pt>
                        <c:pt idx="110">
                          <c:v>P_W69</c:v>
                        </c:pt>
                        <c:pt idx="111">
                          <c:v>P_W70</c:v>
                        </c:pt>
                        <c:pt idx="112">
                          <c:v>P_W71</c:v>
                        </c:pt>
                        <c:pt idx="113">
                          <c:v>P_W72</c:v>
                        </c:pt>
                        <c:pt idx="114">
                          <c:v>P_W73</c:v>
                        </c:pt>
                        <c:pt idx="115">
                          <c:v>P_W74</c:v>
                        </c:pt>
                        <c:pt idx="116">
                          <c:v>P_W75</c:v>
                        </c:pt>
                        <c:pt idx="117">
                          <c:v>P_W76</c:v>
                        </c:pt>
                        <c:pt idx="118">
                          <c:v>P_W77</c:v>
                        </c:pt>
                        <c:pt idx="119">
                          <c:v>P_W78</c:v>
                        </c:pt>
                        <c:pt idx="120">
                          <c:v>P_W79</c:v>
                        </c:pt>
                        <c:pt idx="121">
                          <c:v>P_W80</c:v>
                        </c:pt>
                        <c:pt idx="122">
                          <c:v>P_W81</c:v>
                        </c:pt>
                        <c:pt idx="123">
                          <c:v>P_W82</c:v>
                        </c:pt>
                        <c:pt idx="124">
                          <c:v>P_W83</c:v>
                        </c:pt>
                        <c:pt idx="125">
                          <c:v>P_W84</c:v>
                        </c:pt>
                        <c:pt idx="126">
                          <c:v>P_W85</c:v>
                        </c:pt>
                        <c:pt idx="127">
                          <c:v>P_W86</c:v>
                        </c:pt>
                        <c:pt idx="128">
                          <c:v>P_W87</c:v>
                        </c:pt>
                        <c:pt idx="129">
                          <c:v>P_W88</c:v>
                        </c:pt>
                        <c:pt idx="130">
                          <c:v>P_W89</c:v>
                        </c:pt>
                        <c:pt idx="131">
                          <c:v>P_W90</c:v>
                        </c:pt>
                        <c:pt idx="132">
                          <c:v>P_U01</c:v>
                        </c:pt>
                        <c:pt idx="133">
                          <c:v>P_U02</c:v>
                        </c:pt>
                        <c:pt idx="134">
                          <c:v>P_U03</c:v>
                        </c:pt>
                        <c:pt idx="135">
                          <c:v>P_U04</c:v>
                        </c:pt>
                        <c:pt idx="136">
                          <c:v>P_U05</c:v>
                        </c:pt>
                        <c:pt idx="137">
                          <c:v>P_U06</c:v>
                        </c:pt>
                        <c:pt idx="138">
                          <c:v>P_U07</c:v>
                        </c:pt>
                        <c:pt idx="139">
                          <c:v>P_U08</c:v>
                        </c:pt>
                        <c:pt idx="140">
                          <c:v>P_U09</c:v>
                        </c:pt>
                        <c:pt idx="141">
                          <c:v>P_U10</c:v>
                        </c:pt>
                        <c:pt idx="142">
                          <c:v>P_U11</c:v>
                        </c:pt>
                        <c:pt idx="143">
                          <c:v>P_U12</c:v>
                        </c:pt>
                        <c:pt idx="144">
                          <c:v>P_U13</c:v>
                        </c:pt>
                        <c:pt idx="145">
                          <c:v>P_U14</c:v>
                        </c:pt>
                        <c:pt idx="146">
                          <c:v>P_U15</c:v>
                        </c:pt>
                        <c:pt idx="147">
                          <c:v>P_U16</c:v>
                        </c:pt>
                        <c:pt idx="148">
                          <c:v>P_U17</c:v>
                        </c:pt>
                        <c:pt idx="149">
                          <c:v>P_U18</c:v>
                        </c:pt>
                        <c:pt idx="150">
                          <c:v>P_U19</c:v>
                        </c:pt>
                        <c:pt idx="151">
                          <c:v>P_U20</c:v>
                        </c:pt>
                        <c:pt idx="152">
                          <c:v>P_U21</c:v>
                        </c:pt>
                        <c:pt idx="153">
                          <c:v>P_U22</c:v>
                        </c:pt>
                        <c:pt idx="154">
                          <c:v>P_U23</c:v>
                        </c:pt>
                        <c:pt idx="155">
                          <c:v>P_U24</c:v>
                        </c:pt>
                        <c:pt idx="156">
                          <c:v>P_U25</c:v>
                        </c:pt>
                        <c:pt idx="157">
                          <c:v>P_U26</c:v>
                        </c:pt>
                        <c:pt idx="158">
                          <c:v>P_U27</c:v>
                        </c:pt>
                        <c:pt idx="159">
                          <c:v>P_U28</c:v>
                        </c:pt>
                        <c:pt idx="160">
                          <c:v>P_U29</c:v>
                        </c:pt>
                        <c:pt idx="161">
                          <c:v>P_U30</c:v>
                        </c:pt>
                        <c:pt idx="162">
                          <c:v>P_U31</c:v>
                        </c:pt>
                        <c:pt idx="163">
                          <c:v>P_U32</c:v>
                        </c:pt>
                        <c:pt idx="164">
                          <c:v>P_U33</c:v>
                        </c:pt>
                        <c:pt idx="165">
                          <c:v>P_U34</c:v>
                        </c:pt>
                        <c:pt idx="166">
                          <c:v>P_U35</c:v>
                        </c:pt>
                        <c:pt idx="167">
                          <c:v>P_U36</c:v>
                        </c:pt>
                        <c:pt idx="168">
                          <c:v>P_U37</c:v>
                        </c:pt>
                        <c:pt idx="169">
                          <c:v>P_U38</c:v>
                        </c:pt>
                        <c:pt idx="170">
                          <c:v>P_U39</c:v>
                        </c:pt>
                        <c:pt idx="171">
                          <c:v>P_U40</c:v>
                        </c:pt>
                        <c:pt idx="172">
                          <c:v>P_U41</c:v>
                        </c:pt>
                        <c:pt idx="173">
                          <c:v>P_U42</c:v>
                        </c:pt>
                        <c:pt idx="174">
                          <c:v>P_U43</c:v>
                        </c:pt>
                        <c:pt idx="175">
                          <c:v>P_U44</c:v>
                        </c:pt>
                        <c:pt idx="176">
                          <c:v>P_U45</c:v>
                        </c:pt>
                        <c:pt idx="177">
                          <c:v>P_U46</c:v>
                        </c:pt>
                        <c:pt idx="178">
                          <c:v>P_U47</c:v>
                        </c:pt>
                        <c:pt idx="179">
                          <c:v>P_U48</c:v>
                        </c:pt>
                        <c:pt idx="180">
                          <c:v>P_U49</c:v>
                        </c:pt>
                        <c:pt idx="181">
                          <c:v>P_U50</c:v>
                        </c:pt>
                        <c:pt idx="182">
                          <c:v>P_U51</c:v>
                        </c:pt>
                        <c:pt idx="183">
                          <c:v>P_U52</c:v>
                        </c:pt>
                        <c:pt idx="184">
                          <c:v>P_U53</c:v>
                        </c:pt>
                        <c:pt idx="185">
                          <c:v>P_U54</c:v>
                        </c:pt>
                        <c:pt idx="186">
                          <c:v>P_U55</c:v>
                        </c:pt>
                        <c:pt idx="187">
                          <c:v>P_U56</c:v>
                        </c:pt>
                        <c:pt idx="188">
                          <c:v>P_U57</c:v>
                        </c:pt>
                        <c:pt idx="189">
                          <c:v>P_U58</c:v>
                        </c:pt>
                        <c:pt idx="190">
                          <c:v>P_U59</c:v>
                        </c:pt>
                        <c:pt idx="191">
                          <c:v>P_U60</c:v>
                        </c:pt>
                        <c:pt idx="192">
                          <c:v>P_U61</c:v>
                        </c:pt>
                        <c:pt idx="193">
                          <c:v>P_U62</c:v>
                        </c:pt>
                        <c:pt idx="194">
                          <c:v>P_U63</c:v>
                        </c:pt>
                        <c:pt idx="195">
                          <c:v>P_U64</c:v>
                        </c:pt>
                        <c:pt idx="196">
                          <c:v>P_U65</c:v>
                        </c:pt>
                        <c:pt idx="197">
                          <c:v>P_U66</c:v>
                        </c:pt>
                        <c:pt idx="198">
                          <c:v>P_U67</c:v>
                        </c:pt>
                        <c:pt idx="199">
                          <c:v>P_U68</c:v>
                        </c:pt>
                        <c:pt idx="200">
                          <c:v>P_U69</c:v>
                        </c:pt>
                        <c:pt idx="201">
                          <c:v>P_U70</c:v>
                        </c:pt>
                        <c:pt idx="202">
                          <c:v>P_U71</c:v>
                        </c:pt>
                        <c:pt idx="203">
                          <c:v>P_U72</c:v>
                        </c:pt>
                        <c:pt idx="204">
                          <c:v>P_U73</c:v>
                        </c:pt>
                        <c:pt idx="205">
                          <c:v>P_U74</c:v>
                        </c:pt>
                        <c:pt idx="206">
                          <c:v>P_U75</c:v>
                        </c:pt>
                        <c:pt idx="207">
                          <c:v>P_U76</c:v>
                        </c:pt>
                        <c:pt idx="208">
                          <c:v>P_U77</c:v>
                        </c:pt>
                        <c:pt idx="209">
                          <c:v>P_U78</c:v>
                        </c:pt>
                        <c:pt idx="210">
                          <c:v>P_U79</c:v>
                        </c:pt>
                        <c:pt idx="211">
                          <c:v>P_U80</c:v>
                        </c:pt>
                        <c:pt idx="212">
                          <c:v>P_U81</c:v>
                        </c:pt>
                        <c:pt idx="213">
                          <c:v>P_U82</c:v>
                        </c:pt>
                        <c:pt idx="214">
                          <c:v>P_U83</c:v>
                        </c:pt>
                        <c:pt idx="215">
                          <c:v>P_U84</c:v>
                        </c:pt>
                        <c:pt idx="216">
                          <c:v>P_U85</c:v>
                        </c:pt>
                        <c:pt idx="217">
                          <c:v>P_U86</c:v>
                        </c:pt>
                        <c:pt idx="218">
                          <c:v>P_U87</c:v>
                        </c:pt>
                        <c:pt idx="219">
                          <c:v>P_U88</c:v>
                        </c:pt>
                        <c:pt idx="220">
                          <c:v>P_U89</c:v>
                        </c:pt>
                        <c:pt idx="221">
                          <c:v>P_U90</c:v>
                        </c:pt>
                        <c:pt idx="222">
                          <c:v>P_K01</c:v>
                        </c:pt>
                        <c:pt idx="223">
                          <c:v>P_K02</c:v>
                        </c:pt>
                        <c:pt idx="224">
                          <c:v>P_K03</c:v>
                        </c:pt>
                        <c:pt idx="225">
                          <c:v>P_K04</c:v>
                        </c:pt>
                        <c:pt idx="226">
                          <c:v>P_K05</c:v>
                        </c:pt>
                        <c:pt idx="227">
                          <c:v>P_K06</c:v>
                        </c:pt>
                        <c:pt idx="228">
                          <c:v>P_K07</c:v>
                        </c:pt>
                        <c:pt idx="229">
                          <c:v>P_K08</c:v>
                        </c:pt>
                        <c:pt idx="230">
                          <c:v>P_K09</c:v>
                        </c:pt>
                        <c:pt idx="231">
                          <c:v>P_K10</c:v>
                        </c:pt>
                        <c:pt idx="232">
                          <c:v>P_K11</c:v>
                        </c:pt>
                        <c:pt idx="233">
                          <c:v>P_K12</c:v>
                        </c:pt>
                        <c:pt idx="234">
                          <c:v>P_K13</c:v>
                        </c:pt>
                        <c:pt idx="235">
                          <c:v>P_K14</c:v>
                        </c:pt>
                        <c:pt idx="236">
                          <c:v>P_K15</c:v>
                        </c:pt>
                      </c:lvl>
                      <c:lvl>
                        <c:pt idx="0">
                          <c:v>Wiedza</c:v>
                        </c:pt>
                        <c:pt idx="16">
                          <c:v>Kształcenie ogólne</c:v>
                        </c:pt>
                        <c:pt idx="22">
                          <c:v>Umiejętności</c:v>
                        </c:pt>
                        <c:pt idx="37">
                          <c:v>Kompetencje społeczne</c:v>
                        </c:pt>
                        <c:pt idx="42">
                          <c:v>Wiedza</c:v>
                        </c:pt>
                        <c:pt idx="132">
                          <c:v>Umiejętności</c:v>
                        </c:pt>
                        <c:pt idx="222">
                          <c:v>Kompetencje społeczne</c:v>
                        </c:pt>
                        <c:pt idx="237">
                          <c:v>Wiedza</c:v>
                        </c:pt>
                        <c:pt idx="238">
                          <c:v>Umiejetności</c:v>
                        </c:pt>
                        <c:pt idx="239">
                          <c:v>Kompetencje społeczne</c:v>
                        </c:pt>
                        <c:pt idx="240">
                          <c:v>Proporcje poszczególnych kategorii efektów dla przedmiotu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Matryca!$T$19:$BI$19</c15:sqref>
                        </c15:formulaRef>
                      </c:ext>
                    </c:extLst>
                    <c:numCache>
                      <c:formatCode>General</c:formatCode>
                      <c:ptCount val="4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200-4EFB-9B9A-F58CB4584E1F}"/>
                  </c:ext>
                </c:extLst>
              </c15:ser>
            </c15:filteredBarSeries>
          </c:ext>
        </c:extLst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Matryca!$I$20:$I$66</c:f>
              <c:strCache>
                <c:ptCount val="47"/>
                <c:pt idx="0">
                  <c:v>anatomia i fizjologia  narządu wzroku</c:v>
                </c:pt>
                <c:pt idx="1">
                  <c:v>optyka fizyczna i fizjologiczna</c:v>
                </c:pt>
                <c:pt idx="2">
                  <c:v>zaburzenia widzenia obuocznego z elementami strabologii 1</c:v>
                </c:pt>
                <c:pt idx="3">
                  <c:v>metody diagnostyczne przedniego odcinka oka</c:v>
                </c:pt>
                <c:pt idx="4">
                  <c:v>prawo medyczne i ochrona własności intelektualnej</c:v>
                </c:pt>
                <c:pt idx="5">
                  <c:v>metody i techniki badań naukowych /evidence-based (EB) in healthcare</c:v>
                </c:pt>
                <c:pt idx="6">
                  <c:v>biostatystyka</c:v>
                </c:pt>
                <c:pt idx="7">
                  <c:v>optyczna aparatura okulistyczno-optometryczna 1</c:v>
                </c:pt>
                <c:pt idx="8">
                  <c:v>komunikacja interpersonalna/ mediacje i rozwiązywanie konfliktów </c:v>
                </c:pt>
                <c:pt idx="9">
                  <c:v>pomiary refrakcji 1 </c:v>
                </c:pt>
                <c:pt idx="10">
                  <c:v>język angielski</c:v>
                </c:pt>
                <c:pt idx="11">
                  <c:v>pomiary refrakcji 2</c:v>
                </c:pt>
                <c:pt idx="12">
                  <c:v>zaburzenia widzenia obuocznego z elementami strabologii 2</c:v>
                </c:pt>
                <c:pt idx="13">
                  <c:v>soczewki kontaktowe</c:v>
                </c:pt>
                <c:pt idx="14">
                  <c:v>optyczna aparatura okulistyczno-optometryczna 2</c:v>
                </c:pt>
                <c:pt idx="15">
                  <c:v>seminarium dyplomowe 1</c:v>
                </c:pt>
                <c:pt idx="16">
                  <c:v>problematyka zdrowia publicznego / organizacja systemu ochrony zdrowia</c:v>
                </c:pt>
                <c:pt idx="17">
                  <c:v>zdrowie środowiskowe / zagrożenia epidemiologiczne</c:v>
                </c:pt>
                <c:pt idx="18">
                  <c:v>telemedycyna i e-zdrowie / wprowadzenie do praktycznego zastosowania sztucznej inteligencji w ochronie zdrowia</c:v>
                </c:pt>
                <c:pt idx="19">
                  <c:v>pierwsza pomoc / bezpieczeństwo i reagowanie w stanach zagrożenia życia</c:v>
                </c:pt>
                <c:pt idx="20">
                  <c:v>praktyka zawodowa 1</c:v>
                </c:pt>
                <c:pt idx="21">
                  <c:v>szkolenie BHP i Ppoż</c:v>
                </c:pt>
                <c:pt idx="22">
                  <c:v>szkolenie biblioteczne</c:v>
                </c:pt>
                <c:pt idx="23">
                  <c:v>sumy dla 1 roku</c:v>
                </c:pt>
                <c:pt idx="24">
                  <c:v>choroby oczu u dorosłych </c:v>
                </c:pt>
                <c:pt idx="25">
                  <c:v>choroby oczu u dzieci </c:v>
                </c:pt>
                <c:pt idx="26">
                  <c:v>choroby siatkówki - metody diagnostyczne </c:v>
                </c:pt>
                <c:pt idx="27">
                  <c:v>jaskra - metody diagnostyczne i leczenie</c:v>
                </c:pt>
                <c:pt idx="28">
                  <c:v>pomiary refrakcji 3</c:v>
                </c:pt>
                <c:pt idx="29">
                  <c:v>seminarium dyplomowe 2</c:v>
                </c:pt>
                <c:pt idx="30">
                  <c:v>praktyka zawodowa 2</c:v>
                </c:pt>
                <c:pt idx="31">
                  <c:v>bezpieczeństwo pacjenta i personelu medycznego / zarządzanie ryzykiem klinicznym </c:v>
                </c:pt>
                <c:pt idx="32">
                  <c:v>fizjoprofilaktyka narządu wzroku / profilaktyka zaburzeń wzroku </c:v>
                </c:pt>
                <c:pt idx="33">
                  <c:v>pomoce wzrokowe dla osób słabowidzących / wspomaganie funkcjonowania osób słabowidzących</c:v>
                </c:pt>
                <c:pt idx="34">
                  <c:v>psychologia poznawcza</c:v>
                </c:pt>
                <c:pt idx="35">
                  <c:v>badanie okulistyczne</c:v>
                </c:pt>
                <c:pt idx="36">
                  <c:v>zaćma - diagnostyka i leczenie </c:v>
                </c:pt>
                <c:pt idx="37">
                  <c:v>farmakologia okulistyczna</c:v>
                </c:pt>
                <c:pt idx="38">
                  <c:v>zaburzenia widzenia obuocznego</c:v>
                </c:pt>
                <c:pt idx="39">
                  <c:v>podstawy chirurgii refrakcyjnej</c:v>
                </c:pt>
                <c:pt idx="40">
                  <c:v>pomiary refrakcji 4</c:v>
                </c:pt>
                <c:pt idx="41">
                  <c:v>neurobiologia procesów widzenia</c:v>
                </c:pt>
                <c:pt idx="42">
                  <c:v>diagnostyka okulistyczna – techniki soczewkowe</c:v>
                </c:pt>
                <c:pt idx="43">
                  <c:v>rehabilitacja wzrokowa u dzieci i doroslych / terapeutyczny dobór korekcji </c:v>
                </c:pt>
                <c:pt idx="44">
                  <c:v>interdyscyplinarna diagnostyka okulistyczna / ogólnoustrojowe determinanty chorób oczu</c:v>
                </c:pt>
                <c:pt idx="45">
                  <c:v>seminarium dyplomowe 3</c:v>
                </c:pt>
                <c:pt idx="46">
                  <c:v>sumy dla 2 roku</c:v>
                </c:pt>
              </c:strCache>
            </c:strRef>
          </c:cat>
          <c:val>
            <c:numRef>
              <c:f>Matryca!$Q$20:$Q$66</c:f>
              <c:numCache>
                <c:formatCode>General</c:formatCode>
                <c:ptCount val="47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3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3</c:v>
                </c:pt>
                <c:pt idx="22">
                  <c:v>3</c:v>
                </c:pt>
                <c:pt idx="23">
                  <c:v>41</c:v>
                </c:pt>
                <c:pt idx="24">
                  <c:v>3</c:v>
                </c:pt>
                <c:pt idx="25">
                  <c:v>4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1</c:v>
                </c:pt>
                <c:pt idx="35">
                  <c:v>5</c:v>
                </c:pt>
                <c:pt idx="36">
                  <c:v>4</c:v>
                </c:pt>
                <c:pt idx="37">
                  <c:v>3</c:v>
                </c:pt>
                <c:pt idx="38">
                  <c:v>1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4</c:v>
                </c:pt>
                <c:pt idx="45">
                  <c:v>1</c:v>
                </c:pt>
                <c:pt idx="46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D-46A9-9CCF-82A05F243236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Matryca!$I$20:$I$66</c:f>
              <c:strCache>
                <c:ptCount val="47"/>
                <c:pt idx="0">
                  <c:v>anatomia i fizjologia  narządu wzroku</c:v>
                </c:pt>
                <c:pt idx="1">
                  <c:v>optyka fizyczna i fizjologiczna</c:v>
                </c:pt>
                <c:pt idx="2">
                  <c:v>zaburzenia widzenia obuocznego z elementami strabologii 1</c:v>
                </c:pt>
                <c:pt idx="3">
                  <c:v>metody diagnostyczne przedniego odcinka oka</c:v>
                </c:pt>
                <c:pt idx="4">
                  <c:v>prawo medyczne i ochrona własności intelektualnej</c:v>
                </c:pt>
                <c:pt idx="5">
                  <c:v>metody i techniki badań naukowych /evidence-based (EB) in healthcare</c:v>
                </c:pt>
                <c:pt idx="6">
                  <c:v>biostatystyka</c:v>
                </c:pt>
                <c:pt idx="7">
                  <c:v>optyczna aparatura okulistyczno-optometryczna 1</c:v>
                </c:pt>
                <c:pt idx="8">
                  <c:v>komunikacja interpersonalna/ mediacje i rozwiązywanie konfliktów </c:v>
                </c:pt>
                <c:pt idx="9">
                  <c:v>pomiary refrakcji 1 </c:v>
                </c:pt>
                <c:pt idx="10">
                  <c:v>język angielski</c:v>
                </c:pt>
                <c:pt idx="11">
                  <c:v>pomiary refrakcji 2</c:v>
                </c:pt>
                <c:pt idx="12">
                  <c:v>zaburzenia widzenia obuocznego z elementami strabologii 2</c:v>
                </c:pt>
                <c:pt idx="13">
                  <c:v>soczewki kontaktowe</c:v>
                </c:pt>
                <c:pt idx="14">
                  <c:v>optyczna aparatura okulistyczno-optometryczna 2</c:v>
                </c:pt>
                <c:pt idx="15">
                  <c:v>seminarium dyplomowe 1</c:v>
                </c:pt>
                <c:pt idx="16">
                  <c:v>problematyka zdrowia publicznego / organizacja systemu ochrony zdrowia</c:v>
                </c:pt>
                <c:pt idx="17">
                  <c:v>zdrowie środowiskowe / zagrożenia epidemiologiczne</c:v>
                </c:pt>
                <c:pt idx="18">
                  <c:v>telemedycyna i e-zdrowie / wprowadzenie do praktycznego zastosowania sztucznej inteligencji w ochronie zdrowia</c:v>
                </c:pt>
                <c:pt idx="19">
                  <c:v>pierwsza pomoc / bezpieczeństwo i reagowanie w stanach zagrożenia życia</c:v>
                </c:pt>
                <c:pt idx="20">
                  <c:v>praktyka zawodowa 1</c:v>
                </c:pt>
                <c:pt idx="21">
                  <c:v>szkolenie BHP i Ppoż</c:v>
                </c:pt>
                <c:pt idx="22">
                  <c:v>szkolenie biblioteczne</c:v>
                </c:pt>
                <c:pt idx="23">
                  <c:v>sumy dla 1 roku</c:v>
                </c:pt>
                <c:pt idx="24">
                  <c:v>choroby oczu u dorosłych </c:v>
                </c:pt>
                <c:pt idx="25">
                  <c:v>choroby oczu u dzieci </c:v>
                </c:pt>
                <c:pt idx="26">
                  <c:v>choroby siatkówki - metody diagnostyczne </c:v>
                </c:pt>
                <c:pt idx="27">
                  <c:v>jaskra - metody diagnostyczne i leczenie</c:v>
                </c:pt>
                <c:pt idx="28">
                  <c:v>pomiary refrakcji 3</c:v>
                </c:pt>
                <c:pt idx="29">
                  <c:v>seminarium dyplomowe 2</c:v>
                </c:pt>
                <c:pt idx="30">
                  <c:v>praktyka zawodowa 2</c:v>
                </c:pt>
                <c:pt idx="31">
                  <c:v>bezpieczeństwo pacjenta i personelu medycznego / zarządzanie ryzykiem klinicznym </c:v>
                </c:pt>
                <c:pt idx="32">
                  <c:v>fizjoprofilaktyka narządu wzroku / profilaktyka zaburzeń wzroku </c:v>
                </c:pt>
                <c:pt idx="33">
                  <c:v>pomoce wzrokowe dla osób słabowidzących / wspomaganie funkcjonowania osób słabowidzących</c:v>
                </c:pt>
                <c:pt idx="34">
                  <c:v>psychologia poznawcza</c:v>
                </c:pt>
                <c:pt idx="35">
                  <c:v>badanie okulistyczne</c:v>
                </c:pt>
                <c:pt idx="36">
                  <c:v>zaćma - diagnostyka i leczenie </c:v>
                </c:pt>
                <c:pt idx="37">
                  <c:v>farmakologia okulistyczna</c:v>
                </c:pt>
                <c:pt idx="38">
                  <c:v>zaburzenia widzenia obuocznego</c:v>
                </c:pt>
                <c:pt idx="39">
                  <c:v>podstawy chirurgii refrakcyjnej</c:v>
                </c:pt>
                <c:pt idx="40">
                  <c:v>pomiary refrakcji 4</c:v>
                </c:pt>
                <c:pt idx="41">
                  <c:v>neurobiologia procesów widzenia</c:v>
                </c:pt>
                <c:pt idx="42">
                  <c:v>diagnostyka okulistyczna – techniki soczewkowe</c:v>
                </c:pt>
                <c:pt idx="43">
                  <c:v>rehabilitacja wzrokowa u dzieci i doroslych / terapeutyczny dobór korekcji </c:v>
                </c:pt>
                <c:pt idx="44">
                  <c:v>interdyscyplinarna diagnostyka okulistyczna / ogólnoustrojowe determinanty chorób oczu</c:v>
                </c:pt>
                <c:pt idx="45">
                  <c:v>seminarium dyplomowe 3</c:v>
                </c:pt>
                <c:pt idx="46">
                  <c:v>sumy dla 2 roku</c:v>
                </c:pt>
              </c:strCache>
            </c:strRef>
          </c:cat>
          <c:val>
            <c:numRef>
              <c:f>Matryca!$R$20:$R$66</c:f>
              <c:numCache>
                <c:formatCode>General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1</c:v>
                </c:pt>
                <c:pt idx="5">
                  <c:v>4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4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7</c:v>
                </c:pt>
                <c:pt idx="21">
                  <c:v>0</c:v>
                </c:pt>
                <c:pt idx="22">
                  <c:v>0</c:v>
                </c:pt>
                <c:pt idx="23">
                  <c:v>48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5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3</c:v>
                </c:pt>
                <c:pt idx="41">
                  <c:v>1</c:v>
                </c:pt>
                <c:pt idx="42">
                  <c:v>3</c:v>
                </c:pt>
                <c:pt idx="43">
                  <c:v>2</c:v>
                </c:pt>
                <c:pt idx="44">
                  <c:v>1</c:v>
                </c:pt>
                <c:pt idx="45">
                  <c:v>3</c:v>
                </c:pt>
                <c:pt idx="4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BD-46A9-9CCF-82A05F243236}"/>
            </c:ext>
          </c:extLst>
        </c:ser>
        <c:ser>
          <c:idx val="2"/>
          <c:order val="2"/>
          <c:tx>
            <c:v>KOMPETENCJE SPOLECZNE</c:v>
          </c:tx>
          <c:spPr>
            <a:solidFill>
              <a:srgbClr val="EAB2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Matryca!$I$20:$I$66</c:f>
              <c:strCache>
                <c:ptCount val="47"/>
                <c:pt idx="0">
                  <c:v>anatomia i fizjologia  narządu wzroku</c:v>
                </c:pt>
                <c:pt idx="1">
                  <c:v>optyka fizyczna i fizjologiczna</c:v>
                </c:pt>
                <c:pt idx="2">
                  <c:v>zaburzenia widzenia obuocznego z elementami strabologii 1</c:v>
                </c:pt>
                <c:pt idx="3">
                  <c:v>metody diagnostyczne przedniego odcinka oka</c:v>
                </c:pt>
                <c:pt idx="4">
                  <c:v>prawo medyczne i ochrona własności intelektualnej</c:v>
                </c:pt>
                <c:pt idx="5">
                  <c:v>metody i techniki badań naukowych /evidence-based (EB) in healthcare</c:v>
                </c:pt>
                <c:pt idx="6">
                  <c:v>biostatystyka</c:v>
                </c:pt>
                <c:pt idx="7">
                  <c:v>optyczna aparatura okulistyczno-optometryczna 1</c:v>
                </c:pt>
                <c:pt idx="8">
                  <c:v>komunikacja interpersonalna/ mediacje i rozwiązywanie konfliktów </c:v>
                </c:pt>
                <c:pt idx="9">
                  <c:v>pomiary refrakcji 1 </c:v>
                </c:pt>
                <c:pt idx="10">
                  <c:v>język angielski</c:v>
                </c:pt>
                <c:pt idx="11">
                  <c:v>pomiary refrakcji 2</c:v>
                </c:pt>
                <c:pt idx="12">
                  <c:v>zaburzenia widzenia obuocznego z elementami strabologii 2</c:v>
                </c:pt>
                <c:pt idx="13">
                  <c:v>soczewki kontaktowe</c:v>
                </c:pt>
                <c:pt idx="14">
                  <c:v>optyczna aparatura okulistyczno-optometryczna 2</c:v>
                </c:pt>
                <c:pt idx="15">
                  <c:v>seminarium dyplomowe 1</c:v>
                </c:pt>
                <c:pt idx="16">
                  <c:v>problematyka zdrowia publicznego / organizacja systemu ochrony zdrowia</c:v>
                </c:pt>
                <c:pt idx="17">
                  <c:v>zdrowie środowiskowe / zagrożenia epidemiologiczne</c:v>
                </c:pt>
                <c:pt idx="18">
                  <c:v>telemedycyna i e-zdrowie / wprowadzenie do praktycznego zastosowania sztucznej inteligencji w ochronie zdrowia</c:v>
                </c:pt>
                <c:pt idx="19">
                  <c:v>pierwsza pomoc / bezpieczeństwo i reagowanie w stanach zagrożenia życia</c:v>
                </c:pt>
                <c:pt idx="20">
                  <c:v>praktyka zawodowa 1</c:v>
                </c:pt>
                <c:pt idx="21">
                  <c:v>szkolenie BHP i Ppoż</c:v>
                </c:pt>
                <c:pt idx="22">
                  <c:v>szkolenie biblioteczne</c:v>
                </c:pt>
                <c:pt idx="23">
                  <c:v>sumy dla 1 roku</c:v>
                </c:pt>
                <c:pt idx="24">
                  <c:v>choroby oczu u dorosłych </c:v>
                </c:pt>
                <c:pt idx="25">
                  <c:v>choroby oczu u dzieci </c:v>
                </c:pt>
                <c:pt idx="26">
                  <c:v>choroby siatkówki - metody diagnostyczne </c:v>
                </c:pt>
                <c:pt idx="27">
                  <c:v>jaskra - metody diagnostyczne i leczenie</c:v>
                </c:pt>
                <c:pt idx="28">
                  <c:v>pomiary refrakcji 3</c:v>
                </c:pt>
                <c:pt idx="29">
                  <c:v>seminarium dyplomowe 2</c:v>
                </c:pt>
                <c:pt idx="30">
                  <c:v>praktyka zawodowa 2</c:v>
                </c:pt>
                <c:pt idx="31">
                  <c:v>bezpieczeństwo pacjenta i personelu medycznego / zarządzanie ryzykiem klinicznym </c:v>
                </c:pt>
                <c:pt idx="32">
                  <c:v>fizjoprofilaktyka narządu wzroku / profilaktyka zaburzeń wzroku </c:v>
                </c:pt>
                <c:pt idx="33">
                  <c:v>pomoce wzrokowe dla osób słabowidzących / wspomaganie funkcjonowania osób słabowidzących</c:v>
                </c:pt>
                <c:pt idx="34">
                  <c:v>psychologia poznawcza</c:v>
                </c:pt>
                <c:pt idx="35">
                  <c:v>badanie okulistyczne</c:v>
                </c:pt>
                <c:pt idx="36">
                  <c:v>zaćma - diagnostyka i leczenie </c:v>
                </c:pt>
                <c:pt idx="37">
                  <c:v>farmakologia okulistyczna</c:v>
                </c:pt>
                <c:pt idx="38">
                  <c:v>zaburzenia widzenia obuocznego</c:v>
                </c:pt>
                <c:pt idx="39">
                  <c:v>podstawy chirurgii refrakcyjnej</c:v>
                </c:pt>
                <c:pt idx="40">
                  <c:v>pomiary refrakcji 4</c:v>
                </c:pt>
                <c:pt idx="41">
                  <c:v>neurobiologia procesów widzenia</c:v>
                </c:pt>
                <c:pt idx="42">
                  <c:v>diagnostyka okulistyczna – techniki soczewkowe</c:v>
                </c:pt>
                <c:pt idx="43">
                  <c:v>rehabilitacja wzrokowa u dzieci i doroslych / terapeutyczny dobór korekcji </c:v>
                </c:pt>
                <c:pt idx="44">
                  <c:v>interdyscyplinarna diagnostyka okulistyczna / ogólnoustrojowe determinanty chorób oczu</c:v>
                </c:pt>
                <c:pt idx="45">
                  <c:v>seminarium dyplomowe 3</c:v>
                </c:pt>
                <c:pt idx="46">
                  <c:v>sumy dla 2 roku</c:v>
                </c:pt>
              </c:strCache>
            </c:strRef>
          </c:cat>
          <c:val>
            <c:numRef>
              <c:f>Matryca!$S$20:$S$66</c:f>
              <c:numCache>
                <c:formatCode>General</c:formatCode>
                <c:ptCount val="47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27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3</c:v>
                </c:pt>
                <c:pt idx="4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BD-46A9-9CCF-82A05F24323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0993035800819544"/>
          <c:h val="5.111861474979813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STOPIEŃ WYSYCENIA EFEKTÓW PRZEDMIOTOWYCH W CYKLU KSZTAŁCENIA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1.3215336781923304E-3"/>
          <c:y val="0.16583813798903627"/>
          <c:w val="0.99571943143035291"/>
          <c:h val="0.573925882606687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Matryca!$BJ$18:$IV$19</c:f>
              <c:multiLvlStrCache>
                <c:ptCount val="195"/>
                <c:lvl>
                  <c:pt idx="0">
                    <c:v>P_W01</c:v>
                  </c:pt>
                  <c:pt idx="1">
                    <c:v>P_W02</c:v>
                  </c:pt>
                  <c:pt idx="2">
                    <c:v>P_W03</c:v>
                  </c:pt>
                  <c:pt idx="3">
                    <c:v>P_W04</c:v>
                  </c:pt>
                  <c:pt idx="4">
                    <c:v>P_W05</c:v>
                  </c:pt>
                  <c:pt idx="5">
                    <c:v>P_W06</c:v>
                  </c:pt>
                  <c:pt idx="6">
                    <c:v>P_W07</c:v>
                  </c:pt>
                  <c:pt idx="7">
                    <c:v>P_W08</c:v>
                  </c:pt>
                  <c:pt idx="8">
                    <c:v>P_W09</c:v>
                  </c:pt>
                  <c:pt idx="9">
                    <c:v>P_W10</c:v>
                  </c:pt>
                  <c:pt idx="10">
                    <c:v>P_W11</c:v>
                  </c:pt>
                  <c:pt idx="11">
                    <c:v>P_W12</c:v>
                  </c:pt>
                  <c:pt idx="12">
                    <c:v>P_W13</c:v>
                  </c:pt>
                  <c:pt idx="13">
                    <c:v>P_W14</c:v>
                  </c:pt>
                  <c:pt idx="14">
                    <c:v>P_W15</c:v>
                  </c:pt>
                  <c:pt idx="15">
                    <c:v>P_W16</c:v>
                  </c:pt>
                  <c:pt idx="16">
                    <c:v>P_W17</c:v>
                  </c:pt>
                  <c:pt idx="17">
                    <c:v>P_W18</c:v>
                  </c:pt>
                  <c:pt idx="18">
                    <c:v>P_W19</c:v>
                  </c:pt>
                  <c:pt idx="19">
                    <c:v>P_W20</c:v>
                  </c:pt>
                  <c:pt idx="20">
                    <c:v>P_W21</c:v>
                  </c:pt>
                  <c:pt idx="21">
                    <c:v>P_W22</c:v>
                  </c:pt>
                  <c:pt idx="22">
                    <c:v>P_W23</c:v>
                  </c:pt>
                  <c:pt idx="23">
                    <c:v>P_W24</c:v>
                  </c:pt>
                  <c:pt idx="24">
                    <c:v>P_W25</c:v>
                  </c:pt>
                  <c:pt idx="25">
                    <c:v>P_W26</c:v>
                  </c:pt>
                  <c:pt idx="26">
                    <c:v>P_W27</c:v>
                  </c:pt>
                  <c:pt idx="27">
                    <c:v>P_W28</c:v>
                  </c:pt>
                  <c:pt idx="28">
                    <c:v>P_W29</c:v>
                  </c:pt>
                  <c:pt idx="29">
                    <c:v>P_W30</c:v>
                  </c:pt>
                  <c:pt idx="30">
                    <c:v>P_W31</c:v>
                  </c:pt>
                  <c:pt idx="31">
                    <c:v>P_W32</c:v>
                  </c:pt>
                  <c:pt idx="32">
                    <c:v>P_W33</c:v>
                  </c:pt>
                  <c:pt idx="33">
                    <c:v>P_W34</c:v>
                  </c:pt>
                  <c:pt idx="34">
                    <c:v>P_W35</c:v>
                  </c:pt>
                  <c:pt idx="35">
                    <c:v>P_W36</c:v>
                  </c:pt>
                  <c:pt idx="36">
                    <c:v>P_W37</c:v>
                  </c:pt>
                  <c:pt idx="37">
                    <c:v>P_W38</c:v>
                  </c:pt>
                  <c:pt idx="38">
                    <c:v>P_W39</c:v>
                  </c:pt>
                  <c:pt idx="39">
                    <c:v>P_W40</c:v>
                  </c:pt>
                  <c:pt idx="40">
                    <c:v>P_W41</c:v>
                  </c:pt>
                  <c:pt idx="41">
                    <c:v>P_W42</c:v>
                  </c:pt>
                  <c:pt idx="42">
                    <c:v>P_W43</c:v>
                  </c:pt>
                  <c:pt idx="43">
                    <c:v>P_W44</c:v>
                  </c:pt>
                  <c:pt idx="44">
                    <c:v>P_W45</c:v>
                  </c:pt>
                  <c:pt idx="45">
                    <c:v>P_W46</c:v>
                  </c:pt>
                  <c:pt idx="46">
                    <c:v>P_W47</c:v>
                  </c:pt>
                  <c:pt idx="47">
                    <c:v>P_W48</c:v>
                  </c:pt>
                  <c:pt idx="48">
                    <c:v>P_W49</c:v>
                  </c:pt>
                  <c:pt idx="49">
                    <c:v>P_W50</c:v>
                  </c:pt>
                  <c:pt idx="50">
                    <c:v>P_W51</c:v>
                  </c:pt>
                  <c:pt idx="51">
                    <c:v>P_W52</c:v>
                  </c:pt>
                  <c:pt idx="52">
                    <c:v>P_W53</c:v>
                  </c:pt>
                  <c:pt idx="53">
                    <c:v>P_W54</c:v>
                  </c:pt>
                  <c:pt idx="54">
                    <c:v>P_W55</c:v>
                  </c:pt>
                  <c:pt idx="55">
                    <c:v>P_W56</c:v>
                  </c:pt>
                  <c:pt idx="56">
                    <c:v>P_W57</c:v>
                  </c:pt>
                  <c:pt idx="57">
                    <c:v>P_W58</c:v>
                  </c:pt>
                  <c:pt idx="58">
                    <c:v>P_W59</c:v>
                  </c:pt>
                  <c:pt idx="59">
                    <c:v>P_W60</c:v>
                  </c:pt>
                  <c:pt idx="60">
                    <c:v>P_W61</c:v>
                  </c:pt>
                  <c:pt idx="61">
                    <c:v>P_W62</c:v>
                  </c:pt>
                  <c:pt idx="62">
                    <c:v>P_W63</c:v>
                  </c:pt>
                  <c:pt idx="63">
                    <c:v>P_W64</c:v>
                  </c:pt>
                  <c:pt idx="64">
                    <c:v>P_W65</c:v>
                  </c:pt>
                  <c:pt idx="65">
                    <c:v>P_W66</c:v>
                  </c:pt>
                  <c:pt idx="66">
                    <c:v>P_W67</c:v>
                  </c:pt>
                  <c:pt idx="67">
                    <c:v>P_W68</c:v>
                  </c:pt>
                  <c:pt idx="68">
                    <c:v>P_W69</c:v>
                  </c:pt>
                  <c:pt idx="69">
                    <c:v>P_W70</c:v>
                  </c:pt>
                  <c:pt idx="70">
                    <c:v>P_W71</c:v>
                  </c:pt>
                  <c:pt idx="71">
                    <c:v>P_W72</c:v>
                  </c:pt>
                  <c:pt idx="72">
                    <c:v>P_W73</c:v>
                  </c:pt>
                  <c:pt idx="73">
                    <c:v>P_W74</c:v>
                  </c:pt>
                  <c:pt idx="74">
                    <c:v>P_W75</c:v>
                  </c:pt>
                  <c:pt idx="75">
                    <c:v>P_W76</c:v>
                  </c:pt>
                  <c:pt idx="76">
                    <c:v>P_W77</c:v>
                  </c:pt>
                  <c:pt idx="77">
                    <c:v>P_W78</c:v>
                  </c:pt>
                  <c:pt idx="78">
                    <c:v>P_W79</c:v>
                  </c:pt>
                  <c:pt idx="79">
                    <c:v>P_W80</c:v>
                  </c:pt>
                  <c:pt idx="80">
                    <c:v>P_W81</c:v>
                  </c:pt>
                  <c:pt idx="81">
                    <c:v>P_W82</c:v>
                  </c:pt>
                  <c:pt idx="82">
                    <c:v>P_W83</c:v>
                  </c:pt>
                  <c:pt idx="83">
                    <c:v>P_W84</c:v>
                  </c:pt>
                  <c:pt idx="84">
                    <c:v>P_W85</c:v>
                  </c:pt>
                  <c:pt idx="85">
                    <c:v>P_W86</c:v>
                  </c:pt>
                  <c:pt idx="86">
                    <c:v>P_W87</c:v>
                  </c:pt>
                  <c:pt idx="87">
                    <c:v>P_W88</c:v>
                  </c:pt>
                  <c:pt idx="88">
                    <c:v>P_W89</c:v>
                  </c:pt>
                  <c:pt idx="89">
                    <c:v>P_W90</c:v>
                  </c:pt>
                  <c:pt idx="90">
                    <c:v>P_U01</c:v>
                  </c:pt>
                  <c:pt idx="91">
                    <c:v>P_U02</c:v>
                  </c:pt>
                  <c:pt idx="92">
                    <c:v>P_U03</c:v>
                  </c:pt>
                  <c:pt idx="93">
                    <c:v>P_U04</c:v>
                  </c:pt>
                  <c:pt idx="94">
                    <c:v>P_U05</c:v>
                  </c:pt>
                  <c:pt idx="95">
                    <c:v>P_U06</c:v>
                  </c:pt>
                  <c:pt idx="96">
                    <c:v>P_U07</c:v>
                  </c:pt>
                  <c:pt idx="97">
                    <c:v>P_U08</c:v>
                  </c:pt>
                  <c:pt idx="98">
                    <c:v>P_U09</c:v>
                  </c:pt>
                  <c:pt idx="99">
                    <c:v>P_U10</c:v>
                  </c:pt>
                  <c:pt idx="100">
                    <c:v>P_U11</c:v>
                  </c:pt>
                  <c:pt idx="101">
                    <c:v>P_U12</c:v>
                  </c:pt>
                  <c:pt idx="102">
                    <c:v>P_U13</c:v>
                  </c:pt>
                  <c:pt idx="103">
                    <c:v>P_U14</c:v>
                  </c:pt>
                  <c:pt idx="104">
                    <c:v>P_U15</c:v>
                  </c:pt>
                  <c:pt idx="105">
                    <c:v>P_U16</c:v>
                  </c:pt>
                  <c:pt idx="106">
                    <c:v>P_U17</c:v>
                  </c:pt>
                  <c:pt idx="107">
                    <c:v>P_U18</c:v>
                  </c:pt>
                  <c:pt idx="108">
                    <c:v>P_U19</c:v>
                  </c:pt>
                  <c:pt idx="109">
                    <c:v>P_U20</c:v>
                  </c:pt>
                  <c:pt idx="110">
                    <c:v>P_U21</c:v>
                  </c:pt>
                  <c:pt idx="111">
                    <c:v>P_U22</c:v>
                  </c:pt>
                  <c:pt idx="112">
                    <c:v>P_U23</c:v>
                  </c:pt>
                  <c:pt idx="113">
                    <c:v>P_U24</c:v>
                  </c:pt>
                  <c:pt idx="114">
                    <c:v>P_U25</c:v>
                  </c:pt>
                  <c:pt idx="115">
                    <c:v>P_U26</c:v>
                  </c:pt>
                  <c:pt idx="116">
                    <c:v>P_U27</c:v>
                  </c:pt>
                  <c:pt idx="117">
                    <c:v>P_U28</c:v>
                  </c:pt>
                  <c:pt idx="118">
                    <c:v>P_U29</c:v>
                  </c:pt>
                  <c:pt idx="119">
                    <c:v>P_U30</c:v>
                  </c:pt>
                  <c:pt idx="120">
                    <c:v>P_U31</c:v>
                  </c:pt>
                  <c:pt idx="121">
                    <c:v>P_U32</c:v>
                  </c:pt>
                  <c:pt idx="122">
                    <c:v>P_U33</c:v>
                  </c:pt>
                  <c:pt idx="123">
                    <c:v>P_U34</c:v>
                  </c:pt>
                  <c:pt idx="124">
                    <c:v>P_U35</c:v>
                  </c:pt>
                  <c:pt idx="125">
                    <c:v>P_U36</c:v>
                  </c:pt>
                  <c:pt idx="126">
                    <c:v>P_U37</c:v>
                  </c:pt>
                  <c:pt idx="127">
                    <c:v>P_U38</c:v>
                  </c:pt>
                  <c:pt idx="128">
                    <c:v>P_U39</c:v>
                  </c:pt>
                  <c:pt idx="129">
                    <c:v>P_U40</c:v>
                  </c:pt>
                  <c:pt idx="130">
                    <c:v>P_U41</c:v>
                  </c:pt>
                  <c:pt idx="131">
                    <c:v>P_U42</c:v>
                  </c:pt>
                  <c:pt idx="132">
                    <c:v>P_U43</c:v>
                  </c:pt>
                  <c:pt idx="133">
                    <c:v>P_U44</c:v>
                  </c:pt>
                  <c:pt idx="134">
                    <c:v>P_U45</c:v>
                  </c:pt>
                  <c:pt idx="135">
                    <c:v>P_U46</c:v>
                  </c:pt>
                  <c:pt idx="136">
                    <c:v>P_U47</c:v>
                  </c:pt>
                  <c:pt idx="137">
                    <c:v>P_U48</c:v>
                  </c:pt>
                  <c:pt idx="138">
                    <c:v>P_U49</c:v>
                  </c:pt>
                  <c:pt idx="139">
                    <c:v>P_U50</c:v>
                  </c:pt>
                  <c:pt idx="140">
                    <c:v>P_U51</c:v>
                  </c:pt>
                  <c:pt idx="141">
                    <c:v>P_U52</c:v>
                  </c:pt>
                  <c:pt idx="142">
                    <c:v>P_U53</c:v>
                  </c:pt>
                  <c:pt idx="143">
                    <c:v>P_U54</c:v>
                  </c:pt>
                  <c:pt idx="144">
                    <c:v>P_U55</c:v>
                  </c:pt>
                  <c:pt idx="145">
                    <c:v>P_U56</c:v>
                  </c:pt>
                  <c:pt idx="146">
                    <c:v>P_U57</c:v>
                  </c:pt>
                  <c:pt idx="147">
                    <c:v>P_U58</c:v>
                  </c:pt>
                  <c:pt idx="148">
                    <c:v>P_U59</c:v>
                  </c:pt>
                  <c:pt idx="149">
                    <c:v>P_U60</c:v>
                  </c:pt>
                  <c:pt idx="150">
                    <c:v>P_U61</c:v>
                  </c:pt>
                  <c:pt idx="151">
                    <c:v>P_U62</c:v>
                  </c:pt>
                  <c:pt idx="152">
                    <c:v>P_U63</c:v>
                  </c:pt>
                  <c:pt idx="153">
                    <c:v>P_U64</c:v>
                  </c:pt>
                  <c:pt idx="154">
                    <c:v>P_U65</c:v>
                  </c:pt>
                  <c:pt idx="155">
                    <c:v>P_U66</c:v>
                  </c:pt>
                  <c:pt idx="156">
                    <c:v>P_U67</c:v>
                  </c:pt>
                  <c:pt idx="157">
                    <c:v>P_U68</c:v>
                  </c:pt>
                  <c:pt idx="158">
                    <c:v>P_U69</c:v>
                  </c:pt>
                  <c:pt idx="159">
                    <c:v>P_U70</c:v>
                  </c:pt>
                  <c:pt idx="160">
                    <c:v>P_U71</c:v>
                  </c:pt>
                  <c:pt idx="161">
                    <c:v>P_U72</c:v>
                  </c:pt>
                  <c:pt idx="162">
                    <c:v>P_U73</c:v>
                  </c:pt>
                  <c:pt idx="163">
                    <c:v>P_U74</c:v>
                  </c:pt>
                  <c:pt idx="164">
                    <c:v>P_U75</c:v>
                  </c:pt>
                  <c:pt idx="165">
                    <c:v>P_U76</c:v>
                  </c:pt>
                  <c:pt idx="166">
                    <c:v>P_U77</c:v>
                  </c:pt>
                  <c:pt idx="167">
                    <c:v>P_U78</c:v>
                  </c:pt>
                  <c:pt idx="168">
                    <c:v>P_U79</c:v>
                  </c:pt>
                  <c:pt idx="169">
                    <c:v>P_U80</c:v>
                  </c:pt>
                  <c:pt idx="170">
                    <c:v>P_U81</c:v>
                  </c:pt>
                  <c:pt idx="171">
                    <c:v>P_U82</c:v>
                  </c:pt>
                  <c:pt idx="172">
                    <c:v>P_U83</c:v>
                  </c:pt>
                  <c:pt idx="173">
                    <c:v>P_U84</c:v>
                  </c:pt>
                  <c:pt idx="174">
                    <c:v>P_U85</c:v>
                  </c:pt>
                  <c:pt idx="175">
                    <c:v>P_U86</c:v>
                  </c:pt>
                  <c:pt idx="176">
                    <c:v>P_U87</c:v>
                  </c:pt>
                  <c:pt idx="177">
                    <c:v>P_U88</c:v>
                  </c:pt>
                  <c:pt idx="178">
                    <c:v>P_U89</c:v>
                  </c:pt>
                  <c:pt idx="179">
                    <c:v>P_U90</c:v>
                  </c:pt>
                  <c:pt idx="180">
                    <c:v>P_K01</c:v>
                  </c:pt>
                  <c:pt idx="181">
                    <c:v>P_K02</c:v>
                  </c:pt>
                  <c:pt idx="182">
                    <c:v>P_K03</c:v>
                  </c:pt>
                  <c:pt idx="183">
                    <c:v>P_K04</c:v>
                  </c:pt>
                  <c:pt idx="184">
                    <c:v>P_K05</c:v>
                  </c:pt>
                  <c:pt idx="185">
                    <c:v>P_K06</c:v>
                  </c:pt>
                  <c:pt idx="186">
                    <c:v>P_K07</c:v>
                  </c:pt>
                  <c:pt idx="187">
                    <c:v>P_K08</c:v>
                  </c:pt>
                  <c:pt idx="188">
                    <c:v>P_K09</c:v>
                  </c:pt>
                  <c:pt idx="189">
                    <c:v>P_K10</c:v>
                  </c:pt>
                  <c:pt idx="190">
                    <c:v>P_K11</c:v>
                  </c:pt>
                  <c:pt idx="191">
                    <c:v>P_K12</c:v>
                  </c:pt>
                  <c:pt idx="192">
                    <c:v>P_K13</c:v>
                  </c:pt>
                  <c:pt idx="193">
                    <c:v>P_K14</c:v>
                  </c:pt>
                  <c:pt idx="194">
                    <c:v>P_K15</c:v>
                  </c:pt>
                </c:lvl>
                <c:lvl>
                  <c:pt idx="0">
                    <c:v>Wiedza</c:v>
                  </c:pt>
                  <c:pt idx="90">
                    <c:v>Umiejętności</c:v>
                  </c:pt>
                  <c:pt idx="180">
                    <c:v>Kompetencje społeczne</c:v>
                  </c:pt>
                </c:lvl>
              </c:multiLvlStrCache>
            </c:multiLvlStrRef>
          </c:cat>
          <c:val>
            <c:numRef>
              <c:f>Matryca!$BJ$67:$IV$67</c:f>
              <c:numCache>
                <c:formatCode>General</c:formatCode>
                <c:ptCount val="19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1-4DAB-BE1B-38A17066B17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20370559"/>
        <c:axId val="220375967"/>
      </c:barChart>
      <c:catAx>
        <c:axId val="220370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20375967"/>
        <c:crosses val="autoZero"/>
        <c:auto val="1"/>
        <c:lblAlgn val="ctr"/>
        <c:lblOffset val="100"/>
        <c:noMultiLvlLbl val="0"/>
      </c:catAx>
      <c:valAx>
        <c:axId val="22037596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20370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322128</xdr:colOff>
      <xdr:row>3</xdr:row>
      <xdr:rowOff>93617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362479</xdr:colOff>
      <xdr:row>3</xdr:row>
      <xdr:rowOff>15784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81F3473-29BB-4D15-9A12-D8089F53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8519" cy="66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380999</xdr:colOff>
      <xdr:row>1</xdr:row>
      <xdr:rowOff>13607</xdr:rowOff>
    </xdr:from>
    <xdr:to>
      <xdr:col>61</xdr:col>
      <xdr:colOff>0</xdr:colOff>
      <xdr:row>16</xdr:row>
      <xdr:rowOff>322861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BBAE4DC-8FA9-4E3D-9FA8-C514478CD9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258</xdr:col>
      <xdr:colOff>290956</xdr:colOff>
      <xdr:row>19</xdr:row>
      <xdr:rowOff>35773</xdr:rowOff>
    </xdr:from>
    <xdr:to>
      <xdr:col>272</xdr:col>
      <xdr:colOff>13704</xdr:colOff>
      <xdr:row>66</xdr:row>
      <xdr:rowOff>266057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82FFF48D-C30B-473F-9B0C-88F0AA84CD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61</xdr:col>
      <xdr:colOff>22944</xdr:colOff>
      <xdr:row>1</xdr:row>
      <xdr:rowOff>22510</xdr:rowOff>
    </xdr:from>
    <xdr:to>
      <xdr:col>256</xdr:col>
      <xdr:colOff>142874</xdr:colOff>
      <xdr:row>16</xdr:row>
      <xdr:rowOff>285750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933C56A-788B-4CC0-BEAD-9624D2CD0B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C8009B-99A9-483B-82CD-6C94D8D214EE}" name="Tabela3" displayName="Tabela3" ref="A1:B139" totalsRowShown="0" headerRowDxfId="99" headerRowBorderDxfId="98" tableBorderDxfId="97" totalsRowBorderDxfId="96">
  <autoFilter ref="A1:B139" xr:uid="{F8C8009B-99A9-483B-82CD-6C94D8D214EE}"/>
  <tableColumns count="2">
    <tableColumn id="1" xr3:uid="{6B615A83-9DDA-47AE-980A-3850F248A23D}" name="szczegółowy numer efektu uczenia się " dataDxfId="95"/>
    <tableColumn id="2" xr3:uid="{B4E4789B-188D-4837-996C-826762449E28}" name="Efekty uczenia się _x000a_po ukończeniu studiów absolwent:" dataDxfId="9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3F8541-C68D-4981-8895-F6AB689B3172}" name="Tabela4" displayName="Tabela4" ref="A1:B10" totalsRowShown="0" headerRowDxfId="93">
  <autoFilter ref="A1:B10" xr:uid="{403F8541-C68D-4981-8895-F6AB689B3172}"/>
  <tableColumns count="2">
    <tableColumn id="1" xr3:uid="{618FA1D9-B8A9-42EB-B417-42B73D2510E2}" name="*kod grupy" dataDxfId="92"/>
    <tableColumn id="2" xr3:uid="{9D4D99D0-4248-43A4-AC75-4B44B95EB2BC}" name="Nazwa grupy zajęć" dataDxfId="9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3E9D4A-4DAB-4A6D-AC71-3FE2BB7E8FFA}" name="Tabela5" displayName="Tabela5" ref="D1:E4" totalsRowShown="0" headerRowDxfId="90">
  <autoFilter ref="D1:E4" xr:uid="{B43E9D4A-4DAB-4A6D-AC71-3FE2BB7E8FFA}"/>
  <tableColumns count="2">
    <tableColumn id="1" xr3:uid="{D90179AB-2D8A-420F-876C-7E9A861F5BC9}" name="***Rodzaj zajęć:"/>
    <tableColumn id="2" xr3:uid="{A89F4D0D-D1B4-4245-AA25-C95F4AB1E0BE}" name="Nazwa godzaju zajęć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A427EA-D5CE-4C9F-A9E7-A042656E22B5}" name="Tabela6" displayName="Tabela6" ref="G1:H3" totalsRowShown="0" headerRowDxfId="89">
  <autoFilter ref="G1:H3" xr:uid="{45A427EA-D5CE-4C9F-A9E7-A042656E22B5}"/>
  <tableColumns count="2">
    <tableColumn id="1" xr3:uid="{7D67BCDD-F4D5-47A1-A28B-2A4645690711}" name="*******Forma zakończenia semestru"/>
    <tableColumn id="2" xr3:uid="{542124D4-405E-4F6D-AEC6-31B5DDF7483A}" name="Nazwa formy zakończenia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3EDC0-226A-44B1-98C6-4D77D8F27D17}" name="Tabela1" displayName="Tabela1" ref="J1:J4" totalsRowShown="0" headerRowDxfId="88">
  <autoFilter ref="J1:J4" xr:uid="{5463EDC0-226A-44B1-98C6-4D77D8F27D17}"/>
  <tableColumns count="1">
    <tableColumn id="1" xr3:uid="{82AE677E-95E3-4C2F-8148-F0BBC043E606}" name="****Pula godzin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D15322-9510-4034-A7F0-3E44492829FC}" name="Tabela63" displayName="Tabela63" ref="L1:M4" totalsRowShown="0" headerRowDxfId="87">
  <autoFilter ref="L1:M4" xr:uid="{CAD15322-9510-4034-A7F0-3E44492829FC}"/>
  <tableColumns count="2">
    <tableColumn id="1" xr3:uid="{2607C9C9-FC4A-49EC-A0F8-766BF49CC341}" name="******Forma zakończenia przedmiotu"/>
    <tableColumn id="2" xr3:uid="{E85EB2AB-8AD1-40BB-974B-AC6EB4EB997F}" name="Nazwa formy zakończenia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4A61F2-3B11-4E4C-90F3-427AA7F491FD}" name="Tabela711" displayName="Tabela711" ref="O1:O3" totalsRowShown="0" headerRowDxfId="86">
  <autoFilter ref="O1:O3" xr:uid="{514A61F2-3B11-4E4C-90F3-427AA7F491FD}"/>
  <tableColumns count="1">
    <tableColumn id="1" xr3:uid="{779EC1BF-C04D-4970-94B2-EBD21D9011D4}" name="*Czy przedmiot kształtuje kompetencje komunikacyjne_x000a_*Czy przedmiot humanistyczny lub społeczny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D7CF-DF51-43BF-A344-502F574B04B6}">
  <dimension ref="A1:CM121"/>
  <sheetViews>
    <sheetView tabSelected="1" zoomScale="55" zoomScaleNormal="55" workbookViewId="0">
      <pane xSplit="22" ySplit="19" topLeftCell="W20" activePane="bottomRight" state="frozen"/>
      <selection pane="topRight" activeCell="T1" sqref="T1"/>
      <selection pane="bottomLeft" activeCell="A20" sqref="A20"/>
      <selection pane="bottomRight" activeCell="AC26" sqref="AC26"/>
    </sheetView>
  </sheetViews>
  <sheetFormatPr defaultColWidth="9.140625" defaultRowHeight="15" x14ac:dyDescent="0.25"/>
  <cols>
    <col min="1" max="1" width="5.42578125" style="53" customWidth="1"/>
    <col min="2" max="2" width="6.7109375" style="53" customWidth="1"/>
    <col min="3" max="3" width="12.7109375" style="53" customWidth="1"/>
    <col min="4" max="4" width="6.7109375" style="53" customWidth="1"/>
    <col min="5" max="5" width="6.7109375" style="54" customWidth="1"/>
    <col min="6" max="6" width="12" style="53" customWidth="1"/>
    <col min="7" max="7" width="7.140625" style="53" customWidth="1"/>
    <col min="8" max="8" width="14.85546875" style="55" customWidth="1"/>
    <col min="9" max="9" width="27.42578125" style="55" customWidth="1"/>
    <col min="10" max="12" width="6.85546875" style="55" customWidth="1"/>
    <col min="13" max="13" width="14.42578125" style="55" customWidth="1"/>
    <col min="14" max="14" width="12" style="53" customWidth="1"/>
    <col min="15" max="15" width="6.85546875" style="55" customWidth="1"/>
    <col min="16" max="16" width="11.85546875" style="55" customWidth="1"/>
    <col min="17" max="17" width="9.42578125" style="55" customWidth="1"/>
    <col min="18" max="18" width="10.42578125" style="56" customWidth="1"/>
    <col min="19" max="19" width="10.7109375" style="56" customWidth="1"/>
    <col min="20" max="20" width="10.42578125" style="55" customWidth="1"/>
    <col min="21" max="21" width="10" style="55" customWidth="1"/>
    <col min="22" max="22" width="6.42578125" style="55" customWidth="1"/>
    <col min="23" max="23" width="5.7109375" style="53" customWidth="1"/>
    <col min="24" max="24" width="7.7109375" style="53" customWidth="1"/>
    <col min="25" max="25" width="8.42578125" style="53" customWidth="1"/>
    <col min="26" max="26" width="8.28515625" style="53" customWidth="1"/>
    <col min="27" max="27" width="7.85546875" style="53" customWidth="1"/>
    <col min="28" max="29" width="7.42578125" style="53" customWidth="1"/>
    <col min="30" max="30" width="7.140625" style="53" customWidth="1"/>
    <col min="31" max="31" width="5.7109375" style="53" customWidth="1"/>
    <col min="32" max="32" width="8.42578125" style="53" customWidth="1"/>
    <col min="33" max="35" width="7.42578125" style="53" customWidth="1"/>
    <col min="36" max="43" width="5.7109375" style="53" customWidth="1"/>
    <col min="44" max="45" width="7" style="53" customWidth="1"/>
    <col min="46" max="46" width="5.7109375" style="53" customWidth="1"/>
    <col min="47" max="48" width="7.140625" style="53" customWidth="1"/>
    <col min="49" max="49" width="6.140625" style="53" customWidth="1"/>
    <col min="50" max="50" width="6.28515625" style="53" customWidth="1"/>
    <col min="51" max="51" width="8.7109375" style="53" bestFit="1" customWidth="1"/>
    <col min="52" max="52" width="6.85546875" style="53" bestFit="1" customWidth="1"/>
    <col min="53" max="54" width="5.7109375" style="53" customWidth="1"/>
    <col min="55" max="55" width="6.42578125" style="53" customWidth="1"/>
    <col min="56" max="56" width="5" style="53" customWidth="1"/>
    <col min="57" max="58" width="7.140625" style="53" customWidth="1"/>
    <col min="59" max="59" width="5.7109375" style="53" customWidth="1"/>
    <col min="60" max="60" width="6.7109375" style="53" customWidth="1"/>
    <col min="61" max="66" width="5.7109375" style="53" customWidth="1"/>
    <col min="67" max="68" width="6.7109375" style="53" customWidth="1"/>
    <col min="69" max="69" width="12.85546875" style="57" customWidth="1"/>
    <col min="70" max="70" width="28.85546875" style="55" customWidth="1"/>
    <col min="71" max="88" width="9.140625" style="53"/>
    <col min="89" max="91" width="6.85546875" style="53" customWidth="1"/>
    <col min="92" max="16384" width="9.140625" style="53"/>
  </cols>
  <sheetData>
    <row r="1" spans="1:91" x14ac:dyDescent="0.25">
      <c r="A1"/>
      <c r="B1"/>
      <c r="C1"/>
      <c r="D1"/>
      <c r="E1" s="243"/>
      <c r="F1"/>
      <c r="G1"/>
      <c r="H1" s="1"/>
      <c r="I1" s="1"/>
      <c r="J1" s="1"/>
      <c r="K1" s="1"/>
      <c r="L1" s="1"/>
      <c r="M1" s="1"/>
      <c r="N1"/>
      <c r="O1" s="1"/>
      <c r="P1" s="1"/>
      <c r="Q1" s="1"/>
      <c r="R1" s="244"/>
      <c r="S1" s="244"/>
      <c r="T1" s="1"/>
      <c r="U1" s="1"/>
      <c r="V1" s="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 s="245"/>
      <c r="BR1" s="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</row>
    <row r="2" spans="1:91" x14ac:dyDescent="0.25">
      <c r="A2"/>
      <c r="B2"/>
      <c r="C2"/>
      <c r="D2"/>
      <c r="E2" s="243"/>
      <c r="F2"/>
      <c r="G2"/>
      <c r="H2" s="1"/>
      <c r="I2" s="1"/>
      <c r="J2" s="1"/>
      <c r="K2" s="1"/>
      <c r="L2" s="1"/>
      <c r="M2" s="1"/>
      <c r="N2"/>
      <c r="O2" s="1"/>
      <c r="P2" s="1"/>
      <c r="Q2" s="1"/>
      <c r="R2" s="244"/>
      <c r="S2" s="244"/>
      <c r="T2" s="1"/>
      <c r="U2" s="1"/>
      <c r="V2" s="1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 s="245"/>
      <c r="BR2" s="1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 x14ac:dyDescent="0.25">
      <c r="A3"/>
      <c r="B3"/>
      <c r="C3"/>
      <c r="D3"/>
      <c r="E3" s="243"/>
      <c r="F3"/>
      <c r="G3"/>
      <c r="H3" s="1"/>
      <c r="I3" s="1"/>
      <c r="J3" s="1"/>
      <c r="K3" s="1"/>
      <c r="L3" s="1"/>
      <c r="M3" s="1"/>
      <c r="N3"/>
      <c r="O3" s="1"/>
      <c r="P3" s="1"/>
      <c r="Q3" s="1"/>
      <c r="R3" s="244"/>
      <c r="S3" s="244"/>
      <c r="T3" s="1"/>
      <c r="U3" s="1"/>
      <c r="V3" s="1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 s="245"/>
      <c r="BR3" s="1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 x14ac:dyDescent="0.25">
      <c r="A4"/>
      <c r="B4"/>
      <c r="C4"/>
      <c r="D4"/>
      <c r="E4" s="243"/>
      <c r="F4"/>
      <c r="G4"/>
      <c r="H4" s="1"/>
      <c r="I4" s="1"/>
      <c r="J4" s="1"/>
      <c r="K4" s="1"/>
      <c r="L4" s="1"/>
      <c r="M4" s="1"/>
      <c r="N4"/>
      <c r="O4" s="1"/>
      <c r="P4" s="1"/>
      <c r="Q4" s="1"/>
      <c r="R4" s="244"/>
      <c r="S4" s="244"/>
      <c r="T4" s="1"/>
      <c r="U4" s="1"/>
      <c r="V4" s="1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 s="245"/>
      <c r="BR4" s="1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 ht="18.75" x14ac:dyDescent="0.3">
      <c r="A5"/>
      <c r="B5"/>
      <c r="C5"/>
      <c r="D5"/>
      <c r="E5" s="243"/>
      <c r="F5"/>
      <c r="G5" s="246" t="s">
        <v>23</v>
      </c>
      <c r="H5" s="247"/>
      <c r="I5" s="232" t="s">
        <v>414</v>
      </c>
      <c r="J5" s="1"/>
      <c r="K5" s="1"/>
      <c r="L5" s="1"/>
      <c r="M5" s="248"/>
      <c r="N5"/>
      <c r="O5" s="1"/>
      <c r="P5" s="1"/>
      <c r="Q5" s="1"/>
      <c r="R5" s="244"/>
      <c r="S5" s="244"/>
      <c r="T5" s="1"/>
      <c r="U5" s="1"/>
      <c r="V5" s="1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 s="245"/>
      <c r="BR5" s="1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 ht="18.75" x14ac:dyDescent="0.3">
      <c r="A6"/>
      <c r="B6"/>
      <c r="C6"/>
      <c r="D6"/>
      <c r="E6" s="243"/>
      <c r="F6"/>
      <c r="G6" s="246" t="s">
        <v>24</v>
      </c>
      <c r="H6" s="247"/>
      <c r="I6" s="232" t="s">
        <v>415</v>
      </c>
      <c r="J6" s="1"/>
      <c r="K6" s="1"/>
      <c r="L6" s="1"/>
      <c r="M6" s="248"/>
      <c r="N6"/>
      <c r="O6" s="1"/>
      <c r="P6" s="1"/>
      <c r="Q6" s="1"/>
      <c r="R6" s="244"/>
      <c r="S6" s="244"/>
      <c r="T6" s="1"/>
      <c r="U6" s="1"/>
      <c r="V6" s="1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 s="249" t="s">
        <v>26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 s="245"/>
      <c r="BR6" s="1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 x14ac:dyDescent="0.25">
      <c r="A7"/>
      <c r="B7"/>
      <c r="C7"/>
      <c r="D7"/>
      <c r="E7" s="243"/>
      <c r="F7"/>
      <c r="G7" s="250" t="s">
        <v>27</v>
      </c>
      <c r="H7" s="251"/>
      <c r="I7" s="252" t="s">
        <v>416</v>
      </c>
      <c r="J7" s="253"/>
      <c r="K7" s="253"/>
      <c r="L7" s="253"/>
      <c r="M7" s="1"/>
      <c r="N7"/>
      <c r="O7" s="1"/>
      <c r="P7" s="1"/>
      <c r="Q7" s="1"/>
      <c r="R7" s="244"/>
      <c r="S7" s="244"/>
      <c r="T7" s="1"/>
      <c r="U7" s="1"/>
      <c r="V7" s="1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22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 s="245"/>
      <c r="BR7" s="1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 ht="18.75" x14ac:dyDescent="0.3">
      <c r="A8"/>
      <c r="B8"/>
      <c r="C8"/>
      <c r="D8"/>
      <c r="E8" s="243"/>
      <c r="F8"/>
      <c r="G8" s="250" t="s">
        <v>41</v>
      </c>
      <c r="H8" s="251"/>
      <c r="I8" s="232" t="s">
        <v>289</v>
      </c>
      <c r="J8" s="1"/>
      <c r="K8" s="1"/>
      <c r="L8" s="1"/>
      <c r="M8" s="248"/>
      <c r="N8"/>
      <c r="O8" s="1"/>
      <c r="P8" s="1"/>
      <c r="Q8" s="1"/>
      <c r="R8" s="244"/>
      <c r="S8" s="244"/>
      <c r="T8" s="1"/>
      <c r="U8" s="1"/>
      <c r="V8" s="1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 t="s">
        <v>0</v>
      </c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 s="245"/>
      <c r="BR8" s="1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 x14ac:dyDescent="0.25">
      <c r="A9"/>
      <c r="B9"/>
      <c r="C9"/>
      <c r="D9"/>
      <c r="E9" s="243"/>
      <c r="F9"/>
      <c r="G9" s="250" t="s">
        <v>43</v>
      </c>
      <c r="H9" s="251"/>
      <c r="I9" s="232" t="s">
        <v>349</v>
      </c>
      <c r="J9" s="1"/>
      <c r="K9" s="1"/>
      <c r="L9" s="1"/>
      <c r="M9" s="1"/>
      <c r="N9"/>
      <c r="O9" s="1"/>
      <c r="P9" s="1"/>
      <c r="Q9" s="1"/>
      <c r="R9" s="244"/>
      <c r="S9" s="244"/>
      <c r="T9" s="1"/>
      <c r="U9" s="1"/>
      <c r="V9" s="1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 t="s">
        <v>42</v>
      </c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 s="245"/>
      <c r="BR9" s="1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 ht="18.75" x14ac:dyDescent="0.3">
      <c r="A10"/>
      <c r="B10"/>
      <c r="C10"/>
      <c r="D10"/>
      <c r="E10" s="243"/>
      <c r="F10"/>
      <c r="G10" s="250" t="s">
        <v>25</v>
      </c>
      <c r="H10" s="251"/>
      <c r="I10" s="232" t="s">
        <v>320</v>
      </c>
      <c r="J10" s="1"/>
      <c r="K10" s="1"/>
      <c r="L10" s="1"/>
      <c r="M10" s="248"/>
      <c r="N10"/>
      <c r="O10" s="253"/>
      <c r="P10" s="253"/>
      <c r="Q10" s="253"/>
      <c r="R10" s="254"/>
      <c r="S10" s="254"/>
      <c r="T10" s="253"/>
      <c r="U10" s="253"/>
      <c r="V10" s="253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 s="245"/>
      <c r="BR10" s="1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 x14ac:dyDescent="0.25">
      <c r="A11"/>
      <c r="B11"/>
      <c r="C11"/>
      <c r="D11"/>
      <c r="E11" s="243"/>
      <c r="F11"/>
      <c r="G11" s="255" t="s">
        <v>44</v>
      </c>
      <c r="H11" s="251"/>
      <c r="I11" s="256">
        <v>4</v>
      </c>
      <c r="J11" s="257"/>
      <c r="K11" s="257"/>
      <c r="L11" s="257"/>
      <c r="M11" s="1"/>
      <c r="N11"/>
      <c r="O11" s="1"/>
      <c r="P11" s="1"/>
      <c r="Q11" s="1"/>
      <c r="R11" s="244"/>
      <c r="S11" s="244"/>
      <c r="T11" s="1"/>
      <c r="U11" s="1"/>
      <c r="V11" s="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 s="245"/>
      <c r="BR11" s="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 x14ac:dyDescent="0.25">
      <c r="A12"/>
      <c r="B12"/>
      <c r="C12"/>
      <c r="D12"/>
      <c r="E12" s="243"/>
      <c r="F12"/>
      <c r="G12" s="255" t="s">
        <v>45</v>
      </c>
      <c r="H12" s="251"/>
      <c r="I12" s="258">
        <f>P76</f>
        <v>1501</v>
      </c>
      <c r="J12" s="259"/>
      <c r="K12" s="259"/>
      <c r="L12" s="259"/>
      <c r="M12" s="1"/>
      <c r="N12"/>
      <c r="O12" s="1"/>
      <c r="P12" s="1"/>
      <c r="Q12" s="1"/>
      <c r="R12" s="244"/>
      <c r="S12" s="244"/>
      <c r="T12" s="1"/>
      <c r="U12" s="1"/>
      <c r="V12" s="1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 s="245"/>
      <c r="BR12" s="1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x14ac:dyDescent="0.25">
      <c r="A13"/>
      <c r="B13"/>
      <c r="C13"/>
      <c r="D13"/>
      <c r="E13" s="243"/>
      <c r="F13"/>
      <c r="G13" s="255" t="s">
        <v>46</v>
      </c>
      <c r="H13" s="251"/>
      <c r="I13" s="256">
        <v>120</v>
      </c>
      <c r="J13" s="257"/>
      <c r="K13" s="257"/>
      <c r="L13" s="257"/>
      <c r="M13" s="1"/>
      <c r="N13"/>
      <c r="O13" s="1"/>
      <c r="P13" s="1"/>
      <c r="Q13" s="1"/>
      <c r="R13" s="244"/>
      <c r="S13" s="244"/>
      <c r="T13" s="1"/>
      <c r="U13" s="1"/>
      <c r="V13" s="1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 s="245"/>
      <c r="BR13" s="1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ht="15.75" thickBot="1" x14ac:dyDescent="0.3">
      <c r="A14"/>
      <c r="B14"/>
      <c r="C14"/>
      <c r="D14"/>
      <c r="E14" s="243"/>
      <c r="F14"/>
      <c r="G14"/>
      <c r="H14" s="1"/>
      <c r="I14" s="1"/>
      <c r="J14" s="1"/>
      <c r="K14" s="1"/>
      <c r="L14" s="1"/>
      <c r="M14" s="257"/>
      <c r="N14"/>
      <c r="O14" s="257"/>
      <c r="P14" s="257"/>
      <c r="Q14" s="257"/>
      <c r="R14" s="260"/>
      <c r="S14" s="261"/>
      <c r="T14" s="257"/>
      <c r="U14" s="257"/>
      <c r="V14" s="257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 s="245"/>
      <c r="BR14" s="1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ht="24" customHeight="1" thickBot="1" x14ac:dyDescent="0.3">
      <c r="A15" s="640" t="s">
        <v>1</v>
      </c>
      <c r="B15" s="585" t="s">
        <v>38</v>
      </c>
      <c r="C15" s="585" t="s">
        <v>47</v>
      </c>
      <c r="D15" s="585" t="s">
        <v>48</v>
      </c>
      <c r="E15" s="585" t="s">
        <v>32</v>
      </c>
      <c r="F15" s="585" t="s">
        <v>33</v>
      </c>
      <c r="G15" s="585" t="s">
        <v>49</v>
      </c>
      <c r="H15" s="585" t="s">
        <v>101</v>
      </c>
      <c r="I15" s="585" t="s">
        <v>2</v>
      </c>
      <c r="J15" s="585" t="s">
        <v>271</v>
      </c>
      <c r="K15" s="585" t="s">
        <v>272</v>
      </c>
      <c r="L15" s="585" t="s">
        <v>340</v>
      </c>
      <c r="M15" s="605" t="s">
        <v>28</v>
      </c>
      <c r="N15" s="605"/>
      <c r="O15" s="605"/>
      <c r="P15" s="605"/>
      <c r="Q15" s="605"/>
      <c r="R15" s="605"/>
      <c r="S15" s="605"/>
      <c r="T15" s="605"/>
      <c r="U15" s="605"/>
      <c r="V15" s="631"/>
      <c r="W15" s="605" t="s">
        <v>3</v>
      </c>
      <c r="X15" s="605"/>
      <c r="Y15" s="605"/>
      <c r="Z15" s="605"/>
      <c r="AA15" s="605"/>
      <c r="AB15" s="605"/>
      <c r="AC15" s="605"/>
      <c r="AD15" s="605"/>
      <c r="AE15" s="605"/>
      <c r="AF15" s="605"/>
      <c r="AG15" s="605"/>
      <c r="AH15" s="605"/>
      <c r="AI15" s="605"/>
      <c r="AJ15" s="605"/>
      <c r="AK15" s="605"/>
      <c r="AL15" s="605"/>
      <c r="AM15" s="605"/>
      <c r="AN15" s="605"/>
      <c r="AO15" s="605"/>
      <c r="AP15" s="605"/>
      <c r="AQ15" s="605"/>
      <c r="AR15" s="605"/>
      <c r="AS15" s="605"/>
      <c r="AT15" s="606" t="s">
        <v>4</v>
      </c>
      <c r="AU15" s="607"/>
      <c r="AV15" s="607"/>
      <c r="AW15" s="607"/>
      <c r="AX15" s="607"/>
      <c r="AY15" s="607"/>
      <c r="AZ15" s="607"/>
      <c r="BA15" s="607"/>
      <c r="BB15" s="607"/>
      <c r="BC15" s="607"/>
      <c r="BD15" s="607"/>
      <c r="BE15" s="607"/>
      <c r="BF15" s="607"/>
      <c r="BG15" s="607"/>
      <c r="BH15" s="607"/>
      <c r="BI15" s="607"/>
      <c r="BJ15" s="607"/>
      <c r="BK15" s="607"/>
      <c r="BL15" s="607"/>
      <c r="BM15" s="607"/>
      <c r="BN15" s="607"/>
      <c r="BO15" s="607"/>
      <c r="BP15" s="608"/>
      <c r="BQ15" s="664" t="s">
        <v>55</v>
      </c>
      <c r="BR15" s="665"/>
      <c r="BS15" s="685" t="s">
        <v>295</v>
      </c>
      <c r="BT15" s="686"/>
      <c r="BU15" s="686"/>
      <c r="BV15" s="686"/>
      <c r="BW15" s="686"/>
      <c r="BX15" s="686"/>
      <c r="BY15" s="686"/>
      <c r="BZ15" s="687" t="s">
        <v>296</v>
      </c>
      <c r="CA15" s="688"/>
      <c r="CB15" s="688"/>
      <c r="CC15" s="688"/>
      <c r="CD15" s="688"/>
      <c r="CE15" s="688"/>
      <c r="CF15" s="689"/>
      <c r="CG15" s="690" t="s">
        <v>297</v>
      </c>
      <c r="CH15" s="690"/>
      <c r="CI15" s="691" t="s">
        <v>298</v>
      </c>
      <c r="CJ15" s="692"/>
      <c r="CK15" s="677" t="s">
        <v>121</v>
      </c>
      <c r="CL15" s="677"/>
      <c r="CM15" s="678"/>
    </row>
    <row r="16" spans="1:91" ht="46.5" customHeight="1" x14ac:dyDescent="0.25">
      <c r="A16" s="641"/>
      <c r="B16" s="586"/>
      <c r="C16" s="586"/>
      <c r="D16" s="586"/>
      <c r="E16" s="586"/>
      <c r="F16" s="586"/>
      <c r="G16" s="586"/>
      <c r="H16" s="586"/>
      <c r="I16" s="586"/>
      <c r="J16" s="586"/>
      <c r="K16" s="586"/>
      <c r="L16" s="586"/>
      <c r="M16" s="596" t="s">
        <v>66</v>
      </c>
      <c r="N16" s="596"/>
      <c r="O16" s="596"/>
      <c r="P16" s="597"/>
      <c r="Q16" s="594" t="s">
        <v>5</v>
      </c>
      <c r="R16" s="595"/>
      <c r="S16" s="595"/>
      <c r="T16" s="595"/>
      <c r="U16" s="595"/>
      <c r="V16" s="629" t="s">
        <v>276</v>
      </c>
      <c r="W16" s="613" t="s">
        <v>277</v>
      </c>
      <c r="X16" s="611" t="s">
        <v>19</v>
      </c>
      <c r="Y16" s="625" t="s">
        <v>70</v>
      </c>
      <c r="Z16" s="615" t="s">
        <v>18</v>
      </c>
      <c r="AA16" s="617" t="s">
        <v>17</v>
      </c>
      <c r="AB16" s="619" t="s">
        <v>6</v>
      </c>
      <c r="AC16" s="620"/>
      <c r="AD16" s="627" t="s">
        <v>7</v>
      </c>
      <c r="AE16" s="609" t="s">
        <v>8</v>
      </c>
      <c r="AF16" s="627" t="s">
        <v>9</v>
      </c>
      <c r="AG16" s="598" t="s">
        <v>278</v>
      </c>
      <c r="AH16" s="599"/>
      <c r="AI16" s="600"/>
      <c r="AJ16" s="627" t="s">
        <v>10</v>
      </c>
      <c r="AK16" s="609" t="s">
        <v>11</v>
      </c>
      <c r="AL16" s="609" t="s">
        <v>12</v>
      </c>
      <c r="AM16" s="609" t="s">
        <v>13</v>
      </c>
      <c r="AN16" s="609" t="s">
        <v>14</v>
      </c>
      <c r="AO16" s="609" t="s">
        <v>15</v>
      </c>
      <c r="AP16" s="609" t="s">
        <v>51</v>
      </c>
      <c r="AQ16" s="609" t="s">
        <v>16</v>
      </c>
      <c r="AR16" s="601" t="s">
        <v>52</v>
      </c>
      <c r="AS16" s="603" t="s">
        <v>64</v>
      </c>
      <c r="AT16" s="638" t="s">
        <v>277</v>
      </c>
      <c r="AU16" s="611" t="s">
        <v>19</v>
      </c>
      <c r="AV16" s="625" t="s">
        <v>29</v>
      </c>
      <c r="AW16" s="615" t="s">
        <v>18</v>
      </c>
      <c r="AX16" s="617" t="s">
        <v>17</v>
      </c>
      <c r="AY16" s="619" t="s">
        <v>6</v>
      </c>
      <c r="AZ16" s="620"/>
      <c r="BA16" s="627" t="s">
        <v>7</v>
      </c>
      <c r="BB16" s="609" t="s">
        <v>20</v>
      </c>
      <c r="BC16" s="609" t="s">
        <v>9</v>
      </c>
      <c r="BD16" s="598" t="s">
        <v>278</v>
      </c>
      <c r="BE16" s="599"/>
      <c r="BF16" s="600"/>
      <c r="BG16" s="627" t="s">
        <v>10</v>
      </c>
      <c r="BH16" s="609" t="s">
        <v>11</v>
      </c>
      <c r="BI16" s="609" t="s">
        <v>12</v>
      </c>
      <c r="BJ16" s="609" t="s">
        <v>13</v>
      </c>
      <c r="BK16" s="609" t="s">
        <v>14</v>
      </c>
      <c r="BL16" s="609" t="s">
        <v>15</v>
      </c>
      <c r="BM16" s="609" t="s">
        <v>51</v>
      </c>
      <c r="BN16" s="609" t="s">
        <v>16</v>
      </c>
      <c r="BO16" s="621" t="s">
        <v>52</v>
      </c>
      <c r="BP16" s="623" t="s">
        <v>64</v>
      </c>
      <c r="BQ16" s="666"/>
      <c r="BR16" s="667"/>
      <c r="BS16" s="693" t="s">
        <v>299</v>
      </c>
      <c r="BT16" s="696" t="s">
        <v>300</v>
      </c>
      <c r="BU16" s="699" t="s">
        <v>301</v>
      </c>
      <c r="BV16" s="696" t="s">
        <v>302</v>
      </c>
      <c r="BW16" s="699" t="s">
        <v>303</v>
      </c>
      <c r="BX16" s="696" t="s">
        <v>304</v>
      </c>
      <c r="BY16" s="702" t="s">
        <v>305</v>
      </c>
      <c r="BZ16" s="705" t="s">
        <v>299</v>
      </c>
      <c r="CA16" s="708" t="s">
        <v>300</v>
      </c>
      <c r="CB16" s="708" t="s">
        <v>301</v>
      </c>
      <c r="CC16" s="708" t="s">
        <v>302</v>
      </c>
      <c r="CD16" s="708" t="s">
        <v>303</v>
      </c>
      <c r="CE16" s="708" t="s">
        <v>304</v>
      </c>
      <c r="CF16" s="711" t="s">
        <v>305</v>
      </c>
      <c r="CG16" s="714" t="s">
        <v>306</v>
      </c>
      <c r="CH16" s="717" t="s">
        <v>307</v>
      </c>
      <c r="CI16" s="656" t="s">
        <v>306</v>
      </c>
      <c r="CJ16" s="659" t="s">
        <v>307</v>
      </c>
      <c r="CK16" s="677"/>
      <c r="CL16" s="677"/>
      <c r="CM16" s="678"/>
    </row>
    <row r="17" spans="1:91" ht="78.75" customHeight="1" x14ac:dyDescent="0.25">
      <c r="A17" s="641"/>
      <c r="B17" s="586"/>
      <c r="C17" s="586"/>
      <c r="D17" s="586"/>
      <c r="E17" s="586"/>
      <c r="F17" s="586"/>
      <c r="G17" s="586"/>
      <c r="H17" s="586"/>
      <c r="I17" s="586"/>
      <c r="J17" s="586"/>
      <c r="K17" s="586"/>
      <c r="L17" s="586"/>
      <c r="M17" s="262" t="s">
        <v>68</v>
      </c>
      <c r="N17" s="263" t="s">
        <v>65</v>
      </c>
      <c r="O17" s="264" t="s">
        <v>69</v>
      </c>
      <c r="P17" s="265" t="s">
        <v>67</v>
      </c>
      <c r="Q17" s="266" t="s">
        <v>63</v>
      </c>
      <c r="R17" s="267" t="s">
        <v>74</v>
      </c>
      <c r="S17" s="268" t="s">
        <v>417</v>
      </c>
      <c r="T17" s="269" t="s">
        <v>80</v>
      </c>
      <c r="U17" s="270" t="s">
        <v>81</v>
      </c>
      <c r="V17" s="630"/>
      <c r="W17" s="614"/>
      <c r="X17" s="612"/>
      <c r="Y17" s="626"/>
      <c r="Z17" s="616"/>
      <c r="AA17" s="618"/>
      <c r="AB17" s="271" t="s">
        <v>61</v>
      </c>
      <c r="AC17" s="272" t="s">
        <v>62</v>
      </c>
      <c r="AD17" s="628"/>
      <c r="AE17" s="610"/>
      <c r="AF17" s="628"/>
      <c r="AG17" s="273" t="s">
        <v>58</v>
      </c>
      <c r="AH17" s="273" t="s">
        <v>59</v>
      </c>
      <c r="AI17" s="273" t="s">
        <v>60</v>
      </c>
      <c r="AJ17" s="628"/>
      <c r="AK17" s="610"/>
      <c r="AL17" s="610"/>
      <c r="AM17" s="610"/>
      <c r="AN17" s="610"/>
      <c r="AO17" s="610"/>
      <c r="AP17" s="610"/>
      <c r="AQ17" s="610"/>
      <c r="AR17" s="602"/>
      <c r="AS17" s="604"/>
      <c r="AT17" s="639"/>
      <c r="AU17" s="612"/>
      <c r="AV17" s="626"/>
      <c r="AW17" s="616"/>
      <c r="AX17" s="618"/>
      <c r="AY17" s="271" t="s">
        <v>61</v>
      </c>
      <c r="AZ17" s="272" t="s">
        <v>62</v>
      </c>
      <c r="BA17" s="628"/>
      <c r="BB17" s="610"/>
      <c r="BC17" s="610"/>
      <c r="BD17" s="273" t="s">
        <v>58</v>
      </c>
      <c r="BE17" s="273" t="s">
        <v>59</v>
      </c>
      <c r="BF17" s="273" t="s">
        <v>60</v>
      </c>
      <c r="BG17" s="628"/>
      <c r="BH17" s="610"/>
      <c r="BI17" s="610"/>
      <c r="BJ17" s="610"/>
      <c r="BK17" s="610"/>
      <c r="BL17" s="610"/>
      <c r="BM17" s="610"/>
      <c r="BN17" s="610"/>
      <c r="BO17" s="622"/>
      <c r="BP17" s="624"/>
      <c r="BQ17" s="274" t="s">
        <v>31</v>
      </c>
      <c r="BR17" s="275" t="s">
        <v>30</v>
      </c>
      <c r="BS17" s="694"/>
      <c r="BT17" s="697"/>
      <c r="BU17" s="700"/>
      <c r="BV17" s="697"/>
      <c r="BW17" s="700"/>
      <c r="BX17" s="697"/>
      <c r="BY17" s="703"/>
      <c r="BZ17" s="706"/>
      <c r="CA17" s="709"/>
      <c r="CB17" s="709"/>
      <c r="CC17" s="709"/>
      <c r="CD17" s="709"/>
      <c r="CE17" s="709"/>
      <c r="CF17" s="712"/>
      <c r="CG17" s="715"/>
      <c r="CH17" s="718"/>
      <c r="CI17" s="657"/>
      <c r="CJ17" s="660"/>
      <c r="CK17" s="679" t="s">
        <v>118</v>
      </c>
      <c r="CL17" s="681" t="s">
        <v>119</v>
      </c>
      <c r="CM17" s="683" t="s">
        <v>120</v>
      </c>
    </row>
    <row r="18" spans="1:91" s="58" customFormat="1" ht="13.5" customHeight="1" x14ac:dyDescent="0.25">
      <c r="A18" s="644"/>
      <c r="B18" s="642"/>
      <c r="C18" s="642"/>
      <c r="D18" s="642"/>
      <c r="E18" s="642"/>
      <c r="F18" s="642"/>
      <c r="G18" s="642"/>
      <c r="H18" s="276"/>
      <c r="I18" s="642"/>
      <c r="J18" s="586"/>
      <c r="K18" s="586"/>
      <c r="L18" s="586"/>
      <c r="M18" s="277">
        <v>1</v>
      </c>
      <c r="N18" s="278">
        <v>2</v>
      </c>
      <c r="O18" s="279">
        <v>3</v>
      </c>
      <c r="P18" s="280">
        <v>4</v>
      </c>
      <c r="Q18" s="281">
        <v>5</v>
      </c>
      <c r="R18" s="282">
        <v>6</v>
      </c>
      <c r="S18" s="282">
        <v>7</v>
      </c>
      <c r="T18" s="283">
        <v>8</v>
      </c>
      <c r="U18" s="284">
        <v>9</v>
      </c>
      <c r="V18" s="592">
        <v>10</v>
      </c>
      <c r="W18" s="648">
        <v>11</v>
      </c>
      <c r="X18" s="285">
        <v>12</v>
      </c>
      <c r="Y18" s="286">
        <v>13</v>
      </c>
      <c r="Z18" s="287">
        <v>14</v>
      </c>
      <c r="AA18" s="288">
        <v>15</v>
      </c>
      <c r="AB18" s="648">
        <v>16</v>
      </c>
      <c r="AC18" s="289">
        <v>17</v>
      </c>
      <c r="AD18" s="632">
        <v>18</v>
      </c>
      <c r="AE18" s="632">
        <v>19</v>
      </c>
      <c r="AF18" s="632">
        <v>20</v>
      </c>
      <c r="AG18" s="290">
        <v>21</v>
      </c>
      <c r="AH18" s="632">
        <v>22</v>
      </c>
      <c r="AI18" s="632">
        <v>23</v>
      </c>
      <c r="AJ18" s="632">
        <v>24</v>
      </c>
      <c r="AK18" s="632">
        <v>25</v>
      </c>
      <c r="AL18" s="632">
        <v>26</v>
      </c>
      <c r="AM18" s="632">
        <v>27</v>
      </c>
      <c r="AN18" s="632">
        <v>28</v>
      </c>
      <c r="AO18" s="632">
        <v>29</v>
      </c>
      <c r="AP18" s="632">
        <v>30</v>
      </c>
      <c r="AQ18" s="632">
        <v>31</v>
      </c>
      <c r="AR18" s="646">
        <v>32</v>
      </c>
      <c r="AS18" s="654">
        <v>33</v>
      </c>
      <c r="AT18" s="634">
        <v>34</v>
      </c>
      <c r="AU18" s="636">
        <v>35</v>
      </c>
      <c r="AV18" s="291">
        <v>36</v>
      </c>
      <c r="AW18" s="287">
        <v>37</v>
      </c>
      <c r="AX18" s="292">
        <v>38</v>
      </c>
      <c r="AY18" s="632">
        <v>39</v>
      </c>
      <c r="AZ18" s="289">
        <v>40</v>
      </c>
      <c r="BA18" s="632">
        <v>41</v>
      </c>
      <c r="BB18" s="632">
        <v>42</v>
      </c>
      <c r="BC18" s="632">
        <v>43</v>
      </c>
      <c r="BD18" s="652">
        <v>44</v>
      </c>
      <c r="BE18" s="650">
        <v>45</v>
      </c>
      <c r="BF18" s="293">
        <v>46</v>
      </c>
      <c r="BG18" s="632">
        <v>47</v>
      </c>
      <c r="BH18" s="632">
        <v>48</v>
      </c>
      <c r="BI18" s="632">
        <v>49</v>
      </c>
      <c r="BJ18" s="632">
        <v>50</v>
      </c>
      <c r="BK18" s="632">
        <v>51</v>
      </c>
      <c r="BL18" s="632">
        <v>52</v>
      </c>
      <c r="BM18" s="632">
        <v>53</v>
      </c>
      <c r="BN18" s="632">
        <v>54</v>
      </c>
      <c r="BO18" s="646">
        <v>55</v>
      </c>
      <c r="BP18" s="675">
        <v>56</v>
      </c>
      <c r="BQ18" s="294" t="s">
        <v>106</v>
      </c>
      <c r="BR18" s="673" t="s">
        <v>107</v>
      </c>
      <c r="BS18" s="694"/>
      <c r="BT18" s="697"/>
      <c r="BU18" s="700"/>
      <c r="BV18" s="697"/>
      <c r="BW18" s="700"/>
      <c r="BX18" s="697"/>
      <c r="BY18" s="703"/>
      <c r="BZ18" s="706"/>
      <c r="CA18" s="709"/>
      <c r="CB18" s="709"/>
      <c r="CC18" s="709"/>
      <c r="CD18" s="709"/>
      <c r="CE18" s="709"/>
      <c r="CF18" s="712"/>
      <c r="CG18" s="715"/>
      <c r="CH18" s="718"/>
      <c r="CI18" s="657"/>
      <c r="CJ18" s="660"/>
      <c r="CK18" s="679"/>
      <c r="CL18" s="681"/>
      <c r="CM18" s="683"/>
    </row>
    <row r="19" spans="1:91" s="58" customFormat="1" ht="46.5" customHeight="1" thickBot="1" x14ac:dyDescent="0.3">
      <c r="A19" s="645"/>
      <c r="B19" s="643"/>
      <c r="C19" s="643"/>
      <c r="D19" s="643"/>
      <c r="E19" s="643"/>
      <c r="F19" s="643"/>
      <c r="G19" s="643"/>
      <c r="H19" s="295"/>
      <c r="I19" s="643"/>
      <c r="J19" s="587"/>
      <c r="K19" s="587"/>
      <c r="L19" s="587"/>
      <c r="M19" s="296" t="s">
        <v>82</v>
      </c>
      <c r="N19" s="297" t="s">
        <v>108</v>
      </c>
      <c r="O19" s="298" t="s">
        <v>83</v>
      </c>
      <c r="P19" s="299" t="s">
        <v>109</v>
      </c>
      <c r="Q19" s="300" t="s">
        <v>71</v>
      </c>
      <c r="R19" s="301" t="s">
        <v>110</v>
      </c>
      <c r="S19" s="302" t="s">
        <v>418</v>
      </c>
      <c r="T19" s="303" t="s">
        <v>111</v>
      </c>
      <c r="U19" s="304" t="s">
        <v>419</v>
      </c>
      <c r="V19" s="593"/>
      <c r="W19" s="649"/>
      <c r="X19" s="305"/>
      <c r="Y19" s="306" t="s">
        <v>112</v>
      </c>
      <c r="Z19" s="307" t="s">
        <v>113</v>
      </c>
      <c r="AA19" s="308" t="s">
        <v>114</v>
      </c>
      <c r="AB19" s="649"/>
      <c r="AC19" s="303"/>
      <c r="AD19" s="633"/>
      <c r="AE19" s="633"/>
      <c r="AF19" s="633"/>
      <c r="AG19" s="309"/>
      <c r="AH19" s="633"/>
      <c r="AI19" s="633"/>
      <c r="AJ19" s="633"/>
      <c r="AK19" s="633"/>
      <c r="AL19" s="633"/>
      <c r="AM19" s="633"/>
      <c r="AN19" s="633"/>
      <c r="AO19" s="633"/>
      <c r="AP19" s="633"/>
      <c r="AQ19" s="633"/>
      <c r="AR19" s="647"/>
      <c r="AS19" s="655"/>
      <c r="AT19" s="635"/>
      <c r="AU19" s="637"/>
      <c r="AV19" s="310" t="s">
        <v>115</v>
      </c>
      <c r="AW19" s="307" t="s">
        <v>116</v>
      </c>
      <c r="AX19" s="311" t="s">
        <v>117</v>
      </c>
      <c r="AY19" s="633"/>
      <c r="AZ19" s="303"/>
      <c r="BA19" s="633"/>
      <c r="BB19" s="633"/>
      <c r="BC19" s="633"/>
      <c r="BD19" s="653"/>
      <c r="BE19" s="651"/>
      <c r="BF19" s="312"/>
      <c r="BG19" s="633"/>
      <c r="BH19" s="633"/>
      <c r="BI19" s="633"/>
      <c r="BJ19" s="633"/>
      <c r="BK19" s="633"/>
      <c r="BL19" s="633"/>
      <c r="BM19" s="633"/>
      <c r="BN19" s="633"/>
      <c r="BO19" s="647"/>
      <c r="BP19" s="676"/>
      <c r="BQ19" s="313" t="s">
        <v>84</v>
      </c>
      <c r="BR19" s="674"/>
      <c r="BS19" s="695"/>
      <c r="BT19" s="698"/>
      <c r="BU19" s="701"/>
      <c r="BV19" s="698"/>
      <c r="BW19" s="701"/>
      <c r="BX19" s="698"/>
      <c r="BY19" s="704"/>
      <c r="BZ19" s="707"/>
      <c r="CA19" s="710"/>
      <c r="CB19" s="710"/>
      <c r="CC19" s="710"/>
      <c r="CD19" s="710"/>
      <c r="CE19" s="710"/>
      <c r="CF19" s="713"/>
      <c r="CG19" s="716"/>
      <c r="CH19" s="719"/>
      <c r="CI19" s="658"/>
      <c r="CJ19" s="661"/>
      <c r="CK19" s="680"/>
      <c r="CL19" s="682"/>
      <c r="CM19" s="684"/>
    </row>
    <row r="20" spans="1:91" s="77" customFormat="1" ht="33" customHeight="1" x14ac:dyDescent="0.25">
      <c r="A20" s="59">
        <v>1</v>
      </c>
      <c r="B20" s="60"/>
      <c r="C20" s="61" t="s">
        <v>399</v>
      </c>
      <c r="D20" s="62"/>
      <c r="E20" s="60">
        <v>1</v>
      </c>
      <c r="F20" s="61" t="s">
        <v>399</v>
      </c>
      <c r="G20" s="62" t="s">
        <v>56</v>
      </c>
      <c r="H20" s="63"/>
      <c r="I20" s="64" t="s">
        <v>363</v>
      </c>
      <c r="J20" s="65"/>
      <c r="K20" s="65"/>
      <c r="L20" s="66" t="s">
        <v>274</v>
      </c>
      <c r="M20" s="314">
        <f>Y20+AV20</f>
        <v>75</v>
      </c>
      <c r="N20" s="315">
        <f>AS20+BP20</f>
        <v>35</v>
      </c>
      <c r="O20" s="316">
        <f>Z20+AW20</f>
        <v>40</v>
      </c>
      <c r="P20" s="317">
        <f>AA20+AX20</f>
        <v>40</v>
      </c>
      <c r="Q20" s="318">
        <f>X20+AU20</f>
        <v>3</v>
      </c>
      <c r="R20" s="319">
        <f>IFERROR((AL20+BI20)*Q20/O20," ")</f>
        <v>0</v>
      </c>
      <c r="S20" s="320">
        <f>IFERROR((SUM(AE20:AL20,AQ20,BB20:BI20,BN20))*Q20/O20," ")</f>
        <v>1.5</v>
      </c>
      <c r="T20" s="321">
        <f>IFERROR((AC20+AO20+AZ20+BL20)*Q20/O20," ")</f>
        <v>1.5</v>
      </c>
      <c r="U20" s="322">
        <f>IFERROR((SUM(AB20,AD20:AN20,AP20:AQ20,AY20,BA20:BK20,BM20:BN20)*Q20/M20)," ")</f>
        <v>1.6</v>
      </c>
      <c r="V20" s="67" t="s">
        <v>53</v>
      </c>
      <c r="W20" s="68" t="s">
        <v>96</v>
      </c>
      <c r="X20" s="69">
        <v>3</v>
      </c>
      <c r="Y20" s="340">
        <f t="shared" ref="Y20:Y55" si="0">AS20+Z20</f>
        <v>75</v>
      </c>
      <c r="Z20" s="341">
        <f t="shared" ref="Z20:Z55" si="1">AR20+AA20</f>
        <v>40</v>
      </c>
      <c r="AA20" s="342">
        <f t="shared" ref="AA20:AA55" si="2">(SUM(AB20:AQ20))-AC20</f>
        <v>40</v>
      </c>
      <c r="AB20" s="70">
        <v>20</v>
      </c>
      <c r="AC20" s="71">
        <v>20</v>
      </c>
      <c r="AD20" s="61"/>
      <c r="AE20" s="61">
        <v>20</v>
      </c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72"/>
      <c r="AS20" s="73">
        <v>35</v>
      </c>
      <c r="AT20" s="74"/>
      <c r="AU20" s="75"/>
      <c r="AV20" s="349">
        <f t="shared" ref="AV20:AV55" si="3">BP20+AW20</f>
        <v>0</v>
      </c>
      <c r="AW20" s="350">
        <f t="shared" ref="AW20:AW55" si="4">BO20+AX20</f>
        <v>0</v>
      </c>
      <c r="AX20" s="351">
        <f t="shared" ref="AX20:AX55" si="5">(SUM(AY20:BN20))-AZ20</f>
        <v>0</v>
      </c>
      <c r="AY20" s="61"/>
      <c r="AZ20" s="7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72"/>
      <c r="BP20" s="76"/>
      <c r="BQ20" s="357">
        <f>IFERROR(M20/Q20," ")</f>
        <v>25</v>
      </c>
      <c r="BR20" s="358" t="str">
        <f>IF(OR(BQ20&gt;30,BQ20&lt;25),"1 ECTS powinien mieścić się przedziale 25-30h","Wartość prawidłowa")</f>
        <v>Wartość prawidłowa</v>
      </c>
      <c r="BS20" s="363">
        <f>SUM(AB20,AD20:AP20,AY20,BA20:BM20)-AC20-AZ20-AO20-BL20</f>
        <v>20</v>
      </c>
      <c r="BT20" s="364">
        <f>AC20+AZ20</f>
        <v>20</v>
      </c>
      <c r="BU20" s="364">
        <f>AO20+BL20</f>
        <v>0</v>
      </c>
      <c r="BV20" s="364">
        <f>AR20+BO20</f>
        <v>0</v>
      </c>
      <c r="BW20" s="364">
        <f>N20</f>
        <v>35</v>
      </c>
      <c r="BX20" s="364">
        <f>AQ20+BN20</f>
        <v>0</v>
      </c>
      <c r="BY20" s="365">
        <f>SUM(BS20:BX20)</f>
        <v>75</v>
      </c>
      <c r="BZ20" s="366">
        <f t="shared" ref="BZ20:BZ21" si="6">IFERROR((BS20*Q20)/BY20," ")</f>
        <v>0.8</v>
      </c>
      <c r="CA20" s="367">
        <f t="shared" ref="CA20:CA21" si="7">IFERROR((BT20*Q20)/BY20," ")</f>
        <v>0.8</v>
      </c>
      <c r="CB20" s="367">
        <f t="shared" ref="CB20:CB21" si="8">IFERROR((BU20*Q20)/BY20," ")</f>
        <v>0</v>
      </c>
      <c r="CC20" s="367">
        <f t="shared" ref="CC20:CC21" si="9">IFERROR((BV20*Q20)/BY20," ")</f>
        <v>0</v>
      </c>
      <c r="CD20" s="367">
        <f t="shared" ref="CD20:CD21" si="10">IFERROR((BW20*Q20)/BY20," ")</f>
        <v>1.4</v>
      </c>
      <c r="CE20" s="367">
        <f t="shared" ref="CE20:CE21" si="11">IFERROR((BX20*Q20)/BY20," ")</f>
        <v>0</v>
      </c>
      <c r="CF20" s="368">
        <f t="shared" ref="CF20:CF21" si="12">IFERROR((SUM(BZ20:CE20))," ")</f>
        <v>3</v>
      </c>
      <c r="CG20" s="558">
        <f>SUM(BS20:BT20,CE20)</f>
        <v>40</v>
      </c>
      <c r="CH20" s="369">
        <f>SUM(BT20:BU20)</f>
        <v>20</v>
      </c>
      <c r="CI20" s="370">
        <f>SUM(BZ20:CA20,CE20)</f>
        <v>1.6</v>
      </c>
      <c r="CJ20" s="371">
        <f>SUM(CA20:CB20)</f>
        <v>0.8</v>
      </c>
      <c r="CK20" s="372">
        <f>Matryca!Q20</f>
        <v>3</v>
      </c>
      <c r="CL20" s="373">
        <f>Matryca!R20</f>
        <v>0</v>
      </c>
      <c r="CM20" s="374">
        <f>Matryca!S20</f>
        <v>1</v>
      </c>
    </row>
    <row r="21" spans="1:91" s="77" customFormat="1" ht="30" customHeight="1" x14ac:dyDescent="0.25">
      <c r="A21" s="78">
        <v>2</v>
      </c>
      <c r="B21" s="79"/>
      <c r="C21" s="80" t="s">
        <v>399</v>
      </c>
      <c r="D21" s="80"/>
      <c r="E21" s="81">
        <v>1</v>
      </c>
      <c r="F21" s="80" t="s">
        <v>399</v>
      </c>
      <c r="G21" s="61" t="s">
        <v>56</v>
      </c>
      <c r="H21" s="82"/>
      <c r="I21" s="474" t="s">
        <v>468</v>
      </c>
      <c r="J21" s="83"/>
      <c r="K21" s="83"/>
      <c r="L21" s="66" t="s">
        <v>274</v>
      </c>
      <c r="M21" s="323">
        <f t="shared" ref="M21:M55" si="13">Y21+AV21</f>
        <v>75</v>
      </c>
      <c r="N21" s="324">
        <f t="shared" ref="N21:N57" si="14">AS21+BP21</f>
        <v>45</v>
      </c>
      <c r="O21" s="325">
        <f t="shared" ref="O21:O55" si="15">Z21+AW21</f>
        <v>30</v>
      </c>
      <c r="P21" s="326">
        <f t="shared" ref="P21:P55" si="16">AA21+AX21</f>
        <v>30</v>
      </c>
      <c r="Q21" s="327">
        <f>X21+AU21</f>
        <v>3</v>
      </c>
      <c r="R21" s="320">
        <f t="shared" ref="R21:R42" si="17">IFERROR((AL21+BI21)*Q21/O21," ")</f>
        <v>0</v>
      </c>
      <c r="S21" s="328">
        <f t="shared" ref="S21:S42" si="18">IFERROR((SUM(AE21:AL21,AQ21,BB21:BI21,BN21))*Q21/O21," ")</f>
        <v>1.5</v>
      </c>
      <c r="T21" s="329">
        <f t="shared" ref="T21:T42" si="19">IFERROR((AC21+AO21+AZ21+BL21)*Q21/O21," ")</f>
        <v>1.5</v>
      </c>
      <c r="U21" s="330">
        <f t="shared" ref="U21:U42" si="20">IFERROR((SUM(AB21,AD21:AN21,AP21:AQ21,AY21,BA21:BK21,BM21:BN21)*Q21/M21)," ")</f>
        <v>1.2</v>
      </c>
      <c r="V21" s="84" t="s">
        <v>53</v>
      </c>
      <c r="W21" s="70" t="s">
        <v>96</v>
      </c>
      <c r="X21" s="85">
        <v>3</v>
      </c>
      <c r="Y21" s="343">
        <f t="shared" si="0"/>
        <v>75</v>
      </c>
      <c r="Z21" s="344">
        <f t="shared" si="1"/>
        <v>30</v>
      </c>
      <c r="AA21" s="345">
        <f t="shared" si="2"/>
        <v>30</v>
      </c>
      <c r="AB21" s="86">
        <v>15</v>
      </c>
      <c r="AC21" s="87">
        <v>15</v>
      </c>
      <c r="AD21" s="80"/>
      <c r="AE21" s="80">
        <v>15</v>
      </c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8"/>
      <c r="AS21" s="89">
        <v>45</v>
      </c>
      <c r="AT21" s="74"/>
      <c r="AU21" s="85"/>
      <c r="AV21" s="352">
        <f t="shared" si="3"/>
        <v>0</v>
      </c>
      <c r="AW21" s="344">
        <f t="shared" si="4"/>
        <v>0</v>
      </c>
      <c r="AX21" s="353">
        <f t="shared" si="5"/>
        <v>0</v>
      </c>
      <c r="AY21" s="80"/>
      <c r="AZ21" s="87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8"/>
      <c r="BP21" s="90"/>
      <c r="BQ21" s="359">
        <f t="shared" ref="BQ21:BQ62" si="21">IFERROR(M21/Q21," ")</f>
        <v>25</v>
      </c>
      <c r="BR21" s="360" t="str">
        <f>IF(OR(BQ21&gt;30,BQ21&lt;25),"1 ECTS powinien mieścić się przedziale 25-30h","Wartość prawidłowa")</f>
        <v>Wartość prawidłowa</v>
      </c>
      <c r="BS21" s="375">
        <f t="shared" ref="BS21" si="22">SUM(AB21,AD21:AP21,AY21,BA21:BM21)-AC21-AZ21-AO21-BL21</f>
        <v>15</v>
      </c>
      <c r="BT21" s="376">
        <f t="shared" ref="BT21" si="23">AC21+AZ21</f>
        <v>15</v>
      </c>
      <c r="BU21" s="376">
        <f t="shared" ref="BU21" si="24">AO21+BL21</f>
        <v>0</v>
      </c>
      <c r="BV21" s="376">
        <f t="shared" ref="BV21" si="25">AR21+BO21</f>
        <v>0</v>
      </c>
      <c r="BW21" s="376">
        <f t="shared" ref="BW21" si="26">N21</f>
        <v>45</v>
      </c>
      <c r="BX21" s="376">
        <f t="shared" ref="BX21" si="27">AQ21+BN21</f>
        <v>0</v>
      </c>
      <c r="BY21" s="377">
        <f t="shared" ref="BY21" si="28">SUM(BS21:BX21)</f>
        <v>75</v>
      </c>
      <c r="BZ21" s="378">
        <f t="shared" si="6"/>
        <v>0.6</v>
      </c>
      <c r="CA21" s="379">
        <f t="shared" si="7"/>
        <v>0.6</v>
      </c>
      <c r="CB21" s="379">
        <f t="shared" si="8"/>
        <v>0</v>
      </c>
      <c r="CC21" s="379">
        <f t="shared" si="9"/>
        <v>0</v>
      </c>
      <c r="CD21" s="379">
        <f t="shared" si="10"/>
        <v>1.8</v>
      </c>
      <c r="CE21" s="379">
        <f t="shared" si="11"/>
        <v>0</v>
      </c>
      <c r="CF21" s="380">
        <f t="shared" si="12"/>
        <v>3</v>
      </c>
      <c r="CG21" s="381">
        <f t="shared" ref="CG21:CG42" si="29">SUM(BS21:BT21,CE21)</f>
        <v>30</v>
      </c>
      <c r="CH21" s="382">
        <f t="shared" ref="CH21:CH42" si="30">SUM(BT21:BU21)</f>
        <v>15</v>
      </c>
      <c r="CI21" s="383">
        <f t="shared" ref="CI21:CI42" si="31">SUM(BZ21:CA21,CE21)</f>
        <v>1.2</v>
      </c>
      <c r="CJ21" s="384">
        <f t="shared" ref="CJ21:CJ42" si="32">SUM(CA21:CB21)</f>
        <v>0.6</v>
      </c>
      <c r="CK21" s="372">
        <f>Matryca!Q21</f>
        <v>1</v>
      </c>
      <c r="CL21" s="373">
        <f>Matryca!R21</f>
        <v>0</v>
      </c>
      <c r="CM21" s="374">
        <f>Matryca!S21</f>
        <v>1</v>
      </c>
    </row>
    <row r="22" spans="1:91" s="77" customFormat="1" ht="47.25" x14ac:dyDescent="0.25">
      <c r="A22" s="78">
        <v>3</v>
      </c>
      <c r="B22" s="79"/>
      <c r="C22" s="80" t="s">
        <v>399</v>
      </c>
      <c r="D22" s="80"/>
      <c r="E22" s="81">
        <v>1</v>
      </c>
      <c r="F22" s="80" t="s">
        <v>399</v>
      </c>
      <c r="G22" s="61" t="s">
        <v>56</v>
      </c>
      <c r="H22" s="82"/>
      <c r="I22" s="83" t="s">
        <v>459</v>
      </c>
      <c r="J22" s="83"/>
      <c r="K22" s="83"/>
      <c r="L22" s="66" t="s">
        <v>274</v>
      </c>
      <c r="M22" s="323">
        <f t="shared" si="13"/>
        <v>75</v>
      </c>
      <c r="N22" s="324">
        <f t="shared" si="14"/>
        <v>35</v>
      </c>
      <c r="O22" s="325">
        <f t="shared" si="15"/>
        <v>40</v>
      </c>
      <c r="P22" s="326">
        <f t="shared" si="16"/>
        <v>40</v>
      </c>
      <c r="Q22" s="327">
        <f>X22+AU22</f>
        <v>3</v>
      </c>
      <c r="R22" s="320">
        <f t="shared" si="17"/>
        <v>0</v>
      </c>
      <c r="S22" s="328">
        <f t="shared" si="18"/>
        <v>1.875</v>
      </c>
      <c r="T22" s="329">
        <f t="shared" si="19"/>
        <v>1.125</v>
      </c>
      <c r="U22" s="330">
        <f t="shared" si="20"/>
        <v>1.6</v>
      </c>
      <c r="V22" s="84" t="s">
        <v>96</v>
      </c>
      <c r="W22" s="70" t="s">
        <v>96</v>
      </c>
      <c r="X22" s="85">
        <v>3</v>
      </c>
      <c r="Y22" s="343">
        <f t="shared" si="0"/>
        <v>75</v>
      </c>
      <c r="Z22" s="344">
        <f t="shared" si="1"/>
        <v>40</v>
      </c>
      <c r="AA22" s="345">
        <f t="shared" si="2"/>
        <v>40</v>
      </c>
      <c r="AB22" s="86">
        <v>15</v>
      </c>
      <c r="AC22" s="87">
        <v>15</v>
      </c>
      <c r="AD22" s="80"/>
      <c r="AE22" s="80">
        <v>10</v>
      </c>
      <c r="AF22" s="80">
        <v>15</v>
      </c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8"/>
      <c r="AS22" s="89">
        <v>35</v>
      </c>
      <c r="AT22" s="74"/>
      <c r="AU22" s="85"/>
      <c r="AV22" s="352">
        <f t="shared" si="3"/>
        <v>0</v>
      </c>
      <c r="AW22" s="344">
        <f t="shared" si="4"/>
        <v>0</v>
      </c>
      <c r="AX22" s="353">
        <f t="shared" si="5"/>
        <v>0</v>
      </c>
      <c r="AY22" s="80"/>
      <c r="AZ22" s="87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8"/>
      <c r="BP22" s="90"/>
      <c r="BQ22" s="359">
        <f t="shared" si="21"/>
        <v>25</v>
      </c>
      <c r="BR22" s="360" t="str">
        <f>IF(OR(BQ22&gt;30,BQ22&lt;25),"1 ECTS powinien mieścić się przedziale 25-30h","Wartość prawidłowa")</f>
        <v>Wartość prawidłowa</v>
      </c>
      <c r="BS22" s="375">
        <f t="shared" ref="BS22:BS65" si="33">SUM(AB22,AD22:AP22,AY22,BA22:BM22)-AC22-AZ22-AO22-BL22</f>
        <v>25</v>
      </c>
      <c r="BT22" s="376">
        <f t="shared" ref="BT22:BT65" si="34">AC22+AZ22</f>
        <v>15</v>
      </c>
      <c r="BU22" s="376">
        <f t="shared" ref="BU22:BU65" si="35">AO22+BL22</f>
        <v>0</v>
      </c>
      <c r="BV22" s="376">
        <f t="shared" ref="BV22:BV65" si="36">AR22+BO22</f>
        <v>0</v>
      </c>
      <c r="BW22" s="376">
        <f t="shared" ref="BW22:BW65" si="37">N22</f>
        <v>35</v>
      </c>
      <c r="BX22" s="376">
        <f t="shared" ref="BX22:BX65" si="38">AQ22+BN22</f>
        <v>0</v>
      </c>
      <c r="BY22" s="377">
        <f t="shared" ref="BY22:BY65" si="39">SUM(BS22:BX22)</f>
        <v>75</v>
      </c>
      <c r="BZ22" s="378">
        <f t="shared" ref="BZ22:BZ65" si="40">IFERROR((BS22*Q22)/BY22," ")</f>
        <v>1</v>
      </c>
      <c r="CA22" s="379">
        <f t="shared" ref="CA22:CA65" si="41">IFERROR((BT22*Q22)/BY22," ")</f>
        <v>0.6</v>
      </c>
      <c r="CB22" s="379">
        <f t="shared" ref="CB22:CB65" si="42">IFERROR((BU22*Q22)/BY22," ")</f>
        <v>0</v>
      </c>
      <c r="CC22" s="379">
        <f t="shared" ref="CC22:CC65" si="43">IFERROR((BV22*Q22)/BY22," ")</f>
        <v>0</v>
      </c>
      <c r="CD22" s="379">
        <f t="shared" ref="CD22:CD65" si="44">IFERROR((BW22*Q22)/BY22," ")</f>
        <v>1.4</v>
      </c>
      <c r="CE22" s="379">
        <f t="shared" ref="CE22:CE65" si="45">IFERROR((BX22*Q22)/BY22," ")</f>
        <v>0</v>
      </c>
      <c r="CF22" s="380">
        <f t="shared" ref="CF22:CF65" si="46">IFERROR((SUM(BZ22:CE22))," ")</f>
        <v>3</v>
      </c>
      <c r="CG22" s="381">
        <f t="shared" si="29"/>
        <v>40</v>
      </c>
      <c r="CH22" s="382">
        <f t="shared" si="30"/>
        <v>15</v>
      </c>
      <c r="CI22" s="383">
        <f t="shared" si="31"/>
        <v>1.6</v>
      </c>
      <c r="CJ22" s="384">
        <f t="shared" si="32"/>
        <v>0.6</v>
      </c>
      <c r="CK22" s="372">
        <f>Matryca!Q22</f>
        <v>1</v>
      </c>
      <c r="CL22" s="373">
        <f>Matryca!R22</f>
        <v>1</v>
      </c>
      <c r="CM22" s="374">
        <f>Matryca!S22</f>
        <v>2</v>
      </c>
    </row>
    <row r="23" spans="1:91" s="77" customFormat="1" ht="31.5" x14ac:dyDescent="0.25">
      <c r="A23" s="78">
        <v>4</v>
      </c>
      <c r="B23" s="79"/>
      <c r="C23" s="80" t="s">
        <v>399</v>
      </c>
      <c r="D23" s="80"/>
      <c r="E23" s="81">
        <v>1</v>
      </c>
      <c r="F23" s="80" t="s">
        <v>399</v>
      </c>
      <c r="G23" s="61" t="s">
        <v>56</v>
      </c>
      <c r="H23" s="82"/>
      <c r="I23" s="83" t="s">
        <v>364</v>
      </c>
      <c r="J23" s="83"/>
      <c r="K23" s="83"/>
      <c r="L23" s="66" t="s">
        <v>274</v>
      </c>
      <c r="M23" s="323">
        <f t="shared" si="13"/>
        <v>125</v>
      </c>
      <c r="N23" s="324">
        <f t="shared" si="14"/>
        <v>65</v>
      </c>
      <c r="O23" s="325">
        <f t="shared" si="15"/>
        <v>60</v>
      </c>
      <c r="P23" s="326">
        <f t="shared" si="16"/>
        <v>60</v>
      </c>
      <c r="Q23" s="327">
        <f t="shared" ref="Q23:Q57" si="47">X23+AU23</f>
        <v>5</v>
      </c>
      <c r="R23" s="320">
        <f t="shared" si="17"/>
        <v>0</v>
      </c>
      <c r="S23" s="328">
        <f t="shared" si="18"/>
        <v>2.9166666666666665</v>
      </c>
      <c r="T23" s="329">
        <f t="shared" si="19"/>
        <v>2.0833333333333335</v>
      </c>
      <c r="U23" s="330">
        <f t="shared" si="20"/>
        <v>2.4</v>
      </c>
      <c r="V23" s="84" t="s">
        <v>96</v>
      </c>
      <c r="W23" s="70" t="s">
        <v>96</v>
      </c>
      <c r="X23" s="85">
        <v>5</v>
      </c>
      <c r="Y23" s="343">
        <f t="shared" si="0"/>
        <v>125</v>
      </c>
      <c r="Z23" s="344">
        <f t="shared" si="1"/>
        <v>60</v>
      </c>
      <c r="AA23" s="345">
        <f t="shared" si="2"/>
        <v>60</v>
      </c>
      <c r="AB23" s="207">
        <v>25</v>
      </c>
      <c r="AC23" s="208">
        <v>25</v>
      </c>
      <c r="AD23" s="91"/>
      <c r="AE23" s="80"/>
      <c r="AF23" s="80">
        <v>35</v>
      </c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8"/>
      <c r="AS23" s="89">
        <v>65</v>
      </c>
      <c r="AT23" s="74"/>
      <c r="AU23" s="85"/>
      <c r="AV23" s="352">
        <f t="shared" si="3"/>
        <v>0</v>
      </c>
      <c r="AW23" s="344">
        <f t="shared" si="4"/>
        <v>0</v>
      </c>
      <c r="AX23" s="353">
        <f t="shared" si="5"/>
        <v>0</v>
      </c>
      <c r="AY23" s="80"/>
      <c r="AZ23" s="87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8"/>
      <c r="BP23" s="90"/>
      <c r="BQ23" s="359">
        <f t="shared" si="21"/>
        <v>25</v>
      </c>
      <c r="BR23" s="360" t="str">
        <f>IF(OR(BQ23&gt;30,BQ23&lt;25),"1 ECTS powinien mieścić się przedziale 25-30h","Wartość prawidłowa")</f>
        <v>Wartość prawidłowa</v>
      </c>
      <c r="BS23" s="375">
        <f t="shared" si="33"/>
        <v>35</v>
      </c>
      <c r="BT23" s="376">
        <f t="shared" si="34"/>
        <v>25</v>
      </c>
      <c r="BU23" s="376">
        <f t="shared" si="35"/>
        <v>0</v>
      </c>
      <c r="BV23" s="376">
        <f t="shared" si="36"/>
        <v>0</v>
      </c>
      <c r="BW23" s="376">
        <f t="shared" si="37"/>
        <v>65</v>
      </c>
      <c r="BX23" s="376">
        <f t="shared" si="38"/>
        <v>0</v>
      </c>
      <c r="BY23" s="377">
        <f t="shared" si="39"/>
        <v>125</v>
      </c>
      <c r="BZ23" s="378">
        <f t="shared" si="40"/>
        <v>1.4</v>
      </c>
      <c r="CA23" s="379">
        <f t="shared" si="41"/>
        <v>1</v>
      </c>
      <c r="CB23" s="379">
        <f t="shared" si="42"/>
        <v>0</v>
      </c>
      <c r="CC23" s="379">
        <f t="shared" si="43"/>
        <v>0</v>
      </c>
      <c r="CD23" s="379">
        <f t="shared" si="44"/>
        <v>2.6</v>
      </c>
      <c r="CE23" s="379">
        <f t="shared" si="45"/>
        <v>0</v>
      </c>
      <c r="CF23" s="380">
        <f t="shared" si="46"/>
        <v>5</v>
      </c>
      <c r="CG23" s="381">
        <f t="shared" si="29"/>
        <v>60</v>
      </c>
      <c r="CH23" s="382">
        <f t="shared" si="30"/>
        <v>25</v>
      </c>
      <c r="CI23" s="383">
        <f t="shared" si="31"/>
        <v>2.4</v>
      </c>
      <c r="CJ23" s="384">
        <f t="shared" si="32"/>
        <v>1</v>
      </c>
      <c r="CK23" s="372">
        <f>Matryca!Q23</f>
        <v>3</v>
      </c>
      <c r="CL23" s="373">
        <f>Matryca!R23</f>
        <v>4</v>
      </c>
      <c r="CM23" s="374">
        <f>Matryca!S23</f>
        <v>1</v>
      </c>
    </row>
    <row r="24" spans="1:91" s="77" customFormat="1" ht="31.5" x14ac:dyDescent="0.25">
      <c r="A24" s="78">
        <v>5</v>
      </c>
      <c r="B24" s="79"/>
      <c r="C24" s="80" t="s">
        <v>399</v>
      </c>
      <c r="D24" s="80"/>
      <c r="E24" s="81">
        <v>1</v>
      </c>
      <c r="F24" s="80" t="s">
        <v>399</v>
      </c>
      <c r="G24" s="61" t="s">
        <v>56</v>
      </c>
      <c r="H24" s="82"/>
      <c r="I24" s="83" t="s">
        <v>365</v>
      </c>
      <c r="J24" s="83"/>
      <c r="K24" s="83" t="s">
        <v>274</v>
      </c>
      <c r="L24" s="66" t="s">
        <v>275</v>
      </c>
      <c r="M24" s="323">
        <f t="shared" si="13"/>
        <v>50</v>
      </c>
      <c r="N24" s="324">
        <f t="shared" si="14"/>
        <v>25</v>
      </c>
      <c r="O24" s="325">
        <f t="shared" si="15"/>
        <v>25</v>
      </c>
      <c r="P24" s="326">
        <f t="shared" si="16"/>
        <v>25</v>
      </c>
      <c r="Q24" s="327">
        <f t="shared" si="47"/>
        <v>2</v>
      </c>
      <c r="R24" s="320">
        <f t="shared" si="17"/>
        <v>0</v>
      </c>
      <c r="S24" s="328">
        <f t="shared" si="18"/>
        <v>0</v>
      </c>
      <c r="T24" s="329">
        <f t="shared" si="19"/>
        <v>0.8</v>
      </c>
      <c r="U24" s="330">
        <f t="shared" si="20"/>
        <v>1</v>
      </c>
      <c r="V24" s="84" t="s">
        <v>96</v>
      </c>
      <c r="W24" s="70" t="s">
        <v>96</v>
      </c>
      <c r="X24" s="85">
        <v>2</v>
      </c>
      <c r="Y24" s="343">
        <f t="shared" si="0"/>
        <v>50</v>
      </c>
      <c r="Z24" s="344">
        <f t="shared" si="1"/>
        <v>25</v>
      </c>
      <c r="AA24" s="345">
        <f t="shared" si="2"/>
        <v>25</v>
      </c>
      <c r="AB24" s="207">
        <v>10</v>
      </c>
      <c r="AC24" s="208">
        <v>10</v>
      </c>
      <c r="AD24" s="131">
        <v>15</v>
      </c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8"/>
      <c r="AS24" s="89">
        <v>25</v>
      </c>
      <c r="AT24" s="74"/>
      <c r="AU24" s="85"/>
      <c r="AV24" s="352">
        <f t="shared" si="3"/>
        <v>0</v>
      </c>
      <c r="AW24" s="344">
        <f t="shared" si="4"/>
        <v>0</v>
      </c>
      <c r="AX24" s="353">
        <f t="shared" si="5"/>
        <v>0</v>
      </c>
      <c r="AY24" s="80"/>
      <c r="AZ24" s="87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8"/>
      <c r="BP24" s="90"/>
      <c r="BQ24" s="359">
        <f t="shared" si="21"/>
        <v>25</v>
      </c>
      <c r="BR24" s="360" t="str">
        <f>IF(OR(BQ24&gt;30,BQ24&lt;25),"1 ECTS powinien mieścić się przedziale 25-30h","Wartość prawidłowa")</f>
        <v>Wartość prawidłowa</v>
      </c>
      <c r="BS24" s="375">
        <f t="shared" si="33"/>
        <v>15</v>
      </c>
      <c r="BT24" s="376">
        <f t="shared" si="34"/>
        <v>10</v>
      </c>
      <c r="BU24" s="376">
        <f t="shared" si="35"/>
        <v>0</v>
      </c>
      <c r="BV24" s="376">
        <f t="shared" si="36"/>
        <v>0</v>
      </c>
      <c r="BW24" s="376">
        <f t="shared" si="37"/>
        <v>25</v>
      </c>
      <c r="BX24" s="376">
        <f t="shared" si="38"/>
        <v>0</v>
      </c>
      <c r="BY24" s="377">
        <f t="shared" si="39"/>
        <v>50</v>
      </c>
      <c r="BZ24" s="378">
        <f t="shared" si="40"/>
        <v>0.6</v>
      </c>
      <c r="CA24" s="379">
        <f t="shared" si="41"/>
        <v>0.4</v>
      </c>
      <c r="CB24" s="379">
        <f t="shared" si="42"/>
        <v>0</v>
      </c>
      <c r="CC24" s="379">
        <f t="shared" si="43"/>
        <v>0</v>
      </c>
      <c r="CD24" s="379">
        <f t="shared" si="44"/>
        <v>1</v>
      </c>
      <c r="CE24" s="379">
        <f t="shared" si="45"/>
        <v>0</v>
      </c>
      <c r="CF24" s="380">
        <f t="shared" si="46"/>
        <v>2</v>
      </c>
      <c r="CG24" s="381">
        <f t="shared" si="29"/>
        <v>25</v>
      </c>
      <c r="CH24" s="382">
        <f t="shared" si="30"/>
        <v>10</v>
      </c>
      <c r="CI24" s="383">
        <f t="shared" si="31"/>
        <v>1</v>
      </c>
      <c r="CJ24" s="384">
        <f t="shared" si="32"/>
        <v>0.4</v>
      </c>
      <c r="CK24" s="372">
        <f>Matryca!Q24</f>
        <v>2</v>
      </c>
      <c r="CL24" s="373">
        <f>Matryca!R24</f>
        <v>1</v>
      </c>
      <c r="CM24" s="374">
        <f>Matryca!S24</f>
        <v>2</v>
      </c>
    </row>
    <row r="25" spans="1:91" s="77" customFormat="1" ht="47.25" x14ac:dyDescent="0.25">
      <c r="A25" s="78">
        <v>6</v>
      </c>
      <c r="B25" s="79"/>
      <c r="C25" s="80" t="s">
        <v>399</v>
      </c>
      <c r="D25" s="80"/>
      <c r="E25" s="81">
        <v>1</v>
      </c>
      <c r="F25" s="80" t="s">
        <v>399</v>
      </c>
      <c r="G25" s="61" t="s">
        <v>57</v>
      </c>
      <c r="H25" s="82"/>
      <c r="I25" s="92" t="s">
        <v>464</v>
      </c>
      <c r="J25" s="83"/>
      <c r="K25" s="83"/>
      <c r="L25" s="66" t="s">
        <v>274</v>
      </c>
      <c r="M25" s="323">
        <f t="shared" si="13"/>
        <v>50</v>
      </c>
      <c r="N25" s="324">
        <f t="shared" si="14"/>
        <v>25</v>
      </c>
      <c r="O25" s="325">
        <f t="shared" si="15"/>
        <v>25</v>
      </c>
      <c r="P25" s="326">
        <f t="shared" si="16"/>
        <v>25</v>
      </c>
      <c r="Q25" s="327">
        <f t="shared" si="47"/>
        <v>2</v>
      </c>
      <c r="R25" s="320">
        <f t="shared" si="17"/>
        <v>0</v>
      </c>
      <c r="S25" s="328">
        <f t="shared" si="18"/>
        <v>0</v>
      </c>
      <c r="T25" s="329">
        <f t="shared" si="19"/>
        <v>0.8</v>
      </c>
      <c r="U25" s="330">
        <f t="shared" si="20"/>
        <v>1</v>
      </c>
      <c r="V25" s="84" t="s">
        <v>96</v>
      </c>
      <c r="W25" s="70" t="s">
        <v>96</v>
      </c>
      <c r="X25" s="85">
        <v>2</v>
      </c>
      <c r="Y25" s="343">
        <f t="shared" si="0"/>
        <v>50</v>
      </c>
      <c r="Z25" s="344">
        <f t="shared" si="1"/>
        <v>25</v>
      </c>
      <c r="AA25" s="345">
        <f t="shared" si="2"/>
        <v>25</v>
      </c>
      <c r="AB25" s="86">
        <v>10</v>
      </c>
      <c r="AC25" s="87">
        <v>10</v>
      </c>
      <c r="AD25" s="80">
        <v>15</v>
      </c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8"/>
      <c r="AS25" s="89">
        <v>25</v>
      </c>
      <c r="AT25" s="74"/>
      <c r="AU25" s="85"/>
      <c r="AV25" s="352">
        <f t="shared" si="3"/>
        <v>0</v>
      </c>
      <c r="AW25" s="344">
        <f t="shared" si="4"/>
        <v>0</v>
      </c>
      <c r="AX25" s="354">
        <f t="shared" si="5"/>
        <v>0</v>
      </c>
      <c r="AY25" s="86"/>
      <c r="AZ25" s="87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8"/>
      <c r="BP25" s="90"/>
      <c r="BQ25" s="359">
        <f t="shared" si="21"/>
        <v>25</v>
      </c>
      <c r="BR25" s="360" t="str">
        <f t="shared" ref="BR25:BR62" si="48">IF(OR(BQ25&gt;30,BQ25&lt;25),"1 ECTS powinien mieścić się przedziale 25-30h","Wartość prawidłowa")</f>
        <v>Wartość prawidłowa</v>
      </c>
      <c r="BS25" s="375">
        <f t="shared" si="33"/>
        <v>15</v>
      </c>
      <c r="BT25" s="376">
        <f t="shared" si="34"/>
        <v>10</v>
      </c>
      <c r="BU25" s="376">
        <f t="shared" si="35"/>
        <v>0</v>
      </c>
      <c r="BV25" s="376">
        <f t="shared" si="36"/>
        <v>0</v>
      </c>
      <c r="BW25" s="376">
        <f t="shared" si="37"/>
        <v>25</v>
      </c>
      <c r="BX25" s="376">
        <f t="shared" si="38"/>
        <v>0</v>
      </c>
      <c r="BY25" s="377">
        <f t="shared" si="39"/>
        <v>50</v>
      </c>
      <c r="BZ25" s="378">
        <f t="shared" si="40"/>
        <v>0.6</v>
      </c>
      <c r="CA25" s="379">
        <f t="shared" si="41"/>
        <v>0.4</v>
      </c>
      <c r="CB25" s="379">
        <f t="shared" si="42"/>
        <v>0</v>
      </c>
      <c r="CC25" s="379">
        <f t="shared" si="43"/>
        <v>0</v>
      </c>
      <c r="CD25" s="379">
        <f t="shared" si="44"/>
        <v>1</v>
      </c>
      <c r="CE25" s="379">
        <f t="shared" si="45"/>
        <v>0</v>
      </c>
      <c r="CF25" s="380">
        <f t="shared" si="46"/>
        <v>2</v>
      </c>
      <c r="CG25" s="381">
        <f t="shared" si="29"/>
        <v>25</v>
      </c>
      <c r="CH25" s="382">
        <f t="shared" si="30"/>
        <v>10</v>
      </c>
      <c r="CI25" s="383">
        <f t="shared" si="31"/>
        <v>1</v>
      </c>
      <c r="CJ25" s="384">
        <f t="shared" si="32"/>
        <v>0.4</v>
      </c>
      <c r="CK25" s="372">
        <f>Matryca!Q25</f>
        <v>1</v>
      </c>
      <c r="CL25" s="373">
        <f>Matryca!R25</f>
        <v>4</v>
      </c>
      <c r="CM25" s="374">
        <f>Matryca!S25</f>
        <v>2</v>
      </c>
    </row>
    <row r="26" spans="1:91" s="77" customFormat="1" ht="27" customHeight="1" x14ac:dyDescent="0.25">
      <c r="A26" s="78">
        <v>7</v>
      </c>
      <c r="B26" s="79"/>
      <c r="C26" s="80" t="s">
        <v>399</v>
      </c>
      <c r="D26" s="80"/>
      <c r="E26" s="81">
        <v>1</v>
      </c>
      <c r="F26" s="80" t="s">
        <v>399</v>
      </c>
      <c r="G26" s="61" t="s">
        <v>56</v>
      </c>
      <c r="H26" s="82"/>
      <c r="I26" s="83" t="s">
        <v>366</v>
      </c>
      <c r="J26" s="83"/>
      <c r="K26" s="83"/>
      <c r="L26" s="66" t="s">
        <v>274</v>
      </c>
      <c r="M26" s="323">
        <f t="shared" si="13"/>
        <v>50</v>
      </c>
      <c r="N26" s="324">
        <f t="shared" si="14"/>
        <v>25</v>
      </c>
      <c r="O26" s="325">
        <f t="shared" si="15"/>
        <v>25</v>
      </c>
      <c r="P26" s="326">
        <f t="shared" si="16"/>
        <v>25</v>
      </c>
      <c r="Q26" s="327">
        <f t="shared" si="47"/>
        <v>2</v>
      </c>
      <c r="R26" s="320">
        <f t="shared" si="17"/>
        <v>0</v>
      </c>
      <c r="S26" s="328">
        <f t="shared" si="18"/>
        <v>1.2</v>
      </c>
      <c r="T26" s="329">
        <f t="shared" si="19"/>
        <v>0.8</v>
      </c>
      <c r="U26" s="330">
        <f t="shared" si="20"/>
        <v>1</v>
      </c>
      <c r="V26" s="84" t="s">
        <v>96</v>
      </c>
      <c r="W26" s="70" t="s">
        <v>96</v>
      </c>
      <c r="X26" s="85">
        <v>2</v>
      </c>
      <c r="Y26" s="343">
        <f t="shared" si="0"/>
        <v>50</v>
      </c>
      <c r="Z26" s="344">
        <f t="shared" si="1"/>
        <v>25</v>
      </c>
      <c r="AA26" s="345">
        <f t="shared" si="2"/>
        <v>25</v>
      </c>
      <c r="AB26" s="86">
        <v>10</v>
      </c>
      <c r="AC26" s="87">
        <v>10</v>
      </c>
      <c r="AD26" s="80"/>
      <c r="AE26" s="80"/>
      <c r="AF26" s="80">
        <v>15</v>
      </c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8"/>
      <c r="AS26" s="89">
        <v>25</v>
      </c>
      <c r="AT26" s="74"/>
      <c r="AU26" s="85"/>
      <c r="AV26" s="352">
        <f t="shared" si="3"/>
        <v>0</v>
      </c>
      <c r="AW26" s="344">
        <f t="shared" si="4"/>
        <v>0</v>
      </c>
      <c r="AX26" s="353">
        <f t="shared" si="5"/>
        <v>0</v>
      </c>
      <c r="AY26" s="80"/>
      <c r="AZ26" s="87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8"/>
      <c r="BP26" s="90"/>
      <c r="BQ26" s="359">
        <f t="shared" si="21"/>
        <v>25</v>
      </c>
      <c r="BR26" s="360" t="str">
        <f t="shared" si="48"/>
        <v>Wartość prawidłowa</v>
      </c>
      <c r="BS26" s="375">
        <f t="shared" si="33"/>
        <v>15</v>
      </c>
      <c r="BT26" s="376">
        <f t="shared" si="34"/>
        <v>10</v>
      </c>
      <c r="BU26" s="376">
        <f t="shared" si="35"/>
        <v>0</v>
      </c>
      <c r="BV26" s="376">
        <f t="shared" si="36"/>
        <v>0</v>
      </c>
      <c r="BW26" s="376">
        <f t="shared" si="37"/>
        <v>25</v>
      </c>
      <c r="BX26" s="376">
        <f t="shared" si="38"/>
        <v>0</v>
      </c>
      <c r="BY26" s="377">
        <f t="shared" si="39"/>
        <v>50</v>
      </c>
      <c r="BZ26" s="378">
        <f t="shared" si="40"/>
        <v>0.6</v>
      </c>
      <c r="CA26" s="379">
        <f t="shared" si="41"/>
        <v>0.4</v>
      </c>
      <c r="CB26" s="379">
        <f t="shared" si="42"/>
        <v>0</v>
      </c>
      <c r="CC26" s="379">
        <f t="shared" si="43"/>
        <v>0</v>
      </c>
      <c r="CD26" s="379">
        <f t="shared" si="44"/>
        <v>1</v>
      </c>
      <c r="CE26" s="379">
        <f t="shared" si="45"/>
        <v>0</v>
      </c>
      <c r="CF26" s="380">
        <f t="shared" si="46"/>
        <v>2</v>
      </c>
      <c r="CG26" s="381">
        <f t="shared" si="29"/>
        <v>25</v>
      </c>
      <c r="CH26" s="382">
        <f t="shared" si="30"/>
        <v>10</v>
      </c>
      <c r="CI26" s="383">
        <f t="shared" si="31"/>
        <v>1</v>
      </c>
      <c r="CJ26" s="384">
        <f t="shared" si="32"/>
        <v>0.4</v>
      </c>
      <c r="CK26" s="372">
        <f>Matryca!Q26</f>
        <v>1</v>
      </c>
      <c r="CL26" s="373">
        <f>Matryca!R26</f>
        <v>3</v>
      </c>
      <c r="CM26" s="374">
        <f>Matryca!S26</f>
        <v>1</v>
      </c>
    </row>
    <row r="27" spans="1:91" s="77" customFormat="1" ht="47.25" x14ac:dyDescent="0.25">
      <c r="A27" s="78">
        <v>8</v>
      </c>
      <c r="B27" s="79"/>
      <c r="C27" s="80" t="s">
        <v>399</v>
      </c>
      <c r="D27" s="80"/>
      <c r="E27" s="81">
        <v>1</v>
      </c>
      <c r="F27" s="80" t="s">
        <v>399</v>
      </c>
      <c r="G27" s="61" t="s">
        <v>56</v>
      </c>
      <c r="H27" s="82"/>
      <c r="I27" s="83" t="s">
        <v>367</v>
      </c>
      <c r="J27" s="83"/>
      <c r="K27" s="83"/>
      <c r="L27" s="66" t="s">
        <v>274</v>
      </c>
      <c r="M27" s="323">
        <f t="shared" si="13"/>
        <v>75</v>
      </c>
      <c r="N27" s="324">
        <f t="shared" si="14"/>
        <v>45</v>
      </c>
      <c r="O27" s="325">
        <f t="shared" si="15"/>
        <v>30</v>
      </c>
      <c r="P27" s="326">
        <f t="shared" si="16"/>
        <v>30</v>
      </c>
      <c r="Q27" s="327">
        <f t="shared" si="47"/>
        <v>3</v>
      </c>
      <c r="R27" s="320">
        <f t="shared" si="17"/>
        <v>0</v>
      </c>
      <c r="S27" s="328">
        <f t="shared" si="18"/>
        <v>1.5</v>
      </c>
      <c r="T27" s="329">
        <f t="shared" si="19"/>
        <v>1.5</v>
      </c>
      <c r="U27" s="330">
        <f t="shared" si="20"/>
        <v>1.2</v>
      </c>
      <c r="V27" s="84" t="s">
        <v>96</v>
      </c>
      <c r="W27" s="70" t="s">
        <v>96</v>
      </c>
      <c r="X27" s="85">
        <v>3</v>
      </c>
      <c r="Y27" s="343">
        <f t="shared" si="0"/>
        <v>75</v>
      </c>
      <c r="Z27" s="344">
        <f t="shared" si="1"/>
        <v>30</v>
      </c>
      <c r="AA27" s="345">
        <f t="shared" si="2"/>
        <v>30</v>
      </c>
      <c r="AB27" s="86">
        <v>15</v>
      </c>
      <c r="AC27" s="87">
        <v>15</v>
      </c>
      <c r="AD27" s="80"/>
      <c r="AE27" s="80"/>
      <c r="AF27" s="80">
        <v>15</v>
      </c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8"/>
      <c r="AS27" s="89">
        <v>45</v>
      </c>
      <c r="AT27" s="74"/>
      <c r="AU27" s="85"/>
      <c r="AV27" s="352">
        <f t="shared" si="3"/>
        <v>0</v>
      </c>
      <c r="AW27" s="344">
        <f t="shared" si="4"/>
        <v>0</v>
      </c>
      <c r="AX27" s="353">
        <f t="shared" si="5"/>
        <v>0</v>
      </c>
      <c r="AY27" s="80"/>
      <c r="AZ27" s="87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8"/>
      <c r="BP27" s="90"/>
      <c r="BQ27" s="359">
        <f t="shared" si="21"/>
        <v>25</v>
      </c>
      <c r="BR27" s="360" t="str">
        <f t="shared" si="48"/>
        <v>Wartość prawidłowa</v>
      </c>
      <c r="BS27" s="375">
        <f t="shared" si="33"/>
        <v>15</v>
      </c>
      <c r="BT27" s="376">
        <f t="shared" si="34"/>
        <v>15</v>
      </c>
      <c r="BU27" s="376">
        <f t="shared" si="35"/>
        <v>0</v>
      </c>
      <c r="BV27" s="376">
        <f t="shared" si="36"/>
        <v>0</v>
      </c>
      <c r="BW27" s="376">
        <f t="shared" si="37"/>
        <v>45</v>
      </c>
      <c r="BX27" s="376">
        <f t="shared" si="38"/>
        <v>0</v>
      </c>
      <c r="BY27" s="377">
        <f t="shared" si="39"/>
        <v>75</v>
      </c>
      <c r="BZ27" s="378">
        <f t="shared" si="40"/>
        <v>0.6</v>
      </c>
      <c r="CA27" s="379">
        <f t="shared" si="41"/>
        <v>0.6</v>
      </c>
      <c r="CB27" s="379">
        <f t="shared" si="42"/>
        <v>0</v>
      </c>
      <c r="CC27" s="379">
        <f t="shared" si="43"/>
        <v>0</v>
      </c>
      <c r="CD27" s="379">
        <f t="shared" si="44"/>
        <v>1.8</v>
      </c>
      <c r="CE27" s="379">
        <f t="shared" si="45"/>
        <v>0</v>
      </c>
      <c r="CF27" s="380">
        <f t="shared" si="46"/>
        <v>3</v>
      </c>
      <c r="CG27" s="381">
        <f t="shared" si="29"/>
        <v>30</v>
      </c>
      <c r="CH27" s="382">
        <f t="shared" si="30"/>
        <v>15</v>
      </c>
      <c r="CI27" s="383">
        <f t="shared" si="31"/>
        <v>1.2</v>
      </c>
      <c r="CJ27" s="384">
        <f t="shared" si="32"/>
        <v>0.6</v>
      </c>
      <c r="CK27" s="372">
        <f>Matryca!Q27</f>
        <v>4</v>
      </c>
      <c r="CL27" s="373">
        <f>Matryca!R27</f>
        <v>1</v>
      </c>
      <c r="CM27" s="374">
        <f>Matryca!S27</f>
        <v>0</v>
      </c>
    </row>
    <row r="28" spans="1:91" s="77" customFormat="1" ht="46.5" customHeight="1" x14ac:dyDescent="0.25">
      <c r="A28" s="78">
        <v>9</v>
      </c>
      <c r="B28" s="79"/>
      <c r="C28" s="80" t="s">
        <v>399</v>
      </c>
      <c r="D28" s="80"/>
      <c r="E28" s="81">
        <v>1</v>
      </c>
      <c r="F28" s="80" t="s">
        <v>399</v>
      </c>
      <c r="G28" s="61" t="s">
        <v>57</v>
      </c>
      <c r="H28" s="82"/>
      <c r="I28" s="83" t="s">
        <v>368</v>
      </c>
      <c r="J28" s="83"/>
      <c r="K28" s="83" t="s">
        <v>274</v>
      </c>
      <c r="L28" s="66" t="s">
        <v>275</v>
      </c>
      <c r="M28" s="323">
        <f t="shared" si="13"/>
        <v>50</v>
      </c>
      <c r="N28" s="324">
        <f t="shared" si="14"/>
        <v>25</v>
      </c>
      <c r="O28" s="325">
        <f t="shared" si="15"/>
        <v>25</v>
      </c>
      <c r="P28" s="326">
        <f t="shared" si="16"/>
        <v>25</v>
      </c>
      <c r="Q28" s="327">
        <f t="shared" si="47"/>
        <v>2</v>
      </c>
      <c r="R28" s="320">
        <f t="shared" si="17"/>
        <v>0</v>
      </c>
      <c r="S28" s="328">
        <f t="shared" si="18"/>
        <v>1.2</v>
      </c>
      <c r="T28" s="329">
        <f t="shared" si="19"/>
        <v>0.8</v>
      </c>
      <c r="U28" s="330">
        <f t="shared" si="20"/>
        <v>1</v>
      </c>
      <c r="V28" s="84" t="s">
        <v>96</v>
      </c>
      <c r="W28" s="70" t="s">
        <v>96</v>
      </c>
      <c r="X28" s="85">
        <v>2</v>
      </c>
      <c r="Y28" s="343">
        <f t="shared" si="0"/>
        <v>50</v>
      </c>
      <c r="Z28" s="344">
        <f t="shared" si="1"/>
        <v>25</v>
      </c>
      <c r="AA28" s="345">
        <f t="shared" si="2"/>
        <v>25</v>
      </c>
      <c r="AB28" s="86">
        <v>10</v>
      </c>
      <c r="AC28" s="87">
        <v>10</v>
      </c>
      <c r="AD28" s="80"/>
      <c r="AE28" s="80">
        <v>15</v>
      </c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8"/>
      <c r="AS28" s="89">
        <v>25</v>
      </c>
      <c r="AT28" s="74"/>
      <c r="AU28" s="85"/>
      <c r="AV28" s="352">
        <f t="shared" si="3"/>
        <v>0</v>
      </c>
      <c r="AW28" s="344">
        <f t="shared" si="4"/>
        <v>0</v>
      </c>
      <c r="AX28" s="353">
        <f t="shared" si="5"/>
        <v>0</v>
      </c>
      <c r="AY28" s="80"/>
      <c r="AZ28" s="87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8"/>
      <c r="BP28" s="90"/>
      <c r="BQ28" s="359">
        <f t="shared" si="21"/>
        <v>25</v>
      </c>
      <c r="BR28" s="360" t="str">
        <f t="shared" si="48"/>
        <v>Wartość prawidłowa</v>
      </c>
      <c r="BS28" s="375">
        <f t="shared" si="33"/>
        <v>15</v>
      </c>
      <c r="BT28" s="376">
        <f t="shared" si="34"/>
        <v>10</v>
      </c>
      <c r="BU28" s="376">
        <f t="shared" si="35"/>
        <v>0</v>
      </c>
      <c r="BV28" s="376">
        <f t="shared" si="36"/>
        <v>0</v>
      </c>
      <c r="BW28" s="376">
        <f t="shared" si="37"/>
        <v>25</v>
      </c>
      <c r="BX28" s="376">
        <f t="shared" si="38"/>
        <v>0</v>
      </c>
      <c r="BY28" s="377">
        <f t="shared" si="39"/>
        <v>50</v>
      </c>
      <c r="BZ28" s="378">
        <f t="shared" si="40"/>
        <v>0.6</v>
      </c>
      <c r="CA28" s="379">
        <f t="shared" si="41"/>
        <v>0.4</v>
      </c>
      <c r="CB28" s="379">
        <f t="shared" si="42"/>
        <v>0</v>
      </c>
      <c r="CC28" s="379">
        <f t="shared" si="43"/>
        <v>0</v>
      </c>
      <c r="CD28" s="379">
        <f t="shared" si="44"/>
        <v>1</v>
      </c>
      <c r="CE28" s="379">
        <f t="shared" si="45"/>
        <v>0</v>
      </c>
      <c r="CF28" s="380">
        <f t="shared" si="46"/>
        <v>2</v>
      </c>
      <c r="CG28" s="381">
        <f t="shared" si="29"/>
        <v>25</v>
      </c>
      <c r="CH28" s="382">
        <f t="shared" si="30"/>
        <v>10</v>
      </c>
      <c r="CI28" s="383">
        <f t="shared" si="31"/>
        <v>1</v>
      </c>
      <c r="CJ28" s="384">
        <f t="shared" si="32"/>
        <v>0.4</v>
      </c>
      <c r="CK28" s="372">
        <f>Matryca!Q28</f>
        <v>1</v>
      </c>
      <c r="CL28" s="373">
        <f>Matryca!R28</f>
        <v>4</v>
      </c>
      <c r="CM28" s="374">
        <f>Matryca!S28</f>
        <v>3</v>
      </c>
    </row>
    <row r="29" spans="1:91" s="77" customFormat="1" ht="30" customHeight="1" x14ac:dyDescent="0.25">
      <c r="A29" s="78">
        <v>10</v>
      </c>
      <c r="B29" s="79"/>
      <c r="C29" s="80" t="s">
        <v>399</v>
      </c>
      <c r="D29" s="80"/>
      <c r="E29" s="81">
        <v>1</v>
      </c>
      <c r="F29" s="80" t="s">
        <v>399</v>
      </c>
      <c r="G29" s="61" t="s">
        <v>56</v>
      </c>
      <c r="H29" s="82"/>
      <c r="I29" s="83" t="s">
        <v>369</v>
      </c>
      <c r="J29" s="83"/>
      <c r="K29" s="83"/>
      <c r="L29" s="66" t="s">
        <v>274</v>
      </c>
      <c r="M29" s="323">
        <f t="shared" si="13"/>
        <v>75</v>
      </c>
      <c r="N29" s="324">
        <f t="shared" si="14"/>
        <v>35</v>
      </c>
      <c r="O29" s="325">
        <f t="shared" si="15"/>
        <v>40</v>
      </c>
      <c r="P29" s="326">
        <f t="shared" si="16"/>
        <v>40</v>
      </c>
      <c r="Q29" s="327">
        <f t="shared" si="47"/>
        <v>3</v>
      </c>
      <c r="R29" s="320">
        <f t="shared" si="17"/>
        <v>0</v>
      </c>
      <c r="S29" s="328">
        <f t="shared" si="18"/>
        <v>1.5</v>
      </c>
      <c r="T29" s="329">
        <f t="shared" si="19"/>
        <v>1.5</v>
      </c>
      <c r="U29" s="330">
        <f t="shared" si="20"/>
        <v>1.6</v>
      </c>
      <c r="V29" s="84" t="s">
        <v>96</v>
      </c>
      <c r="W29" s="70" t="s">
        <v>96</v>
      </c>
      <c r="X29" s="85">
        <v>3</v>
      </c>
      <c r="Y29" s="343">
        <f t="shared" si="0"/>
        <v>75</v>
      </c>
      <c r="Z29" s="344">
        <f t="shared" si="1"/>
        <v>40</v>
      </c>
      <c r="AA29" s="345">
        <f t="shared" si="2"/>
        <v>40</v>
      </c>
      <c r="AB29" s="86">
        <v>20</v>
      </c>
      <c r="AC29" s="87">
        <v>20</v>
      </c>
      <c r="AD29" s="80"/>
      <c r="AE29" s="80"/>
      <c r="AF29" s="80">
        <v>20</v>
      </c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8"/>
      <c r="AS29" s="89">
        <v>35</v>
      </c>
      <c r="AT29" s="74"/>
      <c r="AU29" s="85"/>
      <c r="AV29" s="352">
        <f t="shared" si="3"/>
        <v>0</v>
      </c>
      <c r="AW29" s="344">
        <f t="shared" si="4"/>
        <v>0</v>
      </c>
      <c r="AX29" s="353">
        <f t="shared" si="5"/>
        <v>0</v>
      </c>
      <c r="AY29" s="80"/>
      <c r="AZ29" s="87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8"/>
      <c r="BP29" s="90"/>
      <c r="BQ29" s="359">
        <f t="shared" si="21"/>
        <v>25</v>
      </c>
      <c r="BR29" s="360" t="str">
        <f t="shared" si="48"/>
        <v>Wartość prawidłowa</v>
      </c>
      <c r="BS29" s="375">
        <f t="shared" si="33"/>
        <v>20</v>
      </c>
      <c r="BT29" s="376">
        <f t="shared" si="34"/>
        <v>20</v>
      </c>
      <c r="BU29" s="376">
        <f t="shared" si="35"/>
        <v>0</v>
      </c>
      <c r="BV29" s="376">
        <f t="shared" si="36"/>
        <v>0</v>
      </c>
      <c r="BW29" s="376">
        <f t="shared" si="37"/>
        <v>35</v>
      </c>
      <c r="BX29" s="376">
        <f t="shared" si="38"/>
        <v>0</v>
      </c>
      <c r="BY29" s="377">
        <f t="shared" si="39"/>
        <v>75</v>
      </c>
      <c r="BZ29" s="378">
        <f t="shared" si="40"/>
        <v>0.8</v>
      </c>
      <c r="CA29" s="379">
        <f t="shared" si="41"/>
        <v>0.8</v>
      </c>
      <c r="CB29" s="379">
        <f t="shared" si="42"/>
        <v>0</v>
      </c>
      <c r="CC29" s="379">
        <f t="shared" si="43"/>
        <v>0</v>
      </c>
      <c r="CD29" s="379">
        <f t="shared" si="44"/>
        <v>1.4</v>
      </c>
      <c r="CE29" s="379">
        <f t="shared" si="45"/>
        <v>0</v>
      </c>
      <c r="CF29" s="380">
        <f t="shared" si="46"/>
        <v>3</v>
      </c>
      <c r="CG29" s="381">
        <f t="shared" si="29"/>
        <v>40</v>
      </c>
      <c r="CH29" s="382">
        <f t="shared" si="30"/>
        <v>20</v>
      </c>
      <c r="CI29" s="383">
        <f t="shared" si="31"/>
        <v>1.6</v>
      </c>
      <c r="CJ29" s="384">
        <f t="shared" si="32"/>
        <v>0.8</v>
      </c>
      <c r="CK29" s="372">
        <f>Matryca!Q29</f>
        <v>2</v>
      </c>
      <c r="CL29" s="373">
        <f>Matryca!R29</f>
        <v>3</v>
      </c>
      <c r="CM29" s="374">
        <f>Matryca!S29</f>
        <v>1</v>
      </c>
    </row>
    <row r="30" spans="1:91" s="77" customFormat="1" ht="30" customHeight="1" x14ac:dyDescent="0.25">
      <c r="A30" s="78">
        <v>11</v>
      </c>
      <c r="B30" s="79"/>
      <c r="C30" s="80" t="s">
        <v>399</v>
      </c>
      <c r="D30" s="80"/>
      <c r="E30" s="81">
        <v>1</v>
      </c>
      <c r="F30" s="80" t="s">
        <v>399</v>
      </c>
      <c r="G30" s="61" t="s">
        <v>56</v>
      </c>
      <c r="H30" s="82"/>
      <c r="I30" s="83" t="s">
        <v>370</v>
      </c>
      <c r="J30" s="83"/>
      <c r="K30" s="83"/>
      <c r="L30" s="66" t="s">
        <v>275</v>
      </c>
      <c r="M30" s="323">
        <f t="shared" si="13"/>
        <v>100</v>
      </c>
      <c r="N30" s="324">
        <f t="shared" si="14"/>
        <v>40</v>
      </c>
      <c r="O30" s="325">
        <f t="shared" si="15"/>
        <v>60</v>
      </c>
      <c r="P30" s="326">
        <f t="shared" si="16"/>
        <v>60</v>
      </c>
      <c r="Q30" s="327">
        <f t="shared" si="47"/>
        <v>4</v>
      </c>
      <c r="R30" s="320">
        <f t="shared" si="17"/>
        <v>0</v>
      </c>
      <c r="S30" s="328">
        <f t="shared" si="18"/>
        <v>0</v>
      </c>
      <c r="T30" s="329">
        <f t="shared" si="19"/>
        <v>0</v>
      </c>
      <c r="U30" s="330">
        <f t="shared" si="20"/>
        <v>2.4</v>
      </c>
      <c r="V30" s="84" t="s">
        <v>96</v>
      </c>
      <c r="W30" s="70" t="s">
        <v>96</v>
      </c>
      <c r="X30" s="85">
        <v>2</v>
      </c>
      <c r="Y30" s="343">
        <f t="shared" si="0"/>
        <v>50</v>
      </c>
      <c r="Z30" s="344">
        <f t="shared" si="1"/>
        <v>30</v>
      </c>
      <c r="AA30" s="345">
        <f t="shared" si="2"/>
        <v>30</v>
      </c>
      <c r="AB30" s="86"/>
      <c r="AC30" s="87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>
        <v>30</v>
      </c>
      <c r="AO30" s="80"/>
      <c r="AP30" s="80"/>
      <c r="AQ30" s="80"/>
      <c r="AR30" s="88"/>
      <c r="AS30" s="89">
        <v>20</v>
      </c>
      <c r="AT30" s="74" t="s">
        <v>96</v>
      </c>
      <c r="AU30" s="85">
        <v>2</v>
      </c>
      <c r="AV30" s="352">
        <f t="shared" si="3"/>
        <v>50</v>
      </c>
      <c r="AW30" s="344">
        <f t="shared" si="4"/>
        <v>30</v>
      </c>
      <c r="AX30" s="353">
        <f t="shared" si="5"/>
        <v>30</v>
      </c>
      <c r="AY30" s="80"/>
      <c r="AZ30" s="87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>
        <v>30</v>
      </c>
      <c r="BL30" s="80"/>
      <c r="BM30" s="80"/>
      <c r="BN30" s="80"/>
      <c r="BO30" s="88"/>
      <c r="BP30" s="90">
        <v>20</v>
      </c>
      <c r="BQ30" s="359">
        <f t="shared" si="21"/>
        <v>25</v>
      </c>
      <c r="BR30" s="360" t="str">
        <f t="shared" si="48"/>
        <v>Wartość prawidłowa</v>
      </c>
      <c r="BS30" s="375">
        <f t="shared" si="33"/>
        <v>60</v>
      </c>
      <c r="BT30" s="376">
        <f t="shared" si="34"/>
        <v>0</v>
      </c>
      <c r="BU30" s="376">
        <f t="shared" si="35"/>
        <v>0</v>
      </c>
      <c r="BV30" s="376">
        <f t="shared" si="36"/>
        <v>0</v>
      </c>
      <c r="BW30" s="376">
        <f t="shared" si="37"/>
        <v>40</v>
      </c>
      <c r="BX30" s="376">
        <f t="shared" si="38"/>
        <v>0</v>
      </c>
      <c r="BY30" s="377">
        <f t="shared" si="39"/>
        <v>100</v>
      </c>
      <c r="BZ30" s="378">
        <f t="shared" si="40"/>
        <v>2.4</v>
      </c>
      <c r="CA30" s="379">
        <f t="shared" si="41"/>
        <v>0</v>
      </c>
      <c r="CB30" s="379">
        <f t="shared" si="42"/>
        <v>0</v>
      </c>
      <c r="CC30" s="379">
        <f t="shared" si="43"/>
        <v>0</v>
      </c>
      <c r="CD30" s="379">
        <f t="shared" si="44"/>
        <v>1.6</v>
      </c>
      <c r="CE30" s="379">
        <f t="shared" si="45"/>
        <v>0</v>
      </c>
      <c r="CF30" s="380">
        <f t="shared" si="46"/>
        <v>4</v>
      </c>
      <c r="CG30" s="381">
        <f t="shared" si="29"/>
        <v>60</v>
      </c>
      <c r="CH30" s="382">
        <f t="shared" si="30"/>
        <v>0</v>
      </c>
      <c r="CI30" s="383">
        <f t="shared" si="31"/>
        <v>2.4</v>
      </c>
      <c r="CJ30" s="384">
        <f t="shared" si="32"/>
        <v>0</v>
      </c>
      <c r="CK30" s="372">
        <f>Matryca!Q30</f>
        <v>0</v>
      </c>
      <c r="CL30" s="373">
        <f>Matryca!R30</f>
        <v>3</v>
      </c>
      <c r="CM30" s="374">
        <f>Matryca!S30</f>
        <v>1</v>
      </c>
    </row>
    <row r="31" spans="1:91" s="77" customFormat="1" ht="27" customHeight="1" x14ac:dyDescent="0.25">
      <c r="A31" s="78">
        <v>12</v>
      </c>
      <c r="B31" s="79"/>
      <c r="C31" s="80" t="s">
        <v>399</v>
      </c>
      <c r="D31" s="80"/>
      <c r="E31" s="81">
        <v>1</v>
      </c>
      <c r="F31" s="80" t="s">
        <v>399</v>
      </c>
      <c r="G31" s="61" t="s">
        <v>56</v>
      </c>
      <c r="H31" s="82"/>
      <c r="I31" s="83" t="s">
        <v>371</v>
      </c>
      <c r="J31" s="83"/>
      <c r="K31" s="83"/>
      <c r="L31" s="66" t="s">
        <v>274</v>
      </c>
      <c r="M31" s="323">
        <f t="shared" si="13"/>
        <v>75</v>
      </c>
      <c r="N31" s="324">
        <f t="shared" si="14"/>
        <v>30</v>
      </c>
      <c r="O31" s="325">
        <f t="shared" si="15"/>
        <v>45</v>
      </c>
      <c r="P31" s="326">
        <f t="shared" si="16"/>
        <v>45</v>
      </c>
      <c r="Q31" s="327">
        <f t="shared" si="47"/>
        <v>3</v>
      </c>
      <c r="R31" s="320">
        <f t="shared" si="17"/>
        <v>0</v>
      </c>
      <c r="S31" s="328">
        <f t="shared" si="18"/>
        <v>2</v>
      </c>
      <c r="T31" s="329">
        <f t="shared" si="19"/>
        <v>1</v>
      </c>
      <c r="U31" s="330">
        <f t="shared" si="20"/>
        <v>1.8</v>
      </c>
      <c r="V31" s="84" t="s">
        <v>96</v>
      </c>
      <c r="W31" s="70"/>
      <c r="X31" s="85"/>
      <c r="Y31" s="343">
        <f t="shared" si="0"/>
        <v>0</v>
      </c>
      <c r="Z31" s="344">
        <f t="shared" si="1"/>
        <v>0</v>
      </c>
      <c r="AA31" s="345">
        <f t="shared" si="2"/>
        <v>0</v>
      </c>
      <c r="AB31" s="86"/>
      <c r="AC31" s="87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8"/>
      <c r="AS31" s="89"/>
      <c r="AT31" s="74" t="s">
        <v>96</v>
      </c>
      <c r="AU31" s="85">
        <v>3</v>
      </c>
      <c r="AV31" s="352">
        <f t="shared" si="3"/>
        <v>75</v>
      </c>
      <c r="AW31" s="344">
        <f t="shared" si="4"/>
        <v>45</v>
      </c>
      <c r="AX31" s="353">
        <f t="shared" si="5"/>
        <v>45</v>
      </c>
      <c r="AY31" s="80">
        <v>15</v>
      </c>
      <c r="AZ31" s="87">
        <v>15</v>
      </c>
      <c r="BA31" s="80"/>
      <c r="BB31" s="80"/>
      <c r="BC31" s="80">
        <v>30</v>
      </c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8"/>
      <c r="BP31" s="90">
        <v>30</v>
      </c>
      <c r="BQ31" s="359">
        <f t="shared" si="21"/>
        <v>25</v>
      </c>
      <c r="BR31" s="360" t="str">
        <f t="shared" si="48"/>
        <v>Wartość prawidłowa</v>
      </c>
      <c r="BS31" s="375">
        <f t="shared" si="33"/>
        <v>30</v>
      </c>
      <c r="BT31" s="376">
        <f t="shared" si="34"/>
        <v>15</v>
      </c>
      <c r="BU31" s="376">
        <f t="shared" si="35"/>
        <v>0</v>
      </c>
      <c r="BV31" s="376">
        <f t="shared" si="36"/>
        <v>0</v>
      </c>
      <c r="BW31" s="376">
        <f t="shared" si="37"/>
        <v>30</v>
      </c>
      <c r="BX31" s="376">
        <f t="shared" si="38"/>
        <v>0</v>
      </c>
      <c r="BY31" s="377">
        <f t="shared" si="39"/>
        <v>75</v>
      </c>
      <c r="BZ31" s="378">
        <f t="shared" si="40"/>
        <v>1.2</v>
      </c>
      <c r="CA31" s="379">
        <f t="shared" si="41"/>
        <v>0.6</v>
      </c>
      <c r="CB31" s="379">
        <f t="shared" si="42"/>
        <v>0</v>
      </c>
      <c r="CC31" s="379">
        <f t="shared" si="43"/>
        <v>0</v>
      </c>
      <c r="CD31" s="379">
        <f t="shared" si="44"/>
        <v>1.2</v>
      </c>
      <c r="CE31" s="379">
        <f t="shared" si="45"/>
        <v>0</v>
      </c>
      <c r="CF31" s="380">
        <f t="shared" si="46"/>
        <v>3</v>
      </c>
      <c r="CG31" s="381">
        <f t="shared" si="29"/>
        <v>45</v>
      </c>
      <c r="CH31" s="382">
        <f t="shared" si="30"/>
        <v>15</v>
      </c>
      <c r="CI31" s="383">
        <f t="shared" si="31"/>
        <v>1.7999999999999998</v>
      </c>
      <c r="CJ31" s="384">
        <f t="shared" si="32"/>
        <v>0.6</v>
      </c>
      <c r="CK31" s="372">
        <f>Matryca!Q31</f>
        <v>1</v>
      </c>
      <c r="CL31" s="373">
        <f>Matryca!R31</f>
        <v>3</v>
      </c>
      <c r="CM31" s="374">
        <f>Matryca!S31</f>
        <v>1</v>
      </c>
    </row>
    <row r="32" spans="1:91" s="77" customFormat="1" ht="48" customHeight="1" x14ac:dyDescent="0.25">
      <c r="A32" s="78">
        <v>13</v>
      </c>
      <c r="B32" s="79"/>
      <c r="C32" s="80" t="s">
        <v>399</v>
      </c>
      <c r="D32" s="80"/>
      <c r="E32" s="81">
        <v>1</v>
      </c>
      <c r="F32" s="80" t="s">
        <v>399</v>
      </c>
      <c r="G32" s="61" t="s">
        <v>56</v>
      </c>
      <c r="H32" s="82"/>
      <c r="I32" s="83" t="s">
        <v>458</v>
      </c>
      <c r="J32" s="83"/>
      <c r="K32" s="83"/>
      <c r="L32" s="66" t="s">
        <v>274</v>
      </c>
      <c r="M32" s="323">
        <f t="shared" si="13"/>
        <v>100</v>
      </c>
      <c r="N32" s="324">
        <f t="shared" si="14"/>
        <v>65</v>
      </c>
      <c r="O32" s="325">
        <f t="shared" si="15"/>
        <v>35</v>
      </c>
      <c r="P32" s="326">
        <f t="shared" si="16"/>
        <v>35</v>
      </c>
      <c r="Q32" s="327">
        <f t="shared" si="47"/>
        <v>4</v>
      </c>
      <c r="R32" s="320">
        <f t="shared" si="17"/>
        <v>0</v>
      </c>
      <c r="S32" s="328">
        <f t="shared" si="18"/>
        <v>2.2857142857142856</v>
      </c>
      <c r="T32" s="329">
        <f t="shared" si="19"/>
        <v>1.7142857142857142</v>
      </c>
      <c r="U32" s="330">
        <f t="shared" si="20"/>
        <v>1.4</v>
      </c>
      <c r="V32" s="84" t="s">
        <v>53</v>
      </c>
      <c r="W32" s="70"/>
      <c r="X32" s="85"/>
      <c r="Y32" s="343">
        <f t="shared" si="0"/>
        <v>0</v>
      </c>
      <c r="Z32" s="344">
        <f t="shared" si="1"/>
        <v>0</v>
      </c>
      <c r="AA32" s="345">
        <f t="shared" si="2"/>
        <v>0</v>
      </c>
      <c r="AB32" s="86"/>
      <c r="AC32" s="87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8"/>
      <c r="AS32" s="89"/>
      <c r="AT32" s="74" t="s">
        <v>96</v>
      </c>
      <c r="AU32" s="85">
        <v>4</v>
      </c>
      <c r="AV32" s="352">
        <f t="shared" si="3"/>
        <v>100</v>
      </c>
      <c r="AW32" s="344">
        <f t="shared" si="4"/>
        <v>35</v>
      </c>
      <c r="AX32" s="353">
        <f t="shared" si="5"/>
        <v>35</v>
      </c>
      <c r="AY32" s="80">
        <v>15</v>
      </c>
      <c r="AZ32" s="87">
        <v>15</v>
      </c>
      <c r="BA32" s="80"/>
      <c r="BB32" s="80"/>
      <c r="BC32" s="80">
        <v>20</v>
      </c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8"/>
      <c r="BP32" s="90">
        <v>65</v>
      </c>
      <c r="BQ32" s="359">
        <f t="shared" si="21"/>
        <v>25</v>
      </c>
      <c r="BR32" s="360" t="str">
        <f t="shared" si="48"/>
        <v>Wartość prawidłowa</v>
      </c>
      <c r="BS32" s="375">
        <f t="shared" si="33"/>
        <v>20</v>
      </c>
      <c r="BT32" s="376">
        <f t="shared" si="34"/>
        <v>15</v>
      </c>
      <c r="BU32" s="376">
        <f t="shared" si="35"/>
        <v>0</v>
      </c>
      <c r="BV32" s="376">
        <f t="shared" si="36"/>
        <v>0</v>
      </c>
      <c r="BW32" s="376">
        <f t="shared" si="37"/>
        <v>65</v>
      </c>
      <c r="BX32" s="376">
        <f t="shared" si="38"/>
        <v>0</v>
      </c>
      <c r="BY32" s="377">
        <f t="shared" si="39"/>
        <v>100</v>
      </c>
      <c r="BZ32" s="378">
        <f t="shared" si="40"/>
        <v>0.8</v>
      </c>
      <c r="CA32" s="379">
        <f t="shared" si="41"/>
        <v>0.6</v>
      </c>
      <c r="CB32" s="379">
        <f t="shared" si="42"/>
        <v>0</v>
      </c>
      <c r="CC32" s="379">
        <f t="shared" si="43"/>
        <v>0</v>
      </c>
      <c r="CD32" s="379">
        <f t="shared" si="44"/>
        <v>2.6</v>
      </c>
      <c r="CE32" s="379">
        <f t="shared" si="45"/>
        <v>0</v>
      </c>
      <c r="CF32" s="380">
        <f t="shared" si="46"/>
        <v>4</v>
      </c>
      <c r="CG32" s="381">
        <f t="shared" si="29"/>
        <v>35</v>
      </c>
      <c r="CH32" s="382">
        <f t="shared" si="30"/>
        <v>15</v>
      </c>
      <c r="CI32" s="383">
        <f t="shared" si="31"/>
        <v>1.4</v>
      </c>
      <c r="CJ32" s="384">
        <f t="shared" si="32"/>
        <v>0.6</v>
      </c>
      <c r="CK32" s="372">
        <f>Matryca!Q32</f>
        <v>1</v>
      </c>
      <c r="CL32" s="373">
        <f>Matryca!R32</f>
        <v>2</v>
      </c>
      <c r="CM32" s="374">
        <f>Matryca!S32</f>
        <v>1</v>
      </c>
    </row>
    <row r="33" spans="1:91" s="77" customFormat="1" ht="30.75" customHeight="1" x14ac:dyDescent="0.25">
      <c r="A33" s="78">
        <v>14</v>
      </c>
      <c r="B33" s="79"/>
      <c r="C33" s="93" t="s">
        <v>399</v>
      </c>
      <c r="D33" s="80"/>
      <c r="E33" s="81">
        <v>1</v>
      </c>
      <c r="F33" s="93" t="s">
        <v>399</v>
      </c>
      <c r="G33" s="61" t="s">
        <v>56</v>
      </c>
      <c r="H33" s="82"/>
      <c r="I33" s="83" t="s">
        <v>372</v>
      </c>
      <c r="J33" s="83"/>
      <c r="K33" s="83"/>
      <c r="L33" s="66" t="s">
        <v>274</v>
      </c>
      <c r="M33" s="323">
        <f t="shared" si="13"/>
        <v>75</v>
      </c>
      <c r="N33" s="324">
        <f t="shared" si="14"/>
        <v>40</v>
      </c>
      <c r="O33" s="325">
        <f t="shared" si="15"/>
        <v>35</v>
      </c>
      <c r="P33" s="326">
        <f t="shared" si="16"/>
        <v>35</v>
      </c>
      <c r="Q33" s="327">
        <f t="shared" si="47"/>
        <v>3</v>
      </c>
      <c r="R33" s="320">
        <f t="shared" si="17"/>
        <v>0</v>
      </c>
      <c r="S33" s="328">
        <f t="shared" si="18"/>
        <v>1.7142857142857142</v>
      </c>
      <c r="T33" s="329">
        <f t="shared" si="19"/>
        <v>1.2857142857142858</v>
      </c>
      <c r="U33" s="330">
        <f t="shared" si="20"/>
        <v>1.4</v>
      </c>
      <c r="V33" s="84" t="s">
        <v>53</v>
      </c>
      <c r="W33" s="70"/>
      <c r="X33" s="85"/>
      <c r="Y33" s="343">
        <f t="shared" si="0"/>
        <v>0</v>
      </c>
      <c r="Z33" s="344">
        <f t="shared" si="1"/>
        <v>0</v>
      </c>
      <c r="AA33" s="345">
        <f t="shared" si="2"/>
        <v>0</v>
      </c>
      <c r="AB33" s="86"/>
      <c r="AC33" s="87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8"/>
      <c r="AS33" s="89"/>
      <c r="AT33" s="74" t="s">
        <v>96</v>
      </c>
      <c r="AU33" s="85">
        <v>3</v>
      </c>
      <c r="AV33" s="352">
        <f t="shared" si="3"/>
        <v>75</v>
      </c>
      <c r="AW33" s="344">
        <f t="shared" si="4"/>
        <v>35</v>
      </c>
      <c r="AX33" s="353">
        <f t="shared" si="5"/>
        <v>35</v>
      </c>
      <c r="AY33" s="80">
        <v>15</v>
      </c>
      <c r="AZ33" s="87">
        <v>15</v>
      </c>
      <c r="BA33" s="80"/>
      <c r="BB33" s="80"/>
      <c r="BC33" s="80">
        <v>20</v>
      </c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8"/>
      <c r="BP33" s="90">
        <v>40</v>
      </c>
      <c r="BQ33" s="359">
        <f t="shared" si="21"/>
        <v>25</v>
      </c>
      <c r="BR33" s="360" t="str">
        <f t="shared" si="48"/>
        <v>Wartość prawidłowa</v>
      </c>
      <c r="BS33" s="375">
        <f t="shared" si="33"/>
        <v>20</v>
      </c>
      <c r="BT33" s="376">
        <f t="shared" si="34"/>
        <v>15</v>
      </c>
      <c r="BU33" s="376">
        <f t="shared" si="35"/>
        <v>0</v>
      </c>
      <c r="BV33" s="376">
        <f t="shared" si="36"/>
        <v>0</v>
      </c>
      <c r="BW33" s="376">
        <f t="shared" si="37"/>
        <v>40</v>
      </c>
      <c r="BX33" s="376">
        <f t="shared" si="38"/>
        <v>0</v>
      </c>
      <c r="BY33" s="377">
        <f t="shared" si="39"/>
        <v>75</v>
      </c>
      <c r="BZ33" s="378">
        <f t="shared" si="40"/>
        <v>0.8</v>
      </c>
      <c r="CA33" s="379">
        <f t="shared" si="41"/>
        <v>0.6</v>
      </c>
      <c r="CB33" s="379">
        <f t="shared" si="42"/>
        <v>0</v>
      </c>
      <c r="CC33" s="379">
        <f t="shared" si="43"/>
        <v>0</v>
      </c>
      <c r="CD33" s="379">
        <f t="shared" si="44"/>
        <v>1.6</v>
      </c>
      <c r="CE33" s="379">
        <f t="shared" si="45"/>
        <v>0</v>
      </c>
      <c r="CF33" s="380">
        <f t="shared" si="46"/>
        <v>3</v>
      </c>
      <c r="CG33" s="381">
        <f t="shared" si="29"/>
        <v>35</v>
      </c>
      <c r="CH33" s="382">
        <f t="shared" si="30"/>
        <v>15</v>
      </c>
      <c r="CI33" s="383">
        <f t="shared" si="31"/>
        <v>1.4</v>
      </c>
      <c r="CJ33" s="384">
        <f t="shared" si="32"/>
        <v>0.6</v>
      </c>
      <c r="CK33" s="372">
        <f>Matryca!Q33</f>
        <v>3</v>
      </c>
      <c r="CL33" s="373">
        <f>Matryca!R33</f>
        <v>1</v>
      </c>
      <c r="CM33" s="374">
        <f>Matryca!S33</f>
        <v>1</v>
      </c>
    </row>
    <row r="34" spans="1:91" s="77" customFormat="1" ht="48.75" customHeight="1" x14ac:dyDescent="0.25">
      <c r="A34" s="78">
        <v>15</v>
      </c>
      <c r="B34" s="79"/>
      <c r="C34" s="80" t="s">
        <v>399</v>
      </c>
      <c r="D34" s="80"/>
      <c r="E34" s="81">
        <v>1</v>
      </c>
      <c r="F34" s="80" t="s">
        <v>399</v>
      </c>
      <c r="G34" s="61" t="s">
        <v>56</v>
      </c>
      <c r="H34" s="82"/>
      <c r="I34" s="83" t="s">
        <v>373</v>
      </c>
      <c r="J34" s="83"/>
      <c r="K34" s="83"/>
      <c r="L34" s="66" t="s">
        <v>274</v>
      </c>
      <c r="M34" s="323">
        <f t="shared" si="13"/>
        <v>75</v>
      </c>
      <c r="N34" s="324">
        <f t="shared" si="14"/>
        <v>40</v>
      </c>
      <c r="O34" s="325">
        <f t="shared" si="15"/>
        <v>35</v>
      </c>
      <c r="P34" s="326">
        <f t="shared" si="16"/>
        <v>35</v>
      </c>
      <c r="Q34" s="327">
        <f t="shared" si="47"/>
        <v>3</v>
      </c>
      <c r="R34" s="320">
        <f t="shared" si="17"/>
        <v>0</v>
      </c>
      <c r="S34" s="328">
        <f t="shared" si="18"/>
        <v>1.7142857142857142</v>
      </c>
      <c r="T34" s="329">
        <f t="shared" si="19"/>
        <v>1.2857142857142858</v>
      </c>
      <c r="U34" s="330">
        <f t="shared" si="20"/>
        <v>1.4</v>
      </c>
      <c r="V34" s="84" t="s">
        <v>96</v>
      </c>
      <c r="W34" s="70"/>
      <c r="X34" s="85"/>
      <c r="Y34" s="343">
        <f t="shared" si="0"/>
        <v>0</v>
      </c>
      <c r="Z34" s="344">
        <f t="shared" si="1"/>
        <v>0</v>
      </c>
      <c r="AA34" s="345">
        <f t="shared" si="2"/>
        <v>0</v>
      </c>
      <c r="AB34" s="86"/>
      <c r="AC34" s="87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8"/>
      <c r="AS34" s="89"/>
      <c r="AT34" s="74" t="s">
        <v>96</v>
      </c>
      <c r="AU34" s="85">
        <v>3</v>
      </c>
      <c r="AV34" s="352">
        <f t="shared" si="3"/>
        <v>75</v>
      </c>
      <c r="AW34" s="344">
        <f t="shared" si="4"/>
        <v>35</v>
      </c>
      <c r="AX34" s="353">
        <f t="shared" si="5"/>
        <v>35</v>
      </c>
      <c r="AY34" s="80">
        <v>15</v>
      </c>
      <c r="AZ34" s="87">
        <v>15</v>
      </c>
      <c r="BA34" s="80"/>
      <c r="BB34" s="80"/>
      <c r="BC34" s="80"/>
      <c r="BD34" s="80"/>
      <c r="BE34" s="80"/>
      <c r="BF34" s="80"/>
      <c r="BG34" s="80"/>
      <c r="BH34" s="80">
        <v>20</v>
      </c>
      <c r="BI34" s="80"/>
      <c r="BJ34" s="80"/>
      <c r="BK34" s="80"/>
      <c r="BL34" s="80"/>
      <c r="BM34" s="80"/>
      <c r="BN34" s="80"/>
      <c r="BO34" s="88"/>
      <c r="BP34" s="89">
        <v>40</v>
      </c>
      <c r="BQ34" s="359">
        <f t="shared" si="21"/>
        <v>25</v>
      </c>
      <c r="BR34" s="360" t="str">
        <f t="shared" ref="BR34:BR56" si="49">IF(OR(BQ34&gt;30,BQ34&lt;25),"1 ECTS powinien mieścić się przedziale 25-30h","Wartość prawidłowa")</f>
        <v>Wartość prawidłowa</v>
      </c>
      <c r="BS34" s="375">
        <f t="shared" si="33"/>
        <v>20</v>
      </c>
      <c r="BT34" s="376">
        <f t="shared" si="34"/>
        <v>15</v>
      </c>
      <c r="BU34" s="376">
        <f t="shared" si="35"/>
        <v>0</v>
      </c>
      <c r="BV34" s="376">
        <f t="shared" si="36"/>
        <v>0</v>
      </c>
      <c r="BW34" s="376">
        <f t="shared" si="37"/>
        <v>40</v>
      </c>
      <c r="BX34" s="376">
        <f t="shared" si="38"/>
        <v>0</v>
      </c>
      <c r="BY34" s="377">
        <f t="shared" si="39"/>
        <v>75</v>
      </c>
      <c r="BZ34" s="378">
        <f t="shared" si="40"/>
        <v>0.8</v>
      </c>
      <c r="CA34" s="379">
        <f t="shared" si="41"/>
        <v>0.6</v>
      </c>
      <c r="CB34" s="379">
        <f t="shared" si="42"/>
        <v>0</v>
      </c>
      <c r="CC34" s="379">
        <f t="shared" si="43"/>
        <v>0</v>
      </c>
      <c r="CD34" s="379">
        <f t="shared" si="44"/>
        <v>1.6</v>
      </c>
      <c r="CE34" s="379">
        <f t="shared" si="45"/>
        <v>0</v>
      </c>
      <c r="CF34" s="380">
        <f t="shared" si="46"/>
        <v>3</v>
      </c>
      <c r="CG34" s="381">
        <f t="shared" si="29"/>
        <v>35</v>
      </c>
      <c r="CH34" s="382">
        <f t="shared" si="30"/>
        <v>15</v>
      </c>
      <c r="CI34" s="383">
        <f t="shared" si="31"/>
        <v>1.4</v>
      </c>
      <c r="CJ34" s="384">
        <f t="shared" si="32"/>
        <v>0.6</v>
      </c>
      <c r="CK34" s="372">
        <f>Matryca!Q34</f>
        <v>3</v>
      </c>
      <c r="CL34" s="373">
        <f>Matryca!R34</f>
        <v>1</v>
      </c>
      <c r="CM34" s="374">
        <f>Matryca!S34</f>
        <v>1</v>
      </c>
    </row>
    <row r="35" spans="1:91" s="77" customFormat="1" ht="30" customHeight="1" x14ac:dyDescent="0.25">
      <c r="A35" s="78">
        <v>16</v>
      </c>
      <c r="B35" s="79"/>
      <c r="C35" s="61" t="s">
        <v>399</v>
      </c>
      <c r="D35" s="80"/>
      <c r="E35" s="81">
        <v>1</v>
      </c>
      <c r="F35" s="61" t="s">
        <v>399</v>
      </c>
      <c r="G35" s="61" t="s">
        <v>57</v>
      </c>
      <c r="H35" s="82"/>
      <c r="I35" s="83" t="s">
        <v>374</v>
      </c>
      <c r="J35" s="83"/>
      <c r="K35" s="83"/>
      <c r="L35" s="66" t="s">
        <v>275</v>
      </c>
      <c r="M35" s="323">
        <f t="shared" si="13"/>
        <v>125</v>
      </c>
      <c r="N35" s="324">
        <f t="shared" si="14"/>
        <v>100</v>
      </c>
      <c r="O35" s="325">
        <f t="shared" si="15"/>
        <v>25</v>
      </c>
      <c r="P35" s="326">
        <f t="shared" si="16"/>
        <v>25</v>
      </c>
      <c r="Q35" s="327">
        <f t="shared" si="47"/>
        <v>5</v>
      </c>
      <c r="R35" s="320">
        <f t="shared" si="17"/>
        <v>0</v>
      </c>
      <c r="S35" s="328">
        <f t="shared" si="18"/>
        <v>0</v>
      </c>
      <c r="T35" s="329">
        <f t="shared" si="19"/>
        <v>0</v>
      </c>
      <c r="U35" s="330">
        <f t="shared" si="20"/>
        <v>1</v>
      </c>
      <c r="V35" s="84" t="s">
        <v>54</v>
      </c>
      <c r="W35" s="70"/>
      <c r="X35" s="85"/>
      <c r="Y35" s="343">
        <f t="shared" si="0"/>
        <v>0</v>
      </c>
      <c r="Z35" s="344">
        <f t="shared" si="1"/>
        <v>0</v>
      </c>
      <c r="AA35" s="345">
        <f t="shared" si="2"/>
        <v>0</v>
      </c>
      <c r="AB35" s="86"/>
      <c r="AC35" s="87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8"/>
      <c r="AS35" s="89"/>
      <c r="AT35" s="74" t="s">
        <v>54</v>
      </c>
      <c r="AU35" s="85">
        <v>5</v>
      </c>
      <c r="AV35" s="352">
        <f t="shared" si="3"/>
        <v>125</v>
      </c>
      <c r="AW35" s="344">
        <f t="shared" si="4"/>
        <v>25</v>
      </c>
      <c r="AX35" s="353">
        <f t="shared" si="5"/>
        <v>25</v>
      </c>
      <c r="AY35" s="80"/>
      <c r="AZ35" s="87"/>
      <c r="BA35" s="80">
        <v>25</v>
      </c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8"/>
      <c r="BP35" s="89">
        <v>100</v>
      </c>
      <c r="BQ35" s="359">
        <f t="shared" si="21"/>
        <v>25</v>
      </c>
      <c r="BR35" s="360" t="str">
        <f t="shared" si="49"/>
        <v>Wartość prawidłowa</v>
      </c>
      <c r="BS35" s="375">
        <f t="shared" si="33"/>
        <v>25</v>
      </c>
      <c r="BT35" s="376">
        <f t="shared" si="34"/>
        <v>0</v>
      </c>
      <c r="BU35" s="376">
        <f t="shared" si="35"/>
        <v>0</v>
      </c>
      <c r="BV35" s="376">
        <f t="shared" si="36"/>
        <v>0</v>
      </c>
      <c r="BW35" s="376">
        <f t="shared" si="37"/>
        <v>100</v>
      </c>
      <c r="BX35" s="376">
        <f t="shared" si="38"/>
        <v>0</v>
      </c>
      <c r="BY35" s="377">
        <f t="shared" si="39"/>
        <v>125</v>
      </c>
      <c r="BZ35" s="378">
        <f t="shared" si="40"/>
        <v>1</v>
      </c>
      <c r="CA35" s="379">
        <f t="shared" si="41"/>
        <v>0</v>
      </c>
      <c r="CB35" s="379">
        <f t="shared" si="42"/>
        <v>0</v>
      </c>
      <c r="CC35" s="379">
        <f t="shared" si="43"/>
        <v>0</v>
      </c>
      <c r="CD35" s="379">
        <f t="shared" si="44"/>
        <v>4</v>
      </c>
      <c r="CE35" s="379">
        <f t="shared" si="45"/>
        <v>0</v>
      </c>
      <c r="CF35" s="380">
        <f t="shared" si="46"/>
        <v>5</v>
      </c>
      <c r="CG35" s="381">
        <f t="shared" si="29"/>
        <v>25</v>
      </c>
      <c r="CH35" s="382">
        <f t="shared" si="30"/>
        <v>0</v>
      </c>
      <c r="CI35" s="383">
        <f t="shared" si="31"/>
        <v>1</v>
      </c>
      <c r="CJ35" s="384">
        <f t="shared" si="32"/>
        <v>0</v>
      </c>
      <c r="CK35" s="372">
        <f>Matryca!Q35</f>
        <v>1</v>
      </c>
      <c r="CL35" s="373">
        <f>Matryca!R35</f>
        <v>4</v>
      </c>
      <c r="CM35" s="374">
        <f>Matryca!S35</f>
        <v>1</v>
      </c>
    </row>
    <row r="36" spans="1:91" s="77" customFormat="1" ht="47.25" x14ac:dyDescent="0.25">
      <c r="A36" s="78">
        <v>17</v>
      </c>
      <c r="B36" s="79"/>
      <c r="C36" s="80" t="s">
        <v>399</v>
      </c>
      <c r="D36" s="80"/>
      <c r="E36" s="81">
        <v>1</v>
      </c>
      <c r="F36" s="80" t="s">
        <v>399</v>
      </c>
      <c r="G36" s="61" t="s">
        <v>57</v>
      </c>
      <c r="H36" s="82"/>
      <c r="I36" s="83" t="s">
        <v>375</v>
      </c>
      <c r="J36" s="83"/>
      <c r="K36" s="83"/>
      <c r="L36" s="66" t="s">
        <v>274</v>
      </c>
      <c r="M36" s="323">
        <f t="shared" si="13"/>
        <v>50</v>
      </c>
      <c r="N36" s="324">
        <f t="shared" si="14"/>
        <v>15</v>
      </c>
      <c r="O36" s="325">
        <f t="shared" si="15"/>
        <v>35</v>
      </c>
      <c r="P36" s="326">
        <f t="shared" si="16"/>
        <v>35</v>
      </c>
      <c r="Q36" s="327">
        <f t="shared" si="47"/>
        <v>2</v>
      </c>
      <c r="R36" s="320">
        <f t="shared" si="17"/>
        <v>0</v>
      </c>
      <c r="S36" s="328">
        <f t="shared" si="18"/>
        <v>0</v>
      </c>
      <c r="T36" s="329">
        <f t="shared" si="19"/>
        <v>0.8571428571428571</v>
      </c>
      <c r="U36" s="330">
        <f t="shared" si="20"/>
        <v>1.4</v>
      </c>
      <c r="V36" s="84" t="s">
        <v>96</v>
      </c>
      <c r="W36" s="70"/>
      <c r="X36" s="85"/>
      <c r="Y36" s="343">
        <f t="shared" si="0"/>
        <v>0</v>
      </c>
      <c r="Z36" s="344">
        <f t="shared" si="1"/>
        <v>0</v>
      </c>
      <c r="AA36" s="345">
        <f t="shared" si="2"/>
        <v>0</v>
      </c>
      <c r="AB36" s="86"/>
      <c r="AC36" s="87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8"/>
      <c r="AS36" s="89"/>
      <c r="AT36" s="74" t="s">
        <v>96</v>
      </c>
      <c r="AU36" s="85">
        <v>2</v>
      </c>
      <c r="AV36" s="352">
        <f t="shared" si="3"/>
        <v>50</v>
      </c>
      <c r="AW36" s="344">
        <f t="shared" si="4"/>
        <v>35</v>
      </c>
      <c r="AX36" s="353">
        <f t="shared" si="5"/>
        <v>35</v>
      </c>
      <c r="AY36" s="80">
        <v>15</v>
      </c>
      <c r="AZ36" s="87">
        <v>15</v>
      </c>
      <c r="BA36" s="80">
        <v>20</v>
      </c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8"/>
      <c r="BP36" s="89">
        <v>15</v>
      </c>
      <c r="BQ36" s="359">
        <f t="shared" si="21"/>
        <v>25</v>
      </c>
      <c r="BR36" s="360" t="str">
        <f t="shared" si="49"/>
        <v>Wartość prawidłowa</v>
      </c>
      <c r="BS36" s="375">
        <f t="shared" si="33"/>
        <v>20</v>
      </c>
      <c r="BT36" s="376">
        <f t="shared" si="34"/>
        <v>15</v>
      </c>
      <c r="BU36" s="376">
        <f t="shared" si="35"/>
        <v>0</v>
      </c>
      <c r="BV36" s="376">
        <f t="shared" si="36"/>
        <v>0</v>
      </c>
      <c r="BW36" s="376">
        <f t="shared" si="37"/>
        <v>15</v>
      </c>
      <c r="BX36" s="376">
        <f t="shared" si="38"/>
        <v>0</v>
      </c>
      <c r="BY36" s="377">
        <f t="shared" si="39"/>
        <v>50</v>
      </c>
      <c r="BZ36" s="378">
        <f t="shared" si="40"/>
        <v>0.8</v>
      </c>
      <c r="CA36" s="379">
        <f t="shared" si="41"/>
        <v>0.6</v>
      </c>
      <c r="CB36" s="379">
        <f t="shared" si="42"/>
        <v>0</v>
      </c>
      <c r="CC36" s="379">
        <f t="shared" si="43"/>
        <v>0</v>
      </c>
      <c r="CD36" s="379">
        <f t="shared" si="44"/>
        <v>0.6</v>
      </c>
      <c r="CE36" s="379">
        <f t="shared" si="45"/>
        <v>0</v>
      </c>
      <c r="CF36" s="380">
        <f t="shared" si="46"/>
        <v>2</v>
      </c>
      <c r="CG36" s="381">
        <f t="shared" si="29"/>
        <v>35</v>
      </c>
      <c r="CH36" s="382">
        <f t="shared" si="30"/>
        <v>15</v>
      </c>
      <c r="CI36" s="383">
        <f t="shared" si="31"/>
        <v>1.4</v>
      </c>
      <c r="CJ36" s="384">
        <f t="shared" si="32"/>
        <v>0.6</v>
      </c>
      <c r="CK36" s="372">
        <f>Matryca!Q36</f>
        <v>3</v>
      </c>
      <c r="CL36" s="373">
        <f>Matryca!R36</f>
        <v>2</v>
      </c>
      <c r="CM36" s="374">
        <f>Matryca!S36</f>
        <v>1</v>
      </c>
    </row>
    <row r="37" spans="1:91" s="77" customFormat="1" ht="56.25" customHeight="1" x14ac:dyDescent="0.25">
      <c r="A37" s="78">
        <v>18</v>
      </c>
      <c r="B37" s="79"/>
      <c r="C37" s="80" t="s">
        <v>399</v>
      </c>
      <c r="D37" s="80"/>
      <c r="E37" s="81">
        <v>1</v>
      </c>
      <c r="F37" s="80" t="s">
        <v>399</v>
      </c>
      <c r="G37" s="61" t="s">
        <v>57</v>
      </c>
      <c r="H37" s="82"/>
      <c r="I37" s="83" t="s">
        <v>376</v>
      </c>
      <c r="J37" s="83"/>
      <c r="K37" s="83"/>
      <c r="L37" s="66" t="s">
        <v>274</v>
      </c>
      <c r="M37" s="323">
        <f t="shared" si="13"/>
        <v>50</v>
      </c>
      <c r="N37" s="324">
        <f t="shared" si="14"/>
        <v>15</v>
      </c>
      <c r="O37" s="325">
        <f t="shared" si="15"/>
        <v>35</v>
      </c>
      <c r="P37" s="326">
        <f t="shared" si="16"/>
        <v>35</v>
      </c>
      <c r="Q37" s="327">
        <f t="shared" si="47"/>
        <v>2</v>
      </c>
      <c r="R37" s="320">
        <f t="shared" si="17"/>
        <v>0</v>
      </c>
      <c r="S37" s="328">
        <f t="shared" si="18"/>
        <v>0</v>
      </c>
      <c r="T37" s="329">
        <f t="shared" si="19"/>
        <v>0.8571428571428571</v>
      </c>
      <c r="U37" s="330">
        <f t="shared" si="20"/>
        <v>1.4</v>
      </c>
      <c r="V37" s="84" t="s">
        <v>96</v>
      </c>
      <c r="W37" s="70"/>
      <c r="X37" s="85"/>
      <c r="Y37" s="343">
        <f t="shared" si="0"/>
        <v>0</v>
      </c>
      <c r="Z37" s="344">
        <f t="shared" si="1"/>
        <v>0</v>
      </c>
      <c r="AA37" s="345">
        <f t="shared" si="2"/>
        <v>0</v>
      </c>
      <c r="AB37" s="86"/>
      <c r="AC37" s="87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8"/>
      <c r="AS37" s="89"/>
      <c r="AT37" s="74" t="s">
        <v>96</v>
      </c>
      <c r="AU37" s="85">
        <v>2</v>
      </c>
      <c r="AV37" s="352">
        <f t="shared" si="3"/>
        <v>50</v>
      </c>
      <c r="AW37" s="344">
        <f t="shared" si="4"/>
        <v>35</v>
      </c>
      <c r="AX37" s="353">
        <f t="shared" si="5"/>
        <v>35</v>
      </c>
      <c r="AY37" s="80">
        <v>15</v>
      </c>
      <c r="AZ37" s="87">
        <v>15</v>
      </c>
      <c r="BA37" s="80">
        <v>20</v>
      </c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8"/>
      <c r="BP37" s="89">
        <v>15</v>
      </c>
      <c r="BQ37" s="359">
        <f t="shared" si="21"/>
        <v>25</v>
      </c>
      <c r="BR37" s="360" t="str">
        <f t="shared" si="49"/>
        <v>Wartość prawidłowa</v>
      </c>
      <c r="BS37" s="375">
        <f t="shared" si="33"/>
        <v>20</v>
      </c>
      <c r="BT37" s="376">
        <f t="shared" si="34"/>
        <v>15</v>
      </c>
      <c r="BU37" s="376">
        <f t="shared" si="35"/>
        <v>0</v>
      </c>
      <c r="BV37" s="376">
        <f t="shared" si="36"/>
        <v>0</v>
      </c>
      <c r="BW37" s="376">
        <f t="shared" si="37"/>
        <v>15</v>
      </c>
      <c r="BX37" s="376">
        <f t="shared" si="38"/>
        <v>0</v>
      </c>
      <c r="BY37" s="377">
        <f t="shared" si="39"/>
        <v>50</v>
      </c>
      <c r="BZ37" s="378">
        <f t="shared" si="40"/>
        <v>0.8</v>
      </c>
      <c r="CA37" s="379">
        <f t="shared" si="41"/>
        <v>0.6</v>
      </c>
      <c r="CB37" s="379">
        <f t="shared" si="42"/>
        <v>0</v>
      </c>
      <c r="CC37" s="379">
        <f t="shared" si="43"/>
        <v>0</v>
      </c>
      <c r="CD37" s="379">
        <f t="shared" si="44"/>
        <v>0.6</v>
      </c>
      <c r="CE37" s="379">
        <f t="shared" si="45"/>
        <v>0</v>
      </c>
      <c r="CF37" s="380">
        <f t="shared" si="46"/>
        <v>2</v>
      </c>
      <c r="CG37" s="381">
        <f t="shared" si="29"/>
        <v>35</v>
      </c>
      <c r="CH37" s="382">
        <f t="shared" si="30"/>
        <v>15</v>
      </c>
      <c r="CI37" s="383">
        <f t="shared" si="31"/>
        <v>1.4</v>
      </c>
      <c r="CJ37" s="384">
        <f t="shared" si="32"/>
        <v>0.6</v>
      </c>
      <c r="CK37" s="372">
        <f>Matryca!Q37</f>
        <v>1</v>
      </c>
      <c r="CL37" s="373">
        <f>Matryca!R37</f>
        <v>1</v>
      </c>
      <c r="CM37" s="374">
        <f>Matryca!S37</f>
        <v>1</v>
      </c>
    </row>
    <row r="38" spans="1:91" s="77" customFormat="1" ht="84" customHeight="1" x14ac:dyDescent="0.25">
      <c r="A38" s="78">
        <v>19</v>
      </c>
      <c r="B38" s="79"/>
      <c r="C38" s="61" t="s">
        <v>399</v>
      </c>
      <c r="D38" s="80"/>
      <c r="E38" s="81">
        <v>1</v>
      </c>
      <c r="F38" s="61" t="s">
        <v>399</v>
      </c>
      <c r="G38" s="61" t="s">
        <v>57</v>
      </c>
      <c r="H38" s="82"/>
      <c r="I38" s="83" t="s">
        <v>377</v>
      </c>
      <c r="J38" s="83"/>
      <c r="K38" s="83"/>
      <c r="L38" s="66" t="s">
        <v>274</v>
      </c>
      <c r="M38" s="323">
        <f t="shared" si="13"/>
        <v>50</v>
      </c>
      <c r="N38" s="324">
        <f t="shared" si="14"/>
        <v>15</v>
      </c>
      <c r="O38" s="325">
        <f t="shared" si="15"/>
        <v>35</v>
      </c>
      <c r="P38" s="326">
        <f t="shared" si="16"/>
        <v>35</v>
      </c>
      <c r="Q38" s="327">
        <f t="shared" si="47"/>
        <v>2</v>
      </c>
      <c r="R38" s="320">
        <f t="shared" si="17"/>
        <v>0</v>
      </c>
      <c r="S38" s="328">
        <f t="shared" si="18"/>
        <v>1.1428571428571428</v>
      </c>
      <c r="T38" s="329">
        <f t="shared" si="19"/>
        <v>0.8571428571428571</v>
      </c>
      <c r="U38" s="330">
        <f t="shared" si="20"/>
        <v>1.4</v>
      </c>
      <c r="V38" s="84" t="s">
        <v>96</v>
      </c>
      <c r="W38" s="70"/>
      <c r="X38" s="85"/>
      <c r="Y38" s="343">
        <f t="shared" si="0"/>
        <v>0</v>
      </c>
      <c r="Z38" s="344">
        <f t="shared" si="1"/>
        <v>0</v>
      </c>
      <c r="AA38" s="345">
        <f t="shared" si="2"/>
        <v>0</v>
      </c>
      <c r="AB38" s="86"/>
      <c r="AC38" s="87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8"/>
      <c r="AS38" s="89"/>
      <c r="AT38" s="74" t="s">
        <v>96</v>
      </c>
      <c r="AU38" s="85">
        <v>2</v>
      </c>
      <c r="AV38" s="352">
        <f t="shared" si="3"/>
        <v>50</v>
      </c>
      <c r="AW38" s="344">
        <f t="shared" si="4"/>
        <v>35</v>
      </c>
      <c r="AX38" s="353">
        <f t="shared" si="5"/>
        <v>35</v>
      </c>
      <c r="AY38" s="80">
        <v>15</v>
      </c>
      <c r="AZ38" s="87">
        <v>15</v>
      </c>
      <c r="BA38" s="80"/>
      <c r="BB38" s="80">
        <v>20</v>
      </c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8"/>
      <c r="BP38" s="89">
        <v>15</v>
      </c>
      <c r="BQ38" s="359">
        <f t="shared" si="21"/>
        <v>25</v>
      </c>
      <c r="BR38" s="360" t="str">
        <f t="shared" si="49"/>
        <v>Wartość prawidłowa</v>
      </c>
      <c r="BS38" s="375">
        <f t="shared" si="33"/>
        <v>20</v>
      </c>
      <c r="BT38" s="376">
        <f t="shared" si="34"/>
        <v>15</v>
      </c>
      <c r="BU38" s="376">
        <f t="shared" si="35"/>
        <v>0</v>
      </c>
      <c r="BV38" s="376">
        <f t="shared" si="36"/>
        <v>0</v>
      </c>
      <c r="BW38" s="376">
        <f t="shared" si="37"/>
        <v>15</v>
      </c>
      <c r="BX38" s="376">
        <f t="shared" si="38"/>
        <v>0</v>
      </c>
      <c r="BY38" s="377">
        <f t="shared" si="39"/>
        <v>50</v>
      </c>
      <c r="BZ38" s="378">
        <f t="shared" si="40"/>
        <v>0.8</v>
      </c>
      <c r="CA38" s="379">
        <f t="shared" si="41"/>
        <v>0.6</v>
      </c>
      <c r="CB38" s="379">
        <f t="shared" si="42"/>
        <v>0</v>
      </c>
      <c r="CC38" s="379">
        <f t="shared" si="43"/>
        <v>0</v>
      </c>
      <c r="CD38" s="379">
        <f t="shared" si="44"/>
        <v>0.6</v>
      </c>
      <c r="CE38" s="379">
        <f t="shared" si="45"/>
        <v>0</v>
      </c>
      <c r="CF38" s="380">
        <f t="shared" si="46"/>
        <v>2</v>
      </c>
      <c r="CG38" s="381">
        <f t="shared" si="29"/>
        <v>35</v>
      </c>
      <c r="CH38" s="382">
        <f t="shared" si="30"/>
        <v>15</v>
      </c>
      <c r="CI38" s="383">
        <f t="shared" si="31"/>
        <v>1.4</v>
      </c>
      <c r="CJ38" s="384">
        <f t="shared" si="32"/>
        <v>0.6</v>
      </c>
      <c r="CK38" s="372">
        <f>Matryca!Q38</f>
        <v>1</v>
      </c>
      <c r="CL38" s="373">
        <f>Matryca!R38</f>
        <v>1</v>
      </c>
      <c r="CM38" s="374">
        <f>Matryca!S38</f>
        <v>2</v>
      </c>
    </row>
    <row r="39" spans="1:91" s="77" customFormat="1" ht="72" customHeight="1" x14ac:dyDescent="0.25">
      <c r="A39" s="78">
        <v>20</v>
      </c>
      <c r="B39" s="79"/>
      <c r="C39" s="80" t="s">
        <v>399</v>
      </c>
      <c r="D39" s="80"/>
      <c r="E39" s="81">
        <v>1</v>
      </c>
      <c r="F39" s="80" t="s">
        <v>399</v>
      </c>
      <c r="G39" s="61" t="s">
        <v>57</v>
      </c>
      <c r="H39" s="83"/>
      <c r="I39" s="83" t="s">
        <v>378</v>
      </c>
      <c r="J39" s="83"/>
      <c r="K39" s="83"/>
      <c r="L39" s="66" t="s">
        <v>274</v>
      </c>
      <c r="M39" s="323">
        <f t="shared" ref="M39:M41" si="50">Y39+AV39</f>
        <v>50</v>
      </c>
      <c r="N39" s="324">
        <f t="shared" ref="N39:N41" si="51">AS39+BP39</f>
        <v>25</v>
      </c>
      <c r="O39" s="325">
        <f t="shared" ref="O39:O41" si="52">Z39+AW39</f>
        <v>25</v>
      </c>
      <c r="P39" s="326">
        <f t="shared" ref="P39:P41" si="53">AA39+AX39</f>
        <v>25</v>
      </c>
      <c r="Q39" s="327">
        <f t="shared" ref="Q39:Q41" si="54">X39+AU39</f>
        <v>2</v>
      </c>
      <c r="R39" s="320">
        <f t="shared" si="17"/>
        <v>0</v>
      </c>
      <c r="S39" s="328">
        <f t="shared" si="18"/>
        <v>1.2</v>
      </c>
      <c r="T39" s="329">
        <f t="shared" si="19"/>
        <v>0.8</v>
      </c>
      <c r="U39" s="330">
        <f t="shared" si="20"/>
        <v>1</v>
      </c>
      <c r="V39" s="84" t="s">
        <v>96</v>
      </c>
      <c r="W39" s="70"/>
      <c r="X39" s="94"/>
      <c r="Y39" s="343">
        <f t="shared" ref="Y39:Y41" si="55">AS39+Z39</f>
        <v>0</v>
      </c>
      <c r="Z39" s="344">
        <f t="shared" ref="Z39:Z41" si="56">AR39+AA39</f>
        <v>0</v>
      </c>
      <c r="AA39" s="345">
        <f t="shared" ref="AA39:AA41" si="57">(SUM(AB39:AQ39))-AC39</f>
        <v>0</v>
      </c>
      <c r="AB39" s="95"/>
      <c r="AC39" s="96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7"/>
      <c r="AS39" s="98"/>
      <c r="AT39" s="74" t="s">
        <v>96</v>
      </c>
      <c r="AU39" s="94">
        <v>2</v>
      </c>
      <c r="AV39" s="352">
        <f t="shared" ref="AV39:AV41" si="58">BP39+AW39</f>
        <v>50</v>
      </c>
      <c r="AW39" s="344">
        <f t="shared" ref="AW39:AW41" si="59">BO39+AX39</f>
        <v>25</v>
      </c>
      <c r="AX39" s="353">
        <f t="shared" ref="AX39:AX41" si="60">(SUM(AY39:BN39))-AZ39</f>
        <v>25</v>
      </c>
      <c r="AY39" s="93">
        <v>10</v>
      </c>
      <c r="AZ39" s="96">
        <v>10</v>
      </c>
      <c r="BA39" s="93"/>
      <c r="BB39" s="93"/>
      <c r="BC39" s="93"/>
      <c r="BD39" s="93"/>
      <c r="BE39" s="209">
        <v>15</v>
      </c>
      <c r="BF39" s="93"/>
      <c r="BG39" s="93"/>
      <c r="BH39" s="93"/>
      <c r="BI39" s="93"/>
      <c r="BJ39" s="93"/>
      <c r="BK39" s="93"/>
      <c r="BL39" s="93"/>
      <c r="BM39" s="93"/>
      <c r="BN39" s="93"/>
      <c r="BO39" s="97"/>
      <c r="BP39" s="98">
        <v>25</v>
      </c>
      <c r="BQ39" s="359">
        <f t="shared" ref="BQ39:BQ41" si="61">IFERROR(M39/Q39," ")</f>
        <v>25</v>
      </c>
      <c r="BR39" s="360" t="str">
        <f t="shared" ref="BR39:BR41" si="62">IF(OR(BQ39&gt;30,BQ39&lt;25),"1 ECTS powinien mieścić się przedziale 25-30h","Wartość prawidłowa")</f>
        <v>Wartość prawidłowa</v>
      </c>
      <c r="BS39" s="375">
        <f t="shared" si="33"/>
        <v>15</v>
      </c>
      <c r="BT39" s="376">
        <f t="shared" si="34"/>
        <v>10</v>
      </c>
      <c r="BU39" s="376">
        <f t="shared" si="35"/>
        <v>0</v>
      </c>
      <c r="BV39" s="376">
        <f t="shared" si="36"/>
        <v>0</v>
      </c>
      <c r="BW39" s="376">
        <f t="shared" si="37"/>
        <v>25</v>
      </c>
      <c r="BX39" s="376">
        <f t="shared" si="38"/>
        <v>0</v>
      </c>
      <c r="BY39" s="377">
        <f t="shared" si="39"/>
        <v>50</v>
      </c>
      <c r="BZ39" s="378">
        <f t="shared" si="40"/>
        <v>0.6</v>
      </c>
      <c r="CA39" s="379">
        <f t="shared" si="41"/>
        <v>0.4</v>
      </c>
      <c r="CB39" s="379">
        <f t="shared" si="42"/>
        <v>0</v>
      </c>
      <c r="CC39" s="379">
        <f t="shared" si="43"/>
        <v>0</v>
      </c>
      <c r="CD39" s="379">
        <f t="shared" si="44"/>
        <v>1</v>
      </c>
      <c r="CE39" s="379">
        <f t="shared" si="45"/>
        <v>0</v>
      </c>
      <c r="CF39" s="380">
        <f t="shared" si="46"/>
        <v>2</v>
      </c>
      <c r="CG39" s="381">
        <f t="shared" si="29"/>
        <v>25</v>
      </c>
      <c r="CH39" s="382">
        <f t="shared" si="30"/>
        <v>10</v>
      </c>
      <c r="CI39" s="383">
        <f t="shared" si="31"/>
        <v>1</v>
      </c>
      <c r="CJ39" s="384">
        <f t="shared" si="32"/>
        <v>0.4</v>
      </c>
      <c r="CK39" s="372">
        <f>Matryca!Q39</f>
        <v>1</v>
      </c>
      <c r="CL39" s="373">
        <f>Matryca!R39</f>
        <v>2</v>
      </c>
      <c r="CM39" s="374">
        <f>Matryca!S39</f>
        <v>1</v>
      </c>
    </row>
    <row r="40" spans="1:91" s="77" customFormat="1" ht="30" customHeight="1" x14ac:dyDescent="0.25">
      <c r="A40" s="78">
        <v>21</v>
      </c>
      <c r="B40" s="79"/>
      <c r="C40" s="80" t="s">
        <v>399</v>
      </c>
      <c r="D40" s="80"/>
      <c r="E40" s="81">
        <v>1</v>
      </c>
      <c r="F40" s="80" t="s">
        <v>399</v>
      </c>
      <c r="G40" s="80" t="s">
        <v>56</v>
      </c>
      <c r="H40" s="83"/>
      <c r="I40" s="83" t="s">
        <v>379</v>
      </c>
      <c r="J40" s="83"/>
      <c r="K40" s="83"/>
      <c r="L40" s="66" t="s">
        <v>275</v>
      </c>
      <c r="M40" s="323">
        <f t="shared" si="50"/>
        <v>50</v>
      </c>
      <c r="N40" s="324">
        <f t="shared" si="51"/>
        <v>0</v>
      </c>
      <c r="O40" s="325">
        <f t="shared" si="52"/>
        <v>50</v>
      </c>
      <c r="P40" s="326">
        <f t="shared" si="53"/>
        <v>50</v>
      </c>
      <c r="Q40" s="327">
        <f t="shared" si="54"/>
        <v>2</v>
      </c>
      <c r="R40" s="320">
        <f t="shared" si="17"/>
        <v>0</v>
      </c>
      <c r="S40" s="328">
        <f t="shared" si="18"/>
        <v>2</v>
      </c>
      <c r="T40" s="329">
        <f t="shared" si="19"/>
        <v>0</v>
      </c>
      <c r="U40" s="330">
        <f t="shared" si="20"/>
        <v>2</v>
      </c>
      <c r="V40" s="84" t="s">
        <v>54</v>
      </c>
      <c r="W40" s="70"/>
      <c r="X40" s="94"/>
      <c r="Y40" s="343">
        <f t="shared" si="55"/>
        <v>0</v>
      </c>
      <c r="Z40" s="344">
        <f t="shared" si="56"/>
        <v>0</v>
      </c>
      <c r="AA40" s="345">
        <f t="shared" si="57"/>
        <v>0</v>
      </c>
      <c r="AB40" s="95"/>
      <c r="AC40" s="96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7"/>
      <c r="AS40" s="98"/>
      <c r="AT40" s="74" t="s">
        <v>54</v>
      </c>
      <c r="AU40" s="94">
        <v>2</v>
      </c>
      <c r="AV40" s="352">
        <f t="shared" si="58"/>
        <v>50</v>
      </c>
      <c r="AW40" s="344">
        <f t="shared" si="59"/>
        <v>50</v>
      </c>
      <c r="AX40" s="353">
        <f t="shared" si="60"/>
        <v>50</v>
      </c>
      <c r="AY40" s="93"/>
      <c r="AZ40" s="96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>
        <v>50</v>
      </c>
      <c r="BO40" s="97"/>
      <c r="BP40" s="98"/>
      <c r="BQ40" s="359">
        <f t="shared" si="61"/>
        <v>25</v>
      </c>
      <c r="BR40" s="360" t="str">
        <f t="shared" si="62"/>
        <v>Wartość prawidłowa</v>
      </c>
      <c r="BS40" s="375">
        <f t="shared" si="33"/>
        <v>0</v>
      </c>
      <c r="BT40" s="376">
        <f t="shared" si="34"/>
        <v>0</v>
      </c>
      <c r="BU40" s="376">
        <f t="shared" si="35"/>
        <v>0</v>
      </c>
      <c r="BV40" s="376">
        <f t="shared" si="36"/>
        <v>0</v>
      </c>
      <c r="BW40" s="376">
        <f t="shared" si="37"/>
        <v>0</v>
      </c>
      <c r="BX40" s="376">
        <f t="shared" si="38"/>
        <v>50</v>
      </c>
      <c r="BY40" s="377">
        <f t="shared" si="39"/>
        <v>50</v>
      </c>
      <c r="BZ40" s="378">
        <f t="shared" si="40"/>
        <v>0</v>
      </c>
      <c r="CA40" s="379">
        <f t="shared" si="41"/>
        <v>0</v>
      </c>
      <c r="CB40" s="379">
        <f t="shared" si="42"/>
        <v>0</v>
      </c>
      <c r="CC40" s="379">
        <f t="shared" si="43"/>
        <v>0</v>
      </c>
      <c r="CD40" s="379">
        <f t="shared" si="44"/>
        <v>0</v>
      </c>
      <c r="CE40" s="379">
        <f t="shared" si="45"/>
        <v>2</v>
      </c>
      <c r="CF40" s="380">
        <f t="shared" si="46"/>
        <v>2</v>
      </c>
      <c r="CG40" s="381">
        <f t="shared" si="29"/>
        <v>2</v>
      </c>
      <c r="CH40" s="382">
        <f t="shared" si="30"/>
        <v>0</v>
      </c>
      <c r="CI40" s="383">
        <f t="shared" si="31"/>
        <v>2</v>
      </c>
      <c r="CJ40" s="384">
        <f t="shared" si="32"/>
        <v>0</v>
      </c>
      <c r="CK40" s="372">
        <f>Matryca!Q40</f>
        <v>1</v>
      </c>
      <c r="CL40" s="373">
        <f>Matryca!R40</f>
        <v>7</v>
      </c>
      <c r="CM40" s="374">
        <f>Matryca!S40</f>
        <v>2</v>
      </c>
    </row>
    <row r="41" spans="1:91" s="77" customFormat="1" ht="30" customHeight="1" x14ac:dyDescent="0.25">
      <c r="A41" s="78">
        <v>22</v>
      </c>
      <c r="B41" s="79"/>
      <c r="C41" s="80" t="s">
        <v>399</v>
      </c>
      <c r="D41" s="80"/>
      <c r="E41" s="81">
        <v>1</v>
      </c>
      <c r="F41" s="80" t="s">
        <v>399</v>
      </c>
      <c r="G41" s="80" t="s">
        <v>56</v>
      </c>
      <c r="H41" s="83"/>
      <c r="I41" s="473" t="s">
        <v>465</v>
      </c>
      <c r="J41" s="83"/>
      <c r="K41" s="83"/>
      <c r="L41" s="66" t="s">
        <v>275</v>
      </c>
      <c r="M41" s="323">
        <f t="shared" si="50"/>
        <v>4</v>
      </c>
      <c r="N41" s="324">
        <f t="shared" si="51"/>
        <v>0</v>
      </c>
      <c r="O41" s="325">
        <f t="shared" si="52"/>
        <v>4</v>
      </c>
      <c r="P41" s="326">
        <f t="shared" si="53"/>
        <v>4</v>
      </c>
      <c r="Q41" s="327">
        <f t="shared" si="54"/>
        <v>0</v>
      </c>
      <c r="R41" s="320">
        <f t="shared" si="17"/>
        <v>0</v>
      </c>
      <c r="S41" s="328">
        <f t="shared" si="18"/>
        <v>0</v>
      </c>
      <c r="T41" s="329">
        <f t="shared" si="19"/>
        <v>0</v>
      </c>
      <c r="U41" s="330">
        <f t="shared" si="20"/>
        <v>0</v>
      </c>
      <c r="V41" s="84" t="s">
        <v>54</v>
      </c>
      <c r="W41" s="70" t="s">
        <v>54</v>
      </c>
      <c r="X41" s="94"/>
      <c r="Y41" s="343">
        <f t="shared" si="55"/>
        <v>4</v>
      </c>
      <c r="Z41" s="344">
        <f t="shared" si="56"/>
        <v>4</v>
      </c>
      <c r="AA41" s="345">
        <f t="shared" si="57"/>
        <v>4</v>
      </c>
      <c r="AB41" s="95"/>
      <c r="AC41" s="96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>
        <v>4</v>
      </c>
      <c r="AP41" s="93"/>
      <c r="AQ41" s="93"/>
      <c r="AR41" s="97"/>
      <c r="AS41" s="98"/>
      <c r="AT41" s="74"/>
      <c r="AU41" s="94"/>
      <c r="AV41" s="352">
        <f t="shared" si="58"/>
        <v>0</v>
      </c>
      <c r="AW41" s="344">
        <f t="shared" si="59"/>
        <v>0</v>
      </c>
      <c r="AX41" s="353">
        <f t="shared" si="60"/>
        <v>0</v>
      </c>
      <c r="AY41" s="93"/>
      <c r="AZ41" s="96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7"/>
      <c r="BP41" s="98"/>
      <c r="BQ41" s="359" t="str">
        <f t="shared" si="61"/>
        <v xml:space="preserve"> </v>
      </c>
      <c r="BR41" s="360" t="str">
        <f t="shared" si="62"/>
        <v>1 ECTS powinien mieścić się przedziale 25-30h</v>
      </c>
      <c r="BS41" s="375">
        <f t="shared" si="33"/>
        <v>0</v>
      </c>
      <c r="BT41" s="376">
        <f t="shared" si="34"/>
        <v>0</v>
      </c>
      <c r="BU41" s="376">
        <f t="shared" si="35"/>
        <v>4</v>
      </c>
      <c r="BV41" s="376">
        <f t="shared" si="36"/>
        <v>0</v>
      </c>
      <c r="BW41" s="376">
        <f t="shared" si="37"/>
        <v>0</v>
      </c>
      <c r="BX41" s="376">
        <f t="shared" si="38"/>
        <v>0</v>
      </c>
      <c r="BY41" s="377">
        <f t="shared" si="39"/>
        <v>4</v>
      </c>
      <c r="BZ41" s="378">
        <f t="shared" si="40"/>
        <v>0</v>
      </c>
      <c r="CA41" s="379">
        <f t="shared" si="41"/>
        <v>0</v>
      </c>
      <c r="CB41" s="379">
        <f t="shared" si="42"/>
        <v>0</v>
      </c>
      <c r="CC41" s="379">
        <f t="shared" si="43"/>
        <v>0</v>
      </c>
      <c r="CD41" s="379">
        <f t="shared" si="44"/>
        <v>0</v>
      </c>
      <c r="CE41" s="379">
        <f t="shared" si="45"/>
        <v>0</v>
      </c>
      <c r="CF41" s="380">
        <f t="shared" si="46"/>
        <v>0</v>
      </c>
      <c r="CG41" s="381">
        <f t="shared" si="29"/>
        <v>0</v>
      </c>
      <c r="CH41" s="382">
        <f t="shared" si="30"/>
        <v>4</v>
      </c>
      <c r="CI41" s="383">
        <f t="shared" si="31"/>
        <v>0</v>
      </c>
      <c r="CJ41" s="384">
        <f t="shared" si="32"/>
        <v>0</v>
      </c>
      <c r="CK41" s="372">
        <f>Matryca!Q41</f>
        <v>3</v>
      </c>
      <c r="CL41" s="373">
        <f>Matryca!R41</f>
        <v>0</v>
      </c>
      <c r="CM41" s="374">
        <f>Matryca!S41</f>
        <v>0</v>
      </c>
    </row>
    <row r="42" spans="1:91" s="77" customFormat="1" ht="30" customHeight="1" thickBot="1" x14ac:dyDescent="0.3">
      <c r="A42" s="78">
        <v>23</v>
      </c>
      <c r="B42" s="79"/>
      <c r="C42" s="99" t="s">
        <v>399</v>
      </c>
      <c r="D42" s="99"/>
      <c r="E42" s="100">
        <v>1</v>
      </c>
      <c r="F42" s="99" t="s">
        <v>399</v>
      </c>
      <c r="G42" s="99" t="s">
        <v>56</v>
      </c>
      <c r="H42" s="101"/>
      <c r="I42" s="475" t="s">
        <v>466</v>
      </c>
      <c r="J42" s="102"/>
      <c r="K42" s="102"/>
      <c r="L42" s="66" t="s">
        <v>275</v>
      </c>
      <c r="M42" s="331">
        <f t="shared" si="13"/>
        <v>2</v>
      </c>
      <c r="N42" s="332">
        <f t="shared" si="14"/>
        <v>0</v>
      </c>
      <c r="O42" s="333">
        <f t="shared" si="15"/>
        <v>2</v>
      </c>
      <c r="P42" s="334">
        <f t="shared" si="16"/>
        <v>2</v>
      </c>
      <c r="Q42" s="335">
        <f t="shared" si="47"/>
        <v>0</v>
      </c>
      <c r="R42" s="336">
        <f t="shared" si="17"/>
        <v>0</v>
      </c>
      <c r="S42" s="337">
        <f t="shared" si="18"/>
        <v>0</v>
      </c>
      <c r="T42" s="338">
        <f t="shared" si="19"/>
        <v>0</v>
      </c>
      <c r="U42" s="339">
        <f t="shared" si="20"/>
        <v>0</v>
      </c>
      <c r="V42" s="103" t="s">
        <v>54</v>
      </c>
      <c r="W42" s="104" t="s">
        <v>54</v>
      </c>
      <c r="X42" s="105"/>
      <c r="Y42" s="346">
        <f t="shared" si="0"/>
        <v>2</v>
      </c>
      <c r="Z42" s="347">
        <f t="shared" si="1"/>
        <v>2</v>
      </c>
      <c r="AA42" s="348">
        <f t="shared" si="2"/>
        <v>2</v>
      </c>
      <c r="AB42" s="106"/>
      <c r="AC42" s="107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>
        <v>2</v>
      </c>
      <c r="AP42" s="108"/>
      <c r="AQ42" s="108"/>
      <c r="AR42" s="109"/>
      <c r="AS42" s="110"/>
      <c r="AT42" s="111"/>
      <c r="AU42" s="105"/>
      <c r="AV42" s="355">
        <f t="shared" si="3"/>
        <v>0</v>
      </c>
      <c r="AW42" s="347">
        <f t="shared" si="4"/>
        <v>0</v>
      </c>
      <c r="AX42" s="356">
        <f t="shared" si="5"/>
        <v>0</v>
      </c>
      <c r="AY42" s="108"/>
      <c r="AZ42" s="107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9"/>
      <c r="BP42" s="110"/>
      <c r="BQ42" s="361" t="str">
        <f t="shared" si="21"/>
        <v xml:space="preserve"> </v>
      </c>
      <c r="BR42" s="362" t="str">
        <f t="shared" si="49"/>
        <v>1 ECTS powinien mieścić się przedziale 25-30h</v>
      </c>
      <c r="BS42" s="375">
        <f t="shared" si="33"/>
        <v>0</v>
      </c>
      <c r="BT42" s="376">
        <f t="shared" si="34"/>
        <v>0</v>
      </c>
      <c r="BU42" s="376">
        <f t="shared" si="35"/>
        <v>2</v>
      </c>
      <c r="BV42" s="376">
        <f t="shared" si="36"/>
        <v>0</v>
      </c>
      <c r="BW42" s="376">
        <f t="shared" si="37"/>
        <v>0</v>
      </c>
      <c r="BX42" s="376">
        <f t="shared" si="38"/>
        <v>0</v>
      </c>
      <c r="BY42" s="377">
        <f t="shared" si="39"/>
        <v>2</v>
      </c>
      <c r="BZ42" s="378">
        <f t="shared" si="40"/>
        <v>0</v>
      </c>
      <c r="CA42" s="379">
        <f t="shared" si="41"/>
        <v>0</v>
      </c>
      <c r="CB42" s="379">
        <f t="shared" si="42"/>
        <v>0</v>
      </c>
      <c r="CC42" s="379">
        <f t="shared" si="43"/>
        <v>0</v>
      </c>
      <c r="CD42" s="379">
        <f t="shared" si="44"/>
        <v>0</v>
      </c>
      <c r="CE42" s="379">
        <f t="shared" si="45"/>
        <v>0</v>
      </c>
      <c r="CF42" s="380">
        <f t="shared" si="46"/>
        <v>0</v>
      </c>
      <c r="CG42" s="381">
        <f t="shared" si="29"/>
        <v>0</v>
      </c>
      <c r="CH42" s="382">
        <f t="shared" si="30"/>
        <v>2</v>
      </c>
      <c r="CI42" s="383">
        <f t="shared" si="31"/>
        <v>0</v>
      </c>
      <c r="CJ42" s="384">
        <f t="shared" si="32"/>
        <v>0</v>
      </c>
      <c r="CK42" s="372">
        <f>Matryca!Q42</f>
        <v>3</v>
      </c>
      <c r="CL42" s="373">
        <f>Matryca!R42</f>
        <v>0</v>
      </c>
      <c r="CM42" s="374">
        <f>Matryca!S42</f>
        <v>0</v>
      </c>
    </row>
    <row r="43" spans="1:91" s="77" customFormat="1" ht="30" customHeight="1" thickBot="1" x14ac:dyDescent="0.3">
      <c r="A43" s="112"/>
      <c r="B43" s="113"/>
      <c r="C43" s="114"/>
      <c r="D43" s="114"/>
      <c r="E43" s="113"/>
      <c r="F43" s="114"/>
      <c r="G43" s="114"/>
      <c r="H43" s="115"/>
      <c r="I43" s="116" t="s">
        <v>102</v>
      </c>
      <c r="J43" s="418">
        <f>COUNTIF(J20:J42,"tak")</f>
        <v>0</v>
      </c>
      <c r="K43" s="418">
        <f>COUNTIF(K20:K42,"tak")</f>
        <v>2</v>
      </c>
      <c r="L43" s="419">
        <f>COUNTIF(L20:L42,"tak")</f>
        <v>16</v>
      </c>
      <c r="M43" s="420">
        <f t="shared" ref="M43:AR43" si="63">SUM(M20:M42)</f>
        <v>1506</v>
      </c>
      <c r="N43" s="388">
        <f t="shared" si="63"/>
        <v>745</v>
      </c>
      <c r="O43" s="388">
        <f t="shared" si="63"/>
        <v>761</v>
      </c>
      <c r="P43" s="388">
        <f t="shared" si="63"/>
        <v>761</v>
      </c>
      <c r="Q43" s="388">
        <f t="shared" si="63"/>
        <v>60</v>
      </c>
      <c r="R43" s="388">
        <f t="shared" si="63"/>
        <v>0</v>
      </c>
      <c r="S43" s="421">
        <f t="shared" si="63"/>
        <v>25.248809523809523</v>
      </c>
      <c r="T43" s="388">
        <f t="shared" si="63"/>
        <v>21.065476190476193</v>
      </c>
      <c r="U43" s="388">
        <f t="shared" si="63"/>
        <v>30.199999999999992</v>
      </c>
      <c r="V43" s="387">
        <f t="shared" si="63"/>
        <v>0</v>
      </c>
      <c r="W43" s="420">
        <f t="shared" si="63"/>
        <v>0</v>
      </c>
      <c r="X43" s="388">
        <f t="shared" si="63"/>
        <v>30</v>
      </c>
      <c r="Y43" s="388">
        <f t="shared" si="63"/>
        <v>756</v>
      </c>
      <c r="Z43" s="388">
        <f t="shared" si="63"/>
        <v>376</v>
      </c>
      <c r="AA43" s="388">
        <f t="shared" si="63"/>
        <v>376</v>
      </c>
      <c r="AB43" s="388">
        <f t="shared" si="63"/>
        <v>150</v>
      </c>
      <c r="AC43" s="388">
        <f t="shared" si="63"/>
        <v>150</v>
      </c>
      <c r="AD43" s="388">
        <f t="shared" si="63"/>
        <v>30</v>
      </c>
      <c r="AE43" s="388">
        <f t="shared" si="63"/>
        <v>60</v>
      </c>
      <c r="AF43" s="388">
        <f t="shared" si="63"/>
        <v>100</v>
      </c>
      <c r="AG43" s="388">
        <f t="shared" si="63"/>
        <v>0</v>
      </c>
      <c r="AH43" s="388">
        <f t="shared" si="63"/>
        <v>0</v>
      </c>
      <c r="AI43" s="388">
        <f t="shared" si="63"/>
        <v>0</v>
      </c>
      <c r="AJ43" s="388">
        <f t="shared" si="63"/>
        <v>0</v>
      </c>
      <c r="AK43" s="388">
        <f t="shared" si="63"/>
        <v>0</v>
      </c>
      <c r="AL43" s="388">
        <f t="shared" si="63"/>
        <v>0</v>
      </c>
      <c r="AM43" s="388">
        <f t="shared" si="63"/>
        <v>0</v>
      </c>
      <c r="AN43" s="388">
        <f t="shared" si="63"/>
        <v>30</v>
      </c>
      <c r="AO43" s="388">
        <f t="shared" si="63"/>
        <v>6</v>
      </c>
      <c r="AP43" s="388">
        <f t="shared" si="63"/>
        <v>0</v>
      </c>
      <c r="AQ43" s="388">
        <f t="shared" si="63"/>
        <v>0</v>
      </c>
      <c r="AR43" s="388">
        <f t="shared" si="63"/>
        <v>0</v>
      </c>
      <c r="AS43" s="386">
        <f t="shared" ref="AS43:BP43" si="64">SUM(AS20:AS42)</f>
        <v>380</v>
      </c>
      <c r="AT43" s="422">
        <f t="shared" si="64"/>
        <v>0</v>
      </c>
      <c r="AU43" s="388">
        <f t="shared" si="64"/>
        <v>30</v>
      </c>
      <c r="AV43" s="388">
        <f t="shared" si="64"/>
        <v>750</v>
      </c>
      <c r="AW43" s="388">
        <f t="shared" si="64"/>
        <v>385</v>
      </c>
      <c r="AX43" s="388">
        <f t="shared" si="64"/>
        <v>385</v>
      </c>
      <c r="AY43" s="388">
        <f t="shared" si="64"/>
        <v>115</v>
      </c>
      <c r="AZ43" s="388">
        <f t="shared" si="64"/>
        <v>115</v>
      </c>
      <c r="BA43" s="388">
        <f t="shared" si="64"/>
        <v>65</v>
      </c>
      <c r="BB43" s="388">
        <f t="shared" si="64"/>
        <v>20</v>
      </c>
      <c r="BC43" s="388">
        <f t="shared" si="64"/>
        <v>70</v>
      </c>
      <c r="BD43" s="388">
        <f t="shared" si="64"/>
        <v>0</v>
      </c>
      <c r="BE43" s="388">
        <f t="shared" si="64"/>
        <v>15</v>
      </c>
      <c r="BF43" s="388">
        <f t="shared" si="64"/>
        <v>0</v>
      </c>
      <c r="BG43" s="388">
        <f t="shared" si="64"/>
        <v>0</v>
      </c>
      <c r="BH43" s="388">
        <f t="shared" si="64"/>
        <v>20</v>
      </c>
      <c r="BI43" s="388">
        <f t="shared" si="64"/>
        <v>0</v>
      </c>
      <c r="BJ43" s="388">
        <f t="shared" si="64"/>
        <v>0</v>
      </c>
      <c r="BK43" s="388">
        <f t="shared" si="64"/>
        <v>30</v>
      </c>
      <c r="BL43" s="388">
        <f t="shared" si="64"/>
        <v>0</v>
      </c>
      <c r="BM43" s="388">
        <f t="shared" si="64"/>
        <v>0</v>
      </c>
      <c r="BN43" s="388">
        <f t="shared" si="64"/>
        <v>50</v>
      </c>
      <c r="BO43" s="388">
        <f t="shared" si="64"/>
        <v>0</v>
      </c>
      <c r="BP43" s="386">
        <f t="shared" si="64"/>
        <v>365</v>
      </c>
      <c r="BQ43" s="117"/>
      <c r="BR43" s="118"/>
      <c r="BS43" s="385">
        <f t="shared" ref="BS43:CM43" si="65">SUM(BS20:BS42)</f>
        <v>440</v>
      </c>
      <c r="BT43" s="386">
        <f t="shared" si="65"/>
        <v>265</v>
      </c>
      <c r="BU43" s="386">
        <f t="shared" si="65"/>
        <v>6</v>
      </c>
      <c r="BV43" s="386">
        <f t="shared" si="65"/>
        <v>0</v>
      </c>
      <c r="BW43" s="386">
        <f t="shared" si="65"/>
        <v>745</v>
      </c>
      <c r="BX43" s="386">
        <f t="shared" si="65"/>
        <v>50</v>
      </c>
      <c r="BY43" s="386">
        <f t="shared" si="65"/>
        <v>1506</v>
      </c>
      <c r="BZ43" s="386">
        <f t="shared" si="65"/>
        <v>17.600000000000001</v>
      </c>
      <c r="CA43" s="386">
        <f t="shared" si="65"/>
        <v>10.599999999999998</v>
      </c>
      <c r="CB43" s="386">
        <f t="shared" si="65"/>
        <v>0</v>
      </c>
      <c r="CC43" s="386">
        <f t="shared" si="65"/>
        <v>0</v>
      </c>
      <c r="CD43" s="386">
        <f t="shared" si="65"/>
        <v>29.800000000000008</v>
      </c>
      <c r="CE43" s="386">
        <f t="shared" si="65"/>
        <v>2</v>
      </c>
      <c r="CF43" s="386">
        <f t="shared" si="65"/>
        <v>60</v>
      </c>
      <c r="CG43" s="386">
        <f t="shared" si="65"/>
        <v>707</v>
      </c>
      <c r="CH43" s="386">
        <f t="shared" si="65"/>
        <v>271</v>
      </c>
      <c r="CI43" s="386">
        <f t="shared" si="65"/>
        <v>30.199999999999992</v>
      </c>
      <c r="CJ43" s="387">
        <f t="shared" si="65"/>
        <v>10.599999999999998</v>
      </c>
      <c r="CK43" s="386">
        <f t="shared" si="65"/>
        <v>41</v>
      </c>
      <c r="CL43" s="388">
        <f t="shared" si="65"/>
        <v>48</v>
      </c>
      <c r="CM43" s="389">
        <f t="shared" si="65"/>
        <v>27</v>
      </c>
    </row>
    <row r="44" spans="1:91" s="77" customFormat="1" ht="15.75" x14ac:dyDescent="0.25">
      <c r="A44" s="59">
        <v>24</v>
      </c>
      <c r="B44" s="60"/>
      <c r="C44" s="62" t="s">
        <v>399</v>
      </c>
      <c r="D44" s="62"/>
      <c r="E44" s="60">
        <v>2</v>
      </c>
      <c r="F44" s="62" t="s">
        <v>400</v>
      </c>
      <c r="G44" s="62" t="s">
        <v>56</v>
      </c>
      <c r="H44" s="63"/>
      <c r="I44" s="64" t="s">
        <v>460</v>
      </c>
      <c r="J44" s="64"/>
      <c r="K44" s="64"/>
      <c r="L44" s="210" t="s">
        <v>274</v>
      </c>
      <c r="M44" s="314">
        <f t="shared" si="13"/>
        <v>80</v>
      </c>
      <c r="N44" s="315">
        <f>AS44+BP44</f>
        <v>40</v>
      </c>
      <c r="O44" s="316">
        <f t="shared" si="15"/>
        <v>40</v>
      </c>
      <c r="P44" s="317">
        <f t="shared" si="16"/>
        <v>40</v>
      </c>
      <c r="Q44" s="318">
        <f t="shared" si="47"/>
        <v>3</v>
      </c>
      <c r="R44" s="319">
        <f t="shared" ref="R44:R65" si="66">IFERROR((AL44+BI44)*Q44/O44," ")</f>
        <v>0</v>
      </c>
      <c r="S44" s="319">
        <f t="shared" ref="S44:S65" si="67">IFERROR((SUM(AE44:AL44,AQ44,BB44:BI44,BN44))*Q44/O44," ")</f>
        <v>1.5</v>
      </c>
      <c r="T44" s="321">
        <f t="shared" ref="T44:T65" si="68">IFERROR((AC44+AO44+AZ44+BL44)*Q44/O44," ")</f>
        <v>1.5</v>
      </c>
      <c r="U44" s="322">
        <f t="shared" ref="U44:U65" si="69">IFERROR((SUM(AB44,AD44:AN44,AP44:AQ44,AY44,BA44:BK44,BM44:BN44)*Q44/M44)," ")</f>
        <v>1.5</v>
      </c>
      <c r="V44" s="67" t="s">
        <v>53</v>
      </c>
      <c r="W44" s="68" t="s">
        <v>96</v>
      </c>
      <c r="X44" s="119">
        <v>3</v>
      </c>
      <c r="Y44" s="443">
        <f t="shared" si="0"/>
        <v>80</v>
      </c>
      <c r="Z44" s="350">
        <f t="shared" si="1"/>
        <v>40</v>
      </c>
      <c r="AA44" s="444">
        <f t="shared" si="2"/>
        <v>40</v>
      </c>
      <c r="AB44" s="59">
        <v>20</v>
      </c>
      <c r="AC44" s="216">
        <v>20</v>
      </c>
      <c r="AD44" s="62"/>
      <c r="AE44" s="62">
        <v>15</v>
      </c>
      <c r="AF44" s="62"/>
      <c r="AG44" s="62"/>
      <c r="AH44" s="62"/>
      <c r="AI44" s="62"/>
      <c r="AJ44" s="62"/>
      <c r="AK44" s="62">
        <v>5</v>
      </c>
      <c r="AL44" s="62"/>
      <c r="AM44" s="62"/>
      <c r="AN44" s="62"/>
      <c r="AO44" s="62"/>
      <c r="AP44" s="62"/>
      <c r="AQ44" s="62"/>
      <c r="AR44" s="217"/>
      <c r="AS44" s="218">
        <v>40</v>
      </c>
      <c r="AT44" s="70"/>
      <c r="AU44" s="75"/>
      <c r="AV44" s="349">
        <f t="shared" si="3"/>
        <v>0</v>
      </c>
      <c r="AW44" s="350">
        <f t="shared" si="4"/>
        <v>0</v>
      </c>
      <c r="AX44" s="351">
        <f t="shared" si="5"/>
        <v>0</v>
      </c>
      <c r="AY44" s="61"/>
      <c r="AZ44" s="7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72"/>
      <c r="BP44" s="73"/>
      <c r="BQ44" s="359">
        <f t="shared" si="21"/>
        <v>26.666666666666668</v>
      </c>
      <c r="BR44" s="450" t="str">
        <f t="shared" si="49"/>
        <v>Wartość prawidłowa</v>
      </c>
      <c r="BS44" s="375">
        <f t="shared" si="33"/>
        <v>20</v>
      </c>
      <c r="BT44" s="376">
        <f t="shared" si="34"/>
        <v>20</v>
      </c>
      <c r="BU44" s="376">
        <f t="shared" si="35"/>
        <v>0</v>
      </c>
      <c r="BV44" s="376">
        <f t="shared" si="36"/>
        <v>0</v>
      </c>
      <c r="BW44" s="376">
        <f t="shared" si="37"/>
        <v>40</v>
      </c>
      <c r="BX44" s="376">
        <f t="shared" si="38"/>
        <v>0</v>
      </c>
      <c r="BY44" s="377">
        <f t="shared" si="39"/>
        <v>80</v>
      </c>
      <c r="BZ44" s="378">
        <f t="shared" si="40"/>
        <v>0.75</v>
      </c>
      <c r="CA44" s="379">
        <f t="shared" si="41"/>
        <v>0.75</v>
      </c>
      <c r="CB44" s="379">
        <f t="shared" si="42"/>
        <v>0</v>
      </c>
      <c r="CC44" s="379">
        <f t="shared" si="43"/>
        <v>0</v>
      </c>
      <c r="CD44" s="379">
        <f t="shared" si="44"/>
        <v>1.5</v>
      </c>
      <c r="CE44" s="379">
        <f t="shared" si="45"/>
        <v>0</v>
      </c>
      <c r="CF44" s="380">
        <f t="shared" si="46"/>
        <v>3</v>
      </c>
      <c r="CG44" s="381">
        <f t="shared" ref="CG44:CG65" si="70">SUM(BS44:BT44,CE44)</f>
        <v>40</v>
      </c>
      <c r="CH44" s="382">
        <f t="shared" ref="CH44:CH65" si="71">SUM(BT44:BU44)</f>
        <v>20</v>
      </c>
      <c r="CI44" s="383">
        <f t="shared" ref="CI44:CI65" si="72">SUM(BZ44:CA44,CE44)</f>
        <v>1.5</v>
      </c>
      <c r="CJ44" s="384">
        <f t="shared" ref="CJ44:CJ65" si="73">SUM(CA44:CB44)</f>
        <v>0.75</v>
      </c>
      <c r="CK44" s="372">
        <f>Matryca!Q44</f>
        <v>3</v>
      </c>
      <c r="CL44" s="373">
        <f>Matryca!R44</f>
        <v>3</v>
      </c>
      <c r="CM44" s="374">
        <f>Matryca!S44</f>
        <v>1</v>
      </c>
    </row>
    <row r="45" spans="1:91" s="77" customFormat="1" ht="15.75" x14ac:dyDescent="0.25">
      <c r="A45" s="78">
        <v>25</v>
      </c>
      <c r="B45" s="79"/>
      <c r="C45" s="80" t="s">
        <v>399</v>
      </c>
      <c r="D45" s="80"/>
      <c r="E45" s="81">
        <v>2</v>
      </c>
      <c r="F45" s="80" t="s">
        <v>400</v>
      </c>
      <c r="G45" s="61" t="s">
        <v>56</v>
      </c>
      <c r="H45" s="82"/>
      <c r="I45" s="83" t="s">
        <v>380</v>
      </c>
      <c r="J45" s="83"/>
      <c r="K45" s="83"/>
      <c r="L45" s="66" t="s">
        <v>274</v>
      </c>
      <c r="M45" s="323">
        <f t="shared" si="13"/>
        <v>75</v>
      </c>
      <c r="N45" s="324">
        <f t="shared" si="14"/>
        <v>35</v>
      </c>
      <c r="O45" s="325">
        <f t="shared" si="15"/>
        <v>40</v>
      </c>
      <c r="P45" s="326">
        <f t="shared" si="16"/>
        <v>40</v>
      </c>
      <c r="Q45" s="327">
        <f t="shared" si="47"/>
        <v>3</v>
      </c>
      <c r="R45" s="320">
        <f t="shared" si="66"/>
        <v>0</v>
      </c>
      <c r="S45" s="320">
        <f t="shared" si="67"/>
        <v>1.5</v>
      </c>
      <c r="T45" s="329">
        <f t="shared" si="68"/>
        <v>1.5</v>
      </c>
      <c r="U45" s="330">
        <f t="shared" si="69"/>
        <v>1.6</v>
      </c>
      <c r="V45" s="84" t="s">
        <v>53</v>
      </c>
      <c r="W45" s="70" t="s">
        <v>96</v>
      </c>
      <c r="X45" s="120">
        <v>3</v>
      </c>
      <c r="Y45" s="343">
        <f t="shared" si="0"/>
        <v>75</v>
      </c>
      <c r="Z45" s="344">
        <f t="shared" si="1"/>
        <v>40</v>
      </c>
      <c r="AA45" s="345">
        <f t="shared" si="2"/>
        <v>40</v>
      </c>
      <c r="AB45" s="78">
        <v>20</v>
      </c>
      <c r="AC45" s="87">
        <v>20</v>
      </c>
      <c r="AD45" s="80"/>
      <c r="AE45" s="80">
        <v>15</v>
      </c>
      <c r="AF45" s="80"/>
      <c r="AG45" s="80"/>
      <c r="AH45" s="80"/>
      <c r="AI45" s="80"/>
      <c r="AJ45" s="80"/>
      <c r="AK45" s="80">
        <v>5</v>
      </c>
      <c r="AL45" s="80"/>
      <c r="AM45" s="80"/>
      <c r="AN45" s="80"/>
      <c r="AO45" s="80"/>
      <c r="AP45" s="80"/>
      <c r="AQ45" s="80"/>
      <c r="AR45" s="88"/>
      <c r="AS45" s="219">
        <v>35</v>
      </c>
      <c r="AT45" s="70"/>
      <c r="AU45" s="85"/>
      <c r="AV45" s="352">
        <f t="shared" si="3"/>
        <v>0</v>
      </c>
      <c r="AW45" s="344">
        <f t="shared" si="4"/>
        <v>0</v>
      </c>
      <c r="AX45" s="353">
        <f t="shared" si="5"/>
        <v>0</v>
      </c>
      <c r="AY45" s="80"/>
      <c r="AZ45" s="87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8"/>
      <c r="BP45" s="89"/>
      <c r="BQ45" s="359">
        <f t="shared" si="21"/>
        <v>25</v>
      </c>
      <c r="BR45" s="360" t="str">
        <f t="shared" si="49"/>
        <v>Wartość prawidłowa</v>
      </c>
      <c r="BS45" s="375">
        <f t="shared" si="33"/>
        <v>20</v>
      </c>
      <c r="BT45" s="376">
        <f t="shared" si="34"/>
        <v>20</v>
      </c>
      <c r="BU45" s="376">
        <f t="shared" si="35"/>
        <v>0</v>
      </c>
      <c r="BV45" s="376">
        <f t="shared" si="36"/>
        <v>0</v>
      </c>
      <c r="BW45" s="376">
        <f t="shared" si="37"/>
        <v>35</v>
      </c>
      <c r="BX45" s="376">
        <f t="shared" si="38"/>
        <v>0</v>
      </c>
      <c r="BY45" s="377">
        <f t="shared" si="39"/>
        <v>75</v>
      </c>
      <c r="BZ45" s="378">
        <f t="shared" si="40"/>
        <v>0.8</v>
      </c>
      <c r="CA45" s="379">
        <f t="shared" si="41"/>
        <v>0.8</v>
      </c>
      <c r="CB45" s="379">
        <f t="shared" si="42"/>
        <v>0</v>
      </c>
      <c r="CC45" s="379">
        <f t="shared" si="43"/>
        <v>0</v>
      </c>
      <c r="CD45" s="379">
        <f t="shared" si="44"/>
        <v>1.4</v>
      </c>
      <c r="CE45" s="379">
        <f t="shared" si="45"/>
        <v>0</v>
      </c>
      <c r="CF45" s="380">
        <f t="shared" si="46"/>
        <v>3</v>
      </c>
      <c r="CG45" s="381">
        <f t="shared" si="70"/>
        <v>40</v>
      </c>
      <c r="CH45" s="382">
        <f t="shared" si="71"/>
        <v>20</v>
      </c>
      <c r="CI45" s="383">
        <f t="shared" si="72"/>
        <v>1.6</v>
      </c>
      <c r="CJ45" s="384">
        <f t="shared" si="73"/>
        <v>0.8</v>
      </c>
      <c r="CK45" s="372">
        <f>Matryca!Q45</f>
        <v>4</v>
      </c>
      <c r="CL45" s="373">
        <f>Matryca!R45</f>
        <v>4</v>
      </c>
      <c r="CM45" s="374">
        <f>Matryca!S45</f>
        <v>1</v>
      </c>
    </row>
    <row r="46" spans="1:91" s="77" customFormat="1" ht="30" customHeight="1" x14ac:dyDescent="0.25">
      <c r="A46" s="78">
        <v>26</v>
      </c>
      <c r="B46" s="79"/>
      <c r="C46" s="80" t="s">
        <v>399</v>
      </c>
      <c r="D46" s="80"/>
      <c r="E46" s="81">
        <v>2</v>
      </c>
      <c r="F46" s="80" t="s">
        <v>400</v>
      </c>
      <c r="G46" s="61" t="s">
        <v>56</v>
      </c>
      <c r="H46" s="82"/>
      <c r="I46" s="83" t="s">
        <v>381</v>
      </c>
      <c r="J46" s="83"/>
      <c r="K46" s="83"/>
      <c r="L46" s="66" t="s">
        <v>274</v>
      </c>
      <c r="M46" s="323">
        <f t="shared" si="13"/>
        <v>50</v>
      </c>
      <c r="N46" s="324">
        <f t="shared" si="14"/>
        <v>15</v>
      </c>
      <c r="O46" s="325">
        <f t="shared" si="15"/>
        <v>35</v>
      </c>
      <c r="P46" s="326">
        <f t="shared" si="16"/>
        <v>35</v>
      </c>
      <c r="Q46" s="327">
        <f t="shared" si="47"/>
        <v>2</v>
      </c>
      <c r="R46" s="320">
        <f t="shared" si="66"/>
        <v>0</v>
      </c>
      <c r="S46" s="320">
        <f t="shared" si="67"/>
        <v>1.4285714285714286</v>
      </c>
      <c r="T46" s="329">
        <f t="shared" si="68"/>
        <v>0.5714285714285714</v>
      </c>
      <c r="U46" s="330">
        <f t="shared" si="69"/>
        <v>1.4</v>
      </c>
      <c r="V46" s="84" t="s">
        <v>96</v>
      </c>
      <c r="W46" s="70" t="s">
        <v>96</v>
      </c>
      <c r="X46" s="120">
        <v>2</v>
      </c>
      <c r="Y46" s="343">
        <f t="shared" si="0"/>
        <v>50</v>
      </c>
      <c r="Z46" s="344">
        <f t="shared" si="1"/>
        <v>35</v>
      </c>
      <c r="AA46" s="345">
        <f t="shared" si="2"/>
        <v>35</v>
      </c>
      <c r="AB46" s="78">
        <v>10</v>
      </c>
      <c r="AC46" s="87">
        <v>10</v>
      </c>
      <c r="AD46" s="80"/>
      <c r="AE46" s="80">
        <v>10</v>
      </c>
      <c r="AF46" s="80"/>
      <c r="AG46" s="80"/>
      <c r="AH46" s="80"/>
      <c r="AI46" s="80"/>
      <c r="AJ46" s="80"/>
      <c r="AK46" s="80">
        <v>15</v>
      </c>
      <c r="AL46" s="80"/>
      <c r="AM46" s="80"/>
      <c r="AN46" s="80"/>
      <c r="AO46" s="80"/>
      <c r="AP46" s="80"/>
      <c r="AQ46" s="80"/>
      <c r="AR46" s="88"/>
      <c r="AS46" s="219">
        <v>15</v>
      </c>
      <c r="AT46" s="70"/>
      <c r="AU46" s="85"/>
      <c r="AV46" s="352">
        <f t="shared" si="3"/>
        <v>0</v>
      </c>
      <c r="AW46" s="344">
        <f t="shared" si="4"/>
        <v>0</v>
      </c>
      <c r="AX46" s="353">
        <f t="shared" si="5"/>
        <v>0</v>
      </c>
      <c r="AY46" s="80"/>
      <c r="AZ46" s="87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8"/>
      <c r="BP46" s="89"/>
      <c r="BQ46" s="359">
        <f t="shared" si="21"/>
        <v>25</v>
      </c>
      <c r="BR46" s="360" t="str">
        <f t="shared" si="49"/>
        <v>Wartość prawidłowa</v>
      </c>
      <c r="BS46" s="375">
        <f t="shared" si="33"/>
        <v>25</v>
      </c>
      <c r="BT46" s="376">
        <f t="shared" si="34"/>
        <v>10</v>
      </c>
      <c r="BU46" s="376">
        <f t="shared" si="35"/>
        <v>0</v>
      </c>
      <c r="BV46" s="376">
        <f t="shared" si="36"/>
        <v>0</v>
      </c>
      <c r="BW46" s="376">
        <f t="shared" si="37"/>
        <v>15</v>
      </c>
      <c r="BX46" s="376">
        <f t="shared" si="38"/>
        <v>0</v>
      </c>
      <c r="BY46" s="377">
        <f t="shared" si="39"/>
        <v>50</v>
      </c>
      <c r="BZ46" s="378">
        <f t="shared" si="40"/>
        <v>1</v>
      </c>
      <c r="CA46" s="379">
        <f t="shared" si="41"/>
        <v>0.4</v>
      </c>
      <c r="CB46" s="379">
        <f t="shared" si="42"/>
        <v>0</v>
      </c>
      <c r="CC46" s="379">
        <f t="shared" si="43"/>
        <v>0</v>
      </c>
      <c r="CD46" s="379">
        <f t="shared" si="44"/>
        <v>0.6</v>
      </c>
      <c r="CE46" s="379">
        <f t="shared" si="45"/>
        <v>0</v>
      </c>
      <c r="CF46" s="380">
        <f t="shared" si="46"/>
        <v>2</v>
      </c>
      <c r="CG46" s="381">
        <f t="shared" si="70"/>
        <v>35</v>
      </c>
      <c r="CH46" s="382">
        <f t="shared" si="71"/>
        <v>10</v>
      </c>
      <c r="CI46" s="383">
        <f t="shared" si="72"/>
        <v>1.4</v>
      </c>
      <c r="CJ46" s="384">
        <f t="shared" si="73"/>
        <v>0.4</v>
      </c>
      <c r="CK46" s="372">
        <f>Matryca!Q46</f>
        <v>3</v>
      </c>
      <c r="CL46" s="373">
        <f>Matryca!R46</f>
        <v>2</v>
      </c>
      <c r="CM46" s="374">
        <f>Matryca!S46</f>
        <v>1</v>
      </c>
    </row>
    <row r="47" spans="1:91" s="77" customFormat="1" ht="31.5" x14ac:dyDescent="0.25">
      <c r="A47" s="78">
        <v>27</v>
      </c>
      <c r="B47" s="79"/>
      <c r="C47" s="80" t="s">
        <v>399</v>
      </c>
      <c r="D47" s="80"/>
      <c r="E47" s="81">
        <v>2</v>
      </c>
      <c r="F47" s="80" t="s">
        <v>400</v>
      </c>
      <c r="G47" s="61" t="s">
        <v>56</v>
      </c>
      <c r="H47" s="82"/>
      <c r="I47" s="474" t="s">
        <v>456</v>
      </c>
      <c r="J47" s="83"/>
      <c r="K47" s="83"/>
      <c r="L47" s="66" t="s">
        <v>274</v>
      </c>
      <c r="M47" s="323">
        <f t="shared" si="13"/>
        <v>50</v>
      </c>
      <c r="N47" s="324">
        <f t="shared" si="14"/>
        <v>15</v>
      </c>
      <c r="O47" s="325">
        <f t="shared" si="15"/>
        <v>35</v>
      </c>
      <c r="P47" s="326">
        <f t="shared" si="16"/>
        <v>35</v>
      </c>
      <c r="Q47" s="327">
        <f t="shared" si="47"/>
        <v>2</v>
      </c>
      <c r="R47" s="320">
        <f t="shared" si="66"/>
        <v>0</v>
      </c>
      <c r="S47" s="320">
        <f>IFERROR((SUM(AE47:AL47,AQ47,BB47:BI47,BN47))*Q47/O47," ")</f>
        <v>1.4285714285714286</v>
      </c>
      <c r="T47" s="329">
        <f t="shared" si="68"/>
        <v>0.5714285714285714</v>
      </c>
      <c r="U47" s="423">
        <f t="shared" si="69"/>
        <v>1.4</v>
      </c>
      <c r="V47" s="84" t="s">
        <v>96</v>
      </c>
      <c r="W47" s="70" t="s">
        <v>96</v>
      </c>
      <c r="X47" s="120">
        <v>2</v>
      </c>
      <c r="Y47" s="343">
        <f t="shared" si="0"/>
        <v>50</v>
      </c>
      <c r="Z47" s="344">
        <f t="shared" si="1"/>
        <v>35</v>
      </c>
      <c r="AA47" s="345">
        <f t="shared" si="2"/>
        <v>35</v>
      </c>
      <c r="AB47" s="78">
        <v>10</v>
      </c>
      <c r="AC47" s="87">
        <v>10</v>
      </c>
      <c r="AD47" s="80"/>
      <c r="AE47" s="80">
        <v>10</v>
      </c>
      <c r="AF47" s="80"/>
      <c r="AG47" s="80"/>
      <c r="AH47" s="80"/>
      <c r="AI47" s="80"/>
      <c r="AJ47" s="80"/>
      <c r="AK47" s="80">
        <v>15</v>
      </c>
      <c r="AL47" s="80"/>
      <c r="AM47" s="80"/>
      <c r="AN47" s="80"/>
      <c r="AO47" s="80"/>
      <c r="AP47" s="80"/>
      <c r="AQ47" s="80"/>
      <c r="AR47" s="88"/>
      <c r="AS47" s="219">
        <v>15</v>
      </c>
      <c r="AT47" s="70"/>
      <c r="AU47" s="85"/>
      <c r="AV47" s="352">
        <f t="shared" si="3"/>
        <v>0</v>
      </c>
      <c r="AW47" s="344">
        <f t="shared" si="4"/>
        <v>0</v>
      </c>
      <c r="AX47" s="353">
        <f t="shared" si="5"/>
        <v>0</v>
      </c>
      <c r="AY47" s="80"/>
      <c r="AZ47" s="87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8"/>
      <c r="BP47" s="89"/>
      <c r="BQ47" s="359">
        <f t="shared" ref="BQ47" si="74">IFERROR(M47/Q47," ")</f>
        <v>25</v>
      </c>
      <c r="BR47" s="360" t="str">
        <f t="shared" ref="BR47" si="75">IF(OR(BQ47&gt;30,BQ47&lt;25),"1 ECTS powinien mieścić się przedziale 25-30h","Wartość prawidłowa")</f>
        <v>Wartość prawidłowa</v>
      </c>
      <c r="BS47" s="375">
        <f t="shared" si="33"/>
        <v>25</v>
      </c>
      <c r="BT47" s="376">
        <f t="shared" si="34"/>
        <v>10</v>
      </c>
      <c r="BU47" s="376">
        <f t="shared" si="35"/>
        <v>0</v>
      </c>
      <c r="BV47" s="376">
        <f t="shared" si="36"/>
        <v>0</v>
      </c>
      <c r="BW47" s="376">
        <f t="shared" si="37"/>
        <v>15</v>
      </c>
      <c r="BX47" s="376">
        <f t="shared" si="38"/>
        <v>0</v>
      </c>
      <c r="BY47" s="377">
        <f t="shared" si="39"/>
        <v>50</v>
      </c>
      <c r="BZ47" s="378">
        <f t="shared" si="40"/>
        <v>1</v>
      </c>
      <c r="CA47" s="379">
        <f t="shared" si="41"/>
        <v>0.4</v>
      </c>
      <c r="CB47" s="379">
        <f t="shared" si="42"/>
        <v>0</v>
      </c>
      <c r="CC47" s="379">
        <f t="shared" si="43"/>
        <v>0</v>
      </c>
      <c r="CD47" s="379">
        <f t="shared" si="44"/>
        <v>0.6</v>
      </c>
      <c r="CE47" s="379">
        <f t="shared" si="45"/>
        <v>0</v>
      </c>
      <c r="CF47" s="380">
        <f t="shared" si="46"/>
        <v>2</v>
      </c>
      <c r="CG47" s="381">
        <f t="shared" si="70"/>
        <v>35</v>
      </c>
      <c r="CH47" s="382">
        <f t="shared" si="71"/>
        <v>10</v>
      </c>
      <c r="CI47" s="383">
        <f t="shared" si="72"/>
        <v>1.4</v>
      </c>
      <c r="CJ47" s="384">
        <f t="shared" si="73"/>
        <v>0.4</v>
      </c>
      <c r="CK47" s="372">
        <f>Matryca!Q47</f>
        <v>3</v>
      </c>
      <c r="CL47" s="373">
        <f>Matryca!R47</f>
        <v>2</v>
      </c>
      <c r="CM47" s="374">
        <f>Matryca!S47</f>
        <v>1</v>
      </c>
    </row>
    <row r="48" spans="1:91" s="77" customFormat="1" ht="30" customHeight="1" x14ac:dyDescent="0.25">
      <c r="A48" s="78">
        <v>28</v>
      </c>
      <c r="B48" s="79"/>
      <c r="C48" s="61" t="s">
        <v>399</v>
      </c>
      <c r="D48" s="61"/>
      <c r="E48" s="81">
        <v>2</v>
      </c>
      <c r="F48" s="80" t="s">
        <v>400</v>
      </c>
      <c r="G48" s="61" t="s">
        <v>56</v>
      </c>
      <c r="H48" s="82"/>
      <c r="I48" s="121" t="s">
        <v>382</v>
      </c>
      <c r="J48" s="83"/>
      <c r="K48" s="83"/>
      <c r="L48" s="66" t="s">
        <v>274</v>
      </c>
      <c r="M48" s="424">
        <f t="shared" si="13"/>
        <v>75</v>
      </c>
      <c r="N48" s="425">
        <f t="shared" si="14"/>
        <v>30</v>
      </c>
      <c r="O48" s="426">
        <f t="shared" si="15"/>
        <v>45</v>
      </c>
      <c r="P48" s="427">
        <f t="shared" si="16"/>
        <v>45</v>
      </c>
      <c r="Q48" s="428">
        <f t="shared" si="47"/>
        <v>3</v>
      </c>
      <c r="R48" s="320">
        <f t="shared" si="66"/>
        <v>0</v>
      </c>
      <c r="S48" s="320">
        <f t="shared" si="67"/>
        <v>3</v>
      </c>
      <c r="T48" s="429">
        <f t="shared" si="68"/>
        <v>0</v>
      </c>
      <c r="U48" s="330">
        <f t="shared" si="69"/>
        <v>1.8</v>
      </c>
      <c r="V48" s="84" t="s">
        <v>96</v>
      </c>
      <c r="W48" s="70" t="s">
        <v>96</v>
      </c>
      <c r="X48" s="122">
        <v>3</v>
      </c>
      <c r="Y48" s="443">
        <f t="shared" si="0"/>
        <v>75</v>
      </c>
      <c r="Z48" s="350">
        <f t="shared" si="1"/>
        <v>45</v>
      </c>
      <c r="AA48" s="444">
        <f t="shared" si="2"/>
        <v>45</v>
      </c>
      <c r="AB48" s="220"/>
      <c r="AC48" s="124"/>
      <c r="AD48" s="125"/>
      <c r="AE48" s="125">
        <v>10</v>
      </c>
      <c r="AF48" s="125"/>
      <c r="AG48" s="125"/>
      <c r="AH48" s="125"/>
      <c r="AI48" s="125"/>
      <c r="AJ48" s="125"/>
      <c r="AK48" s="125">
        <v>35</v>
      </c>
      <c r="AL48" s="125"/>
      <c r="AM48" s="125"/>
      <c r="AN48" s="125"/>
      <c r="AO48" s="125"/>
      <c r="AP48" s="122"/>
      <c r="AQ48" s="122"/>
      <c r="AR48" s="126"/>
      <c r="AS48" s="221">
        <v>30</v>
      </c>
      <c r="AT48" s="70"/>
      <c r="AU48" s="75"/>
      <c r="AV48" s="349">
        <f t="shared" si="3"/>
        <v>0</v>
      </c>
      <c r="AW48" s="350">
        <f t="shared" si="4"/>
        <v>0</v>
      </c>
      <c r="AX48" s="354">
        <f t="shared" si="5"/>
        <v>0</v>
      </c>
      <c r="AY48" s="123"/>
      <c r="AZ48" s="128"/>
      <c r="BA48" s="125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6"/>
      <c r="BP48" s="127"/>
      <c r="BQ48" s="359">
        <f t="shared" si="21"/>
        <v>25</v>
      </c>
      <c r="BR48" s="360" t="str">
        <f t="shared" si="49"/>
        <v>Wartość prawidłowa</v>
      </c>
      <c r="BS48" s="375">
        <f t="shared" si="33"/>
        <v>45</v>
      </c>
      <c r="BT48" s="376">
        <f t="shared" si="34"/>
        <v>0</v>
      </c>
      <c r="BU48" s="376">
        <f t="shared" si="35"/>
        <v>0</v>
      </c>
      <c r="BV48" s="376">
        <f t="shared" si="36"/>
        <v>0</v>
      </c>
      <c r="BW48" s="376">
        <f t="shared" si="37"/>
        <v>30</v>
      </c>
      <c r="BX48" s="376">
        <f t="shared" si="38"/>
        <v>0</v>
      </c>
      <c r="BY48" s="377">
        <f t="shared" si="39"/>
        <v>75</v>
      </c>
      <c r="BZ48" s="378">
        <f t="shared" si="40"/>
        <v>1.8</v>
      </c>
      <c r="CA48" s="379">
        <f t="shared" si="41"/>
        <v>0</v>
      </c>
      <c r="CB48" s="379">
        <f t="shared" si="42"/>
        <v>0</v>
      </c>
      <c r="CC48" s="379">
        <f t="shared" si="43"/>
        <v>0</v>
      </c>
      <c r="CD48" s="379">
        <f t="shared" si="44"/>
        <v>1.2</v>
      </c>
      <c r="CE48" s="379">
        <f t="shared" si="45"/>
        <v>0</v>
      </c>
      <c r="CF48" s="380">
        <f t="shared" si="46"/>
        <v>3</v>
      </c>
      <c r="CG48" s="381">
        <f t="shared" si="70"/>
        <v>45</v>
      </c>
      <c r="CH48" s="382">
        <f t="shared" si="71"/>
        <v>0</v>
      </c>
      <c r="CI48" s="383">
        <f t="shared" si="72"/>
        <v>1.8</v>
      </c>
      <c r="CJ48" s="384">
        <f t="shared" si="73"/>
        <v>0</v>
      </c>
      <c r="CK48" s="372">
        <f>Matryca!Q48</f>
        <v>2</v>
      </c>
      <c r="CL48" s="373">
        <f>Matryca!R48</f>
        <v>3</v>
      </c>
      <c r="CM48" s="374">
        <f>Matryca!S48</f>
        <v>1</v>
      </c>
    </row>
    <row r="49" spans="1:91" s="77" customFormat="1" ht="30" customHeight="1" x14ac:dyDescent="0.25">
      <c r="A49" s="78">
        <v>29</v>
      </c>
      <c r="B49" s="79"/>
      <c r="C49" s="80" t="s">
        <v>399</v>
      </c>
      <c r="D49" s="80"/>
      <c r="E49" s="81">
        <v>2</v>
      </c>
      <c r="F49" s="80" t="s">
        <v>400</v>
      </c>
      <c r="G49" s="61" t="s">
        <v>57</v>
      </c>
      <c r="H49" s="82"/>
      <c r="I49" s="121" t="s">
        <v>383</v>
      </c>
      <c r="J49" s="83"/>
      <c r="K49" s="83"/>
      <c r="L49" s="66" t="s">
        <v>275</v>
      </c>
      <c r="M49" s="323">
        <f t="shared" si="13"/>
        <v>125</v>
      </c>
      <c r="N49" s="324">
        <f t="shared" si="14"/>
        <v>100</v>
      </c>
      <c r="O49" s="325">
        <f t="shared" si="15"/>
        <v>25</v>
      </c>
      <c r="P49" s="326">
        <f t="shared" si="16"/>
        <v>25</v>
      </c>
      <c r="Q49" s="327">
        <f t="shared" si="47"/>
        <v>5</v>
      </c>
      <c r="R49" s="320">
        <f t="shared" si="66"/>
        <v>0</v>
      </c>
      <c r="S49" s="320">
        <f t="shared" si="67"/>
        <v>0</v>
      </c>
      <c r="T49" s="329">
        <f t="shared" si="68"/>
        <v>0</v>
      </c>
      <c r="U49" s="330">
        <f t="shared" si="69"/>
        <v>1</v>
      </c>
      <c r="V49" s="84" t="s">
        <v>96</v>
      </c>
      <c r="W49" s="70" t="s">
        <v>96</v>
      </c>
      <c r="X49" s="120">
        <v>5</v>
      </c>
      <c r="Y49" s="343">
        <f t="shared" si="0"/>
        <v>125</v>
      </c>
      <c r="Z49" s="344">
        <f t="shared" si="1"/>
        <v>25</v>
      </c>
      <c r="AA49" s="345">
        <f t="shared" si="2"/>
        <v>25</v>
      </c>
      <c r="AB49" s="222"/>
      <c r="AC49" s="130"/>
      <c r="AD49" s="131">
        <v>25</v>
      </c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31"/>
      <c r="AR49" s="132"/>
      <c r="AS49" s="223">
        <v>100</v>
      </c>
      <c r="AT49" s="70"/>
      <c r="AU49" s="85"/>
      <c r="AV49" s="352">
        <f t="shared" si="3"/>
        <v>0</v>
      </c>
      <c r="AW49" s="344">
        <f t="shared" si="4"/>
        <v>0</v>
      </c>
      <c r="AX49" s="354">
        <f t="shared" si="5"/>
        <v>0</v>
      </c>
      <c r="AY49" s="129"/>
      <c r="AZ49" s="13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32"/>
      <c r="BP49" s="133"/>
      <c r="BQ49" s="359">
        <f t="shared" si="21"/>
        <v>25</v>
      </c>
      <c r="BR49" s="360" t="str">
        <f t="shared" si="49"/>
        <v>Wartość prawidłowa</v>
      </c>
      <c r="BS49" s="375">
        <f t="shared" si="33"/>
        <v>25</v>
      </c>
      <c r="BT49" s="376">
        <f t="shared" si="34"/>
        <v>0</v>
      </c>
      <c r="BU49" s="376">
        <f t="shared" si="35"/>
        <v>0</v>
      </c>
      <c r="BV49" s="376">
        <f t="shared" si="36"/>
        <v>0</v>
      </c>
      <c r="BW49" s="376">
        <f t="shared" si="37"/>
        <v>100</v>
      </c>
      <c r="BX49" s="376">
        <f t="shared" si="38"/>
        <v>0</v>
      </c>
      <c r="BY49" s="377">
        <f t="shared" si="39"/>
        <v>125</v>
      </c>
      <c r="BZ49" s="378">
        <f t="shared" si="40"/>
        <v>1</v>
      </c>
      <c r="CA49" s="379">
        <f t="shared" si="41"/>
        <v>0</v>
      </c>
      <c r="CB49" s="379">
        <f t="shared" si="42"/>
        <v>0</v>
      </c>
      <c r="CC49" s="379">
        <f t="shared" si="43"/>
        <v>0</v>
      </c>
      <c r="CD49" s="379">
        <f t="shared" si="44"/>
        <v>4</v>
      </c>
      <c r="CE49" s="379">
        <f t="shared" si="45"/>
        <v>0</v>
      </c>
      <c r="CF49" s="380">
        <f t="shared" si="46"/>
        <v>5</v>
      </c>
      <c r="CG49" s="381">
        <f t="shared" si="70"/>
        <v>25</v>
      </c>
      <c r="CH49" s="382">
        <f t="shared" si="71"/>
        <v>0</v>
      </c>
      <c r="CI49" s="383">
        <f t="shared" si="72"/>
        <v>1</v>
      </c>
      <c r="CJ49" s="384">
        <f t="shared" si="73"/>
        <v>0</v>
      </c>
      <c r="CK49" s="372">
        <f>Matryca!Q49</f>
        <v>1</v>
      </c>
      <c r="CL49" s="373">
        <f>Matryca!R49</f>
        <v>4</v>
      </c>
      <c r="CM49" s="374">
        <f>Matryca!S49</f>
        <v>1</v>
      </c>
    </row>
    <row r="50" spans="1:91" s="77" customFormat="1" ht="15.75" x14ac:dyDescent="0.25">
      <c r="A50" s="78">
        <v>30</v>
      </c>
      <c r="B50" s="79"/>
      <c r="C50" s="80" t="s">
        <v>399</v>
      </c>
      <c r="D50" s="80"/>
      <c r="E50" s="81">
        <v>2</v>
      </c>
      <c r="F50" s="80" t="s">
        <v>400</v>
      </c>
      <c r="G50" s="61" t="s">
        <v>56</v>
      </c>
      <c r="H50" s="82"/>
      <c r="I50" s="92" t="s">
        <v>384</v>
      </c>
      <c r="J50" s="83"/>
      <c r="K50" s="83"/>
      <c r="L50" s="66" t="s">
        <v>275</v>
      </c>
      <c r="M50" s="323">
        <f t="shared" si="13"/>
        <v>50</v>
      </c>
      <c r="N50" s="324">
        <f t="shared" si="14"/>
        <v>0</v>
      </c>
      <c r="O50" s="325">
        <f t="shared" si="15"/>
        <v>50</v>
      </c>
      <c r="P50" s="326">
        <f t="shared" si="16"/>
        <v>50</v>
      </c>
      <c r="Q50" s="327">
        <f t="shared" si="47"/>
        <v>2</v>
      </c>
      <c r="R50" s="320">
        <f t="shared" si="66"/>
        <v>0</v>
      </c>
      <c r="S50" s="320">
        <f t="shared" si="67"/>
        <v>2</v>
      </c>
      <c r="T50" s="329">
        <f t="shared" si="68"/>
        <v>0</v>
      </c>
      <c r="U50" s="330">
        <f t="shared" si="69"/>
        <v>2</v>
      </c>
      <c r="V50" s="84" t="s">
        <v>96</v>
      </c>
      <c r="W50" s="70" t="s">
        <v>96</v>
      </c>
      <c r="X50" s="120">
        <v>2</v>
      </c>
      <c r="Y50" s="343">
        <f t="shared" si="0"/>
        <v>50</v>
      </c>
      <c r="Z50" s="344">
        <f t="shared" si="1"/>
        <v>50</v>
      </c>
      <c r="AA50" s="345">
        <f t="shared" si="2"/>
        <v>50</v>
      </c>
      <c r="AB50" s="78"/>
      <c r="AC50" s="87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>
        <v>50</v>
      </c>
      <c r="AR50" s="88"/>
      <c r="AS50" s="219"/>
      <c r="AT50" s="70"/>
      <c r="AU50" s="85"/>
      <c r="AV50" s="352">
        <f t="shared" si="3"/>
        <v>0</v>
      </c>
      <c r="AW50" s="344">
        <f t="shared" si="4"/>
        <v>0</v>
      </c>
      <c r="AX50" s="353">
        <f t="shared" si="5"/>
        <v>0</v>
      </c>
      <c r="AY50" s="80"/>
      <c r="AZ50" s="87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8"/>
      <c r="BP50" s="89"/>
      <c r="BQ50" s="359">
        <f t="shared" si="21"/>
        <v>25</v>
      </c>
      <c r="BR50" s="360" t="str">
        <f t="shared" si="49"/>
        <v>Wartość prawidłowa</v>
      </c>
      <c r="BS50" s="375">
        <f t="shared" si="33"/>
        <v>0</v>
      </c>
      <c r="BT50" s="376">
        <f t="shared" si="34"/>
        <v>0</v>
      </c>
      <c r="BU50" s="376">
        <f t="shared" si="35"/>
        <v>0</v>
      </c>
      <c r="BV50" s="376">
        <f t="shared" si="36"/>
        <v>0</v>
      </c>
      <c r="BW50" s="376">
        <f t="shared" si="37"/>
        <v>0</v>
      </c>
      <c r="BX50" s="376">
        <f t="shared" si="38"/>
        <v>50</v>
      </c>
      <c r="BY50" s="377">
        <f t="shared" si="39"/>
        <v>50</v>
      </c>
      <c r="BZ50" s="378">
        <f t="shared" si="40"/>
        <v>0</v>
      </c>
      <c r="CA50" s="379">
        <f t="shared" si="41"/>
        <v>0</v>
      </c>
      <c r="CB50" s="379">
        <f t="shared" si="42"/>
        <v>0</v>
      </c>
      <c r="CC50" s="379">
        <f t="shared" si="43"/>
        <v>0</v>
      </c>
      <c r="CD50" s="379">
        <f t="shared" si="44"/>
        <v>0</v>
      </c>
      <c r="CE50" s="379">
        <f t="shared" si="45"/>
        <v>2</v>
      </c>
      <c r="CF50" s="380">
        <f t="shared" si="46"/>
        <v>2</v>
      </c>
      <c r="CG50" s="381">
        <f t="shared" si="70"/>
        <v>2</v>
      </c>
      <c r="CH50" s="382">
        <f t="shared" si="71"/>
        <v>0</v>
      </c>
      <c r="CI50" s="383">
        <f t="shared" si="72"/>
        <v>2</v>
      </c>
      <c r="CJ50" s="384">
        <f t="shared" si="73"/>
        <v>0</v>
      </c>
      <c r="CK50" s="372">
        <f>Matryca!Q50</f>
        <v>2</v>
      </c>
      <c r="CL50" s="373">
        <f>Matryca!R50</f>
        <v>8</v>
      </c>
      <c r="CM50" s="374">
        <f>Matryca!S50</f>
        <v>1</v>
      </c>
    </row>
    <row r="51" spans="1:91" s="77" customFormat="1" ht="30" customHeight="1" x14ac:dyDescent="0.25">
      <c r="A51" s="78">
        <v>31</v>
      </c>
      <c r="B51" s="79"/>
      <c r="C51" s="80" t="s">
        <v>399</v>
      </c>
      <c r="D51" s="80"/>
      <c r="E51" s="81">
        <v>2</v>
      </c>
      <c r="F51" s="80" t="s">
        <v>400</v>
      </c>
      <c r="G51" s="61" t="s">
        <v>57</v>
      </c>
      <c r="H51" s="82"/>
      <c r="I51" s="92" t="s">
        <v>467</v>
      </c>
      <c r="J51" s="83"/>
      <c r="K51" s="83"/>
      <c r="L51" s="66" t="s">
        <v>274</v>
      </c>
      <c r="M51" s="323">
        <f t="shared" si="13"/>
        <v>50</v>
      </c>
      <c r="N51" s="324">
        <f t="shared" si="14"/>
        <v>25</v>
      </c>
      <c r="O51" s="325">
        <f t="shared" si="15"/>
        <v>25</v>
      </c>
      <c r="P51" s="326">
        <f t="shared" si="16"/>
        <v>25</v>
      </c>
      <c r="Q51" s="327">
        <f t="shared" si="47"/>
        <v>2</v>
      </c>
      <c r="R51" s="320">
        <f t="shared" si="66"/>
        <v>0</v>
      </c>
      <c r="S51" s="320">
        <f t="shared" si="67"/>
        <v>0</v>
      </c>
      <c r="T51" s="329">
        <f t="shared" si="68"/>
        <v>0.8</v>
      </c>
      <c r="U51" s="330">
        <f>IFERROR((SUM(AB51,AD51:AN51,AP51:AQ51,AY51,BA51:BK51,BM51:BN51)*Q51/M51)," ")</f>
        <v>1</v>
      </c>
      <c r="V51" s="84" t="s">
        <v>96</v>
      </c>
      <c r="W51" s="70" t="s">
        <v>96</v>
      </c>
      <c r="X51" s="120">
        <v>2</v>
      </c>
      <c r="Y51" s="343">
        <f t="shared" si="0"/>
        <v>50</v>
      </c>
      <c r="Z51" s="344">
        <f t="shared" si="1"/>
        <v>25</v>
      </c>
      <c r="AA51" s="345">
        <f t="shared" si="2"/>
        <v>25</v>
      </c>
      <c r="AB51" s="78">
        <v>10</v>
      </c>
      <c r="AC51" s="87">
        <v>10</v>
      </c>
      <c r="AD51" s="80">
        <v>15</v>
      </c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8"/>
      <c r="AS51" s="219">
        <v>25</v>
      </c>
      <c r="AT51" s="70"/>
      <c r="AU51" s="85"/>
      <c r="AV51" s="352">
        <f t="shared" si="3"/>
        <v>0</v>
      </c>
      <c r="AW51" s="344">
        <f t="shared" si="4"/>
        <v>0</v>
      </c>
      <c r="AX51" s="353">
        <f t="shared" si="5"/>
        <v>0</v>
      </c>
      <c r="AY51" s="80"/>
      <c r="AZ51" s="87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8"/>
      <c r="BP51" s="89"/>
      <c r="BQ51" s="359">
        <f t="shared" si="21"/>
        <v>25</v>
      </c>
      <c r="BR51" s="360" t="str">
        <f t="shared" si="49"/>
        <v>Wartość prawidłowa</v>
      </c>
      <c r="BS51" s="375">
        <f t="shared" si="33"/>
        <v>15</v>
      </c>
      <c r="BT51" s="376">
        <f t="shared" si="34"/>
        <v>10</v>
      </c>
      <c r="BU51" s="376">
        <f t="shared" si="35"/>
        <v>0</v>
      </c>
      <c r="BV51" s="376">
        <f t="shared" si="36"/>
        <v>0</v>
      </c>
      <c r="BW51" s="376">
        <f t="shared" si="37"/>
        <v>25</v>
      </c>
      <c r="BX51" s="376">
        <f t="shared" si="38"/>
        <v>0</v>
      </c>
      <c r="BY51" s="377">
        <f t="shared" si="39"/>
        <v>50</v>
      </c>
      <c r="BZ51" s="378">
        <f t="shared" si="40"/>
        <v>0.6</v>
      </c>
      <c r="CA51" s="379">
        <f t="shared" si="41"/>
        <v>0.4</v>
      </c>
      <c r="CB51" s="379">
        <f t="shared" si="42"/>
        <v>0</v>
      </c>
      <c r="CC51" s="379">
        <f t="shared" si="43"/>
        <v>0</v>
      </c>
      <c r="CD51" s="379">
        <f t="shared" si="44"/>
        <v>1</v>
      </c>
      <c r="CE51" s="379">
        <f t="shared" si="45"/>
        <v>0</v>
      </c>
      <c r="CF51" s="380">
        <f t="shared" si="46"/>
        <v>2</v>
      </c>
      <c r="CG51" s="381">
        <f t="shared" si="70"/>
        <v>25</v>
      </c>
      <c r="CH51" s="382">
        <f t="shared" si="71"/>
        <v>10</v>
      </c>
      <c r="CI51" s="383">
        <f t="shared" si="72"/>
        <v>1</v>
      </c>
      <c r="CJ51" s="384">
        <f t="shared" si="73"/>
        <v>0.4</v>
      </c>
      <c r="CK51" s="372">
        <f>Matryca!Q51</f>
        <v>3</v>
      </c>
      <c r="CL51" s="373">
        <f>Matryca!R51</f>
        <v>2</v>
      </c>
      <c r="CM51" s="374">
        <f>Matryca!S51</f>
        <v>2</v>
      </c>
    </row>
    <row r="52" spans="1:91" s="77" customFormat="1" ht="47.25" x14ac:dyDescent="0.25">
      <c r="A52" s="78">
        <v>32</v>
      </c>
      <c r="B52" s="79"/>
      <c r="C52" s="80" t="s">
        <v>399</v>
      </c>
      <c r="D52" s="80"/>
      <c r="E52" s="81">
        <v>2</v>
      </c>
      <c r="F52" s="80" t="s">
        <v>400</v>
      </c>
      <c r="G52" s="61" t="s">
        <v>57</v>
      </c>
      <c r="H52" s="82"/>
      <c r="I52" s="83" t="s">
        <v>385</v>
      </c>
      <c r="J52" s="83"/>
      <c r="K52" s="83"/>
      <c r="L52" s="66" t="s">
        <v>274</v>
      </c>
      <c r="M52" s="323">
        <f t="shared" si="13"/>
        <v>50</v>
      </c>
      <c r="N52" s="324">
        <f t="shared" si="14"/>
        <v>25</v>
      </c>
      <c r="O52" s="325">
        <f t="shared" si="15"/>
        <v>25</v>
      </c>
      <c r="P52" s="326">
        <f t="shared" si="16"/>
        <v>25</v>
      </c>
      <c r="Q52" s="327">
        <f t="shared" si="47"/>
        <v>2</v>
      </c>
      <c r="R52" s="320">
        <f t="shared" si="66"/>
        <v>0</v>
      </c>
      <c r="S52" s="320">
        <f t="shared" si="67"/>
        <v>1.2</v>
      </c>
      <c r="T52" s="329">
        <f t="shared" si="68"/>
        <v>0.8</v>
      </c>
      <c r="U52" s="330">
        <f t="shared" si="69"/>
        <v>1</v>
      </c>
      <c r="V52" s="84" t="s">
        <v>96</v>
      </c>
      <c r="W52" s="70" t="s">
        <v>96</v>
      </c>
      <c r="X52" s="120">
        <v>2</v>
      </c>
      <c r="Y52" s="343">
        <f t="shared" si="0"/>
        <v>50</v>
      </c>
      <c r="Z52" s="344">
        <f t="shared" si="1"/>
        <v>25</v>
      </c>
      <c r="AA52" s="345">
        <f t="shared" si="2"/>
        <v>25</v>
      </c>
      <c r="AB52" s="78">
        <v>10</v>
      </c>
      <c r="AC52" s="87">
        <v>10</v>
      </c>
      <c r="AD52" s="80"/>
      <c r="AE52" s="80"/>
      <c r="AF52" s="80">
        <v>15</v>
      </c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8"/>
      <c r="AS52" s="219">
        <v>25</v>
      </c>
      <c r="AT52" s="70"/>
      <c r="AU52" s="85"/>
      <c r="AV52" s="352">
        <f t="shared" si="3"/>
        <v>0</v>
      </c>
      <c r="AW52" s="344">
        <f t="shared" si="4"/>
        <v>0</v>
      </c>
      <c r="AX52" s="353">
        <f t="shared" si="5"/>
        <v>0</v>
      </c>
      <c r="AY52" s="80"/>
      <c r="AZ52" s="87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8"/>
      <c r="BP52" s="89"/>
      <c r="BQ52" s="359">
        <f t="shared" si="21"/>
        <v>25</v>
      </c>
      <c r="BR52" s="360" t="str">
        <f t="shared" si="49"/>
        <v>Wartość prawidłowa</v>
      </c>
      <c r="BS52" s="375">
        <f t="shared" si="33"/>
        <v>15</v>
      </c>
      <c r="BT52" s="376">
        <f t="shared" si="34"/>
        <v>10</v>
      </c>
      <c r="BU52" s="376">
        <f t="shared" si="35"/>
        <v>0</v>
      </c>
      <c r="BV52" s="376">
        <f t="shared" si="36"/>
        <v>0</v>
      </c>
      <c r="BW52" s="376">
        <f t="shared" si="37"/>
        <v>25</v>
      </c>
      <c r="BX52" s="376">
        <f t="shared" si="38"/>
        <v>0</v>
      </c>
      <c r="BY52" s="377">
        <f t="shared" si="39"/>
        <v>50</v>
      </c>
      <c r="BZ52" s="378">
        <f t="shared" si="40"/>
        <v>0.6</v>
      </c>
      <c r="CA52" s="379">
        <f t="shared" si="41"/>
        <v>0.4</v>
      </c>
      <c r="CB52" s="379">
        <f t="shared" si="42"/>
        <v>0</v>
      </c>
      <c r="CC52" s="379">
        <f t="shared" si="43"/>
        <v>0</v>
      </c>
      <c r="CD52" s="379">
        <f t="shared" si="44"/>
        <v>1</v>
      </c>
      <c r="CE52" s="379">
        <f t="shared" si="45"/>
        <v>0</v>
      </c>
      <c r="CF52" s="380">
        <f t="shared" si="46"/>
        <v>2</v>
      </c>
      <c r="CG52" s="381">
        <f t="shared" si="70"/>
        <v>25</v>
      </c>
      <c r="CH52" s="382">
        <f t="shared" si="71"/>
        <v>10</v>
      </c>
      <c r="CI52" s="383">
        <f t="shared" si="72"/>
        <v>1</v>
      </c>
      <c r="CJ52" s="384">
        <f t="shared" si="73"/>
        <v>0.4</v>
      </c>
      <c r="CK52" s="372">
        <f>Matryca!Q52</f>
        <v>3</v>
      </c>
      <c r="CL52" s="373">
        <f>Matryca!R52</f>
        <v>3</v>
      </c>
      <c r="CM52" s="374">
        <f>Matryca!S52</f>
        <v>1</v>
      </c>
    </row>
    <row r="53" spans="1:91" s="77" customFormat="1" ht="78.75" x14ac:dyDescent="0.25">
      <c r="A53" s="78">
        <v>33</v>
      </c>
      <c r="B53" s="79"/>
      <c r="C53" s="80" t="s">
        <v>399</v>
      </c>
      <c r="D53" s="80"/>
      <c r="E53" s="81">
        <v>2</v>
      </c>
      <c r="F53" s="80" t="s">
        <v>400</v>
      </c>
      <c r="G53" s="61" t="s">
        <v>57</v>
      </c>
      <c r="H53" s="82"/>
      <c r="I53" s="83" t="s">
        <v>386</v>
      </c>
      <c r="J53" s="83"/>
      <c r="K53" s="83"/>
      <c r="L53" s="66" t="s">
        <v>274</v>
      </c>
      <c r="M53" s="323">
        <f t="shared" si="13"/>
        <v>50</v>
      </c>
      <c r="N53" s="324">
        <f t="shared" si="14"/>
        <v>20</v>
      </c>
      <c r="O53" s="325">
        <f t="shared" si="15"/>
        <v>30</v>
      </c>
      <c r="P53" s="326">
        <f t="shared" si="16"/>
        <v>30</v>
      </c>
      <c r="Q53" s="327">
        <f t="shared" si="47"/>
        <v>2</v>
      </c>
      <c r="R53" s="320">
        <f t="shared" si="66"/>
        <v>0</v>
      </c>
      <c r="S53" s="320">
        <f t="shared" si="67"/>
        <v>1.3333333333333333</v>
      </c>
      <c r="T53" s="329">
        <f t="shared" si="68"/>
        <v>0.66666666666666663</v>
      </c>
      <c r="U53" s="330">
        <f t="shared" si="69"/>
        <v>1.2</v>
      </c>
      <c r="V53" s="84" t="s">
        <v>96</v>
      </c>
      <c r="W53" s="70" t="s">
        <v>96</v>
      </c>
      <c r="X53" s="120">
        <v>2</v>
      </c>
      <c r="Y53" s="343">
        <f t="shared" si="0"/>
        <v>50</v>
      </c>
      <c r="Z53" s="344">
        <f t="shared" si="1"/>
        <v>30</v>
      </c>
      <c r="AA53" s="345">
        <f t="shared" si="2"/>
        <v>30</v>
      </c>
      <c r="AB53" s="78">
        <v>10</v>
      </c>
      <c r="AC53" s="87">
        <v>10</v>
      </c>
      <c r="AD53" s="80"/>
      <c r="AE53" s="80"/>
      <c r="AF53" s="80">
        <v>15</v>
      </c>
      <c r="AG53" s="80"/>
      <c r="AH53" s="80">
        <v>5</v>
      </c>
      <c r="AI53" s="80"/>
      <c r="AJ53" s="80"/>
      <c r="AK53" s="80"/>
      <c r="AL53" s="80"/>
      <c r="AM53" s="80"/>
      <c r="AN53" s="80"/>
      <c r="AO53" s="80"/>
      <c r="AP53" s="80"/>
      <c r="AQ53" s="80"/>
      <c r="AR53" s="88"/>
      <c r="AS53" s="219">
        <v>20</v>
      </c>
      <c r="AT53" s="86"/>
      <c r="AU53" s="120"/>
      <c r="AV53" s="352">
        <f t="shared" si="3"/>
        <v>0</v>
      </c>
      <c r="AW53" s="344">
        <f t="shared" si="4"/>
        <v>0</v>
      </c>
      <c r="AX53" s="354">
        <f t="shared" si="5"/>
        <v>0</v>
      </c>
      <c r="AY53" s="80"/>
      <c r="AZ53" s="87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8"/>
      <c r="BP53" s="89"/>
      <c r="BQ53" s="359">
        <f t="shared" si="21"/>
        <v>25</v>
      </c>
      <c r="BR53" s="360" t="str">
        <f t="shared" si="49"/>
        <v>Wartość prawidłowa</v>
      </c>
      <c r="BS53" s="375">
        <f t="shared" si="33"/>
        <v>20</v>
      </c>
      <c r="BT53" s="376">
        <f t="shared" si="34"/>
        <v>10</v>
      </c>
      <c r="BU53" s="376">
        <f t="shared" si="35"/>
        <v>0</v>
      </c>
      <c r="BV53" s="376">
        <f t="shared" si="36"/>
        <v>0</v>
      </c>
      <c r="BW53" s="376">
        <f t="shared" si="37"/>
        <v>20</v>
      </c>
      <c r="BX53" s="376">
        <f t="shared" si="38"/>
        <v>0</v>
      </c>
      <c r="BY53" s="377">
        <f t="shared" si="39"/>
        <v>50</v>
      </c>
      <c r="BZ53" s="378">
        <f t="shared" si="40"/>
        <v>0.8</v>
      </c>
      <c r="CA53" s="379">
        <f t="shared" si="41"/>
        <v>0.4</v>
      </c>
      <c r="CB53" s="379">
        <f t="shared" si="42"/>
        <v>0</v>
      </c>
      <c r="CC53" s="379">
        <f t="shared" si="43"/>
        <v>0</v>
      </c>
      <c r="CD53" s="379">
        <f t="shared" si="44"/>
        <v>0.8</v>
      </c>
      <c r="CE53" s="379">
        <f t="shared" si="45"/>
        <v>0</v>
      </c>
      <c r="CF53" s="380">
        <f t="shared" si="46"/>
        <v>2</v>
      </c>
      <c r="CG53" s="381">
        <f t="shared" si="70"/>
        <v>30</v>
      </c>
      <c r="CH53" s="382">
        <f t="shared" si="71"/>
        <v>10</v>
      </c>
      <c r="CI53" s="383">
        <f t="shared" si="72"/>
        <v>1.2000000000000002</v>
      </c>
      <c r="CJ53" s="384">
        <f t="shared" si="73"/>
        <v>0.4</v>
      </c>
      <c r="CK53" s="372">
        <f>Matryca!Q53</f>
        <v>2</v>
      </c>
      <c r="CL53" s="373">
        <f>Matryca!R53</f>
        <v>2</v>
      </c>
      <c r="CM53" s="374">
        <f>Matryca!S53</f>
        <v>2</v>
      </c>
    </row>
    <row r="54" spans="1:91" s="77" customFormat="1" ht="24" customHeight="1" x14ac:dyDescent="0.25">
      <c r="A54" s="78">
        <v>34</v>
      </c>
      <c r="B54" s="79"/>
      <c r="C54" s="80" t="s">
        <v>399</v>
      </c>
      <c r="D54" s="80"/>
      <c r="E54" s="81">
        <v>2</v>
      </c>
      <c r="F54" s="80" t="s">
        <v>400</v>
      </c>
      <c r="G54" s="61" t="s">
        <v>56</v>
      </c>
      <c r="H54" s="82"/>
      <c r="I54" s="83" t="s">
        <v>387</v>
      </c>
      <c r="J54" s="83"/>
      <c r="K54" s="83" t="s">
        <v>274</v>
      </c>
      <c r="L54" s="66" t="s">
        <v>275</v>
      </c>
      <c r="M54" s="323">
        <f t="shared" si="13"/>
        <v>50</v>
      </c>
      <c r="N54" s="324">
        <f t="shared" si="14"/>
        <v>20</v>
      </c>
      <c r="O54" s="325">
        <f t="shared" si="15"/>
        <v>30</v>
      </c>
      <c r="P54" s="326">
        <f t="shared" si="16"/>
        <v>30</v>
      </c>
      <c r="Q54" s="327">
        <f t="shared" si="47"/>
        <v>2</v>
      </c>
      <c r="R54" s="320">
        <f t="shared" si="66"/>
        <v>0</v>
      </c>
      <c r="S54" s="320">
        <f t="shared" si="67"/>
        <v>0</v>
      </c>
      <c r="T54" s="329">
        <f t="shared" si="68"/>
        <v>0.66666666666666663</v>
      </c>
      <c r="U54" s="330">
        <f t="shared" si="69"/>
        <v>1.2</v>
      </c>
      <c r="V54" s="84" t="s">
        <v>96</v>
      </c>
      <c r="W54" s="86" t="s">
        <v>96</v>
      </c>
      <c r="X54" s="120">
        <v>2</v>
      </c>
      <c r="Y54" s="343">
        <f t="shared" si="0"/>
        <v>50</v>
      </c>
      <c r="Z54" s="344">
        <f t="shared" si="1"/>
        <v>30</v>
      </c>
      <c r="AA54" s="345">
        <f t="shared" si="2"/>
        <v>30</v>
      </c>
      <c r="AB54" s="78">
        <v>10</v>
      </c>
      <c r="AC54" s="87">
        <v>10</v>
      </c>
      <c r="AD54" s="80">
        <v>20</v>
      </c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8"/>
      <c r="AS54" s="219">
        <v>20</v>
      </c>
      <c r="AT54" s="86"/>
      <c r="AU54" s="120"/>
      <c r="AV54" s="352">
        <f t="shared" si="3"/>
        <v>0</v>
      </c>
      <c r="AW54" s="344">
        <f t="shared" si="4"/>
        <v>0</v>
      </c>
      <c r="AX54" s="354">
        <f t="shared" si="5"/>
        <v>0</v>
      </c>
      <c r="AY54" s="80"/>
      <c r="AZ54" s="87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8"/>
      <c r="BP54" s="89"/>
      <c r="BQ54" s="359">
        <f t="shared" si="21"/>
        <v>25</v>
      </c>
      <c r="BR54" s="360" t="str">
        <f t="shared" si="49"/>
        <v>Wartość prawidłowa</v>
      </c>
      <c r="BS54" s="375">
        <f t="shared" si="33"/>
        <v>20</v>
      </c>
      <c r="BT54" s="376">
        <f t="shared" si="34"/>
        <v>10</v>
      </c>
      <c r="BU54" s="376">
        <f t="shared" si="35"/>
        <v>0</v>
      </c>
      <c r="BV54" s="376">
        <f t="shared" si="36"/>
        <v>0</v>
      </c>
      <c r="BW54" s="376">
        <f t="shared" si="37"/>
        <v>20</v>
      </c>
      <c r="BX54" s="376">
        <f t="shared" si="38"/>
        <v>0</v>
      </c>
      <c r="BY54" s="377">
        <f t="shared" si="39"/>
        <v>50</v>
      </c>
      <c r="BZ54" s="378">
        <f t="shared" si="40"/>
        <v>0.8</v>
      </c>
      <c r="CA54" s="379">
        <f t="shared" si="41"/>
        <v>0.4</v>
      </c>
      <c r="CB54" s="379">
        <f t="shared" si="42"/>
        <v>0</v>
      </c>
      <c r="CC54" s="379">
        <f t="shared" si="43"/>
        <v>0</v>
      </c>
      <c r="CD54" s="379">
        <f t="shared" si="44"/>
        <v>0.8</v>
      </c>
      <c r="CE54" s="379">
        <f t="shared" si="45"/>
        <v>0</v>
      </c>
      <c r="CF54" s="380">
        <f t="shared" si="46"/>
        <v>2</v>
      </c>
      <c r="CG54" s="381">
        <f t="shared" si="70"/>
        <v>30</v>
      </c>
      <c r="CH54" s="382">
        <f t="shared" si="71"/>
        <v>10</v>
      </c>
      <c r="CI54" s="383">
        <f t="shared" si="72"/>
        <v>1.2000000000000002</v>
      </c>
      <c r="CJ54" s="384">
        <f t="shared" si="73"/>
        <v>0.4</v>
      </c>
      <c r="CK54" s="372">
        <f>Matryca!Q54</f>
        <v>1</v>
      </c>
      <c r="CL54" s="373">
        <f>Matryca!R54</f>
        <v>2</v>
      </c>
      <c r="CM54" s="374">
        <f>Matryca!S54</f>
        <v>2</v>
      </c>
    </row>
    <row r="55" spans="1:91" s="77" customFormat="1" ht="30" customHeight="1" x14ac:dyDescent="0.25">
      <c r="A55" s="78">
        <v>35</v>
      </c>
      <c r="B55" s="79"/>
      <c r="C55" s="80" t="s">
        <v>399</v>
      </c>
      <c r="D55" s="80"/>
      <c r="E55" s="81">
        <v>2</v>
      </c>
      <c r="F55" s="80" t="s">
        <v>400</v>
      </c>
      <c r="G55" s="61" t="s">
        <v>56</v>
      </c>
      <c r="H55" s="82"/>
      <c r="I55" s="83" t="s">
        <v>388</v>
      </c>
      <c r="J55" s="83"/>
      <c r="K55" s="83"/>
      <c r="L55" s="66" t="s">
        <v>274</v>
      </c>
      <c r="M55" s="323">
        <f t="shared" si="13"/>
        <v>75</v>
      </c>
      <c r="N55" s="324">
        <f t="shared" si="14"/>
        <v>30</v>
      </c>
      <c r="O55" s="325">
        <f t="shared" si="15"/>
        <v>45</v>
      </c>
      <c r="P55" s="326">
        <f t="shared" si="16"/>
        <v>45</v>
      </c>
      <c r="Q55" s="327">
        <f t="shared" si="47"/>
        <v>3</v>
      </c>
      <c r="R55" s="320">
        <f t="shared" si="66"/>
        <v>0</v>
      </c>
      <c r="S55" s="320">
        <f t="shared" si="67"/>
        <v>2</v>
      </c>
      <c r="T55" s="329">
        <f t="shared" si="68"/>
        <v>1</v>
      </c>
      <c r="U55" s="330">
        <f t="shared" si="69"/>
        <v>1.8</v>
      </c>
      <c r="V55" s="84" t="s">
        <v>96</v>
      </c>
      <c r="W55" s="86"/>
      <c r="X55" s="120"/>
      <c r="Y55" s="343">
        <f t="shared" si="0"/>
        <v>0</v>
      </c>
      <c r="Z55" s="344">
        <f t="shared" si="1"/>
        <v>0</v>
      </c>
      <c r="AA55" s="345">
        <f t="shared" si="2"/>
        <v>0</v>
      </c>
      <c r="AB55" s="78"/>
      <c r="AC55" s="87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8"/>
      <c r="AS55" s="219"/>
      <c r="AT55" s="86" t="s">
        <v>96</v>
      </c>
      <c r="AU55" s="120">
        <v>3</v>
      </c>
      <c r="AV55" s="352">
        <f t="shared" si="3"/>
        <v>75</v>
      </c>
      <c r="AW55" s="344">
        <f t="shared" si="4"/>
        <v>45</v>
      </c>
      <c r="AX55" s="354">
        <f t="shared" si="5"/>
        <v>45</v>
      </c>
      <c r="AY55" s="80">
        <v>15</v>
      </c>
      <c r="AZ55" s="87">
        <v>15</v>
      </c>
      <c r="BA55" s="80"/>
      <c r="BB55" s="80"/>
      <c r="BC55" s="80"/>
      <c r="BD55" s="80"/>
      <c r="BE55" s="80"/>
      <c r="BF55" s="80"/>
      <c r="BG55" s="80"/>
      <c r="BH55" s="80">
        <v>30</v>
      </c>
      <c r="BI55" s="80"/>
      <c r="BJ55" s="80"/>
      <c r="BK55" s="80"/>
      <c r="BL55" s="80"/>
      <c r="BM55" s="80"/>
      <c r="BN55" s="80"/>
      <c r="BO55" s="88"/>
      <c r="BP55" s="89">
        <v>30</v>
      </c>
      <c r="BQ55" s="359">
        <f t="shared" si="21"/>
        <v>25</v>
      </c>
      <c r="BR55" s="360" t="str">
        <f t="shared" si="49"/>
        <v>Wartość prawidłowa</v>
      </c>
      <c r="BS55" s="375">
        <f t="shared" si="33"/>
        <v>30</v>
      </c>
      <c r="BT55" s="376">
        <f t="shared" si="34"/>
        <v>15</v>
      </c>
      <c r="BU55" s="376">
        <f t="shared" si="35"/>
        <v>0</v>
      </c>
      <c r="BV55" s="376">
        <f t="shared" si="36"/>
        <v>0</v>
      </c>
      <c r="BW55" s="376">
        <f t="shared" si="37"/>
        <v>30</v>
      </c>
      <c r="BX55" s="376">
        <f t="shared" si="38"/>
        <v>0</v>
      </c>
      <c r="BY55" s="377">
        <f t="shared" si="39"/>
        <v>75</v>
      </c>
      <c r="BZ55" s="378">
        <f t="shared" si="40"/>
        <v>1.2</v>
      </c>
      <c r="CA55" s="379">
        <f t="shared" si="41"/>
        <v>0.6</v>
      </c>
      <c r="CB55" s="379">
        <f t="shared" si="42"/>
        <v>0</v>
      </c>
      <c r="CC55" s="379">
        <f t="shared" si="43"/>
        <v>0</v>
      </c>
      <c r="CD55" s="379">
        <f t="shared" si="44"/>
        <v>1.2</v>
      </c>
      <c r="CE55" s="379">
        <f t="shared" si="45"/>
        <v>0</v>
      </c>
      <c r="CF55" s="380">
        <f t="shared" si="46"/>
        <v>3</v>
      </c>
      <c r="CG55" s="381">
        <f t="shared" si="70"/>
        <v>45</v>
      </c>
      <c r="CH55" s="382">
        <f t="shared" si="71"/>
        <v>15</v>
      </c>
      <c r="CI55" s="383">
        <f t="shared" si="72"/>
        <v>1.7999999999999998</v>
      </c>
      <c r="CJ55" s="384">
        <f t="shared" si="73"/>
        <v>0.6</v>
      </c>
      <c r="CK55" s="372">
        <f>Matryca!Q55</f>
        <v>5</v>
      </c>
      <c r="CL55" s="373">
        <f>Matryca!R55</f>
        <v>5</v>
      </c>
      <c r="CM55" s="374">
        <f>Matryca!S55</f>
        <v>2</v>
      </c>
    </row>
    <row r="56" spans="1:91" s="77" customFormat="1" ht="31.5" x14ac:dyDescent="0.25">
      <c r="A56" s="78">
        <v>36</v>
      </c>
      <c r="B56" s="79"/>
      <c r="C56" s="80" t="s">
        <v>399</v>
      </c>
      <c r="D56" s="80"/>
      <c r="E56" s="81">
        <v>2</v>
      </c>
      <c r="F56" s="80" t="s">
        <v>400</v>
      </c>
      <c r="G56" s="61" t="s">
        <v>56</v>
      </c>
      <c r="H56" s="82"/>
      <c r="I56" s="83" t="s">
        <v>389</v>
      </c>
      <c r="J56" s="83"/>
      <c r="K56" s="83"/>
      <c r="L56" s="66" t="s">
        <v>274</v>
      </c>
      <c r="M56" s="323">
        <f t="shared" ref="M56:M57" si="76">Y56+AV56</f>
        <v>75</v>
      </c>
      <c r="N56" s="324">
        <f t="shared" si="14"/>
        <v>35</v>
      </c>
      <c r="O56" s="325">
        <f t="shared" ref="O56:O57" si="77">Z56+AW56</f>
        <v>40</v>
      </c>
      <c r="P56" s="326">
        <f t="shared" ref="P56:P57" si="78">AA56+AX56</f>
        <v>40</v>
      </c>
      <c r="Q56" s="327">
        <f t="shared" si="47"/>
        <v>3</v>
      </c>
      <c r="R56" s="320">
        <f t="shared" si="66"/>
        <v>0</v>
      </c>
      <c r="S56" s="320">
        <f t="shared" si="67"/>
        <v>2.25</v>
      </c>
      <c r="T56" s="329">
        <f t="shared" si="68"/>
        <v>0.75</v>
      </c>
      <c r="U56" s="330">
        <f t="shared" si="69"/>
        <v>1.6</v>
      </c>
      <c r="V56" s="84" t="s">
        <v>96</v>
      </c>
      <c r="W56" s="86"/>
      <c r="X56" s="120"/>
      <c r="Y56" s="343">
        <f t="shared" ref="Y56:Y62" si="79">AS56+Z56</f>
        <v>0</v>
      </c>
      <c r="Z56" s="344">
        <f t="shared" ref="Z56:Z62" si="80">AR56+AA56</f>
        <v>0</v>
      </c>
      <c r="AA56" s="345">
        <f t="shared" ref="AA56:AA62" si="81">(SUM(AB56:AQ56))-AC56</f>
        <v>0</v>
      </c>
      <c r="AB56" s="78"/>
      <c r="AC56" s="87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8"/>
      <c r="AS56" s="219"/>
      <c r="AT56" s="86" t="s">
        <v>96</v>
      </c>
      <c r="AU56" s="120">
        <v>3</v>
      </c>
      <c r="AV56" s="352">
        <f t="shared" ref="AV56:AV57" si="82">BP56+AW56</f>
        <v>75</v>
      </c>
      <c r="AW56" s="344">
        <f t="shared" ref="AW56:AW57" si="83">BO56+AX56</f>
        <v>40</v>
      </c>
      <c r="AX56" s="354">
        <f t="shared" ref="AX56:AX57" si="84">(SUM(AY56:BN56))-AZ56</f>
        <v>40</v>
      </c>
      <c r="AY56" s="80">
        <v>10</v>
      </c>
      <c r="AZ56" s="87">
        <v>10</v>
      </c>
      <c r="BA56" s="80"/>
      <c r="BB56" s="80"/>
      <c r="BC56" s="80"/>
      <c r="BD56" s="80"/>
      <c r="BE56" s="80"/>
      <c r="BF56" s="80"/>
      <c r="BG56" s="80"/>
      <c r="BH56" s="80">
        <v>30</v>
      </c>
      <c r="BI56" s="80"/>
      <c r="BJ56" s="80"/>
      <c r="BK56" s="80"/>
      <c r="BL56" s="80"/>
      <c r="BM56" s="80"/>
      <c r="BN56" s="80"/>
      <c r="BO56" s="88"/>
      <c r="BP56" s="89">
        <v>35</v>
      </c>
      <c r="BQ56" s="359">
        <f t="shared" si="21"/>
        <v>25</v>
      </c>
      <c r="BR56" s="360" t="str">
        <f t="shared" si="49"/>
        <v>Wartość prawidłowa</v>
      </c>
      <c r="BS56" s="375">
        <f t="shared" si="33"/>
        <v>30</v>
      </c>
      <c r="BT56" s="376">
        <f t="shared" si="34"/>
        <v>10</v>
      </c>
      <c r="BU56" s="376">
        <f t="shared" si="35"/>
        <v>0</v>
      </c>
      <c r="BV56" s="376">
        <f t="shared" si="36"/>
        <v>0</v>
      </c>
      <c r="BW56" s="376">
        <f t="shared" si="37"/>
        <v>35</v>
      </c>
      <c r="BX56" s="376">
        <f t="shared" si="38"/>
        <v>0</v>
      </c>
      <c r="BY56" s="377">
        <f t="shared" si="39"/>
        <v>75</v>
      </c>
      <c r="BZ56" s="378">
        <f t="shared" si="40"/>
        <v>1.2</v>
      </c>
      <c r="CA56" s="379">
        <f t="shared" si="41"/>
        <v>0.4</v>
      </c>
      <c r="CB56" s="379">
        <f t="shared" si="42"/>
        <v>0</v>
      </c>
      <c r="CC56" s="379">
        <f t="shared" si="43"/>
        <v>0</v>
      </c>
      <c r="CD56" s="379">
        <f t="shared" si="44"/>
        <v>1.4</v>
      </c>
      <c r="CE56" s="379">
        <f t="shared" si="45"/>
        <v>0</v>
      </c>
      <c r="CF56" s="380">
        <f t="shared" si="46"/>
        <v>3</v>
      </c>
      <c r="CG56" s="381">
        <f t="shared" si="70"/>
        <v>40</v>
      </c>
      <c r="CH56" s="382">
        <f t="shared" si="71"/>
        <v>10</v>
      </c>
      <c r="CI56" s="383">
        <f t="shared" si="72"/>
        <v>1.6</v>
      </c>
      <c r="CJ56" s="384">
        <f t="shared" si="73"/>
        <v>0.4</v>
      </c>
      <c r="CK56" s="372">
        <f>Matryca!Q56</f>
        <v>4</v>
      </c>
      <c r="CL56" s="373">
        <f>Matryca!R56</f>
        <v>1</v>
      </c>
      <c r="CM56" s="374">
        <f>Matryca!S56</f>
        <v>1</v>
      </c>
    </row>
    <row r="57" spans="1:91" s="77" customFormat="1" ht="15.75" x14ac:dyDescent="0.25">
      <c r="A57" s="78">
        <v>37</v>
      </c>
      <c r="B57" s="79"/>
      <c r="C57" s="93" t="s">
        <v>399</v>
      </c>
      <c r="D57" s="93"/>
      <c r="E57" s="134">
        <v>2</v>
      </c>
      <c r="F57" s="93" t="s">
        <v>400</v>
      </c>
      <c r="G57" s="61" t="s">
        <v>56</v>
      </c>
      <c r="H57" s="82"/>
      <c r="I57" s="135" t="s">
        <v>390</v>
      </c>
      <c r="J57" s="83"/>
      <c r="K57" s="83"/>
      <c r="L57" s="66" t="s">
        <v>274</v>
      </c>
      <c r="M57" s="430">
        <f t="shared" si="76"/>
        <v>75</v>
      </c>
      <c r="N57" s="431">
        <f t="shared" si="14"/>
        <v>35</v>
      </c>
      <c r="O57" s="432">
        <f t="shared" si="77"/>
        <v>40</v>
      </c>
      <c r="P57" s="433">
        <f t="shared" si="78"/>
        <v>40</v>
      </c>
      <c r="Q57" s="434">
        <f t="shared" si="47"/>
        <v>3</v>
      </c>
      <c r="R57" s="328">
        <f t="shared" si="66"/>
        <v>0</v>
      </c>
      <c r="S57" s="320">
        <f t="shared" si="67"/>
        <v>1.875</v>
      </c>
      <c r="T57" s="435">
        <f t="shared" si="68"/>
        <v>1.125</v>
      </c>
      <c r="U57" s="436">
        <f t="shared" si="69"/>
        <v>1.6</v>
      </c>
      <c r="V57" s="84" t="s">
        <v>96</v>
      </c>
      <c r="W57" s="86"/>
      <c r="X57" s="136"/>
      <c r="Y57" s="445">
        <f t="shared" si="79"/>
        <v>0</v>
      </c>
      <c r="Z57" s="446">
        <f t="shared" si="80"/>
        <v>0</v>
      </c>
      <c r="AA57" s="447">
        <f t="shared" si="81"/>
        <v>0</v>
      </c>
      <c r="AB57" s="137"/>
      <c r="AC57" s="96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7"/>
      <c r="AS57" s="224"/>
      <c r="AT57" s="86" t="s">
        <v>96</v>
      </c>
      <c r="AU57" s="120">
        <v>3</v>
      </c>
      <c r="AV57" s="352">
        <f t="shared" si="82"/>
        <v>75</v>
      </c>
      <c r="AW57" s="344">
        <f t="shared" si="83"/>
        <v>40</v>
      </c>
      <c r="AX57" s="354">
        <f t="shared" si="84"/>
        <v>40</v>
      </c>
      <c r="AY57" s="80">
        <v>15</v>
      </c>
      <c r="AZ57" s="96">
        <v>15</v>
      </c>
      <c r="BA57" s="93"/>
      <c r="BB57" s="93">
        <v>15</v>
      </c>
      <c r="BC57" s="93"/>
      <c r="BD57" s="93"/>
      <c r="BE57" s="93"/>
      <c r="BF57" s="93"/>
      <c r="BG57" s="93"/>
      <c r="BH57" s="93">
        <v>10</v>
      </c>
      <c r="BI57" s="93"/>
      <c r="BJ57" s="93"/>
      <c r="BK57" s="93"/>
      <c r="BL57" s="93"/>
      <c r="BM57" s="93"/>
      <c r="BN57" s="93"/>
      <c r="BO57" s="97"/>
      <c r="BP57" s="98">
        <v>35</v>
      </c>
      <c r="BQ57" s="451">
        <f t="shared" si="21"/>
        <v>25</v>
      </c>
      <c r="BR57" s="360" t="str">
        <f t="shared" si="48"/>
        <v>Wartość prawidłowa</v>
      </c>
      <c r="BS57" s="375">
        <f t="shared" si="33"/>
        <v>25</v>
      </c>
      <c r="BT57" s="376">
        <f t="shared" si="34"/>
        <v>15</v>
      </c>
      <c r="BU57" s="376">
        <f t="shared" si="35"/>
        <v>0</v>
      </c>
      <c r="BV57" s="376">
        <f t="shared" si="36"/>
        <v>0</v>
      </c>
      <c r="BW57" s="376">
        <f t="shared" si="37"/>
        <v>35</v>
      </c>
      <c r="BX57" s="376">
        <f t="shared" si="38"/>
        <v>0</v>
      </c>
      <c r="BY57" s="377">
        <f t="shared" si="39"/>
        <v>75</v>
      </c>
      <c r="BZ57" s="378">
        <f t="shared" si="40"/>
        <v>1</v>
      </c>
      <c r="CA57" s="379">
        <f t="shared" si="41"/>
        <v>0.6</v>
      </c>
      <c r="CB57" s="379">
        <f t="shared" si="42"/>
        <v>0</v>
      </c>
      <c r="CC57" s="379">
        <f t="shared" si="43"/>
        <v>0</v>
      </c>
      <c r="CD57" s="379">
        <f t="shared" si="44"/>
        <v>1.4</v>
      </c>
      <c r="CE57" s="379">
        <f t="shared" si="45"/>
        <v>0</v>
      </c>
      <c r="CF57" s="380">
        <f t="shared" si="46"/>
        <v>3</v>
      </c>
      <c r="CG57" s="381">
        <f t="shared" si="70"/>
        <v>40</v>
      </c>
      <c r="CH57" s="382">
        <f t="shared" si="71"/>
        <v>15</v>
      </c>
      <c r="CI57" s="383">
        <f t="shared" si="72"/>
        <v>1.6</v>
      </c>
      <c r="CJ57" s="384">
        <f t="shared" si="73"/>
        <v>0.6</v>
      </c>
      <c r="CK57" s="372">
        <f>Matryca!Q57</f>
        <v>3</v>
      </c>
      <c r="CL57" s="373">
        <f>Matryca!R57</f>
        <v>1</v>
      </c>
      <c r="CM57" s="374">
        <f>Matryca!S57</f>
        <v>1</v>
      </c>
    </row>
    <row r="58" spans="1:91" s="77" customFormat="1" ht="31.5" x14ac:dyDescent="0.25">
      <c r="A58" s="78">
        <v>38</v>
      </c>
      <c r="B58" s="79"/>
      <c r="C58" s="93" t="s">
        <v>399</v>
      </c>
      <c r="D58" s="93"/>
      <c r="E58" s="81">
        <v>2</v>
      </c>
      <c r="F58" s="93" t="s">
        <v>400</v>
      </c>
      <c r="G58" s="61" t="s">
        <v>56</v>
      </c>
      <c r="H58" s="82"/>
      <c r="I58" s="135" t="s">
        <v>391</v>
      </c>
      <c r="J58" s="83"/>
      <c r="K58" s="83"/>
      <c r="L58" s="66" t="s">
        <v>274</v>
      </c>
      <c r="M58" s="430">
        <f t="shared" ref="M58:M63" si="85">Y58+AV58</f>
        <v>75</v>
      </c>
      <c r="N58" s="431">
        <f t="shared" ref="N58:N63" si="86">AS58+BP58</f>
        <v>45</v>
      </c>
      <c r="O58" s="432">
        <f t="shared" ref="O58:O63" si="87">Z58+AW58</f>
        <v>30</v>
      </c>
      <c r="P58" s="433">
        <f t="shared" ref="P58:P63" si="88">AA58+AX58</f>
        <v>30</v>
      </c>
      <c r="Q58" s="434">
        <f t="shared" ref="Q58:Q63" si="89">X58+AU58</f>
        <v>3</v>
      </c>
      <c r="R58" s="328">
        <f t="shared" ref="R58:R63" si="90">IFERROR((AL58+BI58)*Q58/O58," ")</f>
        <v>0</v>
      </c>
      <c r="S58" s="320">
        <f t="shared" ref="S58:S63" si="91">IFERROR((SUM(AE58:AL58,AQ58,BB58:BI58,BN58))*Q58/O58," ")</f>
        <v>1.5</v>
      </c>
      <c r="T58" s="435">
        <f t="shared" ref="T58:T63" si="92">IFERROR((AC58+AO58+AZ58+BL58)*Q58/O58," ")</f>
        <v>1.5</v>
      </c>
      <c r="U58" s="436">
        <f t="shared" ref="U58:U63" si="93">IFERROR((SUM(AB58,AD58:AN58,AP58:AQ58,AY58,BA58:BK58,BM58:BN58)*Q58/M58)," ")</f>
        <v>1.2</v>
      </c>
      <c r="V58" s="84" t="s">
        <v>96</v>
      </c>
      <c r="W58" s="86"/>
      <c r="X58" s="136"/>
      <c r="Y58" s="445">
        <f t="shared" ref="Y58:Y61" si="94">AS58+Z58</f>
        <v>0</v>
      </c>
      <c r="Z58" s="446">
        <f t="shared" ref="Z58:Z61" si="95">AR58+AA58</f>
        <v>0</v>
      </c>
      <c r="AA58" s="447">
        <f t="shared" ref="AA58:AA61" si="96">(SUM(AB58:AQ58))-AC58</f>
        <v>0</v>
      </c>
      <c r="AB58" s="137"/>
      <c r="AC58" s="96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7"/>
      <c r="AS58" s="224"/>
      <c r="AT58" s="86" t="s">
        <v>96</v>
      </c>
      <c r="AU58" s="120">
        <v>3</v>
      </c>
      <c r="AV58" s="352">
        <f t="shared" ref="AV58:AV62" si="97">BP58+AW58</f>
        <v>75</v>
      </c>
      <c r="AW58" s="344">
        <f t="shared" ref="AW58:AW62" si="98">BO58+AX58</f>
        <v>30</v>
      </c>
      <c r="AX58" s="354">
        <f t="shared" ref="AX58:AX62" si="99">(SUM(AY58:BN58))-AZ58</f>
        <v>30</v>
      </c>
      <c r="AY58" s="80">
        <v>15</v>
      </c>
      <c r="AZ58" s="96">
        <v>15</v>
      </c>
      <c r="BA58" s="93"/>
      <c r="BB58" s="93"/>
      <c r="BC58" s="93"/>
      <c r="BD58" s="93"/>
      <c r="BE58" s="93"/>
      <c r="BF58" s="93"/>
      <c r="BG58" s="93"/>
      <c r="BH58" s="93">
        <v>15</v>
      </c>
      <c r="BI58" s="93"/>
      <c r="BJ58" s="93"/>
      <c r="BK58" s="93"/>
      <c r="BL58" s="93"/>
      <c r="BM58" s="93"/>
      <c r="BN58" s="93"/>
      <c r="BO58" s="97"/>
      <c r="BP58" s="98">
        <v>45</v>
      </c>
      <c r="BQ58" s="451">
        <f t="shared" ref="BQ58:BQ61" si="100">IFERROR(M58/Q58," ")</f>
        <v>25</v>
      </c>
      <c r="BR58" s="360" t="str">
        <f t="shared" ref="BR58:BR61" si="101">IF(OR(BQ58&gt;30,BQ58&lt;25),"1 ECTS powinien mieścić się przedziale 25-30h","Wartość prawidłowa")</f>
        <v>Wartość prawidłowa</v>
      </c>
      <c r="BS58" s="375">
        <f t="shared" ref="BS58:BS61" si="102">SUM(AB58,AD58:AP58,AY58,BA58:BM58)-AC58-AZ58-AO58-BL58</f>
        <v>15</v>
      </c>
      <c r="BT58" s="376">
        <f t="shared" ref="BT58:BT61" si="103">AC58+AZ58</f>
        <v>15</v>
      </c>
      <c r="BU58" s="376">
        <f t="shared" ref="BU58:BU61" si="104">AO58+BL58</f>
        <v>0</v>
      </c>
      <c r="BV58" s="376">
        <f t="shared" ref="BV58:BV61" si="105">AR58+BO58</f>
        <v>0</v>
      </c>
      <c r="BW58" s="376">
        <f t="shared" ref="BW58:BW61" si="106">N58</f>
        <v>45</v>
      </c>
      <c r="BX58" s="376">
        <f t="shared" ref="BX58:BX61" si="107">AQ58+BN58</f>
        <v>0</v>
      </c>
      <c r="BY58" s="377">
        <f t="shared" ref="BY58:BY61" si="108">SUM(BS58:BX58)</f>
        <v>75</v>
      </c>
      <c r="BZ58" s="378">
        <f t="shared" ref="BZ58:BZ61" si="109">IFERROR((BS58*Q58)/BY58," ")</f>
        <v>0.6</v>
      </c>
      <c r="CA58" s="379">
        <f t="shared" ref="CA58:CA61" si="110">IFERROR((BT58*Q58)/BY58," ")</f>
        <v>0.6</v>
      </c>
      <c r="CB58" s="379">
        <f t="shared" ref="CB58:CB61" si="111">IFERROR((BU58*Q58)/BY58," ")</f>
        <v>0</v>
      </c>
      <c r="CC58" s="379">
        <f t="shared" ref="CC58:CC61" si="112">IFERROR((BV58*Q58)/BY58," ")</f>
        <v>0</v>
      </c>
      <c r="CD58" s="379">
        <f t="shared" ref="CD58:CD61" si="113">IFERROR((BW58*Q58)/BY58," ")</f>
        <v>1.8</v>
      </c>
      <c r="CE58" s="379">
        <f t="shared" ref="CE58:CE61" si="114">IFERROR((BX58*Q58)/BY58," ")</f>
        <v>0</v>
      </c>
      <c r="CF58" s="380">
        <f t="shared" ref="CF58:CF61" si="115">IFERROR((SUM(BZ58:CE58))," ")</f>
        <v>3</v>
      </c>
      <c r="CG58" s="381">
        <f t="shared" si="70"/>
        <v>30</v>
      </c>
      <c r="CH58" s="382">
        <f t="shared" si="71"/>
        <v>15</v>
      </c>
      <c r="CI58" s="383">
        <f t="shared" si="72"/>
        <v>1.2</v>
      </c>
      <c r="CJ58" s="384">
        <f t="shared" si="73"/>
        <v>0.6</v>
      </c>
      <c r="CK58" s="372">
        <f>Matryca!Q58</f>
        <v>1</v>
      </c>
      <c r="CL58" s="373">
        <f>Matryca!R58</f>
        <v>2</v>
      </c>
      <c r="CM58" s="374">
        <f>Matryca!S58</f>
        <v>1</v>
      </c>
    </row>
    <row r="59" spans="1:91" s="77" customFormat="1" ht="31.5" x14ac:dyDescent="0.25">
      <c r="A59" s="78">
        <v>39</v>
      </c>
      <c r="B59" s="79"/>
      <c r="C59" s="93" t="s">
        <v>399</v>
      </c>
      <c r="D59" s="93"/>
      <c r="E59" s="81">
        <v>2</v>
      </c>
      <c r="F59" s="93" t="s">
        <v>400</v>
      </c>
      <c r="G59" s="61" t="s">
        <v>56</v>
      </c>
      <c r="H59" s="82"/>
      <c r="I59" s="135" t="s">
        <v>392</v>
      </c>
      <c r="J59" s="83"/>
      <c r="K59" s="83"/>
      <c r="L59" s="66" t="s">
        <v>274</v>
      </c>
      <c r="M59" s="430">
        <f t="shared" si="85"/>
        <v>50</v>
      </c>
      <c r="N59" s="431">
        <f t="shared" si="86"/>
        <v>20</v>
      </c>
      <c r="O59" s="432">
        <f t="shared" si="87"/>
        <v>30</v>
      </c>
      <c r="P59" s="433">
        <f t="shared" si="88"/>
        <v>30</v>
      </c>
      <c r="Q59" s="434">
        <f t="shared" si="89"/>
        <v>2</v>
      </c>
      <c r="R59" s="328">
        <f t="shared" si="90"/>
        <v>0</v>
      </c>
      <c r="S59" s="320">
        <f t="shared" si="91"/>
        <v>1.3333333333333333</v>
      </c>
      <c r="T59" s="435">
        <f t="shared" si="92"/>
        <v>0.66666666666666663</v>
      </c>
      <c r="U59" s="436">
        <f t="shared" si="93"/>
        <v>1.2</v>
      </c>
      <c r="V59" s="84" t="s">
        <v>96</v>
      </c>
      <c r="W59" s="86"/>
      <c r="X59" s="136"/>
      <c r="Y59" s="445">
        <f t="shared" si="94"/>
        <v>0</v>
      </c>
      <c r="Z59" s="446">
        <f t="shared" si="95"/>
        <v>0</v>
      </c>
      <c r="AA59" s="447">
        <f t="shared" si="96"/>
        <v>0</v>
      </c>
      <c r="AB59" s="137"/>
      <c r="AC59" s="96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7"/>
      <c r="AS59" s="224"/>
      <c r="AT59" s="86" t="s">
        <v>96</v>
      </c>
      <c r="AU59" s="120">
        <v>2</v>
      </c>
      <c r="AV59" s="352">
        <f t="shared" si="97"/>
        <v>50</v>
      </c>
      <c r="AW59" s="344">
        <f t="shared" si="98"/>
        <v>30</v>
      </c>
      <c r="AX59" s="354">
        <f t="shared" si="99"/>
        <v>30</v>
      </c>
      <c r="AY59" s="80">
        <v>10</v>
      </c>
      <c r="AZ59" s="96">
        <v>10</v>
      </c>
      <c r="BA59" s="93"/>
      <c r="BB59" s="93">
        <v>20</v>
      </c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7"/>
      <c r="BP59" s="98">
        <v>20</v>
      </c>
      <c r="BQ59" s="451">
        <f t="shared" si="100"/>
        <v>25</v>
      </c>
      <c r="BR59" s="360" t="str">
        <f t="shared" si="101"/>
        <v>Wartość prawidłowa</v>
      </c>
      <c r="BS59" s="375">
        <f t="shared" si="102"/>
        <v>20</v>
      </c>
      <c r="BT59" s="376">
        <f t="shared" si="103"/>
        <v>10</v>
      </c>
      <c r="BU59" s="376">
        <f t="shared" si="104"/>
        <v>0</v>
      </c>
      <c r="BV59" s="376">
        <f t="shared" si="105"/>
        <v>0</v>
      </c>
      <c r="BW59" s="376">
        <f t="shared" si="106"/>
        <v>20</v>
      </c>
      <c r="BX59" s="376">
        <f t="shared" si="107"/>
        <v>0</v>
      </c>
      <c r="BY59" s="377">
        <f t="shared" si="108"/>
        <v>50</v>
      </c>
      <c r="BZ59" s="378">
        <f t="shared" si="109"/>
        <v>0.8</v>
      </c>
      <c r="CA59" s="379">
        <f t="shared" si="110"/>
        <v>0.4</v>
      </c>
      <c r="CB59" s="379">
        <f t="shared" si="111"/>
        <v>0</v>
      </c>
      <c r="CC59" s="379">
        <f t="shared" si="112"/>
        <v>0</v>
      </c>
      <c r="CD59" s="379">
        <f t="shared" si="113"/>
        <v>0.8</v>
      </c>
      <c r="CE59" s="379">
        <f t="shared" si="114"/>
        <v>0</v>
      </c>
      <c r="CF59" s="380">
        <f t="shared" si="115"/>
        <v>2</v>
      </c>
      <c r="CG59" s="381">
        <f t="shared" si="70"/>
        <v>30</v>
      </c>
      <c r="CH59" s="382">
        <f t="shared" si="71"/>
        <v>10</v>
      </c>
      <c r="CI59" s="383">
        <f t="shared" si="72"/>
        <v>1.2000000000000002</v>
      </c>
      <c r="CJ59" s="384">
        <f t="shared" si="73"/>
        <v>0.4</v>
      </c>
      <c r="CK59" s="372">
        <f>Matryca!Q59</f>
        <v>2</v>
      </c>
      <c r="CL59" s="373">
        <f>Matryca!R59</f>
        <v>1</v>
      </c>
      <c r="CM59" s="374">
        <f>Matryca!S59</f>
        <v>1</v>
      </c>
    </row>
    <row r="60" spans="1:91" s="77" customFormat="1" ht="15.75" x14ac:dyDescent="0.25">
      <c r="A60" s="78">
        <v>40</v>
      </c>
      <c r="B60" s="79"/>
      <c r="C60" s="93" t="s">
        <v>399</v>
      </c>
      <c r="D60" s="93"/>
      <c r="E60" s="81">
        <v>2</v>
      </c>
      <c r="F60" s="93" t="s">
        <v>400</v>
      </c>
      <c r="G60" s="61" t="s">
        <v>56</v>
      </c>
      <c r="H60" s="82"/>
      <c r="I60" s="135" t="s">
        <v>393</v>
      </c>
      <c r="J60" s="83"/>
      <c r="K60" s="83"/>
      <c r="L60" s="66" t="s">
        <v>274</v>
      </c>
      <c r="M60" s="430">
        <f t="shared" si="85"/>
        <v>100</v>
      </c>
      <c r="N60" s="431">
        <f t="shared" si="86"/>
        <v>70</v>
      </c>
      <c r="O60" s="432">
        <f t="shared" si="87"/>
        <v>30</v>
      </c>
      <c r="P60" s="433">
        <f t="shared" si="88"/>
        <v>30</v>
      </c>
      <c r="Q60" s="434">
        <f t="shared" si="89"/>
        <v>4</v>
      </c>
      <c r="R60" s="328">
        <f t="shared" si="90"/>
        <v>0</v>
      </c>
      <c r="S60" s="320">
        <f t="shared" si="91"/>
        <v>4</v>
      </c>
      <c r="T60" s="435">
        <f t="shared" si="92"/>
        <v>0</v>
      </c>
      <c r="U60" s="436">
        <f t="shared" si="93"/>
        <v>1.2</v>
      </c>
      <c r="V60" s="84" t="s">
        <v>53</v>
      </c>
      <c r="W60" s="86"/>
      <c r="X60" s="136"/>
      <c r="Y60" s="445">
        <f t="shared" si="94"/>
        <v>0</v>
      </c>
      <c r="Z60" s="446">
        <f t="shared" si="95"/>
        <v>0</v>
      </c>
      <c r="AA60" s="447">
        <f t="shared" si="96"/>
        <v>0</v>
      </c>
      <c r="AB60" s="137"/>
      <c r="AC60" s="96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7"/>
      <c r="AS60" s="224"/>
      <c r="AT60" s="86" t="s">
        <v>96</v>
      </c>
      <c r="AU60" s="120">
        <v>4</v>
      </c>
      <c r="AV60" s="352">
        <f t="shared" si="97"/>
        <v>100</v>
      </c>
      <c r="AW60" s="344">
        <f t="shared" si="98"/>
        <v>30</v>
      </c>
      <c r="AX60" s="354">
        <f t="shared" si="99"/>
        <v>30</v>
      </c>
      <c r="AY60" s="80"/>
      <c r="AZ60" s="96"/>
      <c r="BA60" s="93"/>
      <c r="BB60" s="93"/>
      <c r="BC60" s="93"/>
      <c r="BD60" s="93"/>
      <c r="BE60" s="93"/>
      <c r="BF60" s="93"/>
      <c r="BG60" s="93"/>
      <c r="BH60" s="93">
        <v>30</v>
      </c>
      <c r="BI60" s="93"/>
      <c r="BJ60" s="93"/>
      <c r="BK60" s="93"/>
      <c r="BL60" s="93"/>
      <c r="BM60" s="93"/>
      <c r="BN60" s="93"/>
      <c r="BO60" s="97"/>
      <c r="BP60" s="98">
        <v>70</v>
      </c>
      <c r="BQ60" s="451">
        <f t="shared" si="100"/>
        <v>25</v>
      </c>
      <c r="BR60" s="360" t="str">
        <f t="shared" si="101"/>
        <v>Wartość prawidłowa</v>
      </c>
      <c r="BS60" s="375">
        <f t="shared" si="102"/>
        <v>30</v>
      </c>
      <c r="BT60" s="376">
        <f t="shared" si="103"/>
        <v>0</v>
      </c>
      <c r="BU60" s="376">
        <f t="shared" si="104"/>
        <v>0</v>
      </c>
      <c r="BV60" s="376">
        <f t="shared" si="105"/>
        <v>0</v>
      </c>
      <c r="BW60" s="376">
        <f t="shared" si="106"/>
        <v>70</v>
      </c>
      <c r="BX60" s="376">
        <f t="shared" si="107"/>
        <v>0</v>
      </c>
      <c r="BY60" s="377">
        <f t="shared" si="108"/>
        <v>100</v>
      </c>
      <c r="BZ60" s="378">
        <f t="shared" si="109"/>
        <v>1.2</v>
      </c>
      <c r="CA60" s="379">
        <f t="shared" si="110"/>
        <v>0</v>
      </c>
      <c r="CB60" s="379">
        <f t="shared" si="111"/>
        <v>0</v>
      </c>
      <c r="CC60" s="379">
        <f t="shared" si="112"/>
        <v>0</v>
      </c>
      <c r="CD60" s="379">
        <f t="shared" si="113"/>
        <v>2.8</v>
      </c>
      <c r="CE60" s="379">
        <f t="shared" si="114"/>
        <v>0</v>
      </c>
      <c r="CF60" s="380">
        <f t="shared" si="115"/>
        <v>4</v>
      </c>
      <c r="CG60" s="381">
        <f t="shared" si="70"/>
        <v>30</v>
      </c>
      <c r="CH60" s="382">
        <f t="shared" si="71"/>
        <v>0</v>
      </c>
      <c r="CI60" s="383">
        <f t="shared" si="72"/>
        <v>1.2</v>
      </c>
      <c r="CJ60" s="384">
        <f t="shared" si="73"/>
        <v>0</v>
      </c>
      <c r="CK60" s="372">
        <f>Matryca!Q60</f>
        <v>2</v>
      </c>
      <c r="CL60" s="373">
        <f>Matryca!R60</f>
        <v>3</v>
      </c>
      <c r="CM60" s="374">
        <f>Matryca!S60</f>
        <v>1</v>
      </c>
    </row>
    <row r="61" spans="1:91" s="77" customFormat="1" ht="31.5" x14ac:dyDescent="0.25">
      <c r="A61" s="78">
        <v>41</v>
      </c>
      <c r="B61" s="79"/>
      <c r="C61" s="93" t="s">
        <v>399</v>
      </c>
      <c r="D61" s="93"/>
      <c r="E61" s="134">
        <v>2</v>
      </c>
      <c r="F61" s="93" t="s">
        <v>400</v>
      </c>
      <c r="G61" s="61" t="s">
        <v>56</v>
      </c>
      <c r="H61" s="82"/>
      <c r="I61" s="135" t="s">
        <v>394</v>
      </c>
      <c r="J61" s="83"/>
      <c r="K61" s="83"/>
      <c r="L61" s="66" t="s">
        <v>274</v>
      </c>
      <c r="M61" s="430">
        <f t="shared" si="85"/>
        <v>50</v>
      </c>
      <c r="N61" s="431">
        <f t="shared" si="86"/>
        <v>25</v>
      </c>
      <c r="O61" s="432">
        <f t="shared" si="87"/>
        <v>25</v>
      </c>
      <c r="P61" s="433">
        <f t="shared" si="88"/>
        <v>25</v>
      </c>
      <c r="Q61" s="434">
        <f t="shared" si="89"/>
        <v>2</v>
      </c>
      <c r="R61" s="328">
        <f t="shared" si="90"/>
        <v>0</v>
      </c>
      <c r="S61" s="320">
        <f t="shared" si="91"/>
        <v>1.2</v>
      </c>
      <c r="T61" s="435">
        <f t="shared" si="92"/>
        <v>0.8</v>
      </c>
      <c r="U61" s="436">
        <f t="shared" si="93"/>
        <v>1</v>
      </c>
      <c r="V61" s="84" t="s">
        <v>96</v>
      </c>
      <c r="W61" s="86"/>
      <c r="X61" s="136"/>
      <c r="Y61" s="445">
        <f t="shared" si="94"/>
        <v>0</v>
      </c>
      <c r="Z61" s="446">
        <f t="shared" si="95"/>
        <v>0</v>
      </c>
      <c r="AA61" s="447">
        <f t="shared" si="96"/>
        <v>0</v>
      </c>
      <c r="AB61" s="137"/>
      <c r="AC61" s="96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7"/>
      <c r="AS61" s="224"/>
      <c r="AT61" s="86" t="s">
        <v>96</v>
      </c>
      <c r="AU61" s="120">
        <v>2</v>
      </c>
      <c r="AV61" s="352">
        <f t="shared" si="97"/>
        <v>50</v>
      </c>
      <c r="AW61" s="344">
        <f t="shared" si="98"/>
        <v>25</v>
      </c>
      <c r="AX61" s="354">
        <f t="shared" si="99"/>
        <v>25</v>
      </c>
      <c r="AY61" s="80">
        <v>10</v>
      </c>
      <c r="AZ61" s="96">
        <v>10</v>
      </c>
      <c r="BA61" s="93"/>
      <c r="BB61" s="93">
        <v>15</v>
      </c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3"/>
      <c r="BN61" s="93"/>
      <c r="BO61" s="97"/>
      <c r="BP61" s="98">
        <v>25</v>
      </c>
      <c r="BQ61" s="451">
        <f t="shared" si="100"/>
        <v>25</v>
      </c>
      <c r="BR61" s="360" t="str">
        <f t="shared" si="101"/>
        <v>Wartość prawidłowa</v>
      </c>
      <c r="BS61" s="375">
        <f t="shared" si="102"/>
        <v>15</v>
      </c>
      <c r="BT61" s="376">
        <f t="shared" si="103"/>
        <v>10</v>
      </c>
      <c r="BU61" s="376">
        <f t="shared" si="104"/>
        <v>0</v>
      </c>
      <c r="BV61" s="376">
        <f t="shared" si="105"/>
        <v>0</v>
      </c>
      <c r="BW61" s="376">
        <f t="shared" si="106"/>
        <v>25</v>
      </c>
      <c r="BX61" s="376">
        <f t="shared" si="107"/>
        <v>0</v>
      </c>
      <c r="BY61" s="377">
        <f t="shared" si="108"/>
        <v>50</v>
      </c>
      <c r="BZ61" s="378">
        <f t="shared" si="109"/>
        <v>0.6</v>
      </c>
      <c r="CA61" s="379">
        <f t="shared" si="110"/>
        <v>0.4</v>
      </c>
      <c r="CB61" s="379">
        <f t="shared" si="111"/>
        <v>0</v>
      </c>
      <c r="CC61" s="379">
        <f t="shared" si="112"/>
        <v>0</v>
      </c>
      <c r="CD61" s="379">
        <f t="shared" si="113"/>
        <v>1</v>
      </c>
      <c r="CE61" s="379">
        <f t="shared" si="114"/>
        <v>0</v>
      </c>
      <c r="CF61" s="380">
        <f t="shared" si="115"/>
        <v>2</v>
      </c>
      <c r="CG61" s="381">
        <f t="shared" si="70"/>
        <v>25</v>
      </c>
      <c r="CH61" s="382">
        <f t="shared" si="71"/>
        <v>10</v>
      </c>
      <c r="CI61" s="383">
        <f t="shared" si="72"/>
        <v>1</v>
      </c>
      <c r="CJ61" s="384">
        <f t="shared" si="73"/>
        <v>0.4</v>
      </c>
      <c r="CK61" s="372">
        <f>Matryca!Q61</f>
        <v>2</v>
      </c>
      <c r="CL61" s="373">
        <f>Matryca!R61</f>
        <v>1</v>
      </c>
      <c r="CM61" s="374">
        <f>Matryca!S61</f>
        <v>1</v>
      </c>
    </row>
    <row r="62" spans="1:91" s="77" customFormat="1" ht="39.75" customHeight="1" x14ac:dyDescent="0.25">
      <c r="A62" s="78">
        <v>42</v>
      </c>
      <c r="B62" s="81"/>
      <c r="C62" s="80" t="s">
        <v>399</v>
      </c>
      <c r="D62" s="80"/>
      <c r="E62" s="81">
        <v>2</v>
      </c>
      <c r="F62" s="80" t="s">
        <v>400</v>
      </c>
      <c r="G62" s="61" t="s">
        <v>56</v>
      </c>
      <c r="H62" s="82"/>
      <c r="I62" s="92" t="s">
        <v>395</v>
      </c>
      <c r="J62" s="83"/>
      <c r="K62" s="83"/>
      <c r="L62" s="66" t="s">
        <v>274</v>
      </c>
      <c r="M62" s="430">
        <f t="shared" si="85"/>
        <v>75</v>
      </c>
      <c r="N62" s="431">
        <f t="shared" si="86"/>
        <v>40</v>
      </c>
      <c r="O62" s="432">
        <f t="shared" si="87"/>
        <v>35</v>
      </c>
      <c r="P62" s="433">
        <f t="shared" si="88"/>
        <v>35</v>
      </c>
      <c r="Q62" s="434">
        <f t="shared" si="89"/>
        <v>3</v>
      </c>
      <c r="R62" s="328">
        <f t="shared" si="90"/>
        <v>0</v>
      </c>
      <c r="S62" s="320">
        <f t="shared" si="91"/>
        <v>2.1428571428571428</v>
      </c>
      <c r="T62" s="329">
        <f t="shared" si="92"/>
        <v>0.8571428571428571</v>
      </c>
      <c r="U62" s="436">
        <f t="shared" si="93"/>
        <v>1.4</v>
      </c>
      <c r="V62" s="84" t="s">
        <v>96</v>
      </c>
      <c r="W62" s="86"/>
      <c r="X62" s="120"/>
      <c r="Y62" s="343">
        <f t="shared" si="79"/>
        <v>0</v>
      </c>
      <c r="Z62" s="344">
        <f t="shared" si="80"/>
        <v>0</v>
      </c>
      <c r="AA62" s="345">
        <f t="shared" si="81"/>
        <v>0</v>
      </c>
      <c r="AB62" s="78"/>
      <c r="AC62" s="87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8"/>
      <c r="AS62" s="219"/>
      <c r="AT62" s="86" t="s">
        <v>96</v>
      </c>
      <c r="AU62" s="120">
        <v>3</v>
      </c>
      <c r="AV62" s="352">
        <f t="shared" si="97"/>
        <v>75</v>
      </c>
      <c r="AW62" s="344">
        <f t="shared" si="98"/>
        <v>35</v>
      </c>
      <c r="AX62" s="354">
        <f t="shared" si="99"/>
        <v>35</v>
      </c>
      <c r="AY62" s="80">
        <v>10</v>
      </c>
      <c r="AZ62" s="87">
        <v>10</v>
      </c>
      <c r="BA62" s="80"/>
      <c r="BB62" s="80"/>
      <c r="BC62" s="80"/>
      <c r="BD62" s="80"/>
      <c r="BE62" s="80">
        <v>5</v>
      </c>
      <c r="BF62" s="80"/>
      <c r="BG62" s="80"/>
      <c r="BH62" s="80">
        <v>20</v>
      </c>
      <c r="BI62" s="80"/>
      <c r="BJ62" s="80"/>
      <c r="BK62" s="80"/>
      <c r="BL62" s="80"/>
      <c r="BM62" s="80"/>
      <c r="BN62" s="80"/>
      <c r="BO62" s="88"/>
      <c r="BP62" s="89">
        <v>40</v>
      </c>
      <c r="BQ62" s="452">
        <f t="shared" si="21"/>
        <v>25</v>
      </c>
      <c r="BR62" s="453" t="str">
        <f t="shared" si="48"/>
        <v>Wartość prawidłowa</v>
      </c>
      <c r="BS62" s="375">
        <f t="shared" si="33"/>
        <v>25</v>
      </c>
      <c r="BT62" s="376">
        <f t="shared" si="34"/>
        <v>10</v>
      </c>
      <c r="BU62" s="376">
        <f t="shared" si="35"/>
        <v>0</v>
      </c>
      <c r="BV62" s="376">
        <f t="shared" si="36"/>
        <v>0</v>
      </c>
      <c r="BW62" s="376">
        <f t="shared" si="37"/>
        <v>40</v>
      </c>
      <c r="BX62" s="376">
        <f t="shared" si="38"/>
        <v>0</v>
      </c>
      <c r="BY62" s="377">
        <f t="shared" si="39"/>
        <v>75</v>
      </c>
      <c r="BZ62" s="378">
        <f t="shared" si="40"/>
        <v>1</v>
      </c>
      <c r="CA62" s="379">
        <f t="shared" si="41"/>
        <v>0.4</v>
      </c>
      <c r="CB62" s="379">
        <f t="shared" si="42"/>
        <v>0</v>
      </c>
      <c r="CC62" s="379">
        <f t="shared" si="43"/>
        <v>0</v>
      </c>
      <c r="CD62" s="379">
        <f t="shared" si="44"/>
        <v>1.6</v>
      </c>
      <c r="CE62" s="379">
        <f t="shared" si="45"/>
        <v>0</v>
      </c>
      <c r="CF62" s="380">
        <f t="shared" si="46"/>
        <v>3</v>
      </c>
      <c r="CG62" s="381">
        <f t="shared" si="70"/>
        <v>35</v>
      </c>
      <c r="CH62" s="382">
        <f t="shared" si="71"/>
        <v>10</v>
      </c>
      <c r="CI62" s="383">
        <f t="shared" si="72"/>
        <v>1.4</v>
      </c>
      <c r="CJ62" s="384">
        <f t="shared" si="73"/>
        <v>0.4</v>
      </c>
      <c r="CK62" s="372">
        <f>Matryca!Q62</f>
        <v>2</v>
      </c>
      <c r="CL62" s="373">
        <f>Matryca!R62</f>
        <v>3</v>
      </c>
      <c r="CM62" s="374">
        <f>Matryca!S62</f>
        <v>1</v>
      </c>
    </row>
    <row r="63" spans="1:91" s="77" customFormat="1" ht="63" x14ac:dyDescent="0.25">
      <c r="A63" s="78">
        <v>43</v>
      </c>
      <c r="B63" s="79"/>
      <c r="C63" s="61" t="s">
        <v>399</v>
      </c>
      <c r="D63" s="61"/>
      <c r="E63" s="81">
        <v>2</v>
      </c>
      <c r="F63" s="61" t="s">
        <v>400</v>
      </c>
      <c r="G63" s="61" t="s">
        <v>57</v>
      </c>
      <c r="H63" s="82"/>
      <c r="I63" s="121" t="s">
        <v>396</v>
      </c>
      <c r="J63" s="83"/>
      <c r="K63" s="83"/>
      <c r="L63" s="66" t="s">
        <v>274</v>
      </c>
      <c r="M63" s="430">
        <f t="shared" si="85"/>
        <v>50</v>
      </c>
      <c r="N63" s="431">
        <f t="shared" si="86"/>
        <v>20</v>
      </c>
      <c r="O63" s="432">
        <f t="shared" si="87"/>
        <v>30</v>
      </c>
      <c r="P63" s="433">
        <f t="shared" si="88"/>
        <v>30</v>
      </c>
      <c r="Q63" s="434">
        <f t="shared" si="89"/>
        <v>2</v>
      </c>
      <c r="R63" s="437">
        <f t="shared" si="90"/>
        <v>0</v>
      </c>
      <c r="S63" s="320">
        <f t="shared" si="91"/>
        <v>1.3333333333333333</v>
      </c>
      <c r="T63" s="438">
        <f t="shared" si="92"/>
        <v>0.66666666666666663</v>
      </c>
      <c r="U63" s="439">
        <f t="shared" si="93"/>
        <v>1.2</v>
      </c>
      <c r="V63" s="84" t="s">
        <v>96</v>
      </c>
      <c r="W63" s="86"/>
      <c r="X63" s="122"/>
      <c r="Y63" s="443">
        <f>AS63+Z63</f>
        <v>0</v>
      </c>
      <c r="Z63" s="350">
        <f>AR63+AA63</f>
        <v>0</v>
      </c>
      <c r="AA63" s="444">
        <f>(SUM(AB63:AQ63))-AC63</f>
        <v>0</v>
      </c>
      <c r="AB63" s="74"/>
      <c r="AC63" s="7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72"/>
      <c r="AS63" s="225"/>
      <c r="AT63" s="86" t="s">
        <v>96</v>
      </c>
      <c r="AU63" s="120">
        <v>2</v>
      </c>
      <c r="AV63" s="352">
        <f>BP63+AW63</f>
        <v>50</v>
      </c>
      <c r="AW63" s="344">
        <f>BO63+AX63</f>
        <v>30</v>
      </c>
      <c r="AX63" s="354">
        <f>(SUM(AY63:BN63))-AZ63</f>
        <v>30</v>
      </c>
      <c r="AY63" s="80">
        <v>10</v>
      </c>
      <c r="AZ63" s="71">
        <v>10</v>
      </c>
      <c r="BA63" s="61"/>
      <c r="BB63" s="61"/>
      <c r="BC63" s="61">
        <v>20</v>
      </c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72"/>
      <c r="BP63" s="73">
        <v>20</v>
      </c>
      <c r="BQ63" s="359">
        <f>IFERROR(M63/Q63," ")</f>
        <v>25</v>
      </c>
      <c r="BR63" s="360" t="str">
        <f>IF(OR(BQ63&gt;30,BQ63&lt;25),"1 ECTS powinien mieścić się przedziale 25-30h","Wartość prawidłowa")</f>
        <v>Wartość prawidłowa</v>
      </c>
      <c r="BS63" s="375">
        <f t="shared" si="33"/>
        <v>20</v>
      </c>
      <c r="BT63" s="376">
        <f t="shared" si="34"/>
        <v>10</v>
      </c>
      <c r="BU63" s="376">
        <f t="shared" si="35"/>
        <v>0</v>
      </c>
      <c r="BV63" s="376">
        <f t="shared" si="36"/>
        <v>0</v>
      </c>
      <c r="BW63" s="376">
        <f t="shared" si="37"/>
        <v>20</v>
      </c>
      <c r="BX63" s="376">
        <f t="shared" si="38"/>
        <v>0</v>
      </c>
      <c r="BY63" s="377">
        <f t="shared" si="39"/>
        <v>50</v>
      </c>
      <c r="BZ63" s="378">
        <f t="shared" si="40"/>
        <v>0.8</v>
      </c>
      <c r="CA63" s="379">
        <f t="shared" si="41"/>
        <v>0.4</v>
      </c>
      <c r="CB63" s="379">
        <f t="shared" si="42"/>
        <v>0</v>
      </c>
      <c r="CC63" s="379">
        <f t="shared" si="43"/>
        <v>0</v>
      </c>
      <c r="CD63" s="379">
        <f t="shared" si="44"/>
        <v>0.8</v>
      </c>
      <c r="CE63" s="379">
        <f t="shared" si="45"/>
        <v>0</v>
      </c>
      <c r="CF63" s="380">
        <f t="shared" si="46"/>
        <v>2</v>
      </c>
      <c r="CG63" s="381">
        <f t="shared" si="70"/>
        <v>30</v>
      </c>
      <c r="CH63" s="382">
        <f t="shared" si="71"/>
        <v>10</v>
      </c>
      <c r="CI63" s="383">
        <f t="shared" si="72"/>
        <v>1.2000000000000002</v>
      </c>
      <c r="CJ63" s="384">
        <f t="shared" si="73"/>
        <v>0.4</v>
      </c>
      <c r="CK63" s="372">
        <f>Matryca!Q63</f>
        <v>2</v>
      </c>
      <c r="CL63" s="373">
        <f>Matryca!R63</f>
        <v>2</v>
      </c>
      <c r="CM63" s="374">
        <f>Matryca!S63</f>
        <v>1</v>
      </c>
    </row>
    <row r="64" spans="1:91" s="77" customFormat="1" ht="65.25" customHeight="1" x14ac:dyDescent="0.25">
      <c r="A64" s="78">
        <v>44</v>
      </c>
      <c r="B64" s="81"/>
      <c r="C64" s="80" t="s">
        <v>399</v>
      </c>
      <c r="D64" s="80"/>
      <c r="E64" s="81">
        <v>2</v>
      </c>
      <c r="F64" s="80" t="s">
        <v>400</v>
      </c>
      <c r="G64" s="61" t="s">
        <v>57</v>
      </c>
      <c r="H64" s="83"/>
      <c r="I64" s="92" t="s">
        <v>397</v>
      </c>
      <c r="J64" s="83"/>
      <c r="K64" s="83"/>
      <c r="L64" s="66" t="s">
        <v>274</v>
      </c>
      <c r="M64" s="323">
        <f>Y64+AV64</f>
        <v>50</v>
      </c>
      <c r="N64" s="324">
        <f>AS64+BP64</f>
        <v>20</v>
      </c>
      <c r="O64" s="325">
        <f t="shared" ref="O64:P64" si="116">Z64+AW64</f>
        <v>30</v>
      </c>
      <c r="P64" s="326">
        <f t="shared" si="116"/>
        <v>30</v>
      </c>
      <c r="Q64" s="327">
        <f>X64+AU64</f>
        <v>2</v>
      </c>
      <c r="R64" s="328">
        <f t="shared" si="66"/>
        <v>0</v>
      </c>
      <c r="S64" s="320">
        <f t="shared" si="67"/>
        <v>1.3333333333333333</v>
      </c>
      <c r="T64" s="435">
        <f t="shared" si="68"/>
        <v>0.66666666666666663</v>
      </c>
      <c r="U64" s="423">
        <f t="shared" si="69"/>
        <v>1.2</v>
      </c>
      <c r="V64" s="84" t="s">
        <v>96</v>
      </c>
      <c r="W64" s="86"/>
      <c r="X64" s="120"/>
      <c r="Y64" s="343">
        <f>AS64+Z64</f>
        <v>0</v>
      </c>
      <c r="Z64" s="344">
        <f>AR64+AA64</f>
        <v>0</v>
      </c>
      <c r="AA64" s="345">
        <f>(SUM(AB64:AQ64))-AC64</f>
        <v>0</v>
      </c>
      <c r="AB64" s="78"/>
      <c r="AC64" s="87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8"/>
      <c r="AS64" s="219"/>
      <c r="AT64" s="86" t="s">
        <v>96</v>
      </c>
      <c r="AU64" s="85">
        <v>2</v>
      </c>
      <c r="AV64" s="352">
        <f>BP64+AW64</f>
        <v>50</v>
      </c>
      <c r="AW64" s="344">
        <f>BO64+AX64</f>
        <v>30</v>
      </c>
      <c r="AX64" s="353">
        <f>(SUM(AY64:BN64))-AZ64</f>
        <v>30</v>
      </c>
      <c r="AY64" s="80">
        <v>10</v>
      </c>
      <c r="AZ64" s="87">
        <v>10</v>
      </c>
      <c r="BA64" s="80"/>
      <c r="BB64" s="80">
        <v>20</v>
      </c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8"/>
      <c r="BP64" s="89">
        <v>20</v>
      </c>
      <c r="BQ64" s="452">
        <f>IFERROR(M64/Q64," ")</f>
        <v>25</v>
      </c>
      <c r="BR64" s="453" t="str">
        <f>IF(OR(BQ64&gt;30,BQ64&lt;25),"1 ECTS powinien mieścić się przedziale 25-30h","Wartość prawidłowa")</f>
        <v>Wartość prawidłowa</v>
      </c>
      <c r="BS64" s="375">
        <f t="shared" si="33"/>
        <v>20</v>
      </c>
      <c r="BT64" s="376">
        <f t="shared" si="34"/>
        <v>10</v>
      </c>
      <c r="BU64" s="376">
        <f t="shared" si="35"/>
        <v>0</v>
      </c>
      <c r="BV64" s="376">
        <f t="shared" si="36"/>
        <v>0</v>
      </c>
      <c r="BW64" s="376">
        <f t="shared" si="37"/>
        <v>20</v>
      </c>
      <c r="BX64" s="376">
        <f t="shared" si="38"/>
        <v>0</v>
      </c>
      <c r="BY64" s="377">
        <f t="shared" si="39"/>
        <v>50</v>
      </c>
      <c r="BZ64" s="378">
        <f t="shared" si="40"/>
        <v>0.8</v>
      </c>
      <c r="CA64" s="379">
        <f t="shared" si="41"/>
        <v>0.4</v>
      </c>
      <c r="CB64" s="379">
        <f t="shared" si="42"/>
        <v>0</v>
      </c>
      <c r="CC64" s="379">
        <f t="shared" si="43"/>
        <v>0</v>
      </c>
      <c r="CD64" s="379">
        <f t="shared" si="44"/>
        <v>0.8</v>
      </c>
      <c r="CE64" s="379">
        <f t="shared" si="45"/>
        <v>0</v>
      </c>
      <c r="CF64" s="380">
        <f t="shared" si="46"/>
        <v>2</v>
      </c>
      <c r="CG64" s="381">
        <f t="shared" si="70"/>
        <v>30</v>
      </c>
      <c r="CH64" s="382">
        <f t="shared" si="71"/>
        <v>10</v>
      </c>
      <c r="CI64" s="383">
        <f t="shared" si="72"/>
        <v>1.2000000000000002</v>
      </c>
      <c r="CJ64" s="384">
        <f t="shared" si="73"/>
        <v>0.4</v>
      </c>
      <c r="CK64" s="372">
        <f>Matryca!Q64</f>
        <v>4</v>
      </c>
      <c r="CL64" s="373">
        <f>Matryca!R64</f>
        <v>1</v>
      </c>
      <c r="CM64" s="374">
        <f>Matryca!S64</f>
        <v>3</v>
      </c>
    </row>
    <row r="65" spans="1:91" s="77" customFormat="1" ht="30" customHeight="1" thickBot="1" x14ac:dyDescent="0.3">
      <c r="A65" s="211">
        <v>45</v>
      </c>
      <c r="B65" s="212"/>
      <c r="C65" s="108" t="s">
        <v>399</v>
      </c>
      <c r="D65" s="108"/>
      <c r="E65" s="212">
        <v>2</v>
      </c>
      <c r="F65" s="108" t="s">
        <v>400</v>
      </c>
      <c r="G65" s="99" t="s">
        <v>57</v>
      </c>
      <c r="H65" s="213"/>
      <c r="I65" s="102" t="s">
        <v>398</v>
      </c>
      <c r="J65" s="102"/>
      <c r="K65" s="102"/>
      <c r="L65" s="214" t="s">
        <v>275</v>
      </c>
      <c r="M65" s="331">
        <f>Y65+AV65</f>
        <v>125</v>
      </c>
      <c r="N65" s="332">
        <f>AS65+BP65</f>
        <v>100</v>
      </c>
      <c r="O65" s="333">
        <f>Z65+AW65</f>
        <v>25</v>
      </c>
      <c r="P65" s="334">
        <f>AA65+AX65</f>
        <v>25</v>
      </c>
      <c r="Q65" s="440">
        <f>X65+AU65</f>
        <v>5</v>
      </c>
      <c r="R65" s="337">
        <f t="shared" si="66"/>
        <v>0</v>
      </c>
      <c r="S65" s="336">
        <f t="shared" si="67"/>
        <v>0</v>
      </c>
      <c r="T65" s="441">
        <f t="shared" si="68"/>
        <v>0</v>
      </c>
      <c r="U65" s="442">
        <f t="shared" si="69"/>
        <v>1</v>
      </c>
      <c r="V65" s="215" t="s">
        <v>54</v>
      </c>
      <c r="W65" s="95"/>
      <c r="X65" s="136"/>
      <c r="Y65" s="445">
        <f t="shared" ref="Y65" si="117">AS65+Z65</f>
        <v>0</v>
      </c>
      <c r="Z65" s="446">
        <f t="shared" ref="Z65" si="118">AR65+AA65</f>
        <v>0</v>
      </c>
      <c r="AA65" s="447">
        <f t="shared" ref="AA65" si="119">(SUM(AB65:AQ65))-AC65</f>
        <v>0</v>
      </c>
      <c r="AB65" s="211"/>
      <c r="AC65" s="107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9"/>
      <c r="AS65" s="226"/>
      <c r="AT65" s="95" t="s">
        <v>54</v>
      </c>
      <c r="AU65" s="94">
        <v>5</v>
      </c>
      <c r="AV65" s="448">
        <f>BP65+AW65</f>
        <v>125</v>
      </c>
      <c r="AW65" s="446">
        <f>BO65+AX65</f>
        <v>25</v>
      </c>
      <c r="AX65" s="449">
        <f>(SUM(AY65:BN65))-AZ65</f>
        <v>25</v>
      </c>
      <c r="AY65" s="93"/>
      <c r="AZ65" s="96"/>
      <c r="BA65" s="93">
        <v>25</v>
      </c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3"/>
      <c r="BN65" s="93"/>
      <c r="BO65" s="97"/>
      <c r="BP65" s="98">
        <v>100</v>
      </c>
      <c r="BQ65" s="452">
        <f t="shared" ref="BQ65" si="120">IFERROR(M65/Q65," ")</f>
        <v>25</v>
      </c>
      <c r="BR65" s="362" t="str">
        <f>IF(OR(BQ65&gt;30,BQ65&lt;25),"1 ECTS powinien mieścić się przedziale 25-30h","Wartość prawidłowa")</f>
        <v>Wartość prawidłowa</v>
      </c>
      <c r="BS65" s="390">
        <f t="shared" si="33"/>
        <v>25</v>
      </c>
      <c r="BT65" s="391">
        <f t="shared" si="34"/>
        <v>0</v>
      </c>
      <c r="BU65" s="391">
        <f t="shared" si="35"/>
        <v>0</v>
      </c>
      <c r="BV65" s="391">
        <f t="shared" si="36"/>
        <v>0</v>
      </c>
      <c r="BW65" s="391">
        <f t="shared" si="37"/>
        <v>100</v>
      </c>
      <c r="BX65" s="391">
        <f t="shared" si="38"/>
        <v>0</v>
      </c>
      <c r="BY65" s="392">
        <f t="shared" si="39"/>
        <v>125</v>
      </c>
      <c r="BZ65" s="393">
        <f t="shared" si="40"/>
        <v>1</v>
      </c>
      <c r="CA65" s="394">
        <f t="shared" si="41"/>
        <v>0</v>
      </c>
      <c r="CB65" s="394">
        <f t="shared" si="42"/>
        <v>0</v>
      </c>
      <c r="CC65" s="394">
        <f t="shared" si="43"/>
        <v>0</v>
      </c>
      <c r="CD65" s="394">
        <f t="shared" si="44"/>
        <v>4</v>
      </c>
      <c r="CE65" s="394">
        <f t="shared" si="45"/>
        <v>0</v>
      </c>
      <c r="CF65" s="395">
        <f t="shared" si="46"/>
        <v>5</v>
      </c>
      <c r="CG65" s="396">
        <f t="shared" si="70"/>
        <v>25</v>
      </c>
      <c r="CH65" s="397">
        <f t="shared" si="71"/>
        <v>0</v>
      </c>
      <c r="CI65" s="398">
        <f t="shared" si="72"/>
        <v>1</v>
      </c>
      <c r="CJ65" s="399">
        <f t="shared" si="73"/>
        <v>0</v>
      </c>
      <c r="CK65" s="372">
        <f>Matryca!Q65</f>
        <v>1</v>
      </c>
      <c r="CL65" s="373">
        <f>Matryca!R65</f>
        <v>3</v>
      </c>
      <c r="CM65" s="374">
        <f>Matryca!S65</f>
        <v>3</v>
      </c>
    </row>
    <row r="66" spans="1:91" s="77" customFormat="1" ht="32.25" customHeight="1" thickBot="1" x14ac:dyDescent="0.3">
      <c r="A66" s="138"/>
      <c r="B66" s="139"/>
      <c r="C66" s="140"/>
      <c r="D66" s="140"/>
      <c r="E66" s="139"/>
      <c r="F66" s="140"/>
      <c r="G66" s="140"/>
      <c r="H66" s="141"/>
      <c r="I66" s="142" t="s">
        <v>103</v>
      </c>
      <c r="J66" s="454">
        <f>COUNTIF(J44:J65,"tak")</f>
        <v>0</v>
      </c>
      <c r="K66" s="454">
        <f t="shared" ref="K66:L66" si="121">COUNTIF(K44:K65,"tak")</f>
        <v>1</v>
      </c>
      <c r="L66" s="454">
        <f t="shared" si="121"/>
        <v>18</v>
      </c>
      <c r="M66" s="455">
        <f t="shared" ref="M66:AR66" si="122">SUM(M44:M65)</f>
        <v>1505</v>
      </c>
      <c r="N66" s="455">
        <f t="shared" si="122"/>
        <v>765</v>
      </c>
      <c r="O66" s="455">
        <f t="shared" si="122"/>
        <v>740</v>
      </c>
      <c r="P66" s="455">
        <f t="shared" si="122"/>
        <v>740</v>
      </c>
      <c r="Q66" s="455">
        <f t="shared" si="122"/>
        <v>60</v>
      </c>
      <c r="R66" s="456">
        <f t="shared" si="122"/>
        <v>0</v>
      </c>
      <c r="S66" s="456">
        <f t="shared" si="122"/>
        <v>32.358333333333334</v>
      </c>
      <c r="T66" s="456">
        <f t="shared" si="122"/>
        <v>15.108333333333333</v>
      </c>
      <c r="U66" s="456">
        <f t="shared" si="122"/>
        <v>29.499999999999996</v>
      </c>
      <c r="V66" s="455">
        <f t="shared" si="122"/>
        <v>0</v>
      </c>
      <c r="W66" s="455">
        <f t="shared" si="122"/>
        <v>0</v>
      </c>
      <c r="X66" s="455">
        <f t="shared" si="122"/>
        <v>28</v>
      </c>
      <c r="Y66" s="455">
        <f t="shared" si="122"/>
        <v>705</v>
      </c>
      <c r="Z66" s="455">
        <f t="shared" si="122"/>
        <v>380</v>
      </c>
      <c r="AA66" s="455">
        <f t="shared" si="122"/>
        <v>380</v>
      </c>
      <c r="AB66" s="455">
        <f t="shared" si="122"/>
        <v>100</v>
      </c>
      <c r="AC66" s="455">
        <f t="shared" si="122"/>
        <v>100</v>
      </c>
      <c r="AD66" s="455">
        <f t="shared" si="122"/>
        <v>60</v>
      </c>
      <c r="AE66" s="455">
        <f t="shared" si="122"/>
        <v>60</v>
      </c>
      <c r="AF66" s="455">
        <f t="shared" si="122"/>
        <v>30</v>
      </c>
      <c r="AG66" s="455">
        <f t="shared" si="122"/>
        <v>0</v>
      </c>
      <c r="AH66" s="455">
        <f t="shared" si="122"/>
        <v>5</v>
      </c>
      <c r="AI66" s="455">
        <f t="shared" si="122"/>
        <v>0</v>
      </c>
      <c r="AJ66" s="455">
        <f t="shared" si="122"/>
        <v>0</v>
      </c>
      <c r="AK66" s="455">
        <f t="shared" si="122"/>
        <v>75</v>
      </c>
      <c r="AL66" s="455">
        <f t="shared" si="122"/>
        <v>0</v>
      </c>
      <c r="AM66" s="455">
        <f t="shared" si="122"/>
        <v>0</v>
      </c>
      <c r="AN66" s="455">
        <f t="shared" si="122"/>
        <v>0</v>
      </c>
      <c r="AO66" s="455">
        <f t="shared" si="122"/>
        <v>0</v>
      </c>
      <c r="AP66" s="455">
        <f t="shared" si="122"/>
        <v>0</v>
      </c>
      <c r="AQ66" s="455">
        <f t="shared" si="122"/>
        <v>50</v>
      </c>
      <c r="AR66" s="455">
        <f t="shared" si="122"/>
        <v>0</v>
      </c>
      <c r="AS66" s="400">
        <f t="shared" ref="AS66:BP66" si="123">SUM(AS44:AS65)</f>
        <v>325</v>
      </c>
      <c r="AT66" s="457">
        <f t="shared" si="123"/>
        <v>0</v>
      </c>
      <c r="AU66" s="455">
        <f t="shared" si="123"/>
        <v>32</v>
      </c>
      <c r="AV66" s="455">
        <f t="shared" si="123"/>
        <v>800</v>
      </c>
      <c r="AW66" s="455">
        <f t="shared" si="123"/>
        <v>360</v>
      </c>
      <c r="AX66" s="455">
        <f t="shared" si="123"/>
        <v>360</v>
      </c>
      <c r="AY66" s="455">
        <f t="shared" si="123"/>
        <v>105</v>
      </c>
      <c r="AZ66" s="455">
        <f t="shared" si="123"/>
        <v>105</v>
      </c>
      <c r="BA66" s="455">
        <f t="shared" si="123"/>
        <v>25</v>
      </c>
      <c r="BB66" s="455">
        <f t="shared" si="123"/>
        <v>70</v>
      </c>
      <c r="BC66" s="455">
        <f t="shared" si="123"/>
        <v>20</v>
      </c>
      <c r="BD66" s="455">
        <f t="shared" si="123"/>
        <v>0</v>
      </c>
      <c r="BE66" s="455">
        <f t="shared" si="123"/>
        <v>5</v>
      </c>
      <c r="BF66" s="455">
        <f t="shared" si="123"/>
        <v>0</v>
      </c>
      <c r="BG66" s="455">
        <f t="shared" si="123"/>
        <v>0</v>
      </c>
      <c r="BH66" s="455">
        <f t="shared" si="123"/>
        <v>135</v>
      </c>
      <c r="BI66" s="455">
        <f t="shared" si="123"/>
        <v>0</v>
      </c>
      <c r="BJ66" s="455">
        <f t="shared" si="123"/>
        <v>0</v>
      </c>
      <c r="BK66" s="455">
        <f t="shared" si="123"/>
        <v>0</v>
      </c>
      <c r="BL66" s="455">
        <f t="shared" si="123"/>
        <v>0</v>
      </c>
      <c r="BM66" s="455">
        <f t="shared" si="123"/>
        <v>0</v>
      </c>
      <c r="BN66" s="455">
        <f t="shared" si="123"/>
        <v>0</v>
      </c>
      <c r="BO66" s="455">
        <f t="shared" si="123"/>
        <v>0</v>
      </c>
      <c r="BP66" s="400">
        <f t="shared" si="123"/>
        <v>440</v>
      </c>
      <c r="BQ66" s="143"/>
      <c r="BR66" s="144"/>
      <c r="BS66" s="400">
        <f t="shared" ref="BS66:CJ66" si="124">SUM(BS44:BS65)</f>
        <v>485</v>
      </c>
      <c r="BT66" s="400">
        <f t="shared" si="124"/>
        <v>205</v>
      </c>
      <c r="BU66" s="400">
        <f t="shared" si="124"/>
        <v>0</v>
      </c>
      <c r="BV66" s="400">
        <f t="shared" si="124"/>
        <v>0</v>
      </c>
      <c r="BW66" s="400">
        <f t="shared" si="124"/>
        <v>765</v>
      </c>
      <c r="BX66" s="400">
        <f t="shared" si="124"/>
        <v>50</v>
      </c>
      <c r="BY66" s="400">
        <f t="shared" si="124"/>
        <v>1505</v>
      </c>
      <c r="BZ66" s="401">
        <f t="shared" si="124"/>
        <v>19.350000000000001</v>
      </c>
      <c r="CA66" s="402">
        <f t="shared" si="124"/>
        <v>8.15</v>
      </c>
      <c r="CB66" s="402">
        <f t="shared" si="124"/>
        <v>0</v>
      </c>
      <c r="CC66" s="402">
        <f t="shared" si="124"/>
        <v>0</v>
      </c>
      <c r="CD66" s="402">
        <f t="shared" si="124"/>
        <v>30.500000000000007</v>
      </c>
      <c r="CE66" s="402">
        <f t="shared" si="124"/>
        <v>2</v>
      </c>
      <c r="CF66" s="403">
        <f t="shared" si="124"/>
        <v>60</v>
      </c>
      <c r="CG66" s="404">
        <f t="shared" si="124"/>
        <v>692</v>
      </c>
      <c r="CH66" s="400">
        <f t="shared" si="124"/>
        <v>205</v>
      </c>
      <c r="CI66" s="402">
        <f t="shared" si="124"/>
        <v>29.499999999999996</v>
      </c>
      <c r="CJ66" s="402">
        <f t="shared" si="124"/>
        <v>8.15</v>
      </c>
      <c r="CK66" s="405">
        <f t="shared" ref="CK66:CM66" si="125">SUM(CK44:CK65)</f>
        <v>55</v>
      </c>
      <c r="CL66" s="406">
        <f t="shared" si="125"/>
        <v>58</v>
      </c>
      <c r="CM66" s="407">
        <f t="shared" si="125"/>
        <v>30</v>
      </c>
    </row>
    <row r="67" spans="1:91" s="150" customFormat="1" ht="21.75" customHeight="1" thickBot="1" x14ac:dyDescent="0.3">
      <c r="A67" s="145" t="s">
        <v>21</v>
      </c>
      <c r="B67" s="146"/>
      <c r="C67" s="146"/>
      <c r="D67" s="146"/>
      <c r="E67" s="146"/>
      <c r="F67" s="146"/>
      <c r="G67" s="146"/>
      <c r="H67" s="147"/>
      <c r="I67" s="147"/>
      <c r="J67" s="458">
        <f>COUNTIF(J20:J66,"tak")</f>
        <v>0</v>
      </c>
      <c r="K67" s="458">
        <f>COUNTIF(K20:K66,"tak")</f>
        <v>3</v>
      </c>
      <c r="L67" s="458">
        <f>COUNTIF(L20:L66,"tak")</f>
        <v>34</v>
      </c>
      <c r="M67" s="408">
        <f t="shared" ref="M67:AR67" si="126">SUM(M20:M42,M44:M65)</f>
        <v>3011</v>
      </c>
      <c r="N67" s="408">
        <f t="shared" si="126"/>
        <v>1510</v>
      </c>
      <c r="O67" s="408">
        <f t="shared" si="126"/>
        <v>1501</v>
      </c>
      <c r="P67" s="408">
        <f t="shared" si="126"/>
        <v>1501</v>
      </c>
      <c r="Q67" s="408">
        <f t="shared" si="126"/>
        <v>120</v>
      </c>
      <c r="R67" s="459">
        <f t="shared" si="126"/>
        <v>0</v>
      </c>
      <c r="S67" s="459">
        <f t="shared" si="126"/>
        <v>57.607142857142868</v>
      </c>
      <c r="T67" s="459">
        <f t="shared" si="126"/>
        <v>36.173809523809524</v>
      </c>
      <c r="U67" s="459">
        <f t="shared" si="126"/>
        <v>59.7</v>
      </c>
      <c r="V67" s="408">
        <f t="shared" si="126"/>
        <v>0</v>
      </c>
      <c r="W67" s="408">
        <f t="shared" si="126"/>
        <v>0</v>
      </c>
      <c r="X67" s="408">
        <f t="shared" si="126"/>
        <v>58</v>
      </c>
      <c r="Y67" s="408">
        <f t="shared" si="126"/>
        <v>1461</v>
      </c>
      <c r="Z67" s="408">
        <f t="shared" si="126"/>
        <v>756</v>
      </c>
      <c r="AA67" s="408">
        <f t="shared" si="126"/>
        <v>756</v>
      </c>
      <c r="AB67" s="408">
        <f t="shared" si="126"/>
        <v>250</v>
      </c>
      <c r="AC67" s="408">
        <f t="shared" si="126"/>
        <v>250</v>
      </c>
      <c r="AD67" s="408">
        <f t="shared" si="126"/>
        <v>90</v>
      </c>
      <c r="AE67" s="408">
        <f t="shared" si="126"/>
        <v>120</v>
      </c>
      <c r="AF67" s="408">
        <f t="shared" si="126"/>
        <v>130</v>
      </c>
      <c r="AG67" s="408">
        <f t="shared" si="126"/>
        <v>0</v>
      </c>
      <c r="AH67" s="408">
        <f t="shared" si="126"/>
        <v>5</v>
      </c>
      <c r="AI67" s="408">
        <f t="shared" si="126"/>
        <v>0</v>
      </c>
      <c r="AJ67" s="408">
        <f t="shared" si="126"/>
        <v>0</v>
      </c>
      <c r="AK67" s="408">
        <f t="shared" si="126"/>
        <v>75</v>
      </c>
      <c r="AL67" s="408">
        <f t="shared" si="126"/>
        <v>0</v>
      </c>
      <c r="AM67" s="408">
        <f t="shared" si="126"/>
        <v>0</v>
      </c>
      <c r="AN67" s="408">
        <f t="shared" si="126"/>
        <v>30</v>
      </c>
      <c r="AO67" s="408">
        <f t="shared" si="126"/>
        <v>6</v>
      </c>
      <c r="AP67" s="408">
        <f t="shared" si="126"/>
        <v>0</v>
      </c>
      <c r="AQ67" s="408">
        <f t="shared" si="126"/>
        <v>50</v>
      </c>
      <c r="AR67" s="408">
        <f t="shared" si="126"/>
        <v>0</v>
      </c>
      <c r="AS67" s="408">
        <f t="shared" ref="AS67:BP67" si="127">SUM(AS20:AS42,AS44:AS65)</f>
        <v>705</v>
      </c>
      <c r="AT67" s="408">
        <f t="shared" si="127"/>
        <v>0</v>
      </c>
      <c r="AU67" s="408">
        <f t="shared" si="127"/>
        <v>62</v>
      </c>
      <c r="AV67" s="408">
        <f t="shared" si="127"/>
        <v>1550</v>
      </c>
      <c r="AW67" s="408">
        <f t="shared" si="127"/>
        <v>745</v>
      </c>
      <c r="AX67" s="408">
        <f t="shared" si="127"/>
        <v>745</v>
      </c>
      <c r="AY67" s="408">
        <f t="shared" si="127"/>
        <v>220</v>
      </c>
      <c r="AZ67" s="408">
        <f t="shared" si="127"/>
        <v>220</v>
      </c>
      <c r="BA67" s="408">
        <f t="shared" si="127"/>
        <v>90</v>
      </c>
      <c r="BB67" s="408">
        <f t="shared" si="127"/>
        <v>90</v>
      </c>
      <c r="BC67" s="408">
        <f t="shared" si="127"/>
        <v>90</v>
      </c>
      <c r="BD67" s="408">
        <f t="shared" si="127"/>
        <v>0</v>
      </c>
      <c r="BE67" s="408">
        <f t="shared" si="127"/>
        <v>20</v>
      </c>
      <c r="BF67" s="408">
        <f t="shared" si="127"/>
        <v>0</v>
      </c>
      <c r="BG67" s="408">
        <f t="shared" si="127"/>
        <v>0</v>
      </c>
      <c r="BH67" s="408">
        <f t="shared" si="127"/>
        <v>155</v>
      </c>
      <c r="BI67" s="408">
        <f t="shared" si="127"/>
        <v>0</v>
      </c>
      <c r="BJ67" s="408">
        <f t="shared" si="127"/>
        <v>0</v>
      </c>
      <c r="BK67" s="408">
        <f t="shared" si="127"/>
        <v>30</v>
      </c>
      <c r="BL67" s="408">
        <f t="shared" si="127"/>
        <v>0</v>
      </c>
      <c r="BM67" s="408">
        <f t="shared" si="127"/>
        <v>0</v>
      </c>
      <c r="BN67" s="408">
        <f t="shared" si="127"/>
        <v>50</v>
      </c>
      <c r="BO67" s="408">
        <f t="shared" si="127"/>
        <v>0</v>
      </c>
      <c r="BP67" s="408">
        <f t="shared" si="127"/>
        <v>805</v>
      </c>
      <c r="BQ67" s="148"/>
      <c r="BR67" s="149"/>
      <c r="BS67" s="408">
        <f t="shared" ref="BS67:CJ67" si="128">SUM(BS20:BS42,BS44:BS65)</f>
        <v>925</v>
      </c>
      <c r="BT67" s="408">
        <f t="shared" si="128"/>
        <v>470</v>
      </c>
      <c r="BU67" s="408">
        <f t="shared" si="128"/>
        <v>6</v>
      </c>
      <c r="BV67" s="408">
        <f t="shared" si="128"/>
        <v>0</v>
      </c>
      <c r="BW67" s="408">
        <f t="shared" si="128"/>
        <v>1510</v>
      </c>
      <c r="BX67" s="408">
        <f t="shared" si="128"/>
        <v>100</v>
      </c>
      <c r="BY67" s="409">
        <f t="shared" si="128"/>
        <v>3011</v>
      </c>
      <c r="BZ67" s="410">
        <f t="shared" si="128"/>
        <v>36.950000000000003</v>
      </c>
      <c r="CA67" s="411">
        <f t="shared" si="128"/>
        <v>18.749999999999996</v>
      </c>
      <c r="CB67" s="411">
        <f t="shared" si="128"/>
        <v>0</v>
      </c>
      <c r="CC67" s="411">
        <f t="shared" si="128"/>
        <v>0</v>
      </c>
      <c r="CD67" s="411">
        <f t="shared" si="128"/>
        <v>60.3</v>
      </c>
      <c r="CE67" s="411">
        <f t="shared" si="128"/>
        <v>4</v>
      </c>
      <c r="CF67" s="412">
        <f t="shared" si="128"/>
        <v>120</v>
      </c>
      <c r="CG67" s="413">
        <f t="shared" si="128"/>
        <v>1399</v>
      </c>
      <c r="CH67" s="408">
        <f t="shared" si="128"/>
        <v>476</v>
      </c>
      <c r="CI67" s="411">
        <f t="shared" si="128"/>
        <v>59.7</v>
      </c>
      <c r="CJ67" s="414">
        <f t="shared" si="128"/>
        <v>18.749999999999996</v>
      </c>
      <c r="CK67" s="415">
        <f t="shared" ref="CK67:CM67" si="129">SUM(CK20:CK42,CK44:CK65)</f>
        <v>96</v>
      </c>
      <c r="CL67" s="416">
        <f t="shared" si="129"/>
        <v>106</v>
      </c>
      <c r="CM67" s="417">
        <f t="shared" si="129"/>
        <v>57</v>
      </c>
    </row>
    <row r="68" spans="1:91" x14ac:dyDescent="0.25">
      <c r="I68" s="151"/>
      <c r="J68" s="151"/>
      <c r="K68" s="151"/>
      <c r="L68" s="151"/>
    </row>
    <row r="69" spans="1:91" x14ac:dyDescent="0.25">
      <c r="I69" s="53"/>
      <c r="J69" s="53"/>
      <c r="K69" s="53"/>
      <c r="L69" s="53"/>
    </row>
    <row r="70" spans="1:91" x14ac:dyDescent="0.25">
      <c r="I70" s="53" t="s">
        <v>401</v>
      </c>
      <c r="J70" s="460">
        <f>(SUM(AB43,AY43,AB66,AY66))/O67</f>
        <v>0.31312458361092604</v>
      </c>
      <c r="K70" s="53"/>
      <c r="L70" s="53"/>
    </row>
    <row r="71" spans="1:91" x14ac:dyDescent="0.25">
      <c r="I71" s="152"/>
      <c r="J71" s="152"/>
      <c r="K71" s="152"/>
      <c r="L71" s="152"/>
    </row>
    <row r="72" spans="1:91" x14ac:dyDescent="0.25">
      <c r="AG72" s="153"/>
    </row>
    <row r="73" spans="1:91" x14ac:dyDescent="0.25">
      <c r="AG73" s="153"/>
    </row>
    <row r="74" spans="1:91" x14ac:dyDescent="0.25">
      <c r="H74" s="668" t="s">
        <v>75</v>
      </c>
      <c r="I74" s="669" t="s">
        <v>72</v>
      </c>
      <c r="J74" s="163"/>
      <c r="K74" s="164"/>
      <c r="L74" s="164"/>
      <c r="M74" s="672" t="s">
        <v>73</v>
      </c>
      <c r="N74" s="668"/>
      <c r="O74" s="668"/>
      <c r="P74" s="670" t="s">
        <v>77</v>
      </c>
      <c r="Q74" s="671" t="s">
        <v>78</v>
      </c>
      <c r="AG74" s="153"/>
    </row>
    <row r="75" spans="1:91" ht="91.35" customHeight="1" x14ac:dyDescent="0.25">
      <c r="H75" s="668"/>
      <c r="I75" s="669"/>
      <c r="J75" s="165"/>
      <c r="K75" s="166"/>
      <c r="L75" s="166"/>
      <c r="M75" s="167" t="s">
        <v>76</v>
      </c>
      <c r="N75" s="3" t="s">
        <v>284</v>
      </c>
      <c r="O75" s="3" t="s">
        <v>283</v>
      </c>
      <c r="P75" s="670"/>
      <c r="Q75" s="671"/>
      <c r="AG75" s="153"/>
    </row>
    <row r="76" spans="1:91" ht="31.5" customHeight="1" x14ac:dyDescent="0.25">
      <c r="H76" s="168">
        <v>1</v>
      </c>
      <c r="I76" s="589" t="s">
        <v>338</v>
      </c>
      <c r="J76" s="590"/>
      <c r="K76" s="591"/>
      <c r="L76" s="169"/>
      <c r="M76" s="162"/>
      <c r="N76" s="162"/>
      <c r="O76" s="162"/>
      <c r="P76" s="461">
        <f>SUM(O20:O42,O44:O65)</f>
        <v>1501</v>
      </c>
      <c r="Q76" s="462" t="str">
        <f t="shared" ref="Q76:Q79" si="130">IF(P76=O76,"OK","Wartość wymaga weryfikacji")</f>
        <v>Wartość wymaga weryfikacji</v>
      </c>
      <c r="AG76" s="153"/>
    </row>
    <row r="77" spans="1:91" ht="30" customHeight="1" x14ac:dyDescent="0.25">
      <c r="H77" s="168">
        <v>2</v>
      </c>
      <c r="I77" s="589" t="s">
        <v>282</v>
      </c>
      <c r="J77" s="590"/>
      <c r="K77" s="591"/>
      <c r="L77" s="169"/>
      <c r="M77" s="162"/>
      <c r="N77" s="162">
        <v>120</v>
      </c>
      <c r="O77" s="162">
        <v>120</v>
      </c>
      <c r="P77" s="461">
        <f>SUM(Q20:Q42,Q44:Q65)</f>
        <v>120</v>
      </c>
      <c r="Q77" s="462" t="str">
        <f t="shared" si="130"/>
        <v>OK</v>
      </c>
      <c r="AG77" s="153"/>
    </row>
    <row r="78" spans="1:91" ht="47.25" customHeight="1" x14ac:dyDescent="0.25">
      <c r="H78" s="168">
        <v>3</v>
      </c>
      <c r="I78" s="589" t="s">
        <v>339</v>
      </c>
      <c r="J78" s="590"/>
      <c r="K78" s="591"/>
      <c r="L78" s="169"/>
      <c r="M78" s="162"/>
      <c r="N78" s="471">
        <f>P77*25</f>
        <v>3000</v>
      </c>
      <c r="O78" s="471">
        <f>P77*30</f>
        <v>3600</v>
      </c>
      <c r="P78" s="461">
        <f>SUM(M20:M42,M44:M65)</f>
        <v>3011</v>
      </c>
      <c r="Q78" s="462" t="str">
        <f t="shared" si="130"/>
        <v>Wartość wymaga weryfikacji</v>
      </c>
      <c r="AG78" s="153"/>
    </row>
    <row r="79" spans="1:91" ht="35.25" customHeight="1" x14ac:dyDescent="0.25">
      <c r="H79" s="168">
        <v>4</v>
      </c>
      <c r="I79" s="589" t="s">
        <v>317</v>
      </c>
      <c r="J79" s="590"/>
      <c r="K79" s="591"/>
      <c r="L79" s="169"/>
      <c r="M79" s="162"/>
      <c r="N79" s="162"/>
      <c r="O79" s="162"/>
      <c r="P79" s="463">
        <f>P76-P87</f>
        <v>1401</v>
      </c>
      <c r="Q79" s="462" t="str">
        <f t="shared" si="130"/>
        <v>Wartość wymaga weryfikacji</v>
      </c>
      <c r="AG79" s="153"/>
    </row>
    <row r="80" spans="1:91" ht="49.5" customHeight="1" x14ac:dyDescent="0.25">
      <c r="H80" s="168">
        <v>5</v>
      </c>
      <c r="I80" s="589" t="s">
        <v>362</v>
      </c>
      <c r="J80" s="590"/>
      <c r="K80" s="591"/>
      <c r="L80" s="169"/>
      <c r="M80" s="170">
        <v>0.5</v>
      </c>
      <c r="N80" s="171">
        <v>120</v>
      </c>
      <c r="O80" s="472">
        <f>M80*N80</f>
        <v>60</v>
      </c>
      <c r="P80" s="464">
        <f>SUM(U20:U42,U44:U65)</f>
        <v>59.7</v>
      </c>
      <c r="Q80" s="462" t="str">
        <f t="shared" ref="Q80:Q90" si="131">IF(P80=O80,"OK","Wartość wymaga weryfikacji")</f>
        <v>Wartość wymaga weryfikacji</v>
      </c>
      <c r="AG80" s="153"/>
    </row>
    <row r="81" spans="3:33" ht="58.5" customHeight="1" x14ac:dyDescent="0.25">
      <c r="H81" s="662">
        <v>6</v>
      </c>
      <c r="I81" s="589" t="s">
        <v>290</v>
      </c>
      <c r="J81" s="590"/>
      <c r="K81" s="591"/>
      <c r="L81" s="169"/>
      <c r="M81" s="170">
        <v>0.5</v>
      </c>
      <c r="N81" s="171">
        <v>120</v>
      </c>
      <c r="O81" s="472">
        <f t="shared" ref="O81:O82" si="132">M81*N81</f>
        <v>60</v>
      </c>
      <c r="P81" s="465">
        <f>SUM(T20:T42,T44:T65)</f>
        <v>36.173809523809524</v>
      </c>
      <c r="Q81" s="462" t="str">
        <f t="shared" si="131"/>
        <v>Wartość wymaga weryfikacji</v>
      </c>
      <c r="AG81" s="153"/>
    </row>
    <row r="82" spans="3:33" ht="65.25" customHeight="1" x14ac:dyDescent="0.25">
      <c r="H82" s="663"/>
      <c r="I82" s="589" t="s">
        <v>291</v>
      </c>
      <c r="J82" s="590"/>
      <c r="K82" s="591"/>
      <c r="L82" s="169"/>
      <c r="M82" s="170">
        <v>0.75</v>
      </c>
      <c r="N82" s="171">
        <v>120</v>
      </c>
      <c r="O82" s="472">
        <f t="shared" si="132"/>
        <v>90</v>
      </c>
      <c r="P82" s="465">
        <f>SUM(T20:T42,T44:T65)</f>
        <v>36.173809523809524</v>
      </c>
      <c r="Q82" s="462" t="str">
        <f t="shared" ref="Q82" si="133">IF(P82=O82,"OK","Wartość wymaga weryfikacji")</f>
        <v>Wartość wymaga weryfikacji</v>
      </c>
      <c r="AG82" s="153"/>
    </row>
    <row r="83" spans="3:33" ht="30" customHeight="1" x14ac:dyDescent="0.25">
      <c r="H83" s="168">
        <v>7</v>
      </c>
      <c r="I83" s="589" t="s">
        <v>285</v>
      </c>
      <c r="J83" s="590"/>
      <c r="K83" s="591"/>
      <c r="L83" s="169"/>
      <c r="M83" s="172">
        <v>0.3</v>
      </c>
      <c r="N83" s="173">
        <v>120</v>
      </c>
      <c r="O83" s="471">
        <f>M83*N83</f>
        <v>36</v>
      </c>
      <c r="P83" s="466">
        <f>(SUMIF(G20:G66,"POW",Q20:Q66))+(SUMIF(G20:G66,"PSW",Q20:Q66))</f>
        <v>37</v>
      </c>
      <c r="Q83" s="462" t="str">
        <f t="shared" si="131"/>
        <v>Wartość wymaga weryfikacji</v>
      </c>
      <c r="AG83" s="153"/>
    </row>
    <row r="84" spans="3:33" ht="30" customHeight="1" x14ac:dyDescent="0.25">
      <c r="H84" s="168">
        <v>8</v>
      </c>
      <c r="I84" s="589" t="s">
        <v>286</v>
      </c>
      <c r="J84" s="590"/>
      <c r="K84" s="591"/>
      <c r="L84" s="169"/>
      <c r="M84" s="172"/>
      <c r="N84" s="173"/>
      <c r="O84" s="162"/>
      <c r="P84" s="467">
        <f>SUM(AN20:AN42,AN44:AN65,BK20:BK42,BK44:BK65)</f>
        <v>60</v>
      </c>
      <c r="Q84" s="462" t="str">
        <f t="shared" si="131"/>
        <v>Wartość wymaga weryfikacji</v>
      </c>
      <c r="R84" s="154"/>
      <c r="AG84" s="153"/>
    </row>
    <row r="85" spans="3:33" ht="30" customHeight="1" x14ac:dyDescent="0.25">
      <c r="H85" s="168">
        <v>9</v>
      </c>
      <c r="I85" s="589" t="s">
        <v>292</v>
      </c>
      <c r="J85" s="590"/>
      <c r="K85" s="591"/>
      <c r="L85" s="169"/>
      <c r="M85" s="172"/>
      <c r="N85" s="173"/>
      <c r="O85" s="162"/>
      <c r="P85" s="467">
        <f>SUMIF(I20:I65,"*język obcy*",Q20:Q65)+SUMIF(I20:I65,"*język angielski*",Q20:Q65)+SUMIF(I20:I65,"*lektorat*",Q20:Q65)</f>
        <v>4</v>
      </c>
      <c r="Q85" s="462" t="str">
        <f t="shared" si="131"/>
        <v>Wartość wymaga weryfikacji</v>
      </c>
      <c r="R85" s="154"/>
      <c r="AG85" s="153"/>
    </row>
    <row r="86" spans="3:33" ht="51.75" customHeight="1" x14ac:dyDescent="0.25">
      <c r="H86" s="168">
        <v>10</v>
      </c>
      <c r="I86" s="589" t="s">
        <v>288</v>
      </c>
      <c r="J86" s="590"/>
      <c r="K86" s="591"/>
      <c r="L86" s="169"/>
      <c r="M86" s="172"/>
      <c r="N86" s="162">
        <v>5</v>
      </c>
      <c r="O86" s="162">
        <v>5</v>
      </c>
      <c r="P86" s="468">
        <f>SUMIF(K20:K42,"tak",Q20:Q42)+SUMIF(K44:K65,"tak",Q44:Q65)</f>
        <v>6</v>
      </c>
      <c r="Q86" s="462" t="str">
        <f t="shared" si="131"/>
        <v>Wartość wymaga weryfikacji</v>
      </c>
      <c r="AG86" s="153"/>
    </row>
    <row r="87" spans="3:33" ht="29.45" customHeight="1" x14ac:dyDescent="0.25">
      <c r="H87" s="168">
        <v>11</v>
      </c>
      <c r="I87" s="589" t="s">
        <v>342</v>
      </c>
      <c r="J87" s="590"/>
      <c r="K87" s="591"/>
      <c r="L87" s="169"/>
      <c r="M87" s="162"/>
      <c r="N87" s="162"/>
      <c r="O87" s="162"/>
      <c r="P87" s="466">
        <f>SUM(AQ20:AQ42,AQ44:AQ65,BN20:BN42,BN44:BN65)</f>
        <v>100</v>
      </c>
      <c r="Q87" s="462" t="str">
        <f t="shared" si="131"/>
        <v>Wartość wymaga weryfikacji</v>
      </c>
      <c r="T87" s="155"/>
    </row>
    <row r="88" spans="3:33" ht="29.45" customHeight="1" x14ac:dyDescent="0.25">
      <c r="H88" s="174">
        <v>12</v>
      </c>
      <c r="I88" s="589" t="s">
        <v>343</v>
      </c>
      <c r="J88" s="590"/>
      <c r="K88" s="591"/>
      <c r="L88" s="169"/>
      <c r="M88" s="175"/>
      <c r="N88" s="162"/>
      <c r="O88" s="162"/>
      <c r="P88" s="466">
        <f>(SUMIF(I20:I66,"*praktyki zawodowe*",Q20:Q66))+(SUMIF(I20:I66,"*praktyka zawodowa*",Q20:Q66))</f>
        <v>4</v>
      </c>
      <c r="Q88" s="462" t="str">
        <f t="shared" si="131"/>
        <v>Wartość wymaga weryfikacji</v>
      </c>
      <c r="T88" s="155"/>
    </row>
    <row r="89" spans="3:33" ht="120.75" customHeight="1" x14ac:dyDescent="0.25">
      <c r="H89" s="176">
        <v>13</v>
      </c>
      <c r="I89" s="589" t="s">
        <v>341</v>
      </c>
      <c r="J89" s="590"/>
      <c r="K89" s="591"/>
      <c r="L89" s="169"/>
      <c r="M89" s="177">
        <v>0.5</v>
      </c>
      <c r="N89" s="178">
        <v>120</v>
      </c>
      <c r="O89" s="471">
        <f t="shared" ref="O89" si="134">M89*N89</f>
        <v>60</v>
      </c>
      <c r="P89" s="469">
        <f>(SUMIF(L20:L66,"*tak*",Q20:Q66))</f>
        <v>91</v>
      </c>
      <c r="Q89" s="462" t="str">
        <f t="shared" si="131"/>
        <v>Wartość wymaga weryfikacji</v>
      </c>
      <c r="S89" s="199" t="s">
        <v>347</v>
      </c>
    </row>
    <row r="90" spans="3:33" ht="39" customHeight="1" x14ac:dyDescent="0.25">
      <c r="H90" s="179">
        <v>14</v>
      </c>
      <c r="I90" s="588" t="s">
        <v>318</v>
      </c>
      <c r="J90" s="588"/>
      <c r="K90" s="588"/>
      <c r="L90" s="180"/>
      <c r="M90" s="181"/>
      <c r="N90" s="182">
        <v>25</v>
      </c>
      <c r="O90" s="182">
        <v>30</v>
      </c>
      <c r="P90" s="470">
        <f>P78/P77</f>
        <v>25.091666666666665</v>
      </c>
      <c r="Q90" s="462" t="str">
        <f t="shared" si="131"/>
        <v>Wartość wymaga weryfikacji</v>
      </c>
      <c r="T90" s="155"/>
    </row>
    <row r="91" spans="3:33" x14ac:dyDescent="0.25">
      <c r="H91" s="156"/>
      <c r="I91" s="157"/>
      <c r="J91" s="157"/>
      <c r="K91" s="157"/>
      <c r="L91" s="157"/>
      <c r="M91" s="158"/>
      <c r="N91" s="159"/>
      <c r="O91" s="160"/>
      <c r="P91" s="160"/>
      <c r="T91" s="155"/>
    </row>
    <row r="92" spans="3:33" x14ac:dyDescent="0.25">
      <c r="H92" s="156"/>
      <c r="I92" s="157"/>
      <c r="J92" s="157"/>
      <c r="K92" s="157"/>
      <c r="L92" s="157"/>
      <c r="M92" s="158"/>
      <c r="N92" s="159"/>
      <c r="O92" s="160"/>
      <c r="P92" s="160"/>
      <c r="T92" s="155"/>
    </row>
    <row r="93" spans="3:33" x14ac:dyDescent="0.25">
      <c r="H93" s="156"/>
      <c r="I93" s="157"/>
      <c r="J93" s="157"/>
      <c r="K93" s="157"/>
      <c r="L93" s="157"/>
      <c r="M93" s="158"/>
      <c r="N93" s="159"/>
      <c r="O93" s="160"/>
      <c r="P93" s="160"/>
      <c r="T93" s="155"/>
    </row>
    <row r="94" spans="3:33" x14ac:dyDescent="0.25">
      <c r="C94" s="161" t="s">
        <v>39</v>
      </c>
    </row>
    <row r="95" spans="3:33" x14ac:dyDescent="0.25">
      <c r="C95" s="161" t="s">
        <v>85</v>
      </c>
    </row>
    <row r="97" spans="3:3" x14ac:dyDescent="0.25">
      <c r="C97" s="161" t="s">
        <v>86</v>
      </c>
    </row>
    <row r="99" spans="3:3" x14ac:dyDescent="0.25">
      <c r="C99" s="161" t="s">
        <v>50</v>
      </c>
    </row>
    <row r="101" spans="3:3" x14ac:dyDescent="0.25">
      <c r="C101" s="53" t="s">
        <v>34</v>
      </c>
    </row>
    <row r="102" spans="3:3" x14ac:dyDescent="0.25">
      <c r="C102" s="53" t="s">
        <v>35</v>
      </c>
    </row>
    <row r="107" spans="3:3" x14ac:dyDescent="0.25">
      <c r="C107" s="53" t="s">
        <v>99</v>
      </c>
    </row>
    <row r="109" spans="3:3" x14ac:dyDescent="0.25">
      <c r="C109" s="161" t="s">
        <v>280</v>
      </c>
    </row>
    <row r="111" spans="3:3" x14ac:dyDescent="0.25">
      <c r="C111" s="53" t="s">
        <v>36</v>
      </c>
    </row>
    <row r="112" spans="3:3" x14ac:dyDescent="0.25">
      <c r="C112" s="53" t="s">
        <v>37</v>
      </c>
    </row>
    <row r="114" spans="3:3" x14ac:dyDescent="0.25">
      <c r="C114" s="161" t="s">
        <v>279</v>
      </c>
    </row>
    <row r="116" spans="3:3" x14ac:dyDescent="0.25">
      <c r="C116" s="53" t="s">
        <v>36</v>
      </c>
    </row>
    <row r="117" spans="3:3" x14ac:dyDescent="0.25">
      <c r="C117" s="53" t="s">
        <v>37</v>
      </c>
    </row>
    <row r="119" spans="3:3" x14ac:dyDescent="0.25">
      <c r="C119" s="161" t="s">
        <v>281</v>
      </c>
    </row>
    <row r="121" spans="3:3" x14ac:dyDescent="0.25">
      <c r="C121" s="53" t="s">
        <v>40</v>
      </c>
    </row>
  </sheetData>
  <sheetProtection algorithmName="SHA-512" hashValue="liIBuzQeTpFqFGDLpbbau1rvOG9InA0zsGLXjCdsDste+A6yGS7scoCPjMSWfutRsGGY/PyiDHaniFiMBRglfQ==" saltValue="iRyv24WUuLNJYCHplF1ztA==" spinCount="100000" sheet="1" objects="1" scenarios="1" selectLockedCells="1" autoFilter="0"/>
  <autoFilter ref="A18:CM67" xr:uid="{738ED7CF-DF51-43BF-A344-502F574B04B6}"/>
  <mergeCells count="151">
    <mergeCell ref="CK15:CM16"/>
    <mergeCell ref="CK17:CK19"/>
    <mergeCell ref="CL17:CL19"/>
    <mergeCell ref="CM17:CM19"/>
    <mergeCell ref="BS15:BY15"/>
    <mergeCell ref="BZ15:CF15"/>
    <mergeCell ref="CG15:CH15"/>
    <mergeCell ref="CI15:CJ15"/>
    <mergeCell ref="BS16:BS19"/>
    <mergeCell ref="BT16:BT19"/>
    <mergeCell ref="BU16:BU19"/>
    <mergeCell ref="BV16:BV19"/>
    <mergeCell ref="BW16:BW19"/>
    <mergeCell ref="BX16:BX19"/>
    <mergeCell ref="BY16:BY19"/>
    <mergeCell ref="BZ16:BZ19"/>
    <mergeCell ref="CA16:CA19"/>
    <mergeCell ref="CB16:CB19"/>
    <mergeCell ref="CC16:CC19"/>
    <mergeCell ref="CD16:CD19"/>
    <mergeCell ref="CE16:CE19"/>
    <mergeCell ref="CF16:CF19"/>
    <mergeCell ref="CG16:CG19"/>
    <mergeCell ref="CH16:CH19"/>
    <mergeCell ref="CI16:CI19"/>
    <mergeCell ref="CJ16:CJ19"/>
    <mergeCell ref="I76:K76"/>
    <mergeCell ref="I77:K77"/>
    <mergeCell ref="H81:H82"/>
    <mergeCell ref="I89:K89"/>
    <mergeCell ref="I87:K87"/>
    <mergeCell ref="I86:K86"/>
    <mergeCell ref="I85:K85"/>
    <mergeCell ref="I84:K84"/>
    <mergeCell ref="I81:K81"/>
    <mergeCell ref="I82:K82"/>
    <mergeCell ref="I80:K80"/>
    <mergeCell ref="I83:K83"/>
    <mergeCell ref="I88:K88"/>
    <mergeCell ref="I79:K79"/>
    <mergeCell ref="BQ15:BR16"/>
    <mergeCell ref="H74:H75"/>
    <mergeCell ref="I74:I75"/>
    <mergeCell ref="P74:P75"/>
    <mergeCell ref="Q74:Q75"/>
    <mergeCell ref="M74:O74"/>
    <mergeCell ref="BR18:BR19"/>
    <mergeCell ref="BP18:BP19"/>
    <mergeCell ref="AN18:AN19"/>
    <mergeCell ref="AM18:AM19"/>
    <mergeCell ref="AL18:AL19"/>
    <mergeCell ref="BO18:BO19"/>
    <mergeCell ref="W18:W19"/>
    <mergeCell ref="BN18:BN19"/>
    <mergeCell ref="BM18:BM19"/>
    <mergeCell ref="BL18:BL19"/>
    <mergeCell ref="BK18:BK19"/>
    <mergeCell ref="BJ18:BJ19"/>
    <mergeCell ref="BI18:BI19"/>
    <mergeCell ref="BH18:BH19"/>
    <mergeCell ref="BG18:BG19"/>
    <mergeCell ref="BE18:BE19"/>
    <mergeCell ref="BD18:BD19"/>
    <mergeCell ref="AK18:AK19"/>
    <mergeCell ref="AJ18:AJ19"/>
    <mergeCell ref="AS18:AS19"/>
    <mergeCell ref="AR18:AR19"/>
    <mergeCell ref="AQ18:AQ19"/>
    <mergeCell ref="AP18:AP19"/>
    <mergeCell ref="AO18:AO19"/>
    <mergeCell ref="AB18:AB19"/>
    <mergeCell ref="AD18:AD19"/>
    <mergeCell ref="B15:B17"/>
    <mergeCell ref="A15:A17"/>
    <mergeCell ref="I18:I19"/>
    <mergeCell ref="G18:G19"/>
    <mergeCell ref="F18:F19"/>
    <mergeCell ref="E18:E19"/>
    <mergeCell ref="D18:D19"/>
    <mergeCell ref="C18:C19"/>
    <mergeCell ref="B18:B19"/>
    <mergeCell ref="A18:A19"/>
    <mergeCell ref="I15:I17"/>
    <mergeCell ref="G15:G17"/>
    <mergeCell ref="F15:F17"/>
    <mergeCell ref="E15:E17"/>
    <mergeCell ref="D15:D17"/>
    <mergeCell ref="C15:C17"/>
    <mergeCell ref="H15:H17"/>
    <mergeCell ref="V16:V17"/>
    <mergeCell ref="M15:V15"/>
    <mergeCell ref="AX16:AX17"/>
    <mergeCell ref="AW16:AW17"/>
    <mergeCell ref="BC16:BC17"/>
    <mergeCell ref="BG16:BG17"/>
    <mergeCell ref="BH16:BH17"/>
    <mergeCell ref="BI16:BI17"/>
    <mergeCell ref="J15:J19"/>
    <mergeCell ref="K15:K19"/>
    <mergeCell ref="BC18:BC19"/>
    <mergeCell ref="BB18:BB19"/>
    <mergeCell ref="BA18:BA19"/>
    <mergeCell ref="AY18:AY19"/>
    <mergeCell ref="AI18:AI19"/>
    <mergeCell ref="AH18:AH19"/>
    <mergeCell ref="AF18:AF19"/>
    <mergeCell ref="AE18:AE19"/>
    <mergeCell ref="AT18:AT19"/>
    <mergeCell ref="AU18:AU19"/>
    <mergeCell ref="AT16:AT17"/>
    <mergeCell ref="AV16:AV17"/>
    <mergeCell ref="AU16:AU17"/>
    <mergeCell ref="AB16:AC16"/>
    <mergeCell ref="AG16:AI16"/>
    <mergeCell ref="BN16:BN17"/>
    <mergeCell ref="BM16:BM17"/>
    <mergeCell ref="Y16:Y17"/>
    <mergeCell ref="AL16:AL17"/>
    <mergeCell ref="AK16:AK17"/>
    <mergeCell ref="AJ16:AJ17"/>
    <mergeCell ref="AF16:AF17"/>
    <mergeCell ref="AE16:AE17"/>
    <mergeCell ref="AD16:AD17"/>
    <mergeCell ref="BJ16:BJ17"/>
    <mergeCell ref="BL16:BL17"/>
    <mergeCell ref="BK16:BK17"/>
    <mergeCell ref="BA16:BA17"/>
    <mergeCell ref="L15:L19"/>
    <mergeCell ref="I90:K90"/>
    <mergeCell ref="I78:K78"/>
    <mergeCell ref="V18:V19"/>
    <mergeCell ref="Q16:U16"/>
    <mergeCell ref="M16:P16"/>
    <mergeCell ref="BD16:BF16"/>
    <mergeCell ref="AR16:AR17"/>
    <mergeCell ref="AS16:AS17"/>
    <mergeCell ref="W15:AS15"/>
    <mergeCell ref="AT15:BP15"/>
    <mergeCell ref="BB16:BB17"/>
    <mergeCell ref="AO16:AO17"/>
    <mergeCell ref="AP16:AP17"/>
    <mergeCell ref="AN16:AN17"/>
    <mergeCell ref="AM16:AM17"/>
    <mergeCell ref="X16:X17"/>
    <mergeCell ref="W16:W17"/>
    <mergeCell ref="Z16:Z17"/>
    <mergeCell ref="AA16:AA17"/>
    <mergeCell ref="AQ16:AQ17"/>
    <mergeCell ref="AY16:AZ16"/>
    <mergeCell ref="BO16:BO17"/>
    <mergeCell ref="BP16:BP17"/>
  </mergeCells>
  <phoneticPr fontId="10" type="noConversion"/>
  <conditionalFormatting sqref="P76">
    <cfRule type="cellIs" dxfId="85" priority="39" operator="lessThan">
      <formula>$O$76</formula>
    </cfRule>
    <cfRule type="cellIs" dxfId="84" priority="40" operator="greaterThanOrEqual">
      <formula>$O$76</formula>
    </cfRule>
  </conditionalFormatting>
  <conditionalFormatting sqref="P77">
    <cfRule type="cellIs" dxfId="83" priority="37" operator="greaterThanOrEqual">
      <formula>$O$77</formula>
    </cfRule>
    <cfRule type="cellIs" dxfId="82" priority="38" operator="lessThan">
      <formula>$O$77</formula>
    </cfRule>
  </conditionalFormatting>
  <conditionalFormatting sqref="P78">
    <cfRule type="cellIs" dxfId="81" priority="1" operator="equal">
      <formula>$O$78</formula>
    </cfRule>
    <cfRule type="cellIs" dxfId="80" priority="2" operator="equal">
      <formula>$N$78</formula>
    </cfRule>
    <cfRule type="cellIs" dxfId="79" priority="3" operator="between">
      <formula>$N$78</formula>
      <formula>"$N$74"</formula>
    </cfRule>
    <cfRule type="cellIs" dxfId="78" priority="4" operator="lessThan">
      <formula>$N$78</formula>
    </cfRule>
    <cfRule type="cellIs" dxfId="77" priority="7" operator="greaterThan">
      <formula>$O$78</formula>
    </cfRule>
  </conditionalFormatting>
  <conditionalFormatting sqref="P79">
    <cfRule type="cellIs" dxfId="76" priority="5" operator="lessThan">
      <formula>$O$79</formula>
    </cfRule>
    <cfRule type="cellIs" dxfId="75" priority="6" operator="greaterThanOrEqual">
      <formula>$O$79</formula>
    </cfRule>
  </conditionalFormatting>
  <conditionalFormatting sqref="P80">
    <cfRule type="cellIs" dxfId="74" priority="31" operator="greaterThanOrEqual">
      <formula>$O$80</formula>
    </cfRule>
    <cfRule type="cellIs" dxfId="73" priority="29" operator="lessThan">
      <formula>$O$80</formula>
    </cfRule>
  </conditionalFormatting>
  <conditionalFormatting sqref="P81">
    <cfRule type="cellIs" dxfId="72" priority="145" operator="greaterThan">
      <formula>$O$81</formula>
    </cfRule>
    <cfRule type="cellIs" dxfId="71" priority="144" operator="lessThanOrEqual">
      <formula>$O$81</formula>
    </cfRule>
  </conditionalFormatting>
  <conditionalFormatting sqref="P82">
    <cfRule type="cellIs" dxfId="70" priority="23" operator="lessThanOrEqual">
      <formula>$O$82</formula>
    </cfRule>
    <cfRule type="cellIs" dxfId="69" priority="24" operator="greaterThan">
      <formula>$O$82</formula>
    </cfRule>
  </conditionalFormatting>
  <conditionalFormatting sqref="P83">
    <cfRule type="cellIs" dxfId="68" priority="90" operator="lessThan">
      <formula>$O$83</formula>
    </cfRule>
    <cfRule type="cellIs" dxfId="67" priority="91" operator="greaterThanOrEqual">
      <formula>$O$83</formula>
    </cfRule>
  </conditionalFormatting>
  <conditionalFormatting sqref="P84">
    <cfRule type="cellIs" dxfId="66" priority="41" operator="greaterThanOrEqual">
      <formula>$O$84</formula>
    </cfRule>
    <cfRule type="cellIs" dxfId="65" priority="42" operator="lessThan">
      <formula>$O$84</formula>
    </cfRule>
  </conditionalFormatting>
  <conditionalFormatting sqref="P85">
    <cfRule type="cellIs" dxfId="64" priority="28" operator="greaterThanOrEqual">
      <formula>$O$85</formula>
    </cfRule>
    <cfRule type="cellIs" dxfId="63" priority="27" operator="lessThan">
      <formula>$O$85</formula>
    </cfRule>
  </conditionalFormatting>
  <conditionalFormatting sqref="P86">
    <cfRule type="cellIs" dxfId="62" priority="159" operator="greaterThanOrEqual">
      <formula>$O$86</formula>
    </cfRule>
    <cfRule type="cellIs" dxfId="61" priority="160" operator="lessThan">
      <formula>$O$86</formula>
    </cfRule>
  </conditionalFormatting>
  <conditionalFormatting sqref="P87">
    <cfRule type="cellIs" dxfId="60" priority="19" operator="lessThan">
      <formula>$O$87</formula>
    </cfRule>
    <cfRule type="cellIs" dxfId="59" priority="20" operator="greaterThanOrEqual">
      <formula>$O$87</formula>
    </cfRule>
  </conditionalFormatting>
  <conditionalFormatting sqref="P88">
    <cfRule type="cellIs" dxfId="58" priority="32" operator="lessThan">
      <formula>$O$88</formula>
    </cfRule>
    <cfRule type="cellIs" dxfId="57" priority="33" operator="greaterThanOrEqual">
      <formula>$O$88</formula>
    </cfRule>
  </conditionalFormatting>
  <conditionalFormatting sqref="P89">
    <cfRule type="cellIs" dxfId="56" priority="25" operator="lessThanOrEqual">
      <formula>$O$89</formula>
    </cfRule>
    <cfRule type="cellIs" dxfId="55" priority="26" operator="greaterThan">
      <formula>$O$89</formula>
    </cfRule>
  </conditionalFormatting>
  <conditionalFormatting sqref="P90">
    <cfRule type="cellIs" dxfId="54" priority="9" operator="between">
      <formula>$N$90</formula>
      <formula>$O$90</formula>
    </cfRule>
    <cfRule type="cellIs" dxfId="53" priority="10" operator="lessThan">
      <formula>$N$90</formula>
    </cfRule>
    <cfRule type="cellIs" dxfId="52" priority="11" operator="greaterThan">
      <formula>$O$90</formula>
    </cfRule>
    <cfRule type="cellIs" dxfId="51" priority="12" operator="equal">
      <formula>$O$90</formula>
    </cfRule>
    <cfRule type="cellIs" dxfId="50" priority="13" operator="equal">
      <formula>$N$90</formula>
    </cfRule>
  </conditionalFormatting>
  <conditionalFormatting sqref="Q20:Q27 Q34:Q42 Q44:Q65">
    <cfRule type="colorScale" priority="415">
      <colorScale>
        <cfvo type="num" val="&quot;*,*&quot;"/>
        <cfvo type="max"/>
        <color rgb="FFFF7128"/>
        <color rgb="FFFFEF9C"/>
      </colorScale>
    </cfRule>
  </conditionalFormatting>
  <conditionalFormatting sqref="Q20:Q42 Q44:Q65">
    <cfRule type="containsText" dxfId="49" priority="167" operator="containsText" text=",">
      <formula>NOT(ISERROR(SEARCH(",",Q20)))</formula>
    </cfRule>
  </conditionalFormatting>
  <conditionalFormatting sqref="Q28:Q33">
    <cfRule type="colorScale" priority="168">
      <colorScale>
        <cfvo type="num" val="&quot;*,*&quot;"/>
        <cfvo type="max"/>
        <color rgb="FFFF7128"/>
        <color rgb="FFFFEF9C"/>
      </colorScale>
    </cfRule>
  </conditionalFormatting>
  <conditionalFormatting sqref="BQ20:BQ66">
    <cfRule type="cellIs" dxfId="48" priority="99" operator="lessThan">
      <formula>25</formula>
    </cfRule>
    <cfRule type="cellIs" dxfId="47" priority="100" operator="greaterThan">
      <formula>30</formula>
    </cfRule>
    <cfRule type="cellIs" dxfId="46" priority="101" operator="between">
      <formula>25</formula>
      <formula>30</formula>
    </cfRule>
  </conditionalFormatting>
  <dataValidations xWindow="104" yWindow="886" count="2">
    <dataValidation type="whole" allowBlank="1" showInputMessage="1" showErrorMessage="1" sqref="AU20" xr:uid="{7A62DE0F-D297-48EF-8EB9-44892D4124AB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Q20:Q42 Q44:Q65" xr:uid="{1A9E8E85-9936-4580-9885-A978F20E3F47}">
      <formula1>0</formula1>
      <formula2>20</formula2>
    </dataValidation>
  </dataValidations>
  <pageMargins left="0.7" right="0.7" top="0.75" bottom="0.75" header="0.3" footer="0.3"/>
  <pageSetup paperSize="9" orientation="landscape" horizontalDpi="300" verticalDpi="300" r:id="rId1"/>
  <ignoredErrors>
    <ignoredError sqref="AA42 AX42 AA62 AX24:AX38 AA20:AA38 P84 P87 AX44:AX57 AA44:AA57" formulaRange="1"/>
    <ignoredError sqref="BQ18:BR18" numberStoredAsText="1"/>
    <ignoredError sqref="CL20:CM20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104" yWindow="886" count="9">
        <x14: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xr:uid="{071D9DFD-A1FB-4A6A-B958-FE7B26EBF3C0}">
          <x14:formula1>
            <xm:f>Słowniki!$G$2:$G$4</xm:f>
          </x14:formula1>
          <xm:sqref>AT44:AT65 W20:W42 W44:W65 AT20:AT42</xm:sqref>
        </x14:dataValidation>
        <x14:dataValidation type="list" allowBlank="1" showInputMessage="1" showErrorMessage="1" errorTitle="Wartość nieprawidłowa" error="Proszę wybrać formę zakończenia przedmiotu z listy" promptTitle="Forma zakończenia przedmiotu" prompt="Proszę wybrać formę zakończenia przedmiotu z listy" xr:uid="{AF04B043-5B61-4834-9AC2-CBA0BF9FB9F8}">
          <x14:formula1>
            <xm:f>Słowniki!$L$2:$L$4</xm:f>
          </x14:formula1>
          <xm:sqref>V20:V42 V44:V65</xm:sqref>
        </x14:dataValidation>
        <x14:dataValidation type="list" allowBlank="1" showInputMessage="1" showErrorMessage="1" promptTitle="Kompetencje komunikacyjne" prompt="Proszę wybrać odpowiedź czy przedmiot kształtuje kompetencje komunikacyjne" xr:uid="{D1EF220C-55B4-411A-BC47-EC02EA8281CD}">
          <x14:formula1>
            <xm:f>Słowniki!$O$2:$O$3</xm:f>
          </x14:formula1>
          <xm:sqref>J20:J42 J44:J65</xm:sqref>
        </x14:dataValidation>
        <x14: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xr:uid="{710C8322-D223-49CD-BD2D-5C47CF5D4205}">
          <x14:formula1>
            <xm:f>Słowniki!$O$2:$O$3</xm:f>
          </x14:formula1>
          <xm:sqref>K20:K42 K44:K65</xm:sqref>
        </x14:dataValidation>
        <x14:dataValidation type="list" allowBlank="1" showInputMessage="1" showErrorMessage="1" errorTitle="Wartość nieprawidłowa" error="Proszę wybrać z listy kod grupy" promptTitle="Kod grupy zajęć" prompt="Proszę wybrać z listy kod grupy" xr:uid="{44734350-DB85-4147-9961-D2924F549B9E}">
          <x14:formula1>
            <xm:f>Słowniki!$A$2:$A$10</xm:f>
          </x14:formula1>
          <xm:sqref>B20:B66</xm:sqref>
        </x14:dataValidation>
        <x14:dataValidation type="list" allowBlank="1" showInputMessage="1" showErrorMessage="1" errorTitle="Wartość nieprawidłowa" error="Proszę wybrać z listy rodzaj zajęć" promptTitle="Rodzaj zajęć" prompt="Proszę wybrać z listy rodzaj zajęć" xr:uid="{0939FFDB-F913-4DE6-8A4E-9575E719CEFB}">
          <x14:formula1>
            <xm:f>Słowniki!$D$2:$D$4</xm:f>
          </x14:formula1>
          <xm:sqref>G20:G66</xm:sqref>
        </x14:dataValidation>
        <x14:dataValidation type="list" allowBlank="1" showInputMessage="1" showErrorMessage="1" errorTitle="Wartość nieprawidłowa" error="Proszę wybrać z listy pule godzin" promptTitle="Pula godzin" prompt="Proszę wybrać z listy pule godzin" xr:uid="{1D16ABA5-45E7-4C84-B792-D525B0CA2634}">
          <x14:formula1>
            <xm:f>Słowniki!$J$2:$J$3</xm:f>
          </x14:formula1>
          <xm:sqref>H20:H66</xm:sqref>
        </x14:dataValidation>
        <x14:dataValidation type="list" allowBlank="1" showInputMessage="1" showErrorMessage="1" errorTitle="Wartość nieprawidłowa" error="Proszę wybrać odpowiedź czy przedmiot jest związany z prowadzoną w uczelni działalnością naukową" promptTitle="Przedmiot związany z prowadzoną" prompt="Proszę wybrać odpowiedź czy przedmiot jest związany z prowadzoną w uczelni działalnością naukową" xr:uid="{69D8F8D5-6B98-4C96-A4D2-6168B6E01973}">
          <x14:formula1>
            <xm:f>Słowniki!$O$2:$O$3</xm:f>
          </x14:formula1>
          <xm:sqref>L20:L42 L44:L65</xm:sqref>
        </x14:dataValidation>
        <x14:dataValidation type="custom" allowBlank="1" showInputMessage="1" showErrorMessage="1" xr:uid="{6C6EC772-646B-41F5-A40A-0AD2EF314949}">
          <x14:formula1>
            <xm:f>Matryca!Q20</xm:f>
          </x14:formula1>
          <xm:sqref>CK20:CK42 CK44:CK65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75CD-9B9B-4E58-915D-4244DCA2DA26}">
  <dimension ref="B2:B6"/>
  <sheetViews>
    <sheetView workbookViewId="0">
      <selection activeCell="G8" sqref="G8"/>
    </sheetView>
  </sheetViews>
  <sheetFormatPr defaultRowHeight="15" x14ac:dyDescent="0.25"/>
  <sheetData>
    <row r="2" spans="2:2" ht="23.25" x14ac:dyDescent="0.25">
      <c r="B2" s="789" t="s">
        <v>667</v>
      </c>
    </row>
    <row r="4" spans="2:2" x14ac:dyDescent="0.25">
      <c r="B4" t="s">
        <v>668</v>
      </c>
    </row>
    <row r="6" spans="2:2" x14ac:dyDescent="0.25">
      <c r="B6" t="s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6A4F-3501-4B24-8F10-4EFD653EA6F2}">
  <dimension ref="A1:J18"/>
  <sheetViews>
    <sheetView zoomScale="85" zoomScaleNormal="85" workbookViewId="0">
      <selection activeCell="C14" sqref="C14"/>
    </sheetView>
  </sheetViews>
  <sheetFormatPr defaultColWidth="9.140625" defaultRowHeight="15" x14ac:dyDescent="0.25"/>
  <cols>
    <col min="1" max="1" width="8.140625" style="11" customWidth="1"/>
    <col min="2" max="2" width="18.42578125" style="205" hidden="1" customWidth="1"/>
    <col min="3" max="3" width="53.7109375" style="9" customWidth="1"/>
    <col min="4" max="4" width="12.85546875" style="9" customWidth="1"/>
    <col min="5" max="5" width="9" style="9" customWidth="1"/>
    <col min="6" max="7" width="11.28515625" style="9" customWidth="1"/>
    <col min="8" max="8" width="36.85546875" style="9" customWidth="1"/>
    <col min="9" max="9" width="15" style="9" customWidth="1"/>
    <col min="10" max="10" width="90.28515625" style="9" customWidth="1"/>
    <col min="11" max="16384" width="9.140625" style="9"/>
  </cols>
  <sheetData>
    <row r="1" spans="1:10" ht="14.45" customHeight="1" x14ac:dyDescent="0.25">
      <c r="A1" s="722" t="s">
        <v>75</v>
      </c>
      <c r="B1" s="206" t="s">
        <v>351</v>
      </c>
      <c r="C1" s="723" t="s">
        <v>287</v>
      </c>
      <c r="D1" s="668" t="s">
        <v>73</v>
      </c>
      <c r="E1" s="668"/>
      <c r="F1" s="668"/>
      <c r="G1" s="670" t="s">
        <v>77</v>
      </c>
      <c r="H1" s="671" t="s">
        <v>78</v>
      </c>
      <c r="J1" s="10"/>
    </row>
    <row r="2" spans="1:10" ht="131.25" customHeight="1" x14ac:dyDescent="0.25">
      <c r="A2" s="722"/>
      <c r="B2" s="200"/>
      <c r="C2" s="723"/>
      <c r="D2" s="8" t="s">
        <v>76</v>
      </c>
      <c r="E2" s="3" t="s">
        <v>284</v>
      </c>
      <c r="F2" s="3" t="s">
        <v>283</v>
      </c>
      <c r="G2" s="670"/>
      <c r="H2" s="671"/>
      <c r="J2" s="10"/>
    </row>
    <row r="3" spans="1:10" ht="15" customHeight="1" x14ac:dyDescent="0.25">
      <c r="A3" s="27">
        <v>1</v>
      </c>
      <c r="B3" s="201" t="s">
        <v>350</v>
      </c>
      <c r="C3" s="28" t="s">
        <v>348</v>
      </c>
      <c r="D3" s="29"/>
      <c r="E3" s="29"/>
      <c r="F3" s="29"/>
      <c r="G3" s="51">
        <f>SUM('OPTOMETRIA_IIst-pr. szczegółowy'!O20:O42,'OPTOMETRIA_IIst-pr. szczegółowy'!O44:O65)</f>
        <v>1501</v>
      </c>
      <c r="H3" s="32" t="str">
        <f t="shared" ref="H3:H17" si="0">IF(G3=F3,"OK","Wartość wymaga weryfikacji")</f>
        <v>Wartość wymaga weryfikacji</v>
      </c>
      <c r="J3" s="10"/>
    </row>
    <row r="4" spans="1:10" x14ac:dyDescent="0.25">
      <c r="A4" s="27">
        <v>2</v>
      </c>
      <c r="B4" s="201"/>
      <c r="C4" s="28" t="s">
        <v>282</v>
      </c>
      <c r="D4" s="29"/>
      <c r="E4" s="29">
        <v>120</v>
      </c>
      <c r="F4" s="29">
        <v>120</v>
      </c>
      <c r="G4" s="51">
        <f>SUM('OPTOMETRIA_IIst-pr. szczegółowy'!Q20:Q42,'OPTOMETRIA_IIst-pr. szczegółowy'!Q44:Q65)</f>
        <v>120</v>
      </c>
      <c r="H4" s="32" t="str">
        <f t="shared" si="0"/>
        <v>OK</v>
      </c>
      <c r="J4" s="10"/>
    </row>
    <row r="5" spans="1:10" ht="30" x14ac:dyDescent="0.25">
      <c r="A5" s="27">
        <v>3</v>
      </c>
      <c r="B5" s="201"/>
      <c r="C5" s="28" t="s">
        <v>316</v>
      </c>
      <c r="D5" s="29"/>
      <c r="E5" s="29">
        <f>G4*25</f>
        <v>3000</v>
      </c>
      <c r="F5" s="29">
        <f>G4*30</f>
        <v>3600</v>
      </c>
      <c r="G5" s="44">
        <f>SUM('OPTOMETRIA_IIst-pr. szczegółowy'!M20:M42,'OPTOMETRIA_IIst-pr. szczegółowy'!M44:M65)</f>
        <v>3011</v>
      </c>
      <c r="H5" s="32" t="str">
        <f t="shared" si="0"/>
        <v>Wartość wymaga weryfikacji</v>
      </c>
      <c r="J5" s="10"/>
    </row>
    <row r="6" spans="1:10" ht="30" x14ac:dyDescent="0.25">
      <c r="A6" s="27">
        <v>4</v>
      </c>
      <c r="B6" s="201"/>
      <c r="C6" s="28" t="s">
        <v>319</v>
      </c>
      <c r="D6" s="29"/>
      <c r="E6" s="29"/>
      <c r="F6" s="29"/>
      <c r="G6" s="52">
        <f>G3-G14</f>
        <v>1401</v>
      </c>
      <c r="H6" s="32" t="str">
        <f t="shared" si="0"/>
        <v>Wartość wymaga weryfikacji</v>
      </c>
      <c r="J6" s="10"/>
    </row>
    <row r="7" spans="1:10" ht="45" x14ac:dyDescent="0.25">
      <c r="A7" s="27">
        <v>5</v>
      </c>
      <c r="B7" s="201" t="s">
        <v>352</v>
      </c>
      <c r="C7" s="28" t="s">
        <v>361</v>
      </c>
      <c r="D7" s="30">
        <v>0.5</v>
      </c>
      <c r="E7" s="29">
        <v>120</v>
      </c>
      <c r="F7" s="29">
        <f>D7*E7</f>
        <v>60</v>
      </c>
      <c r="G7" s="35">
        <f>SUM('OPTOMETRIA_IIst-pr. szczegółowy'!U20:U42,'OPTOMETRIA_IIst-pr. szczegółowy'!U44:U65)</f>
        <v>59.7</v>
      </c>
      <c r="H7" s="32" t="str">
        <f t="shared" si="0"/>
        <v>Wartość wymaga weryfikacji</v>
      </c>
    </row>
    <row r="8" spans="1:10" ht="45" x14ac:dyDescent="0.25">
      <c r="A8" s="720">
        <v>6</v>
      </c>
      <c r="B8" s="202"/>
      <c r="C8" s="37" t="s">
        <v>293</v>
      </c>
      <c r="D8" s="38">
        <v>0.5</v>
      </c>
      <c r="E8" s="39">
        <v>120</v>
      </c>
      <c r="F8" s="40">
        <f t="shared" ref="F8:F9" si="1">D8*E8</f>
        <v>60</v>
      </c>
      <c r="G8" s="35">
        <f>SUM('OPTOMETRIA_IIst-pr. szczegółowy'!T20:T42,'OPTOMETRIA_IIst-pr. szczegółowy'!T44:T65)</f>
        <v>36.173809523809524</v>
      </c>
      <c r="H8" s="32" t="str">
        <f t="shared" si="0"/>
        <v>Wartość wymaga weryfikacji</v>
      </c>
    </row>
    <row r="9" spans="1:10" ht="45" x14ac:dyDescent="0.25">
      <c r="A9" s="721"/>
      <c r="B9" s="203" t="s">
        <v>353</v>
      </c>
      <c r="C9" s="37" t="s">
        <v>294</v>
      </c>
      <c r="D9" s="38">
        <v>0.75</v>
      </c>
      <c r="E9" s="39">
        <v>120</v>
      </c>
      <c r="F9" s="40">
        <f t="shared" si="1"/>
        <v>90</v>
      </c>
      <c r="G9" s="35">
        <f>SUM('OPTOMETRIA_IIst-pr. szczegółowy'!T20:T42,'OPTOMETRIA_IIst-pr. szczegółowy'!T44:T65)</f>
        <v>36.173809523809524</v>
      </c>
      <c r="H9" s="32" t="str">
        <f t="shared" si="0"/>
        <v>Wartość wymaga weryfikacji</v>
      </c>
    </row>
    <row r="10" spans="1:10" x14ac:dyDescent="0.25">
      <c r="A10" s="27">
        <v>7</v>
      </c>
      <c r="B10" s="201" t="s">
        <v>354</v>
      </c>
      <c r="C10" s="28" t="s">
        <v>285</v>
      </c>
      <c r="D10" s="30">
        <v>0.3</v>
      </c>
      <c r="E10" s="31">
        <v>120</v>
      </c>
      <c r="F10" s="29">
        <f>D10*E10</f>
        <v>36</v>
      </c>
      <c r="G10" s="33">
        <f>(SUMIF('OPTOMETRIA_IIst-pr. szczegółowy'!G20:G66,"POW",'OPTOMETRIA_IIst-pr. szczegółowy'!Q20:Q66))+(SUMIF('OPTOMETRIA_IIst-pr. szczegółowy'!G20:G66,"PSW",'OPTOMETRIA_IIst-pr. szczegółowy'!Q20:Q66))</f>
        <v>37</v>
      </c>
      <c r="H10" s="32" t="str">
        <f t="shared" si="0"/>
        <v>Wartość wymaga weryfikacji</v>
      </c>
    </row>
    <row r="11" spans="1:10" x14ac:dyDescent="0.25">
      <c r="A11" s="27">
        <v>8</v>
      </c>
      <c r="B11" s="201" t="s">
        <v>355</v>
      </c>
      <c r="C11" s="28" t="s">
        <v>286</v>
      </c>
      <c r="D11" s="30"/>
      <c r="E11" s="31"/>
      <c r="F11" s="29"/>
      <c r="G11" s="34">
        <f>SUM('OPTOMETRIA_IIst-pr. szczegółowy'!AN20:AN42,'OPTOMETRIA_IIst-pr. szczegółowy'!AN44:AN65,'OPTOMETRIA_IIst-pr. szczegółowy'!BK20:BK42,'OPTOMETRIA_IIst-pr. szczegółowy'!BK44:BK65)</f>
        <v>60</v>
      </c>
      <c r="H11" s="32" t="str">
        <f t="shared" si="0"/>
        <v>Wartość wymaga weryfikacji</v>
      </c>
      <c r="J11" s="12"/>
    </row>
    <row r="12" spans="1:10" x14ac:dyDescent="0.25">
      <c r="A12" s="27">
        <v>9</v>
      </c>
      <c r="B12" s="204" t="s">
        <v>356</v>
      </c>
      <c r="C12" s="37" t="s">
        <v>292</v>
      </c>
      <c r="D12" s="29"/>
      <c r="E12" s="29"/>
      <c r="F12" s="29"/>
      <c r="G12" s="34">
        <f>SUMIF('OPTOMETRIA_IIst-pr. szczegółowy'!I20:I65,"*język obcy*",'OPTOMETRIA_IIst-pr. szczegółowy'!Q20:Q65)+SUMIF('OPTOMETRIA_IIst-pr. szczegółowy'!I20:I65,"*język angielski*",'OPTOMETRIA_IIst-pr. szczegółowy'!Q20:Q65)+SUMIF('OPTOMETRIA_IIst-pr. szczegółowy'!I20:I65,"*lektorat*",'OPTOMETRIA_IIst-pr. szczegółowy'!Q20:Q65)</f>
        <v>4</v>
      </c>
      <c r="H12" s="32" t="str">
        <f t="shared" si="0"/>
        <v>Wartość wymaga weryfikacji</v>
      </c>
      <c r="J12" s="12"/>
    </row>
    <row r="13" spans="1:10" ht="30" x14ac:dyDescent="0.25">
      <c r="A13" s="27">
        <v>10</v>
      </c>
      <c r="B13" s="201" t="s">
        <v>357</v>
      </c>
      <c r="C13" s="28" t="s">
        <v>288</v>
      </c>
      <c r="D13" s="30"/>
      <c r="E13" s="29">
        <v>5</v>
      </c>
      <c r="F13" s="29">
        <v>5</v>
      </c>
      <c r="G13" s="33">
        <f>SUMIF('OPTOMETRIA_IIst-pr. szczegółowy'!K20:K42,"tak",'OPTOMETRIA_IIst-pr. szczegółowy'!Q20:Q42)+SUMIF('OPTOMETRIA_IIst-pr. szczegółowy'!K44:K65,"tak",'OPTOMETRIA_IIst-pr. szczegółowy'!Q44:Q65)</f>
        <v>6</v>
      </c>
      <c r="H13" s="32" t="str">
        <f t="shared" si="0"/>
        <v>Wartość wymaga weryfikacji</v>
      </c>
    </row>
    <row r="14" spans="1:10" ht="28.5" customHeight="1" x14ac:dyDescent="0.25">
      <c r="A14" s="27">
        <v>11</v>
      </c>
      <c r="B14" s="201" t="s">
        <v>358</v>
      </c>
      <c r="C14" s="28" t="s">
        <v>344</v>
      </c>
      <c r="D14" s="29"/>
      <c r="E14" s="29"/>
      <c r="F14" s="29"/>
      <c r="G14" s="33">
        <f>SUM('OPTOMETRIA_IIst-pr. szczegółowy'!AQ20:AQ42,'OPTOMETRIA_IIst-pr. szczegółowy'!AQ44:AQ65,'OPTOMETRIA_IIst-pr. szczegółowy'!BN20:BN42,'OPTOMETRIA_IIst-pr. szczegółowy'!BN44:BN65)</f>
        <v>100</v>
      </c>
      <c r="H14" s="32" t="str">
        <f t="shared" si="0"/>
        <v>Wartość wymaga weryfikacji</v>
      </c>
      <c r="I14" s="43"/>
    </row>
    <row r="15" spans="1:10" ht="28.5" customHeight="1" x14ac:dyDescent="0.25">
      <c r="A15" s="27">
        <v>12</v>
      </c>
      <c r="B15" s="201" t="s">
        <v>359</v>
      </c>
      <c r="C15" s="41" t="s">
        <v>345</v>
      </c>
      <c r="D15" s="29"/>
      <c r="E15" s="29"/>
      <c r="F15" s="29"/>
      <c r="G15" s="46">
        <f>(SUMIF('OPTOMETRIA_IIst-pr. szczegółowy'!I20:I66,"*praktyki zawodowe*",'OPTOMETRIA_IIst-pr. szczegółowy'!Q20:Q66))+(SUMIF('OPTOMETRIA_IIst-pr. szczegółowy'!I20:I66,"*praktyka zawodowa*",'OPTOMETRIA_IIst-pr. szczegółowy'!Q20:Q66))</f>
        <v>4</v>
      </c>
      <c r="H15" s="32" t="str">
        <f t="shared" si="0"/>
        <v>Wartość wymaga weryfikacji</v>
      </c>
      <c r="I15" s="43"/>
    </row>
    <row r="16" spans="1:10" ht="90.75" customHeight="1" x14ac:dyDescent="0.25">
      <c r="A16" s="27">
        <v>13</v>
      </c>
      <c r="B16" s="201" t="s">
        <v>360</v>
      </c>
      <c r="C16" s="41" t="s">
        <v>346</v>
      </c>
      <c r="D16" s="30">
        <v>0.5</v>
      </c>
      <c r="E16" s="29">
        <v>120</v>
      </c>
      <c r="F16" s="42">
        <f>D16*E16</f>
        <v>60</v>
      </c>
      <c r="G16" s="36">
        <f>(SUMIF('OPTOMETRIA_IIst-pr. szczegółowy'!L20:L66,"*tak*",'OPTOMETRIA_IIst-pr. szczegółowy'!Q20:Q66))</f>
        <v>91</v>
      </c>
      <c r="H16" s="32" t="str">
        <f t="shared" si="0"/>
        <v>Wartość wymaga weryfikacji</v>
      </c>
      <c r="I16" s="199" t="s">
        <v>347</v>
      </c>
    </row>
    <row r="17" spans="1:8" ht="15" customHeight="1" x14ac:dyDescent="0.25">
      <c r="A17" s="27">
        <v>14</v>
      </c>
      <c r="B17" s="201"/>
      <c r="C17" s="45" t="s">
        <v>318</v>
      </c>
      <c r="D17" s="45"/>
      <c r="E17" s="29">
        <v>25</v>
      </c>
      <c r="F17" s="47">
        <v>30</v>
      </c>
      <c r="G17" s="44">
        <f>G5/G4</f>
        <v>25.091666666666665</v>
      </c>
      <c r="H17" s="32" t="str">
        <f t="shared" si="0"/>
        <v>Wartość wymaga weryfikacji</v>
      </c>
    </row>
    <row r="18" spans="1:8" ht="15" customHeight="1" x14ac:dyDescent="0.25"/>
  </sheetData>
  <sheetProtection algorithmName="SHA-512" hashValue="P5TvdYdii2Hhq8gv1H7hZYLNZkI8ahanhPTayP58I7ZKFYkJO0l1O+q7F4T+e5HNisjyInJphcOsc3Q7uP7ZeA==" saltValue="+yGIGSkNClFXVuF8BMxgCQ==" spinCount="100000" sheet="1" objects="1" scenarios="1" selectLockedCells="1" selectUnlockedCells="1"/>
  <mergeCells count="6">
    <mergeCell ref="G1:G2"/>
    <mergeCell ref="H1:H2"/>
    <mergeCell ref="A8:A9"/>
    <mergeCell ref="A1:A2"/>
    <mergeCell ref="C1:C2"/>
    <mergeCell ref="D1:F1"/>
  </mergeCells>
  <conditionalFormatting sqref="G3">
    <cfRule type="cellIs" dxfId="45" priority="34" operator="lessThan">
      <formula>$F$3</formula>
    </cfRule>
    <cfRule type="cellIs" dxfId="44" priority="35" operator="greaterThanOrEqual">
      <formula>$F$3</formula>
    </cfRule>
  </conditionalFormatting>
  <conditionalFormatting sqref="G4">
    <cfRule type="cellIs" dxfId="43" priority="33" operator="lessThan">
      <formula>$F$4</formula>
    </cfRule>
    <cfRule type="cellIs" dxfId="42" priority="32" operator="greaterThanOrEqual">
      <formula>$F$4</formula>
    </cfRule>
  </conditionalFormatting>
  <conditionalFormatting sqref="G5">
    <cfRule type="cellIs" dxfId="41" priority="416" operator="between">
      <formula>$E$5</formula>
      <formula>$F$5</formula>
    </cfRule>
    <cfRule type="cellIs" dxfId="40" priority="417" operator="lessThan">
      <formula>$E$5</formula>
    </cfRule>
    <cfRule type="cellIs" dxfId="39" priority="418" operator="greaterThan">
      <formula>$F$5</formula>
    </cfRule>
    <cfRule type="cellIs" dxfId="38" priority="419" operator="equal">
      <formula>$E$5</formula>
    </cfRule>
    <cfRule type="cellIs" dxfId="37" priority="420" operator="equal">
      <formula>$F$5</formula>
    </cfRule>
  </conditionalFormatting>
  <conditionalFormatting sqref="G6">
    <cfRule type="cellIs" dxfId="36" priority="18" operator="lessThan">
      <formula>$F$6</formula>
    </cfRule>
    <cfRule type="cellIs" dxfId="35" priority="19" operator="greaterThanOrEqual">
      <formula>$F$6</formula>
    </cfRule>
  </conditionalFormatting>
  <conditionalFormatting sqref="G7">
    <cfRule type="cellIs" dxfId="34" priority="54" operator="lessThan">
      <formula>$F$7</formula>
    </cfRule>
    <cfRule type="cellIs" dxfId="33" priority="55" operator="greaterThanOrEqual">
      <formula>$F$7</formula>
    </cfRule>
  </conditionalFormatting>
  <conditionalFormatting sqref="G8">
    <cfRule type="cellIs" dxfId="32" priority="26" operator="lessThanOrEqual">
      <formula>$F$8</formula>
    </cfRule>
    <cfRule type="cellIs" dxfId="31" priority="27" operator="greaterThan">
      <formula>$F$8</formula>
    </cfRule>
  </conditionalFormatting>
  <conditionalFormatting sqref="G9">
    <cfRule type="cellIs" dxfId="30" priority="24" operator="lessThanOrEqual">
      <formula>$F$9</formula>
    </cfRule>
    <cfRule type="cellIs" dxfId="29" priority="25" operator="greaterThan">
      <formula>$F$9</formula>
    </cfRule>
  </conditionalFormatting>
  <conditionalFormatting sqref="G10">
    <cfRule type="cellIs" dxfId="28" priority="52" operator="lessThan">
      <formula>$F$10</formula>
    </cfRule>
    <cfRule type="cellIs" dxfId="27" priority="53" operator="greaterThanOrEqual">
      <formula>$F$10</formula>
    </cfRule>
  </conditionalFormatting>
  <conditionalFormatting sqref="G11">
    <cfRule type="cellIs" dxfId="26" priority="48" operator="greaterThanOrEqual">
      <formula>$F$11</formula>
    </cfRule>
    <cfRule type="cellIs" dxfId="25" priority="49" operator="lessThan">
      <formula>$F$11</formula>
    </cfRule>
  </conditionalFormatting>
  <conditionalFormatting sqref="G12">
    <cfRule type="cellIs" dxfId="24" priority="22" operator="lessThan">
      <formula>$F$12</formula>
    </cfRule>
    <cfRule type="cellIs" dxfId="23" priority="23" operator="greaterThanOrEqual">
      <formula>$F$12</formula>
    </cfRule>
  </conditionalFormatting>
  <conditionalFormatting sqref="G13">
    <cfRule type="cellIs" dxfId="22" priority="46" operator="lessThan">
      <formula>$F$13</formula>
    </cfRule>
    <cfRule type="cellIs" dxfId="21" priority="47" operator="greaterThanOrEqual">
      <formula>$F$13</formula>
    </cfRule>
  </conditionalFormatting>
  <conditionalFormatting sqref="G14">
    <cfRule type="cellIs" dxfId="20" priority="44" operator="greaterThanOrEqual">
      <formula>$F$14</formula>
    </cfRule>
    <cfRule type="cellIs" dxfId="19" priority="45" operator="lessThan">
      <formula>$F$14</formula>
    </cfRule>
  </conditionalFormatting>
  <conditionalFormatting sqref="G15">
    <cfRule type="cellIs" dxfId="18" priority="16" operator="lessThan">
      <formula>$F$15</formula>
    </cfRule>
    <cfRule type="cellIs" dxfId="17" priority="17" operator="greaterThanOrEqual">
      <formula>$F$15</formula>
    </cfRule>
  </conditionalFormatting>
  <conditionalFormatting sqref="G16">
    <cfRule type="cellIs" dxfId="16" priority="31" operator="greaterThan">
      <formula>$F$16</formula>
    </cfRule>
    <cfRule type="cellIs" dxfId="15" priority="30" operator="lessThanOrEqual">
      <formula>$F$16</formula>
    </cfRule>
  </conditionalFormatting>
  <conditionalFormatting sqref="G17">
    <cfRule type="cellIs" dxfId="14" priority="7" operator="lessThan">
      <formula>$E$17</formula>
    </cfRule>
    <cfRule type="cellIs" dxfId="13" priority="8" operator="greaterThan">
      <formula>$F$17</formula>
    </cfRule>
    <cfRule type="cellIs" dxfId="12" priority="9" operator="equal">
      <formula>$E$17</formula>
    </cfRule>
    <cfRule type="cellIs" dxfId="11" priority="10" operator="equal">
      <formula>$F$17</formula>
    </cfRule>
    <cfRule type="cellIs" dxfId="10" priority="6" operator="between">
      <formula>$E$17</formula>
      <formula>$F$17</formula>
    </cfRule>
  </conditionalFormatting>
  <pageMargins left="0.7" right="0.7" top="0.75" bottom="0.75" header="0.3" footer="0.3"/>
  <pageSetup paperSize="9" orientation="portrait" verticalDpi="300" r:id="rId1"/>
  <ignoredErrors>
    <ignoredError sqref="G14 G1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2A3A-7ABA-4A7D-AE20-31791D2A2C87}">
  <dimension ref="A2:JL75"/>
  <sheetViews>
    <sheetView zoomScale="55" zoomScaleNormal="55" workbookViewId="0">
      <pane xSplit="19" ySplit="19" topLeftCell="T52" activePane="bottomRight" state="frozen"/>
      <selection pane="topRight" activeCell="T1" sqref="T1"/>
      <selection pane="bottomLeft" activeCell="A20" sqref="A20"/>
      <selection pane="bottomRight" activeCell="AM38" sqref="AM38"/>
    </sheetView>
  </sheetViews>
  <sheetFormatPr defaultColWidth="9.140625" defaultRowHeight="15" x14ac:dyDescent="0.25"/>
  <cols>
    <col min="1" max="1" width="5.42578125" customWidth="1"/>
    <col min="2" max="2" width="6.7109375" customWidth="1"/>
    <col min="3" max="3" width="12.140625" customWidth="1"/>
    <col min="4" max="4" width="6.7109375" customWidth="1"/>
    <col min="5" max="5" width="6.7109375" style="243" customWidth="1"/>
    <col min="6" max="6" width="12.42578125" customWidth="1"/>
    <col min="7" max="7" width="7.140625" customWidth="1"/>
    <col min="8" max="8" width="19.42578125" style="1" customWidth="1"/>
    <col min="9" max="9" width="27.42578125" style="1" customWidth="1"/>
    <col min="10" max="10" width="14.42578125" style="1" customWidth="1"/>
    <col min="11" max="11" width="12" customWidth="1"/>
    <col min="12" max="12" width="6.85546875" style="1" customWidth="1"/>
    <col min="13" max="13" width="5.28515625" style="1" customWidth="1"/>
    <col min="14" max="14" width="11.85546875" style="1" customWidth="1"/>
    <col min="15" max="15" width="6.7109375" style="1" customWidth="1"/>
    <col min="16" max="16" width="6.42578125" style="1" customWidth="1"/>
    <col min="17" max="19" width="5.85546875" style="1" customWidth="1"/>
    <col min="20" max="256" width="4.28515625" style="53" customWidth="1"/>
    <col min="257" max="259" width="4.28515625" customWidth="1"/>
    <col min="273" max="16384" width="9.140625" style="53"/>
  </cols>
  <sheetData>
    <row r="2" spans="1:19" ht="21" x14ac:dyDescent="0.35">
      <c r="G2" s="756" t="s">
        <v>122</v>
      </c>
      <c r="H2" s="756"/>
      <c r="I2" s="756"/>
      <c r="J2" s="492"/>
      <c r="K2" s="492"/>
    </row>
    <row r="5" spans="1:19" ht="18.75" x14ac:dyDescent="0.3">
      <c r="G5" s="246" t="s">
        <v>23</v>
      </c>
      <c r="H5" s="247"/>
      <c r="I5" s="232" t="s">
        <v>414</v>
      </c>
      <c r="J5" s="248"/>
    </row>
    <row r="6" spans="1:19" ht="18.75" x14ac:dyDescent="0.3">
      <c r="G6" s="246" t="s">
        <v>24</v>
      </c>
      <c r="H6" s="247"/>
      <c r="I6" s="232" t="s">
        <v>415</v>
      </c>
      <c r="J6" s="248"/>
    </row>
    <row r="7" spans="1:19" x14ac:dyDescent="0.25">
      <c r="G7" s="250" t="s">
        <v>27</v>
      </c>
      <c r="H7" s="251"/>
      <c r="I7" s="252" t="s">
        <v>416</v>
      </c>
    </row>
    <row r="8" spans="1:19" ht="18.75" x14ac:dyDescent="0.3">
      <c r="G8" s="250" t="s">
        <v>41</v>
      </c>
      <c r="H8" s="251"/>
      <c r="I8" s="232" t="s">
        <v>289</v>
      </c>
      <c r="J8" s="248"/>
    </row>
    <row r="9" spans="1:19" x14ac:dyDescent="0.25">
      <c r="G9" s="250" t="s">
        <v>43</v>
      </c>
      <c r="H9" s="251"/>
      <c r="I9" s="232" t="s">
        <v>349</v>
      </c>
    </row>
    <row r="10" spans="1:19" x14ac:dyDescent="0.25">
      <c r="G10" s="250" t="s">
        <v>25</v>
      </c>
      <c r="H10" s="251"/>
      <c r="I10" s="232" t="s">
        <v>664</v>
      </c>
      <c r="J10" s="253"/>
      <c r="L10" s="253"/>
      <c r="M10" s="253"/>
      <c r="N10" s="2"/>
      <c r="O10" s="253"/>
      <c r="P10" s="253"/>
    </row>
    <row r="11" spans="1:19" x14ac:dyDescent="0.25">
      <c r="G11" s="255" t="s">
        <v>44</v>
      </c>
      <c r="H11" s="251"/>
      <c r="I11" s="256">
        <v>4</v>
      </c>
    </row>
    <row r="12" spans="1:19" x14ac:dyDescent="0.25">
      <c r="G12" s="255" t="s">
        <v>45</v>
      </c>
      <c r="H12" s="251"/>
      <c r="I12" s="258">
        <f>'OPTOMETRIA_IIst-pr. szczegółowy'!P76</f>
        <v>1501</v>
      </c>
    </row>
    <row r="13" spans="1:19" x14ac:dyDescent="0.25">
      <c r="G13" s="255" t="s">
        <v>46</v>
      </c>
      <c r="H13" s="251"/>
      <c r="I13" s="256">
        <v>120</v>
      </c>
    </row>
    <row r="14" spans="1:19" x14ac:dyDescent="0.25">
      <c r="H14" s="257"/>
      <c r="I14" s="257"/>
    </row>
    <row r="15" spans="1:19" ht="15.75" thickBot="1" x14ac:dyDescent="0.3">
      <c r="J15" s="257"/>
      <c r="L15" s="257"/>
      <c r="M15" s="257"/>
      <c r="N15" s="257"/>
      <c r="O15" s="257"/>
      <c r="P15" s="257"/>
    </row>
    <row r="16" spans="1:19" ht="24" customHeight="1" x14ac:dyDescent="0.25">
      <c r="A16" s="740" t="s">
        <v>1</v>
      </c>
      <c r="B16" s="738" t="s">
        <v>38</v>
      </c>
      <c r="C16" s="738" t="s">
        <v>47</v>
      </c>
      <c r="D16" s="738" t="s">
        <v>48</v>
      </c>
      <c r="E16" s="738" t="s">
        <v>32</v>
      </c>
      <c r="F16" s="738" t="s">
        <v>33</v>
      </c>
      <c r="G16" s="738" t="s">
        <v>126</v>
      </c>
      <c r="H16" s="738" t="s">
        <v>101</v>
      </c>
      <c r="I16" s="738" t="s">
        <v>2</v>
      </c>
      <c r="J16" s="777" t="s">
        <v>28</v>
      </c>
      <c r="K16" s="777"/>
      <c r="L16" s="777"/>
      <c r="M16" s="777"/>
      <c r="N16" s="777"/>
      <c r="O16" s="777"/>
      <c r="P16" s="778"/>
      <c r="Q16" s="771" t="s">
        <v>121</v>
      </c>
      <c r="R16" s="772"/>
      <c r="S16" s="773"/>
    </row>
    <row r="17" spans="1:272" ht="27.75" customHeight="1" thickBot="1" x14ac:dyDescent="0.3">
      <c r="A17" s="741"/>
      <c r="B17" s="739"/>
      <c r="C17" s="739"/>
      <c r="D17" s="739"/>
      <c r="E17" s="739"/>
      <c r="F17" s="739"/>
      <c r="G17" s="739"/>
      <c r="H17" s="739"/>
      <c r="I17" s="739"/>
      <c r="J17" s="749" t="s">
        <v>66</v>
      </c>
      <c r="K17" s="749"/>
      <c r="L17" s="749"/>
      <c r="M17" s="749"/>
      <c r="N17" s="750"/>
      <c r="O17" s="759" t="s">
        <v>123</v>
      </c>
      <c r="P17" s="762" t="s">
        <v>124</v>
      </c>
      <c r="Q17" s="774"/>
      <c r="R17" s="775"/>
      <c r="S17" s="776"/>
    </row>
    <row r="18" spans="1:272" ht="78.75" customHeight="1" thickBot="1" x14ac:dyDescent="0.3">
      <c r="A18" s="741"/>
      <c r="B18" s="739"/>
      <c r="C18" s="739"/>
      <c r="D18" s="739"/>
      <c r="E18" s="739"/>
      <c r="F18" s="739"/>
      <c r="G18" s="739"/>
      <c r="H18" s="739"/>
      <c r="I18" s="739"/>
      <c r="J18" s="785" t="s">
        <v>68</v>
      </c>
      <c r="K18" s="779" t="s">
        <v>65</v>
      </c>
      <c r="L18" s="781" t="s">
        <v>69</v>
      </c>
      <c r="M18" s="783" t="s">
        <v>125</v>
      </c>
      <c r="N18" s="742" t="s">
        <v>67</v>
      </c>
      <c r="O18" s="760"/>
      <c r="P18" s="763"/>
      <c r="Q18" s="765" t="s">
        <v>118</v>
      </c>
      <c r="R18" s="767" t="s">
        <v>119</v>
      </c>
      <c r="S18" s="769" t="s">
        <v>120</v>
      </c>
      <c r="T18" s="754" t="s">
        <v>118</v>
      </c>
      <c r="U18" s="755"/>
      <c r="V18" s="755"/>
      <c r="W18" s="755"/>
      <c r="X18" s="755"/>
      <c r="Y18" s="755"/>
      <c r="Z18" s="755"/>
      <c r="AA18" s="755"/>
      <c r="AB18" s="755"/>
      <c r="AC18" s="755"/>
      <c r="AD18" s="755"/>
      <c r="AE18" s="755"/>
      <c r="AF18" s="755"/>
      <c r="AG18" s="755"/>
      <c r="AH18" s="755"/>
      <c r="AI18" s="755"/>
      <c r="AJ18" s="751" t="s">
        <v>420</v>
      </c>
      <c r="AK18" s="752"/>
      <c r="AL18" s="752"/>
      <c r="AM18" s="752"/>
      <c r="AN18" s="752"/>
      <c r="AO18" s="753"/>
      <c r="AP18" s="744" t="s">
        <v>270</v>
      </c>
      <c r="AQ18" s="745"/>
      <c r="AR18" s="745"/>
      <c r="AS18" s="745"/>
      <c r="AT18" s="745"/>
      <c r="AU18" s="745"/>
      <c r="AV18" s="745"/>
      <c r="AW18" s="745"/>
      <c r="AX18" s="745"/>
      <c r="AY18" s="745"/>
      <c r="AZ18" s="745"/>
      <c r="BA18" s="745"/>
      <c r="BB18" s="745"/>
      <c r="BC18" s="745"/>
      <c r="BD18" s="745"/>
      <c r="BE18" s="746" t="s">
        <v>120</v>
      </c>
      <c r="BF18" s="747"/>
      <c r="BG18" s="747"/>
      <c r="BH18" s="747"/>
      <c r="BI18" s="748"/>
      <c r="BJ18" s="726" t="s">
        <v>118</v>
      </c>
      <c r="BK18" s="727"/>
      <c r="BL18" s="727"/>
      <c r="BM18" s="727"/>
      <c r="BN18" s="727"/>
      <c r="BO18" s="727"/>
      <c r="BP18" s="727"/>
      <c r="BQ18" s="727"/>
      <c r="BR18" s="727"/>
      <c r="BS18" s="727"/>
      <c r="BT18" s="727"/>
      <c r="BU18" s="727"/>
      <c r="BV18" s="727"/>
      <c r="BW18" s="727"/>
      <c r="BX18" s="727"/>
      <c r="BY18" s="727"/>
      <c r="BZ18" s="727"/>
      <c r="CA18" s="727"/>
      <c r="CB18" s="727"/>
      <c r="CC18" s="727"/>
      <c r="CD18" s="727"/>
      <c r="CE18" s="727"/>
      <c r="CF18" s="727"/>
      <c r="CG18" s="727"/>
      <c r="CH18" s="727"/>
      <c r="CI18" s="727"/>
      <c r="CJ18" s="727"/>
      <c r="CK18" s="727"/>
      <c r="CL18" s="727"/>
      <c r="CM18" s="727"/>
      <c r="CN18" s="727"/>
      <c r="CO18" s="727"/>
      <c r="CP18" s="727"/>
      <c r="CQ18" s="727"/>
      <c r="CR18" s="727"/>
      <c r="CS18" s="727"/>
      <c r="CT18" s="727"/>
      <c r="CU18" s="727"/>
      <c r="CV18" s="727"/>
      <c r="CW18" s="727"/>
      <c r="CX18" s="727"/>
      <c r="CY18" s="727"/>
      <c r="CZ18" s="727"/>
      <c r="DA18" s="727"/>
      <c r="DB18" s="727"/>
      <c r="DC18" s="727"/>
      <c r="DD18" s="727"/>
      <c r="DE18" s="727"/>
      <c r="DF18" s="727"/>
      <c r="DG18" s="727"/>
      <c r="DH18" s="727"/>
      <c r="DI18" s="727"/>
      <c r="DJ18" s="727"/>
      <c r="DK18" s="727"/>
      <c r="DL18" s="727"/>
      <c r="DM18" s="727"/>
      <c r="DN18" s="727"/>
      <c r="DO18" s="727"/>
      <c r="DP18" s="727"/>
      <c r="DQ18" s="727"/>
      <c r="DR18" s="727"/>
      <c r="DS18" s="727"/>
      <c r="DT18" s="727"/>
      <c r="DU18" s="727"/>
      <c r="DV18" s="727"/>
      <c r="DW18" s="727"/>
      <c r="DX18" s="727"/>
      <c r="DY18" s="727"/>
      <c r="DZ18" s="727"/>
      <c r="EA18" s="727"/>
      <c r="EB18" s="727"/>
      <c r="EC18" s="727"/>
      <c r="ED18" s="727"/>
      <c r="EE18" s="727"/>
      <c r="EF18" s="727"/>
      <c r="EG18" s="727"/>
      <c r="EH18" s="727"/>
      <c r="EI18" s="727"/>
      <c r="EJ18" s="727"/>
      <c r="EK18" s="727"/>
      <c r="EL18" s="727"/>
      <c r="EM18" s="727"/>
      <c r="EN18" s="727"/>
      <c r="EO18" s="727"/>
      <c r="EP18" s="727"/>
      <c r="EQ18" s="727"/>
      <c r="ER18" s="727"/>
      <c r="ES18" s="727"/>
      <c r="ET18" s="727"/>
      <c r="EU18" s="728"/>
      <c r="EV18" s="729" t="s">
        <v>270</v>
      </c>
      <c r="EW18" s="730"/>
      <c r="EX18" s="730"/>
      <c r="EY18" s="730"/>
      <c r="EZ18" s="730"/>
      <c r="FA18" s="730"/>
      <c r="FB18" s="730"/>
      <c r="FC18" s="730"/>
      <c r="FD18" s="730"/>
      <c r="FE18" s="730"/>
      <c r="FF18" s="730"/>
      <c r="FG18" s="730"/>
      <c r="FH18" s="730"/>
      <c r="FI18" s="730"/>
      <c r="FJ18" s="730"/>
      <c r="FK18" s="730"/>
      <c r="FL18" s="730"/>
      <c r="FM18" s="730"/>
      <c r="FN18" s="730"/>
      <c r="FO18" s="730"/>
      <c r="FP18" s="730"/>
      <c r="FQ18" s="730"/>
      <c r="FR18" s="730"/>
      <c r="FS18" s="730"/>
      <c r="FT18" s="730"/>
      <c r="FU18" s="730"/>
      <c r="FV18" s="730"/>
      <c r="FW18" s="730"/>
      <c r="FX18" s="730"/>
      <c r="FY18" s="730"/>
      <c r="FZ18" s="730"/>
      <c r="GA18" s="730"/>
      <c r="GB18" s="730"/>
      <c r="GC18" s="730"/>
      <c r="GD18" s="730"/>
      <c r="GE18" s="730"/>
      <c r="GF18" s="730"/>
      <c r="GG18" s="730"/>
      <c r="GH18" s="730"/>
      <c r="GI18" s="730"/>
      <c r="GJ18" s="730"/>
      <c r="GK18" s="730"/>
      <c r="GL18" s="730"/>
      <c r="GM18" s="730"/>
      <c r="GN18" s="730"/>
      <c r="GO18" s="730"/>
      <c r="GP18" s="730"/>
      <c r="GQ18" s="730"/>
      <c r="GR18" s="730"/>
      <c r="GS18" s="730"/>
      <c r="GT18" s="730"/>
      <c r="GU18" s="730"/>
      <c r="GV18" s="730"/>
      <c r="GW18" s="730"/>
      <c r="GX18" s="730"/>
      <c r="GY18" s="730"/>
      <c r="GZ18" s="730"/>
      <c r="HA18" s="730"/>
      <c r="HB18" s="730"/>
      <c r="HC18" s="730"/>
      <c r="HD18" s="730"/>
      <c r="HE18" s="730"/>
      <c r="HF18" s="730"/>
      <c r="HG18" s="730"/>
      <c r="HH18" s="730"/>
      <c r="HI18" s="730"/>
      <c r="HJ18" s="730"/>
      <c r="HK18" s="730"/>
      <c r="HL18" s="730"/>
      <c r="HM18" s="730"/>
      <c r="HN18" s="730"/>
      <c r="HO18" s="730"/>
      <c r="HP18" s="730"/>
      <c r="HQ18" s="730"/>
      <c r="HR18" s="730"/>
      <c r="HS18" s="730"/>
      <c r="HT18" s="730"/>
      <c r="HU18" s="730"/>
      <c r="HV18" s="730"/>
      <c r="HW18" s="730"/>
      <c r="HX18" s="730"/>
      <c r="HY18" s="730"/>
      <c r="HZ18" s="730"/>
      <c r="IA18" s="730"/>
      <c r="IB18" s="730"/>
      <c r="IC18" s="730"/>
      <c r="ID18" s="730"/>
      <c r="IE18" s="730"/>
      <c r="IF18" s="730"/>
      <c r="IG18" s="731"/>
      <c r="IH18" s="732" t="s">
        <v>120</v>
      </c>
      <c r="II18" s="732"/>
      <c r="IJ18" s="732"/>
      <c r="IK18" s="732"/>
      <c r="IL18" s="732"/>
      <c r="IM18" s="732"/>
      <c r="IN18" s="732"/>
      <c r="IO18" s="732"/>
      <c r="IP18" s="732"/>
      <c r="IQ18" s="732"/>
      <c r="IR18" s="732"/>
      <c r="IS18" s="732"/>
      <c r="IT18" s="732"/>
      <c r="IU18" s="732"/>
      <c r="IV18" s="733"/>
      <c r="IW18" s="734" t="s">
        <v>118</v>
      </c>
      <c r="IX18" s="736" t="s">
        <v>119</v>
      </c>
      <c r="IY18" s="724" t="s">
        <v>120</v>
      </c>
      <c r="IZ18" s="757" t="s">
        <v>127</v>
      </c>
      <c r="JA18" s="757"/>
      <c r="JB18" s="757"/>
      <c r="JC18" s="757"/>
      <c r="JD18" s="757"/>
      <c r="JE18" s="757"/>
      <c r="JF18" s="757"/>
      <c r="JG18" s="757"/>
      <c r="JH18" s="757"/>
      <c r="JI18" s="757"/>
      <c r="JJ18" s="757"/>
      <c r="JK18" s="757"/>
      <c r="JL18" s="758"/>
    </row>
    <row r="19" spans="1:272" s="575" customFormat="1" ht="65.25" customHeight="1" thickBot="1" x14ac:dyDescent="0.3">
      <c r="A19" s="493"/>
      <c r="B19" s="494"/>
      <c r="C19" s="494"/>
      <c r="D19" s="494"/>
      <c r="E19" s="494"/>
      <c r="F19" s="494"/>
      <c r="G19" s="494"/>
      <c r="H19" s="495"/>
      <c r="I19" s="496"/>
      <c r="J19" s="786"/>
      <c r="K19" s="780"/>
      <c r="L19" s="782"/>
      <c r="M19" s="784"/>
      <c r="N19" s="743"/>
      <c r="O19" s="761"/>
      <c r="P19" s="764"/>
      <c r="Q19" s="766"/>
      <c r="R19" s="768"/>
      <c r="S19" s="770"/>
      <c r="T19" s="561" t="s">
        <v>130</v>
      </c>
      <c r="U19" s="561" t="s">
        <v>131</v>
      </c>
      <c r="V19" s="561" t="s">
        <v>132</v>
      </c>
      <c r="W19" s="561" t="s">
        <v>133</v>
      </c>
      <c r="X19" s="561" t="s">
        <v>134</v>
      </c>
      <c r="Y19" s="561" t="s">
        <v>135</v>
      </c>
      <c r="Z19" s="561" t="s">
        <v>136</v>
      </c>
      <c r="AA19" s="561" t="s">
        <v>137</v>
      </c>
      <c r="AB19" s="561" t="s">
        <v>138</v>
      </c>
      <c r="AC19" s="561" t="s">
        <v>139</v>
      </c>
      <c r="AD19" s="561" t="s">
        <v>140</v>
      </c>
      <c r="AE19" s="561" t="s">
        <v>141</v>
      </c>
      <c r="AF19" s="561" t="s">
        <v>142</v>
      </c>
      <c r="AG19" s="561" t="s">
        <v>143</v>
      </c>
      <c r="AH19" s="561" t="s">
        <v>144</v>
      </c>
      <c r="AI19" s="562" t="s">
        <v>145</v>
      </c>
      <c r="AJ19" s="563" t="s">
        <v>402</v>
      </c>
      <c r="AK19" s="561" t="s">
        <v>403</v>
      </c>
      <c r="AL19" s="561" t="s">
        <v>404</v>
      </c>
      <c r="AM19" s="561" t="s">
        <v>408</v>
      </c>
      <c r="AN19" s="561" t="s">
        <v>409</v>
      </c>
      <c r="AO19" s="564" t="s">
        <v>410</v>
      </c>
      <c r="AP19" s="565" t="s">
        <v>194</v>
      </c>
      <c r="AQ19" s="566" t="s">
        <v>195</v>
      </c>
      <c r="AR19" s="566" t="s">
        <v>196</v>
      </c>
      <c r="AS19" s="566" t="s">
        <v>197</v>
      </c>
      <c r="AT19" s="566" t="s">
        <v>198</v>
      </c>
      <c r="AU19" s="566" t="s">
        <v>199</v>
      </c>
      <c r="AV19" s="566" t="s">
        <v>200</v>
      </c>
      <c r="AW19" s="566" t="s">
        <v>201</v>
      </c>
      <c r="AX19" s="566" t="s">
        <v>202</v>
      </c>
      <c r="AY19" s="566" t="s">
        <v>203</v>
      </c>
      <c r="AZ19" s="566" t="s">
        <v>204</v>
      </c>
      <c r="BA19" s="566" t="s">
        <v>205</v>
      </c>
      <c r="BB19" s="566" t="s">
        <v>206</v>
      </c>
      <c r="BC19" s="566" t="s">
        <v>207</v>
      </c>
      <c r="BD19" s="567" t="s">
        <v>208</v>
      </c>
      <c r="BE19" s="568" t="s">
        <v>256</v>
      </c>
      <c r="BF19" s="569" t="s">
        <v>257</v>
      </c>
      <c r="BG19" s="569" t="s">
        <v>258</v>
      </c>
      <c r="BH19" s="569" t="s">
        <v>259</v>
      </c>
      <c r="BI19" s="570" t="s">
        <v>260</v>
      </c>
      <c r="BJ19" s="571" t="s">
        <v>469</v>
      </c>
      <c r="BK19" s="561" t="s">
        <v>470</v>
      </c>
      <c r="BL19" s="561" t="s">
        <v>471</v>
      </c>
      <c r="BM19" s="561" t="s">
        <v>472</v>
      </c>
      <c r="BN19" s="561" t="s">
        <v>473</v>
      </c>
      <c r="BO19" s="561" t="s">
        <v>474</v>
      </c>
      <c r="BP19" s="561" t="s">
        <v>475</v>
      </c>
      <c r="BQ19" s="561" t="s">
        <v>476</v>
      </c>
      <c r="BR19" s="561" t="s">
        <v>477</v>
      </c>
      <c r="BS19" s="561" t="s">
        <v>478</v>
      </c>
      <c r="BT19" s="561" t="s">
        <v>479</v>
      </c>
      <c r="BU19" s="561" t="s">
        <v>480</v>
      </c>
      <c r="BV19" s="561" t="s">
        <v>481</v>
      </c>
      <c r="BW19" s="561" t="s">
        <v>482</v>
      </c>
      <c r="BX19" s="561" t="s">
        <v>483</v>
      </c>
      <c r="BY19" s="561" t="s">
        <v>484</v>
      </c>
      <c r="BZ19" s="561" t="s">
        <v>485</v>
      </c>
      <c r="CA19" s="561" t="s">
        <v>486</v>
      </c>
      <c r="CB19" s="561" t="s">
        <v>487</v>
      </c>
      <c r="CC19" s="561" t="s">
        <v>488</v>
      </c>
      <c r="CD19" s="561" t="s">
        <v>489</v>
      </c>
      <c r="CE19" s="561" t="s">
        <v>490</v>
      </c>
      <c r="CF19" s="561" t="s">
        <v>491</v>
      </c>
      <c r="CG19" s="561" t="s">
        <v>492</v>
      </c>
      <c r="CH19" s="561" t="s">
        <v>493</v>
      </c>
      <c r="CI19" s="561" t="s">
        <v>494</v>
      </c>
      <c r="CJ19" s="561" t="s">
        <v>495</v>
      </c>
      <c r="CK19" s="561" t="s">
        <v>496</v>
      </c>
      <c r="CL19" s="561" t="s">
        <v>497</v>
      </c>
      <c r="CM19" s="561" t="s">
        <v>498</v>
      </c>
      <c r="CN19" s="561" t="s">
        <v>499</v>
      </c>
      <c r="CO19" s="561" t="s">
        <v>500</v>
      </c>
      <c r="CP19" s="561" t="s">
        <v>501</v>
      </c>
      <c r="CQ19" s="561" t="s">
        <v>502</v>
      </c>
      <c r="CR19" s="561" t="s">
        <v>503</v>
      </c>
      <c r="CS19" s="561" t="s">
        <v>504</v>
      </c>
      <c r="CT19" s="561" t="s">
        <v>505</v>
      </c>
      <c r="CU19" s="561" t="s">
        <v>506</v>
      </c>
      <c r="CV19" s="561" t="s">
        <v>507</v>
      </c>
      <c r="CW19" s="561" t="s">
        <v>508</v>
      </c>
      <c r="CX19" s="561" t="s">
        <v>509</v>
      </c>
      <c r="CY19" s="561" t="s">
        <v>510</v>
      </c>
      <c r="CZ19" s="561" t="s">
        <v>511</v>
      </c>
      <c r="DA19" s="561" t="s">
        <v>512</v>
      </c>
      <c r="DB19" s="561" t="s">
        <v>513</v>
      </c>
      <c r="DC19" s="561" t="s">
        <v>514</v>
      </c>
      <c r="DD19" s="561" t="s">
        <v>515</v>
      </c>
      <c r="DE19" s="561" t="s">
        <v>516</v>
      </c>
      <c r="DF19" s="561" t="s">
        <v>517</v>
      </c>
      <c r="DG19" s="561" t="s">
        <v>518</v>
      </c>
      <c r="DH19" s="561" t="s">
        <v>519</v>
      </c>
      <c r="DI19" s="561" t="s">
        <v>520</v>
      </c>
      <c r="DJ19" s="561" t="s">
        <v>521</v>
      </c>
      <c r="DK19" s="561" t="s">
        <v>522</v>
      </c>
      <c r="DL19" s="561" t="s">
        <v>523</v>
      </c>
      <c r="DM19" s="561" t="s">
        <v>524</v>
      </c>
      <c r="DN19" s="561" t="s">
        <v>525</v>
      </c>
      <c r="DO19" s="561" t="s">
        <v>526</v>
      </c>
      <c r="DP19" s="561" t="s">
        <v>527</v>
      </c>
      <c r="DQ19" s="561" t="s">
        <v>528</v>
      </c>
      <c r="DR19" s="561" t="s">
        <v>529</v>
      </c>
      <c r="DS19" s="561" t="s">
        <v>530</v>
      </c>
      <c r="DT19" s="561" t="s">
        <v>531</v>
      </c>
      <c r="DU19" s="561" t="s">
        <v>532</v>
      </c>
      <c r="DV19" s="561" t="s">
        <v>533</v>
      </c>
      <c r="DW19" s="561" t="s">
        <v>534</v>
      </c>
      <c r="DX19" s="561" t="s">
        <v>535</v>
      </c>
      <c r="DY19" s="561" t="s">
        <v>536</v>
      </c>
      <c r="DZ19" s="561" t="s">
        <v>537</v>
      </c>
      <c r="EA19" s="561" t="s">
        <v>538</v>
      </c>
      <c r="EB19" s="561" t="s">
        <v>539</v>
      </c>
      <c r="EC19" s="561" t="s">
        <v>540</v>
      </c>
      <c r="ED19" s="561" t="s">
        <v>541</v>
      </c>
      <c r="EE19" s="561" t="s">
        <v>542</v>
      </c>
      <c r="EF19" s="561" t="s">
        <v>543</v>
      </c>
      <c r="EG19" s="561" t="s">
        <v>544</v>
      </c>
      <c r="EH19" s="561" t="s">
        <v>545</v>
      </c>
      <c r="EI19" s="561" t="s">
        <v>546</v>
      </c>
      <c r="EJ19" s="561" t="s">
        <v>547</v>
      </c>
      <c r="EK19" s="561" t="s">
        <v>548</v>
      </c>
      <c r="EL19" s="561" t="s">
        <v>549</v>
      </c>
      <c r="EM19" s="561" t="s">
        <v>550</v>
      </c>
      <c r="EN19" s="561" t="s">
        <v>551</v>
      </c>
      <c r="EO19" s="561" t="s">
        <v>552</v>
      </c>
      <c r="EP19" s="561" t="s">
        <v>553</v>
      </c>
      <c r="EQ19" s="561" t="s">
        <v>554</v>
      </c>
      <c r="ER19" s="561" t="s">
        <v>555</v>
      </c>
      <c r="ES19" s="561" t="s">
        <v>556</v>
      </c>
      <c r="ET19" s="561" t="s">
        <v>557</v>
      </c>
      <c r="EU19" s="562" t="s">
        <v>558</v>
      </c>
      <c r="EV19" s="572" t="s">
        <v>559</v>
      </c>
      <c r="EW19" s="566" t="s">
        <v>560</v>
      </c>
      <c r="EX19" s="566" t="s">
        <v>561</v>
      </c>
      <c r="EY19" s="566" t="s">
        <v>562</v>
      </c>
      <c r="EZ19" s="566" t="s">
        <v>563</v>
      </c>
      <c r="FA19" s="566" t="s">
        <v>564</v>
      </c>
      <c r="FB19" s="566" t="s">
        <v>565</v>
      </c>
      <c r="FC19" s="566" t="s">
        <v>566</v>
      </c>
      <c r="FD19" s="566" t="s">
        <v>567</v>
      </c>
      <c r="FE19" s="566" t="s">
        <v>568</v>
      </c>
      <c r="FF19" s="566" t="s">
        <v>569</v>
      </c>
      <c r="FG19" s="566" t="s">
        <v>570</v>
      </c>
      <c r="FH19" s="566" t="s">
        <v>571</v>
      </c>
      <c r="FI19" s="566" t="s">
        <v>572</v>
      </c>
      <c r="FJ19" s="566" t="s">
        <v>573</v>
      </c>
      <c r="FK19" s="566" t="s">
        <v>574</v>
      </c>
      <c r="FL19" s="566" t="s">
        <v>575</v>
      </c>
      <c r="FM19" s="566" t="s">
        <v>576</v>
      </c>
      <c r="FN19" s="566" t="s">
        <v>577</v>
      </c>
      <c r="FO19" s="566" t="s">
        <v>578</v>
      </c>
      <c r="FP19" s="566" t="s">
        <v>579</v>
      </c>
      <c r="FQ19" s="566" t="s">
        <v>580</v>
      </c>
      <c r="FR19" s="566" t="s">
        <v>581</v>
      </c>
      <c r="FS19" s="566" t="s">
        <v>582</v>
      </c>
      <c r="FT19" s="566" t="s">
        <v>583</v>
      </c>
      <c r="FU19" s="566" t="s">
        <v>584</v>
      </c>
      <c r="FV19" s="566" t="s">
        <v>585</v>
      </c>
      <c r="FW19" s="566" t="s">
        <v>586</v>
      </c>
      <c r="FX19" s="566" t="s">
        <v>587</v>
      </c>
      <c r="FY19" s="566" t="s">
        <v>588</v>
      </c>
      <c r="FZ19" s="566" t="s">
        <v>589</v>
      </c>
      <c r="GA19" s="566" t="s">
        <v>590</v>
      </c>
      <c r="GB19" s="566" t="s">
        <v>591</v>
      </c>
      <c r="GC19" s="566" t="s">
        <v>592</v>
      </c>
      <c r="GD19" s="566" t="s">
        <v>593</v>
      </c>
      <c r="GE19" s="566" t="s">
        <v>594</v>
      </c>
      <c r="GF19" s="566" t="s">
        <v>595</v>
      </c>
      <c r="GG19" s="566" t="s">
        <v>596</v>
      </c>
      <c r="GH19" s="566" t="s">
        <v>597</v>
      </c>
      <c r="GI19" s="566" t="s">
        <v>598</v>
      </c>
      <c r="GJ19" s="566" t="s">
        <v>599</v>
      </c>
      <c r="GK19" s="566" t="s">
        <v>600</v>
      </c>
      <c r="GL19" s="566" t="s">
        <v>601</v>
      </c>
      <c r="GM19" s="566" t="s">
        <v>602</v>
      </c>
      <c r="GN19" s="566" t="s">
        <v>603</v>
      </c>
      <c r="GO19" s="566" t="s">
        <v>604</v>
      </c>
      <c r="GP19" s="566" t="s">
        <v>605</v>
      </c>
      <c r="GQ19" s="566" t="s">
        <v>606</v>
      </c>
      <c r="GR19" s="566" t="s">
        <v>607</v>
      </c>
      <c r="GS19" s="566" t="s">
        <v>608</v>
      </c>
      <c r="GT19" s="566" t="s">
        <v>609</v>
      </c>
      <c r="GU19" s="566" t="s">
        <v>610</v>
      </c>
      <c r="GV19" s="566" t="s">
        <v>611</v>
      </c>
      <c r="GW19" s="566" t="s">
        <v>612</v>
      </c>
      <c r="GX19" s="566" t="s">
        <v>613</v>
      </c>
      <c r="GY19" s="566" t="s">
        <v>614</v>
      </c>
      <c r="GZ19" s="566" t="s">
        <v>615</v>
      </c>
      <c r="HA19" s="566" t="s">
        <v>616</v>
      </c>
      <c r="HB19" s="566" t="s">
        <v>617</v>
      </c>
      <c r="HC19" s="566" t="s">
        <v>618</v>
      </c>
      <c r="HD19" s="566" t="s">
        <v>619</v>
      </c>
      <c r="HE19" s="566" t="s">
        <v>620</v>
      </c>
      <c r="HF19" s="566" t="s">
        <v>621</v>
      </c>
      <c r="HG19" s="566" t="s">
        <v>622</v>
      </c>
      <c r="HH19" s="566" t="s">
        <v>623</v>
      </c>
      <c r="HI19" s="566" t="s">
        <v>624</v>
      </c>
      <c r="HJ19" s="566" t="s">
        <v>625</v>
      </c>
      <c r="HK19" s="566" t="s">
        <v>626</v>
      </c>
      <c r="HL19" s="566" t="s">
        <v>627</v>
      </c>
      <c r="HM19" s="566" t="s">
        <v>628</v>
      </c>
      <c r="HN19" s="566" t="s">
        <v>629</v>
      </c>
      <c r="HO19" s="566" t="s">
        <v>630</v>
      </c>
      <c r="HP19" s="566" t="s">
        <v>631</v>
      </c>
      <c r="HQ19" s="566" t="s">
        <v>632</v>
      </c>
      <c r="HR19" s="566" t="s">
        <v>633</v>
      </c>
      <c r="HS19" s="566" t="s">
        <v>634</v>
      </c>
      <c r="HT19" s="566" t="s">
        <v>635</v>
      </c>
      <c r="HU19" s="566" t="s">
        <v>636</v>
      </c>
      <c r="HV19" s="566" t="s">
        <v>637</v>
      </c>
      <c r="HW19" s="566" t="s">
        <v>638</v>
      </c>
      <c r="HX19" s="566" t="s">
        <v>639</v>
      </c>
      <c r="HY19" s="566" t="s">
        <v>640</v>
      </c>
      <c r="HZ19" s="566" t="s">
        <v>641</v>
      </c>
      <c r="IA19" s="566" t="s">
        <v>642</v>
      </c>
      <c r="IB19" s="566" t="s">
        <v>643</v>
      </c>
      <c r="IC19" s="566" t="s">
        <v>644</v>
      </c>
      <c r="ID19" s="566" t="s">
        <v>645</v>
      </c>
      <c r="IE19" s="566" t="s">
        <v>646</v>
      </c>
      <c r="IF19" s="566" t="s">
        <v>647</v>
      </c>
      <c r="IG19" s="573" t="s">
        <v>648</v>
      </c>
      <c r="IH19" s="574" t="s">
        <v>649</v>
      </c>
      <c r="II19" s="569" t="s">
        <v>650</v>
      </c>
      <c r="IJ19" s="569" t="s">
        <v>651</v>
      </c>
      <c r="IK19" s="569" t="s">
        <v>652</v>
      </c>
      <c r="IL19" s="569" t="s">
        <v>653</v>
      </c>
      <c r="IM19" s="569" t="s">
        <v>654</v>
      </c>
      <c r="IN19" s="569" t="s">
        <v>655</v>
      </c>
      <c r="IO19" s="569" t="s">
        <v>656</v>
      </c>
      <c r="IP19" s="569" t="s">
        <v>657</v>
      </c>
      <c r="IQ19" s="569" t="s">
        <v>658</v>
      </c>
      <c r="IR19" s="569" t="s">
        <v>659</v>
      </c>
      <c r="IS19" s="569" t="s">
        <v>660</v>
      </c>
      <c r="IT19" s="569" t="s">
        <v>661</v>
      </c>
      <c r="IU19" s="569" t="s">
        <v>662</v>
      </c>
      <c r="IV19" s="569" t="s">
        <v>663</v>
      </c>
      <c r="IW19" s="735"/>
      <c r="IX19" s="737"/>
      <c r="IY19" s="725"/>
      <c r="IZ19" s="559"/>
      <c r="JA19" s="559"/>
      <c r="JB19" s="559"/>
      <c r="JC19" s="559"/>
      <c r="JD19" s="559"/>
      <c r="JE19" s="559"/>
      <c r="JF19" s="559"/>
      <c r="JG19" s="559"/>
      <c r="JH19" s="559"/>
      <c r="JI19" s="559"/>
      <c r="JJ19" s="559"/>
      <c r="JK19" s="559"/>
      <c r="JL19" s="560"/>
    </row>
    <row r="20" spans="1:272" s="77" customFormat="1" ht="31.5" x14ac:dyDescent="0.25">
      <c r="A20" s="497">
        <f>'OPTOMETRIA_IIst-pr. szczegółowy'!A20</f>
        <v>1</v>
      </c>
      <c r="B20" s="498" t="str">
        <f>IF('OPTOMETRIA_IIst-pr. szczegółowy'!B20&gt;0,'OPTOMETRIA_IIst-pr. szczegółowy'!B20," ")</f>
        <v xml:space="preserve"> </v>
      </c>
      <c r="C20" s="499" t="str">
        <f>IF('OPTOMETRIA_IIst-pr. szczegółowy'!C20&gt;0,'OPTOMETRIA_IIst-pr. szczegółowy'!C20," ")</f>
        <v>2026/2027</v>
      </c>
      <c r="D20" s="499" t="str">
        <f>IF('OPTOMETRIA_IIst-pr. szczegółowy'!D20&gt;0,'OPTOMETRIA_IIst-pr. szczegółowy'!D20," ")</f>
        <v xml:space="preserve"> </v>
      </c>
      <c r="E20" s="498">
        <f>IF('OPTOMETRIA_IIst-pr. szczegółowy'!E20&gt;0,'OPTOMETRIA_IIst-pr. szczegółowy'!E20," ")</f>
        <v>1</v>
      </c>
      <c r="F20" s="497" t="str">
        <f>IF('OPTOMETRIA_IIst-pr. szczegółowy'!F20&gt;0,'OPTOMETRIA_IIst-pr. szczegółowy'!F20," ")</f>
        <v>2026/2027</v>
      </c>
      <c r="G20" s="497" t="str">
        <f>IF('OPTOMETRIA_IIst-pr. szczegółowy'!G20&gt;0,'OPTOMETRIA_IIst-pr. szczegółowy'!G20," ")</f>
        <v>RPS</v>
      </c>
      <c r="H20" s="500" t="str">
        <f>IF('OPTOMETRIA_IIst-pr. szczegółowy'!H20&gt;0,'OPTOMETRIA_IIst-pr. szczegółowy'!H20," ")</f>
        <v xml:space="preserve"> </v>
      </c>
      <c r="I20" s="500" t="str">
        <f>IF('OPTOMETRIA_IIst-pr. szczegółowy'!I20&gt;0,'OPTOMETRIA_IIst-pr. szczegółowy'!I20," ")</f>
        <v>anatomia i fizjologia  narządu wzroku</v>
      </c>
      <c r="J20" s="501">
        <f>'OPTOMETRIA_IIst-pr. szczegółowy'!Y20+'OPTOMETRIA_IIst-pr. szczegółowy'!AV20</f>
        <v>75</v>
      </c>
      <c r="K20" s="502">
        <f>'OPTOMETRIA_IIst-pr. szczegółowy'!AS20+'OPTOMETRIA_IIst-pr. szczegółowy'!BP20</f>
        <v>35</v>
      </c>
      <c r="L20" s="503">
        <f>'OPTOMETRIA_IIst-pr. szczegółowy'!Z20+'OPTOMETRIA_IIst-pr. szczegółowy'!AW20</f>
        <v>40</v>
      </c>
      <c r="M20" s="504">
        <f>'OPTOMETRIA_IIst-pr. szczegółowy'!AB20+'OPTOMETRIA_IIst-pr. szczegółowy'!AD20+'OPTOMETRIA_IIst-pr. szczegółowy'!AY20+'OPTOMETRIA_IIst-pr. szczegółowy'!BA20</f>
        <v>20</v>
      </c>
      <c r="N20" s="505">
        <f>'OPTOMETRIA_IIst-pr. szczegółowy'!AA20+'OPTOMETRIA_IIst-pr. szczegółowy'!AX20</f>
        <v>40</v>
      </c>
      <c r="O20" s="196">
        <f>'OPTOMETRIA_IIst-pr. szczegółowy'!X20+'OPTOMETRIA_IIst-pr. szczegółowy'!AU20</f>
        <v>3</v>
      </c>
      <c r="P20" s="506" t="str">
        <f>IF('OPTOMETRIA_IIst-pr. szczegółowy'!V20&gt;0,'OPTOMETRIA_IIst-pr. szczegółowy'!V20," ")</f>
        <v>egz</v>
      </c>
      <c r="Q20" s="507">
        <f t="shared" ref="Q20:Q42" si="0">SUM(T20:AO20)</f>
        <v>3</v>
      </c>
      <c r="R20" s="508">
        <f t="shared" ref="R20:R42" si="1">SUM(AP20:BD20)</f>
        <v>0</v>
      </c>
      <c r="S20" s="509">
        <f t="shared" ref="S20:S42" si="2">SUM(BE20:BI20)</f>
        <v>1</v>
      </c>
      <c r="T20" s="183">
        <v>1</v>
      </c>
      <c r="U20" s="184"/>
      <c r="V20" s="184"/>
      <c r="W20" s="184">
        <v>1</v>
      </c>
      <c r="X20" s="184"/>
      <c r="Y20" s="184">
        <v>1</v>
      </c>
      <c r="Z20" s="184"/>
      <c r="AA20" s="184"/>
      <c r="AB20" s="184"/>
      <c r="AC20" s="184"/>
      <c r="AD20" s="184"/>
      <c r="AE20" s="185"/>
      <c r="AF20" s="185"/>
      <c r="AG20" s="185"/>
      <c r="AH20" s="185"/>
      <c r="AI20" s="185"/>
      <c r="AJ20" s="183"/>
      <c r="AK20" s="184"/>
      <c r="AL20" s="184"/>
      <c r="AM20" s="184"/>
      <c r="AN20" s="184"/>
      <c r="AO20" s="186"/>
      <c r="AP20" s="229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3"/>
      <c r="BF20" s="184">
        <v>1</v>
      </c>
      <c r="BG20" s="184"/>
      <c r="BH20" s="185"/>
      <c r="BI20" s="227"/>
      <c r="BJ20" s="552"/>
      <c r="BK20" s="553"/>
      <c r="BL20" s="553"/>
      <c r="BM20" s="553"/>
      <c r="BN20" s="553"/>
      <c r="BO20" s="553"/>
      <c r="BP20" s="553"/>
      <c r="BQ20" s="553"/>
      <c r="BR20" s="553"/>
      <c r="BS20" s="553"/>
      <c r="BT20" s="553"/>
      <c r="BU20" s="553"/>
      <c r="BV20" s="553"/>
      <c r="BW20" s="553"/>
      <c r="BX20" s="553"/>
      <c r="BY20" s="553"/>
      <c r="BZ20" s="553"/>
      <c r="CA20" s="553"/>
      <c r="CB20" s="553"/>
      <c r="CC20" s="553"/>
      <c r="CD20" s="553"/>
      <c r="CE20" s="553"/>
      <c r="CF20" s="553"/>
      <c r="CG20" s="553"/>
      <c r="CH20" s="553"/>
      <c r="CI20" s="553"/>
      <c r="CJ20" s="553"/>
      <c r="CK20" s="553"/>
      <c r="CL20" s="553"/>
      <c r="CM20" s="553"/>
      <c r="CN20" s="553"/>
      <c r="CO20" s="553"/>
      <c r="CP20" s="553"/>
      <c r="CQ20" s="553"/>
      <c r="CR20" s="553"/>
      <c r="CS20" s="553"/>
      <c r="CT20" s="553"/>
      <c r="CU20" s="553"/>
      <c r="CV20" s="553"/>
      <c r="CW20" s="553"/>
      <c r="CX20" s="553"/>
      <c r="CY20" s="553"/>
      <c r="CZ20" s="553"/>
      <c r="DA20" s="553"/>
      <c r="DB20" s="553"/>
      <c r="DC20" s="553"/>
      <c r="DD20" s="553"/>
      <c r="DE20" s="553"/>
      <c r="DF20" s="553"/>
      <c r="DG20" s="553"/>
      <c r="DH20" s="553"/>
      <c r="DI20" s="553"/>
      <c r="DJ20" s="553"/>
      <c r="DK20" s="553"/>
      <c r="DL20" s="553"/>
      <c r="DM20" s="553"/>
      <c r="DN20" s="553"/>
      <c r="DO20" s="553"/>
      <c r="DP20" s="553"/>
      <c r="DQ20" s="553"/>
      <c r="DR20" s="553"/>
      <c r="DS20" s="553"/>
      <c r="DT20" s="553"/>
      <c r="DU20" s="553"/>
      <c r="DV20" s="553"/>
      <c r="DW20" s="553"/>
      <c r="DX20" s="553"/>
      <c r="DY20" s="553"/>
      <c r="DZ20" s="553"/>
      <c r="EA20" s="553"/>
      <c r="EB20" s="553"/>
      <c r="EC20" s="553"/>
      <c r="ED20" s="553"/>
      <c r="EE20" s="553"/>
      <c r="EF20" s="553"/>
      <c r="EG20" s="553"/>
      <c r="EH20" s="553"/>
      <c r="EI20" s="553"/>
      <c r="EJ20" s="553"/>
      <c r="EK20" s="553"/>
      <c r="EL20" s="553"/>
      <c r="EM20" s="553"/>
      <c r="EN20" s="553"/>
      <c r="EO20" s="553"/>
      <c r="EP20" s="553"/>
      <c r="EQ20" s="553"/>
      <c r="ER20" s="553"/>
      <c r="ES20" s="553"/>
      <c r="ET20" s="553"/>
      <c r="EU20" s="554"/>
      <c r="EV20" s="552"/>
      <c r="EW20" s="553"/>
      <c r="EX20" s="553"/>
      <c r="EY20" s="553"/>
      <c r="EZ20" s="553"/>
      <c r="FA20" s="553"/>
      <c r="FB20" s="553"/>
      <c r="FC20" s="553"/>
      <c r="FD20" s="553"/>
      <c r="FE20" s="553"/>
      <c r="FF20" s="553"/>
      <c r="FG20" s="553"/>
      <c r="FH20" s="553"/>
      <c r="FI20" s="553"/>
      <c r="FJ20" s="553"/>
      <c r="FK20" s="553"/>
      <c r="FL20" s="553"/>
      <c r="FM20" s="553"/>
      <c r="FN20" s="553"/>
      <c r="FO20" s="553"/>
      <c r="FP20" s="553"/>
      <c r="FQ20" s="553"/>
      <c r="FR20" s="553"/>
      <c r="FS20" s="553"/>
      <c r="FT20" s="553"/>
      <c r="FU20" s="553"/>
      <c r="FV20" s="553"/>
      <c r="FW20" s="553"/>
      <c r="FX20" s="553"/>
      <c r="FY20" s="553"/>
      <c r="FZ20" s="553"/>
      <c r="GA20" s="553"/>
      <c r="GB20" s="553"/>
      <c r="GC20" s="553"/>
      <c r="GD20" s="553"/>
      <c r="GE20" s="553"/>
      <c r="GF20" s="553"/>
      <c r="GG20" s="553"/>
      <c r="GH20" s="553"/>
      <c r="GI20" s="553"/>
      <c r="GJ20" s="553"/>
      <c r="GK20" s="553"/>
      <c r="GL20" s="553"/>
      <c r="GM20" s="553"/>
      <c r="GN20" s="553"/>
      <c r="GO20" s="553"/>
      <c r="GP20" s="553"/>
      <c r="GQ20" s="553"/>
      <c r="GR20" s="553"/>
      <c r="GS20" s="553"/>
      <c r="GT20" s="553"/>
      <c r="GU20" s="553"/>
      <c r="GV20" s="553"/>
      <c r="GW20" s="553"/>
      <c r="GX20" s="553"/>
      <c r="GY20" s="553"/>
      <c r="GZ20" s="553"/>
      <c r="HA20" s="553"/>
      <c r="HB20" s="553"/>
      <c r="HC20" s="553"/>
      <c r="HD20" s="553"/>
      <c r="HE20" s="553"/>
      <c r="HF20" s="553"/>
      <c r="HG20" s="553"/>
      <c r="HH20" s="553"/>
      <c r="HI20" s="553"/>
      <c r="HJ20" s="553"/>
      <c r="HK20" s="553"/>
      <c r="HL20" s="553"/>
      <c r="HM20" s="553"/>
      <c r="HN20" s="553"/>
      <c r="HO20" s="553"/>
      <c r="HP20" s="553"/>
      <c r="HQ20" s="553"/>
      <c r="HR20" s="553"/>
      <c r="HS20" s="553"/>
      <c r="HT20" s="553"/>
      <c r="HU20" s="553"/>
      <c r="HV20" s="553"/>
      <c r="HW20" s="553"/>
      <c r="HX20" s="553"/>
      <c r="HY20" s="553"/>
      <c r="HZ20" s="553"/>
      <c r="IA20" s="553"/>
      <c r="IB20" s="553"/>
      <c r="IC20" s="553"/>
      <c r="ID20" s="553"/>
      <c r="IE20" s="553"/>
      <c r="IF20" s="553"/>
      <c r="IG20" s="227"/>
      <c r="IH20" s="229"/>
      <c r="II20" s="184"/>
      <c r="IJ20" s="184"/>
      <c r="IK20" s="184"/>
      <c r="IL20" s="184"/>
      <c r="IM20" s="184"/>
      <c r="IN20" s="184"/>
      <c r="IO20" s="184"/>
      <c r="IP20" s="184"/>
      <c r="IQ20" s="184"/>
      <c r="IR20" s="184"/>
      <c r="IS20" s="184"/>
      <c r="IT20" s="184"/>
      <c r="IU20" s="184"/>
      <c r="IV20" s="185"/>
      <c r="IW20" s="510">
        <f t="shared" ref="IW20:IW42" si="3">SUM(BJ20:EU20)</f>
        <v>0</v>
      </c>
      <c r="IX20" s="511">
        <f t="shared" ref="IX20:IX31" si="4">SUM(EV20:IG20)</f>
        <v>0</v>
      </c>
      <c r="IY20" s="512">
        <f t="shared" ref="IY20:IY31" si="5">SUM(IH20:IV20)</f>
        <v>0</v>
      </c>
      <c r="IZ20" s="537"/>
      <c r="JA20" s="537"/>
      <c r="JB20" s="537"/>
      <c r="JC20" s="537"/>
      <c r="JD20" s="537"/>
      <c r="JE20" s="537"/>
      <c r="JF20" s="537"/>
      <c r="JG20" s="537"/>
      <c r="JH20" s="537"/>
      <c r="JI20" s="537"/>
      <c r="JJ20" s="537"/>
      <c r="JK20" s="537"/>
      <c r="JL20" s="537"/>
    </row>
    <row r="21" spans="1:272" s="77" customFormat="1" ht="32.25" customHeight="1" x14ac:dyDescent="0.25">
      <c r="A21" s="497">
        <f>'OPTOMETRIA_IIst-pr. szczegółowy'!A21</f>
        <v>2</v>
      </c>
      <c r="B21" s="498" t="str">
        <f>IF('OPTOMETRIA_IIst-pr. szczegółowy'!B21&gt;0,'OPTOMETRIA_IIst-pr. szczegółowy'!B21," ")</f>
        <v xml:space="preserve"> </v>
      </c>
      <c r="C21" s="499" t="str">
        <f>IF('OPTOMETRIA_IIst-pr. szczegółowy'!C21&gt;0,'OPTOMETRIA_IIst-pr. szczegółowy'!C21," ")</f>
        <v>2026/2027</v>
      </c>
      <c r="D21" s="499" t="str">
        <f>IF('OPTOMETRIA_IIst-pr. szczegółowy'!D21&gt;0,'OPTOMETRIA_IIst-pr. szczegółowy'!D21," ")</f>
        <v xml:space="preserve"> </v>
      </c>
      <c r="E21" s="498">
        <f>IF('OPTOMETRIA_IIst-pr. szczegółowy'!E21&gt;0,'OPTOMETRIA_IIst-pr. szczegółowy'!E21," ")</f>
        <v>1</v>
      </c>
      <c r="F21" s="497" t="str">
        <f>IF('OPTOMETRIA_IIst-pr. szczegółowy'!F21&gt;0,'OPTOMETRIA_IIst-pr. szczegółowy'!F21," ")</f>
        <v>2026/2027</v>
      </c>
      <c r="G21" s="497" t="str">
        <f>IF('OPTOMETRIA_IIst-pr. szczegółowy'!G21&gt;0,'OPTOMETRIA_IIst-pr. szczegółowy'!G21," ")</f>
        <v>RPS</v>
      </c>
      <c r="H21" s="500" t="str">
        <f>IF('OPTOMETRIA_IIst-pr. szczegółowy'!H21&gt;0,'OPTOMETRIA_IIst-pr. szczegółowy'!H21," ")</f>
        <v xml:space="preserve"> </v>
      </c>
      <c r="I21" s="500" t="str">
        <f>IF('OPTOMETRIA_IIst-pr. szczegółowy'!I21&gt;0,'OPTOMETRIA_IIst-pr. szczegółowy'!I21," ")</f>
        <v>optyka fizyczna i fizjologiczna</v>
      </c>
      <c r="J21" s="501">
        <f>'OPTOMETRIA_IIst-pr. szczegółowy'!Y21+'OPTOMETRIA_IIst-pr. szczegółowy'!AV21</f>
        <v>75</v>
      </c>
      <c r="K21" s="502">
        <f>'OPTOMETRIA_IIst-pr. szczegółowy'!AS21+'OPTOMETRIA_IIst-pr. szczegółowy'!BP21</f>
        <v>45</v>
      </c>
      <c r="L21" s="503">
        <f>'OPTOMETRIA_IIst-pr. szczegółowy'!Z21+'OPTOMETRIA_IIst-pr. szczegółowy'!AW21</f>
        <v>30</v>
      </c>
      <c r="M21" s="504">
        <f>'OPTOMETRIA_IIst-pr. szczegółowy'!AB21+'OPTOMETRIA_IIst-pr. szczegółowy'!AD21+'OPTOMETRIA_IIst-pr. szczegółowy'!AY21+'OPTOMETRIA_IIst-pr. szczegółowy'!BA21</f>
        <v>15</v>
      </c>
      <c r="N21" s="505">
        <f>'OPTOMETRIA_IIst-pr. szczegółowy'!AA21+'OPTOMETRIA_IIst-pr. szczegółowy'!AX21</f>
        <v>30</v>
      </c>
      <c r="O21" s="196">
        <f>'OPTOMETRIA_IIst-pr. szczegółowy'!X21+'OPTOMETRIA_IIst-pr. szczegółowy'!AU21</f>
        <v>3</v>
      </c>
      <c r="P21" s="506" t="str">
        <f>IF('OPTOMETRIA_IIst-pr. szczegółowy'!V21&gt;0,'OPTOMETRIA_IIst-pr. szczegółowy'!V21," ")</f>
        <v>egz</v>
      </c>
      <c r="Q21" s="507">
        <f t="shared" si="0"/>
        <v>1</v>
      </c>
      <c r="R21" s="508">
        <f t="shared" si="1"/>
        <v>0</v>
      </c>
      <c r="S21" s="509">
        <f t="shared" si="2"/>
        <v>1</v>
      </c>
      <c r="T21" s="187"/>
      <c r="U21" s="188"/>
      <c r="V21" s="188"/>
      <c r="W21" s="188"/>
      <c r="X21" s="188"/>
      <c r="Y21" s="188"/>
      <c r="Z21" s="188"/>
      <c r="AA21" s="188">
        <v>1</v>
      </c>
      <c r="AB21" s="188"/>
      <c r="AC21" s="188"/>
      <c r="AD21" s="188"/>
      <c r="AE21" s="189"/>
      <c r="AF21" s="189"/>
      <c r="AG21" s="189"/>
      <c r="AH21" s="189"/>
      <c r="AI21" s="189"/>
      <c r="AJ21" s="187"/>
      <c r="AK21" s="188"/>
      <c r="AL21" s="188"/>
      <c r="AM21" s="188"/>
      <c r="AN21" s="188"/>
      <c r="AO21" s="190"/>
      <c r="AP21" s="230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7"/>
      <c r="BF21" s="188">
        <v>1</v>
      </c>
      <c r="BG21" s="188"/>
      <c r="BH21" s="189"/>
      <c r="BI21" s="190"/>
      <c r="BJ21" s="187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88"/>
      <c r="CO21" s="188"/>
      <c r="CP21" s="188"/>
      <c r="CQ21" s="188"/>
      <c r="CR21" s="188"/>
      <c r="CS21" s="188"/>
      <c r="CT21" s="188"/>
      <c r="CU21" s="188"/>
      <c r="CV21" s="188"/>
      <c r="CW21" s="188"/>
      <c r="CX21" s="188"/>
      <c r="CY21" s="188"/>
      <c r="CZ21" s="188"/>
      <c r="DA21" s="188"/>
      <c r="DB21" s="188"/>
      <c r="DC21" s="188"/>
      <c r="DD21" s="188"/>
      <c r="DE21" s="188"/>
      <c r="DF21" s="188"/>
      <c r="DG21" s="188"/>
      <c r="DH21" s="188"/>
      <c r="DI21" s="188"/>
      <c r="DJ21" s="188"/>
      <c r="DK21" s="188"/>
      <c r="DL21" s="188"/>
      <c r="DM21" s="188"/>
      <c r="DN21" s="188"/>
      <c r="DO21" s="188"/>
      <c r="DP21" s="188"/>
      <c r="DQ21" s="188"/>
      <c r="DR21" s="188"/>
      <c r="DS21" s="188"/>
      <c r="DT21" s="188"/>
      <c r="DU21" s="188"/>
      <c r="DV21" s="188"/>
      <c r="DW21" s="188"/>
      <c r="DX21" s="188"/>
      <c r="DY21" s="188"/>
      <c r="DZ21" s="188"/>
      <c r="EA21" s="188"/>
      <c r="EB21" s="188"/>
      <c r="EC21" s="188"/>
      <c r="ED21" s="188"/>
      <c r="EE21" s="188"/>
      <c r="EF21" s="188"/>
      <c r="EG21" s="188"/>
      <c r="EH21" s="188"/>
      <c r="EI21" s="188"/>
      <c r="EJ21" s="188"/>
      <c r="EK21" s="188"/>
      <c r="EL21" s="188"/>
      <c r="EM21" s="188"/>
      <c r="EN21" s="188"/>
      <c r="EO21" s="188"/>
      <c r="EP21" s="188"/>
      <c r="EQ21" s="188"/>
      <c r="ER21" s="188"/>
      <c r="ES21" s="188"/>
      <c r="ET21" s="188"/>
      <c r="EU21" s="555"/>
      <c r="EV21" s="187"/>
      <c r="EW21" s="188"/>
      <c r="EX21" s="188"/>
      <c r="EY21" s="188"/>
      <c r="EZ21" s="188"/>
      <c r="FA21" s="188"/>
      <c r="FB21" s="188"/>
      <c r="FC21" s="188"/>
      <c r="FD21" s="188"/>
      <c r="FE21" s="188"/>
      <c r="FF21" s="188"/>
      <c r="FG21" s="188"/>
      <c r="FH21" s="188"/>
      <c r="FI21" s="188"/>
      <c r="FJ21" s="188"/>
      <c r="FK21" s="188"/>
      <c r="FL21" s="188"/>
      <c r="FM21" s="188"/>
      <c r="FN21" s="188"/>
      <c r="FO21" s="188"/>
      <c r="FP21" s="188"/>
      <c r="FQ21" s="188"/>
      <c r="FR21" s="188"/>
      <c r="FS21" s="188"/>
      <c r="FT21" s="188"/>
      <c r="FU21" s="188"/>
      <c r="FV21" s="188"/>
      <c r="FW21" s="188"/>
      <c r="FX21" s="188"/>
      <c r="FY21" s="188"/>
      <c r="FZ21" s="188"/>
      <c r="GA21" s="188"/>
      <c r="GB21" s="188"/>
      <c r="GC21" s="188"/>
      <c r="GD21" s="188"/>
      <c r="GE21" s="188"/>
      <c r="GF21" s="188"/>
      <c r="GG21" s="188"/>
      <c r="GH21" s="188"/>
      <c r="GI21" s="188"/>
      <c r="GJ21" s="188"/>
      <c r="GK21" s="188"/>
      <c r="GL21" s="188"/>
      <c r="GM21" s="188"/>
      <c r="GN21" s="188"/>
      <c r="GO21" s="188"/>
      <c r="GP21" s="188"/>
      <c r="GQ21" s="188"/>
      <c r="GR21" s="188"/>
      <c r="GS21" s="188"/>
      <c r="GT21" s="188"/>
      <c r="GU21" s="188"/>
      <c r="GV21" s="188"/>
      <c r="GW21" s="188"/>
      <c r="GX21" s="188"/>
      <c r="GY21" s="188"/>
      <c r="GZ21" s="188"/>
      <c r="HA21" s="188"/>
      <c r="HB21" s="188"/>
      <c r="HC21" s="188"/>
      <c r="HD21" s="188"/>
      <c r="HE21" s="188"/>
      <c r="HF21" s="188"/>
      <c r="HG21" s="188"/>
      <c r="HH21" s="188"/>
      <c r="HI21" s="188"/>
      <c r="HJ21" s="188"/>
      <c r="HK21" s="188"/>
      <c r="HL21" s="188"/>
      <c r="HM21" s="188"/>
      <c r="HN21" s="188"/>
      <c r="HO21" s="188"/>
      <c r="HP21" s="188"/>
      <c r="HQ21" s="188"/>
      <c r="HR21" s="188"/>
      <c r="HS21" s="188"/>
      <c r="HT21" s="188"/>
      <c r="HU21" s="188"/>
      <c r="HV21" s="188"/>
      <c r="HW21" s="188"/>
      <c r="HX21" s="188"/>
      <c r="HY21" s="188"/>
      <c r="HZ21" s="188"/>
      <c r="IA21" s="188"/>
      <c r="IB21" s="188"/>
      <c r="IC21" s="188"/>
      <c r="ID21" s="188"/>
      <c r="IE21" s="188"/>
      <c r="IF21" s="188"/>
      <c r="IG21" s="190"/>
      <c r="IH21" s="230"/>
      <c r="II21" s="188"/>
      <c r="IJ21" s="188"/>
      <c r="IK21" s="188"/>
      <c r="IL21" s="188"/>
      <c r="IM21" s="188"/>
      <c r="IN21" s="188"/>
      <c r="IO21" s="188"/>
      <c r="IP21" s="188"/>
      <c r="IQ21" s="188"/>
      <c r="IR21" s="188"/>
      <c r="IS21" s="188"/>
      <c r="IT21" s="188"/>
      <c r="IU21" s="188"/>
      <c r="IV21" s="189"/>
      <c r="IW21" s="513">
        <f t="shared" si="3"/>
        <v>0</v>
      </c>
      <c r="IX21" s="514">
        <f t="shared" si="4"/>
        <v>0</v>
      </c>
      <c r="IY21" s="515">
        <f t="shared" si="5"/>
        <v>0</v>
      </c>
      <c r="IZ21" s="537"/>
      <c r="JA21" s="537"/>
      <c r="JB21" s="537"/>
      <c r="JC21" s="537"/>
      <c r="JD21" s="537"/>
      <c r="JE21" s="537"/>
      <c r="JF21" s="537"/>
      <c r="JG21" s="537"/>
      <c r="JH21" s="537"/>
      <c r="JI21" s="537"/>
      <c r="JJ21" s="537"/>
      <c r="JK21" s="537"/>
      <c r="JL21" s="537"/>
    </row>
    <row r="22" spans="1:272" s="77" customFormat="1" ht="47.25" x14ac:dyDescent="0.25">
      <c r="A22" s="497">
        <f>'OPTOMETRIA_IIst-pr. szczegółowy'!A22</f>
        <v>3</v>
      </c>
      <c r="B22" s="498" t="str">
        <f>IF('OPTOMETRIA_IIst-pr. szczegółowy'!B22&gt;0,'OPTOMETRIA_IIst-pr. szczegółowy'!B22," ")</f>
        <v xml:space="preserve"> </v>
      </c>
      <c r="C22" s="499" t="str">
        <f>IF('OPTOMETRIA_IIst-pr. szczegółowy'!C22&gt;0,'OPTOMETRIA_IIst-pr. szczegółowy'!C22," ")</f>
        <v>2026/2027</v>
      </c>
      <c r="D22" s="499" t="str">
        <f>IF('OPTOMETRIA_IIst-pr. szczegółowy'!D22&gt;0,'OPTOMETRIA_IIst-pr. szczegółowy'!D22," ")</f>
        <v xml:space="preserve"> </v>
      </c>
      <c r="E22" s="498">
        <f>IF('OPTOMETRIA_IIst-pr. szczegółowy'!E22&gt;0,'OPTOMETRIA_IIst-pr. szczegółowy'!E22," ")</f>
        <v>1</v>
      </c>
      <c r="F22" s="497" t="str">
        <f>IF('OPTOMETRIA_IIst-pr. szczegółowy'!F22&gt;0,'OPTOMETRIA_IIst-pr. szczegółowy'!F22," ")</f>
        <v>2026/2027</v>
      </c>
      <c r="G22" s="497" t="str">
        <f>IF('OPTOMETRIA_IIst-pr. szczegółowy'!G22&gt;0,'OPTOMETRIA_IIst-pr. szczegółowy'!G22," ")</f>
        <v>RPS</v>
      </c>
      <c r="H22" s="500" t="str">
        <f>IF('OPTOMETRIA_IIst-pr. szczegółowy'!H22&gt;0,'OPTOMETRIA_IIst-pr. szczegółowy'!H22," ")</f>
        <v xml:space="preserve"> </v>
      </c>
      <c r="I22" s="500" t="str">
        <f>IF('OPTOMETRIA_IIst-pr. szczegółowy'!I22&gt;0,'OPTOMETRIA_IIst-pr. szczegółowy'!I22," ")</f>
        <v>zaburzenia widzenia obuocznego z elementami strabologii 1</v>
      </c>
      <c r="J22" s="501">
        <f>'OPTOMETRIA_IIst-pr. szczegółowy'!Y22+'OPTOMETRIA_IIst-pr. szczegółowy'!AV22</f>
        <v>75</v>
      </c>
      <c r="K22" s="502">
        <f>'OPTOMETRIA_IIst-pr. szczegółowy'!AS22+'OPTOMETRIA_IIst-pr. szczegółowy'!BP22</f>
        <v>35</v>
      </c>
      <c r="L22" s="503">
        <f>'OPTOMETRIA_IIst-pr. szczegółowy'!Z22+'OPTOMETRIA_IIst-pr. szczegółowy'!AW22</f>
        <v>40</v>
      </c>
      <c r="M22" s="504">
        <f>'OPTOMETRIA_IIst-pr. szczegółowy'!AB22+'OPTOMETRIA_IIst-pr. szczegółowy'!AD22+'OPTOMETRIA_IIst-pr. szczegółowy'!AY22+'OPTOMETRIA_IIst-pr. szczegółowy'!BA22</f>
        <v>15</v>
      </c>
      <c r="N22" s="505">
        <f>'OPTOMETRIA_IIst-pr. szczegółowy'!AA22+'OPTOMETRIA_IIst-pr. szczegółowy'!AX22</f>
        <v>40</v>
      </c>
      <c r="O22" s="196">
        <f>'OPTOMETRIA_IIst-pr. szczegółowy'!X22+'OPTOMETRIA_IIst-pr. szczegółowy'!AU22</f>
        <v>3</v>
      </c>
      <c r="P22" s="506" t="str">
        <f>IF('OPTOMETRIA_IIst-pr. szczegółowy'!V22&gt;0,'OPTOMETRIA_IIst-pr. szczegółowy'!V22," ")</f>
        <v>zal/o</v>
      </c>
      <c r="Q22" s="507">
        <f t="shared" si="0"/>
        <v>1</v>
      </c>
      <c r="R22" s="508">
        <f t="shared" si="1"/>
        <v>1</v>
      </c>
      <c r="S22" s="509">
        <f t="shared" si="2"/>
        <v>2</v>
      </c>
      <c r="T22" s="187"/>
      <c r="U22" s="188"/>
      <c r="V22" s="188"/>
      <c r="W22" s="188"/>
      <c r="X22" s="188"/>
      <c r="Y22" s="188">
        <v>1</v>
      </c>
      <c r="Z22" s="188"/>
      <c r="AA22" s="188"/>
      <c r="AB22" s="188"/>
      <c r="AC22" s="188"/>
      <c r="AD22" s="188"/>
      <c r="AE22" s="189"/>
      <c r="AF22" s="189"/>
      <c r="AG22" s="189"/>
      <c r="AH22" s="189"/>
      <c r="AI22" s="189"/>
      <c r="AJ22" s="187"/>
      <c r="AK22" s="188"/>
      <c r="AL22" s="188"/>
      <c r="AM22" s="188"/>
      <c r="AN22" s="188"/>
      <c r="AO22" s="190"/>
      <c r="AP22" s="230"/>
      <c r="AQ22" s="188"/>
      <c r="AR22" s="188">
        <v>1</v>
      </c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7">
        <v>1</v>
      </c>
      <c r="BF22" s="188"/>
      <c r="BG22" s="188"/>
      <c r="BH22" s="189">
        <v>1</v>
      </c>
      <c r="BI22" s="190"/>
      <c r="BJ22" s="187"/>
      <c r="BK22" s="188"/>
      <c r="BL22" s="188"/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8"/>
      <c r="CK22" s="188"/>
      <c r="CL22" s="188"/>
      <c r="CM22" s="188"/>
      <c r="CN22" s="188"/>
      <c r="CO22" s="188"/>
      <c r="CP22" s="188"/>
      <c r="CQ22" s="188"/>
      <c r="CR22" s="188"/>
      <c r="CS22" s="188"/>
      <c r="CT22" s="188"/>
      <c r="CU22" s="188"/>
      <c r="CV22" s="188"/>
      <c r="CW22" s="188"/>
      <c r="CX22" s="188"/>
      <c r="CY22" s="188"/>
      <c r="CZ22" s="188"/>
      <c r="DA22" s="188"/>
      <c r="DB22" s="188"/>
      <c r="DC22" s="188"/>
      <c r="DD22" s="188"/>
      <c r="DE22" s="188"/>
      <c r="DF22" s="188"/>
      <c r="DG22" s="188"/>
      <c r="DH22" s="188"/>
      <c r="DI22" s="188"/>
      <c r="DJ22" s="188"/>
      <c r="DK22" s="188"/>
      <c r="DL22" s="188"/>
      <c r="DM22" s="188"/>
      <c r="DN22" s="188"/>
      <c r="DO22" s="188"/>
      <c r="DP22" s="188"/>
      <c r="DQ22" s="188"/>
      <c r="DR22" s="188"/>
      <c r="DS22" s="188"/>
      <c r="DT22" s="188"/>
      <c r="DU22" s="188"/>
      <c r="DV22" s="188"/>
      <c r="DW22" s="188"/>
      <c r="DX22" s="188"/>
      <c r="DY22" s="188"/>
      <c r="DZ22" s="188"/>
      <c r="EA22" s="188"/>
      <c r="EB22" s="188"/>
      <c r="EC22" s="188"/>
      <c r="ED22" s="188"/>
      <c r="EE22" s="188"/>
      <c r="EF22" s="188"/>
      <c r="EG22" s="188"/>
      <c r="EH22" s="188"/>
      <c r="EI22" s="188"/>
      <c r="EJ22" s="188"/>
      <c r="EK22" s="188"/>
      <c r="EL22" s="188"/>
      <c r="EM22" s="188"/>
      <c r="EN22" s="188"/>
      <c r="EO22" s="188"/>
      <c r="EP22" s="188"/>
      <c r="EQ22" s="188"/>
      <c r="ER22" s="188"/>
      <c r="ES22" s="188"/>
      <c r="ET22" s="188"/>
      <c r="EU22" s="555"/>
      <c r="EV22" s="187"/>
      <c r="EW22" s="188"/>
      <c r="EX22" s="188"/>
      <c r="EY22" s="188"/>
      <c r="EZ22" s="188"/>
      <c r="FA22" s="188"/>
      <c r="FB22" s="188"/>
      <c r="FC22" s="188"/>
      <c r="FD22" s="188"/>
      <c r="FE22" s="188"/>
      <c r="FF22" s="188"/>
      <c r="FG22" s="188"/>
      <c r="FH22" s="188"/>
      <c r="FI22" s="188"/>
      <c r="FJ22" s="188"/>
      <c r="FK22" s="188"/>
      <c r="FL22" s="188"/>
      <c r="FM22" s="188"/>
      <c r="FN22" s="188"/>
      <c r="FO22" s="188"/>
      <c r="FP22" s="188"/>
      <c r="FQ22" s="188"/>
      <c r="FR22" s="188"/>
      <c r="FS22" s="188"/>
      <c r="FT22" s="188"/>
      <c r="FU22" s="188"/>
      <c r="FV22" s="188"/>
      <c r="FW22" s="188"/>
      <c r="FX22" s="188"/>
      <c r="FY22" s="188"/>
      <c r="FZ22" s="188"/>
      <c r="GA22" s="188"/>
      <c r="GB22" s="188"/>
      <c r="GC22" s="188"/>
      <c r="GD22" s="188"/>
      <c r="GE22" s="188"/>
      <c r="GF22" s="188"/>
      <c r="GG22" s="188"/>
      <c r="GH22" s="188"/>
      <c r="GI22" s="188"/>
      <c r="GJ22" s="188"/>
      <c r="GK22" s="188"/>
      <c r="GL22" s="188"/>
      <c r="GM22" s="188"/>
      <c r="GN22" s="188"/>
      <c r="GO22" s="188"/>
      <c r="GP22" s="188"/>
      <c r="GQ22" s="188"/>
      <c r="GR22" s="188"/>
      <c r="GS22" s="188"/>
      <c r="GT22" s="188"/>
      <c r="GU22" s="188"/>
      <c r="GV22" s="188"/>
      <c r="GW22" s="188"/>
      <c r="GX22" s="188"/>
      <c r="GY22" s="188"/>
      <c r="GZ22" s="188"/>
      <c r="HA22" s="188"/>
      <c r="HB22" s="188"/>
      <c r="HC22" s="188"/>
      <c r="HD22" s="188"/>
      <c r="HE22" s="188"/>
      <c r="HF22" s="188"/>
      <c r="HG22" s="188"/>
      <c r="HH22" s="188"/>
      <c r="HI22" s="188"/>
      <c r="HJ22" s="188"/>
      <c r="HK22" s="188"/>
      <c r="HL22" s="188"/>
      <c r="HM22" s="188"/>
      <c r="HN22" s="188"/>
      <c r="HO22" s="188"/>
      <c r="HP22" s="188"/>
      <c r="HQ22" s="188"/>
      <c r="HR22" s="188"/>
      <c r="HS22" s="188"/>
      <c r="HT22" s="188"/>
      <c r="HU22" s="188"/>
      <c r="HV22" s="188"/>
      <c r="HW22" s="188"/>
      <c r="HX22" s="188"/>
      <c r="HY22" s="188"/>
      <c r="HZ22" s="188"/>
      <c r="IA22" s="188"/>
      <c r="IB22" s="188"/>
      <c r="IC22" s="188"/>
      <c r="ID22" s="188"/>
      <c r="IE22" s="188"/>
      <c r="IF22" s="188"/>
      <c r="IG22" s="190"/>
      <c r="IH22" s="230"/>
      <c r="II22" s="188"/>
      <c r="IJ22" s="188"/>
      <c r="IK22" s="188"/>
      <c r="IL22" s="188"/>
      <c r="IM22" s="188"/>
      <c r="IN22" s="188"/>
      <c r="IO22" s="188"/>
      <c r="IP22" s="188"/>
      <c r="IQ22" s="188"/>
      <c r="IR22" s="188"/>
      <c r="IS22" s="188"/>
      <c r="IT22" s="188"/>
      <c r="IU22" s="188"/>
      <c r="IV22" s="189"/>
      <c r="IW22" s="513">
        <f t="shared" si="3"/>
        <v>0</v>
      </c>
      <c r="IX22" s="514">
        <f t="shared" si="4"/>
        <v>0</v>
      </c>
      <c r="IY22" s="515">
        <f t="shared" si="5"/>
        <v>0</v>
      </c>
      <c r="IZ22" s="537"/>
      <c r="JA22" s="537"/>
      <c r="JB22" s="537"/>
      <c r="JC22" s="537"/>
      <c r="JD22" s="537"/>
      <c r="JE22" s="537"/>
      <c r="JF22" s="537"/>
      <c r="JG22" s="537"/>
      <c r="JH22" s="537"/>
      <c r="JI22" s="537"/>
      <c r="JJ22" s="537"/>
      <c r="JK22" s="537"/>
      <c r="JL22" s="537"/>
    </row>
    <row r="23" spans="1:272" s="77" customFormat="1" ht="31.5" x14ac:dyDescent="0.25">
      <c r="A23" s="497">
        <f>'OPTOMETRIA_IIst-pr. szczegółowy'!A23</f>
        <v>4</v>
      </c>
      <c r="B23" s="498" t="str">
        <f>IF('OPTOMETRIA_IIst-pr. szczegółowy'!B23&gt;0,'OPTOMETRIA_IIst-pr. szczegółowy'!B23," ")</f>
        <v xml:space="preserve"> </v>
      </c>
      <c r="C23" s="499" t="str">
        <f>IF('OPTOMETRIA_IIst-pr. szczegółowy'!C23&gt;0,'OPTOMETRIA_IIst-pr. szczegółowy'!C23," ")</f>
        <v>2026/2027</v>
      </c>
      <c r="D23" s="499" t="str">
        <f>IF('OPTOMETRIA_IIst-pr. szczegółowy'!D23&gt;0,'OPTOMETRIA_IIst-pr. szczegółowy'!D23," ")</f>
        <v xml:space="preserve"> </v>
      </c>
      <c r="E23" s="498">
        <f>IF('OPTOMETRIA_IIst-pr. szczegółowy'!E23&gt;0,'OPTOMETRIA_IIst-pr. szczegółowy'!E23," ")</f>
        <v>1</v>
      </c>
      <c r="F23" s="497" t="str">
        <f>IF('OPTOMETRIA_IIst-pr. szczegółowy'!F23&gt;0,'OPTOMETRIA_IIst-pr. szczegółowy'!F23," ")</f>
        <v>2026/2027</v>
      </c>
      <c r="G23" s="497" t="str">
        <f>IF('OPTOMETRIA_IIst-pr. szczegółowy'!G23&gt;0,'OPTOMETRIA_IIst-pr. szczegółowy'!G23," ")</f>
        <v>RPS</v>
      </c>
      <c r="H23" s="500" t="str">
        <f>IF('OPTOMETRIA_IIst-pr. szczegółowy'!H23&gt;0,'OPTOMETRIA_IIst-pr. szczegółowy'!H23," ")</f>
        <v xml:space="preserve"> </v>
      </c>
      <c r="I23" s="500" t="str">
        <f>IF('OPTOMETRIA_IIst-pr. szczegółowy'!I23&gt;0,'OPTOMETRIA_IIst-pr. szczegółowy'!I23," ")</f>
        <v>metody diagnostyczne przedniego odcinka oka</v>
      </c>
      <c r="J23" s="501">
        <f>'OPTOMETRIA_IIst-pr. szczegółowy'!Y23+'OPTOMETRIA_IIst-pr. szczegółowy'!AV23</f>
        <v>125</v>
      </c>
      <c r="K23" s="502">
        <f>'OPTOMETRIA_IIst-pr. szczegółowy'!AS23+'OPTOMETRIA_IIst-pr. szczegółowy'!BP23</f>
        <v>65</v>
      </c>
      <c r="L23" s="503">
        <f>'OPTOMETRIA_IIst-pr. szczegółowy'!Z23+'OPTOMETRIA_IIst-pr. szczegółowy'!AW23</f>
        <v>60</v>
      </c>
      <c r="M23" s="504">
        <f>'OPTOMETRIA_IIst-pr. szczegółowy'!AB23+'OPTOMETRIA_IIst-pr. szczegółowy'!AD23+'OPTOMETRIA_IIst-pr. szczegółowy'!AY23+'OPTOMETRIA_IIst-pr. szczegółowy'!BA23</f>
        <v>25</v>
      </c>
      <c r="N23" s="505">
        <f>'OPTOMETRIA_IIst-pr. szczegółowy'!AA23+'OPTOMETRIA_IIst-pr. szczegółowy'!AX23</f>
        <v>60</v>
      </c>
      <c r="O23" s="196">
        <f>'OPTOMETRIA_IIst-pr. szczegółowy'!X23+'OPTOMETRIA_IIst-pr. szczegółowy'!AU23</f>
        <v>5</v>
      </c>
      <c r="P23" s="506" t="str">
        <f>IF('OPTOMETRIA_IIst-pr. szczegółowy'!V23&gt;0,'OPTOMETRIA_IIst-pr. szczegółowy'!V23," ")</f>
        <v>zal/o</v>
      </c>
      <c r="Q23" s="507">
        <f t="shared" si="0"/>
        <v>3</v>
      </c>
      <c r="R23" s="508">
        <f t="shared" si="1"/>
        <v>4</v>
      </c>
      <c r="S23" s="509">
        <f t="shared" si="2"/>
        <v>1</v>
      </c>
      <c r="T23" s="187"/>
      <c r="U23" s="188">
        <v>1</v>
      </c>
      <c r="V23" s="188">
        <v>1</v>
      </c>
      <c r="W23" s="188"/>
      <c r="X23" s="188"/>
      <c r="Y23" s="188"/>
      <c r="Z23" s="188"/>
      <c r="AA23" s="188">
        <v>1</v>
      </c>
      <c r="AB23" s="188"/>
      <c r="AC23" s="188"/>
      <c r="AD23" s="188"/>
      <c r="AE23" s="189"/>
      <c r="AF23" s="189"/>
      <c r="AG23" s="189"/>
      <c r="AH23" s="189"/>
      <c r="AI23" s="189"/>
      <c r="AJ23" s="187"/>
      <c r="AK23" s="188"/>
      <c r="AL23" s="188"/>
      <c r="AM23" s="188"/>
      <c r="AN23" s="188"/>
      <c r="AO23" s="190"/>
      <c r="AP23" s="230">
        <v>1</v>
      </c>
      <c r="AQ23" s="188">
        <v>1</v>
      </c>
      <c r="AR23" s="188"/>
      <c r="AS23" s="188">
        <v>1</v>
      </c>
      <c r="AT23" s="188"/>
      <c r="AU23" s="188">
        <v>1</v>
      </c>
      <c r="AV23" s="188"/>
      <c r="AW23" s="188"/>
      <c r="AX23" s="188"/>
      <c r="AY23" s="188"/>
      <c r="AZ23" s="188"/>
      <c r="BA23" s="188"/>
      <c r="BB23" s="188"/>
      <c r="BC23" s="188"/>
      <c r="BD23" s="188"/>
      <c r="BE23" s="187">
        <v>1</v>
      </c>
      <c r="BF23" s="188"/>
      <c r="BG23" s="188"/>
      <c r="BH23" s="189"/>
      <c r="BI23" s="190"/>
      <c r="BJ23" s="187"/>
      <c r="BK23" s="188"/>
      <c r="BL23" s="188"/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8"/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88"/>
      <c r="CK23" s="188"/>
      <c r="CL23" s="188"/>
      <c r="CM23" s="188"/>
      <c r="CN23" s="188"/>
      <c r="CO23" s="188"/>
      <c r="CP23" s="188"/>
      <c r="CQ23" s="188"/>
      <c r="CR23" s="188"/>
      <c r="CS23" s="188"/>
      <c r="CT23" s="188"/>
      <c r="CU23" s="188"/>
      <c r="CV23" s="188"/>
      <c r="CW23" s="188"/>
      <c r="CX23" s="188"/>
      <c r="CY23" s="188"/>
      <c r="CZ23" s="188"/>
      <c r="DA23" s="188"/>
      <c r="DB23" s="188"/>
      <c r="DC23" s="188"/>
      <c r="DD23" s="188"/>
      <c r="DE23" s="188"/>
      <c r="DF23" s="188"/>
      <c r="DG23" s="188"/>
      <c r="DH23" s="188"/>
      <c r="DI23" s="188"/>
      <c r="DJ23" s="188"/>
      <c r="DK23" s="188"/>
      <c r="DL23" s="188"/>
      <c r="DM23" s="188"/>
      <c r="DN23" s="188"/>
      <c r="DO23" s="188"/>
      <c r="DP23" s="188"/>
      <c r="DQ23" s="188"/>
      <c r="DR23" s="188"/>
      <c r="DS23" s="188"/>
      <c r="DT23" s="188"/>
      <c r="DU23" s="188"/>
      <c r="DV23" s="188"/>
      <c r="DW23" s="188"/>
      <c r="DX23" s="188"/>
      <c r="DY23" s="188"/>
      <c r="DZ23" s="188"/>
      <c r="EA23" s="188"/>
      <c r="EB23" s="188"/>
      <c r="EC23" s="188"/>
      <c r="ED23" s="188"/>
      <c r="EE23" s="188"/>
      <c r="EF23" s="188"/>
      <c r="EG23" s="188"/>
      <c r="EH23" s="188"/>
      <c r="EI23" s="188"/>
      <c r="EJ23" s="188"/>
      <c r="EK23" s="188"/>
      <c r="EL23" s="188"/>
      <c r="EM23" s="188"/>
      <c r="EN23" s="188"/>
      <c r="EO23" s="188"/>
      <c r="EP23" s="188"/>
      <c r="EQ23" s="188"/>
      <c r="ER23" s="188"/>
      <c r="ES23" s="188"/>
      <c r="ET23" s="188"/>
      <c r="EU23" s="555"/>
      <c r="EV23" s="187"/>
      <c r="EW23" s="188"/>
      <c r="EX23" s="188"/>
      <c r="EY23" s="188"/>
      <c r="EZ23" s="188"/>
      <c r="FA23" s="188"/>
      <c r="FB23" s="188"/>
      <c r="FC23" s="188"/>
      <c r="FD23" s="188"/>
      <c r="FE23" s="188"/>
      <c r="FF23" s="188"/>
      <c r="FG23" s="188"/>
      <c r="FH23" s="188"/>
      <c r="FI23" s="188"/>
      <c r="FJ23" s="188"/>
      <c r="FK23" s="188"/>
      <c r="FL23" s="188"/>
      <c r="FM23" s="188"/>
      <c r="FN23" s="188"/>
      <c r="FO23" s="188"/>
      <c r="FP23" s="188"/>
      <c r="FQ23" s="188"/>
      <c r="FR23" s="188"/>
      <c r="FS23" s="188"/>
      <c r="FT23" s="188"/>
      <c r="FU23" s="188"/>
      <c r="FV23" s="188"/>
      <c r="FW23" s="188"/>
      <c r="FX23" s="188"/>
      <c r="FY23" s="188"/>
      <c r="FZ23" s="188"/>
      <c r="GA23" s="188"/>
      <c r="GB23" s="188"/>
      <c r="GC23" s="188"/>
      <c r="GD23" s="188"/>
      <c r="GE23" s="188"/>
      <c r="GF23" s="188"/>
      <c r="GG23" s="188"/>
      <c r="GH23" s="188"/>
      <c r="GI23" s="188"/>
      <c r="GJ23" s="188"/>
      <c r="GK23" s="188"/>
      <c r="GL23" s="188"/>
      <c r="GM23" s="188"/>
      <c r="GN23" s="188"/>
      <c r="GO23" s="188"/>
      <c r="GP23" s="188"/>
      <c r="GQ23" s="188"/>
      <c r="GR23" s="188"/>
      <c r="GS23" s="188"/>
      <c r="GT23" s="188"/>
      <c r="GU23" s="188"/>
      <c r="GV23" s="188"/>
      <c r="GW23" s="188"/>
      <c r="GX23" s="188"/>
      <c r="GY23" s="188"/>
      <c r="GZ23" s="188"/>
      <c r="HA23" s="188"/>
      <c r="HB23" s="188"/>
      <c r="HC23" s="188"/>
      <c r="HD23" s="188"/>
      <c r="HE23" s="188"/>
      <c r="HF23" s="188"/>
      <c r="HG23" s="188"/>
      <c r="HH23" s="188"/>
      <c r="HI23" s="188"/>
      <c r="HJ23" s="188"/>
      <c r="HK23" s="188"/>
      <c r="HL23" s="188"/>
      <c r="HM23" s="188"/>
      <c r="HN23" s="188"/>
      <c r="HO23" s="188"/>
      <c r="HP23" s="188"/>
      <c r="HQ23" s="188"/>
      <c r="HR23" s="188"/>
      <c r="HS23" s="188"/>
      <c r="HT23" s="188"/>
      <c r="HU23" s="188"/>
      <c r="HV23" s="188"/>
      <c r="HW23" s="188"/>
      <c r="HX23" s="188"/>
      <c r="HY23" s="188"/>
      <c r="HZ23" s="188"/>
      <c r="IA23" s="188"/>
      <c r="IB23" s="188"/>
      <c r="IC23" s="188"/>
      <c r="ID23" s="188"/>
      <c r="IE23" s="188"/>
      <c r="IF23" s="188"/>
      <c r="IG23" s="190"/>
      <c r="IH23" s="230"/>
      <c r="II23" s="188"/>
      <c r="IJ23" s="188"/>
      <c r="IK23" s="188"/>
      <c r="IL23" s="188"/>
      <c r="IM23" s="188"/>
      <c r="IN23" s="188"/>
      <c r="IO23" s="188"/>
      <c r="IP23" s="188"/>
      <c r="IQ23" s="188"/>
      <c r="IR23" s="188"/>
      <c r="IS23" s="188"/>
      <c r="IT23" s="188"/>
      <c r="IU23" s="188"/>
      <c r="IV23" s="189"/>
      <c r="IW23" s="513">
        <f t="shared" si="3"/>
        <v>0</v>
      </c>
      <c r="IX23" s="514">
        <f t="shared" si="4"/>
        <v>0</v>
      </c>
      <c r="IY23" s="515">
        <f t="shared" si="5"/>
        <v>0</v>
      </c>
      <c r="IZ23" s="537"/>
      <c r="JA23" s="537"/>
      <c r="JB23" s="537"/>
      <c r="JC23" s="537"/>
      <c r="JD23" s="537"/>
      <c r="JE23" s="537"/>
      <c r="JF23" s="537"/>
      <c r="JG23" s="537"/>
      <c r="JH23" s="537"/>
      <c r="JI23" s="537"/>
      <c r="JJ23" s="537"/>
      <c r="JK23" s="537"/>
      <c r="JL23" s="537"/>
    </row>
    <row r="24" spans="1:272" s="77" customFormat="1" ht="31.5" x14ac:dyDescent="0.25">
      <c r="A24" s="497">
        <f>'OPTOMETRIA_IIst-pr. szczegółowy'!A24</f>
        <v>5</v>
      </c>
      <c r="B24" s="498" t="str">
        <f>IF('OPTOMETRIA_IIst-pr. szczegółowy'!B24&gt;0,'OPTOMETRIA_IIst-pr. szczegółowy'!B24," ")</f>
        <v xml:space="preserve"> </v>
      </c>
      <c r="C24" s="499" t="str">
        <f>IF('OPTOMETRIA_IIst-pr. szczegółowy'!C24&gt;0,'OPTOMETRIA_IIst-pr. szczegółowy'!C24," ")</f>
        <v>2026/2027</v>
      </c>
      <c r="D24" s="499" t="str">
        <f>IF('OPTOMETRIA_IIst-pr. szczegółowy'!D24&gt;0,'OPTOMETRIA_IIst-pr. szczegółowy'!D24," ")</f>
        <v xml:space="preserve"> </v>
      </c>
      <c r="E24" s="498">
        <f>IF('OPTOMETRIA_IIst-pr. szczegółowy'!E24&gt;0,'OPTOMETRIA_IIst-pr. szczegółowy'!E24," ")</f>
        <v>1</v>
      </c>
      <c r="F24" s="497" t="str">
        <f>IF('OPTOMETRIA_IIst-pr. szczegółowy'!F24&gt;0,'OPTOMETRIA_IIst-pr. szczegółowy'!F24," ")</f>
        <v>2026/2027</v>
      </c>
      <c r="G24" s="497" t="str">
        <f>IF('OPTOMETRIA_IIst-pr. szczegółowy'!G24&gt;0,'OPTOMETRIA_IIst-pr. szczegółowy'!G24," ")</f>
        <v>RPS</v>
      </c>
      <c r="H24" s="500" t="str">
        <f>IF('OPTOMETRIA_IIst-pr. szczegółowy'!H24&gt;0,'OPTOMETRIA_IIst-pr. szczegółowy'!H24," ")</f>
        <v xml:space="preserve"> </v>
      </c>
      <c r="I24" s="500" t="str">
        <f>IF('OPTOMETRIA_IIst-pr. szczegółowy'!I24&gt;0,'OPTOMETRIA_IIst-pr. szczegółowy'!I24," ")</f>
        <v>prawo medyczne i ochrona własności intelektualnej</v>
      </c>
      <c r="J24" s="501">
        <f>'OPTOMETRIA_IIst-pr. szczegółowy'!Y24+'OPTOMETRIA_IIst-pr. szczegółowy'!AV24</f>
        <v>50</v>
      </c>
      <c r="K24" s="502">
        <f>'OPTOMETRIA_IIst-pr. szczegółowy'!AS24+'OPTOMETRIA_IIst-pr. szczegółowy'!BP24</f>
        <v>25</v>
      </c>
      <c r="L24" s="503">
        <f>'OPTOMETRIA_IIst-pr. szczegółowy'!Z24+'OPTOMETRIA_IIst-pr. szczegółowy'!AW24</f>
        <v>25</v>
      </c>
      <c r="M24" s="504">
        <f>'OPTOMETRIA_IIst-pr. szczegółowy'!AB24+'OPTOMETRIA_IIst-pr. szczegółowy'!AD24+'OPTOMETRIA_IIst-pr. szczegółowy'!AY24+'OPTOMETRIA_IIst-pr. szczegółowy'!BA24</f>
        <v>25</v>
      </c>
      <c r="N24" s="505">
        <f>'OPTOMETRIA_IIst-pr. szczegółowy'!AA24+'OPTOMETRIA_IIst-pr. szczegółowy'!AX24</f>
        <v>25</v>
      </c>
      <c r="O24" s="196">
        <f>'OPTOMETRIA_IIst-pr. szczegółowy'!X24+'OPTOMETRIA_IIst-pr. szczegółowy'!AU24</f>
        <v>2</v>
      </c>
      <c r="P24" s="506" t="str">
        <f>IF('OPTOMETRIA_IIst-pr. szczegółowy'!V24&gt;0,'OPTOMETRIA_IIst-pr. szczegółowy'!V24," ")</f>
        <v>zal/o</v>
      </c>
      <c r="Q24" s="507">
        <f t="shared" si="0"/>
        <v>2</v>
      </c>
      <c r="R24" s="508">
        <f t="shared" si="1"/>
        <v>1</v>
      </c>
      <c r="S24" s="509">
        <f t="shared" si="2"/>
        <v>2</v>
      </c>
      <c r="T24" s="187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9">
        <v>1</v>
      </c>
      <c r="AF24" s="189">
        <v>1</v>
      </c>
      <c r="AG24" s="189"/>
      <c r="AH24" s="189"/>
      <c r="AI24" s="189"/>
      <c r="AJ24" s="187"/>
      <c r="AK24" s="188"/>
      <c r="AL24" s="188"/>
      <c r="AM24" s="188"/>
      <c r="AN24" s="188"/>
      <c r="AO24" s="190"/>
      <c r="AP24" s="230"/>
      <c r="AQ24" s="188"/>
      <c r="AR24" s="188"/>
      <c r="AS24" s="188"/>
      <c r="AT24" s="188"/>
      <c r="AU24" s="188"/>
      <c r="AV24" s="188"/>
      <c r="AW24" s="188"/>
      <c r="AX24" s="188">
        <v>1</v>
      </c>
      <c r="AY24" s="188"/>
      <c r="AZ24" s="188"/>
      <c r="BA24" s="188"/>
      <c r="BB24" s="188"/>
      <c r="BC24" s="188"/>
      <c r="BD24" s="188"/>
      <c r="BE24" s="187"/>
      <c r="BF24" s="188"/>
      <c r="BG24" s="188"/>
      <c r="BH24" s="189">
        <v>1</v>
      </c>
      <c r="BI24" s="190">
        <v>1</v>
      </c>
      <c r="BJ24" s="187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8"/>
      <c r="CR24" s="188"/>
      <c r="CS24" s="188"/>
      <c r="CT24" s="188"/>
      <c r="CU24" s="188"/>
      <c r="CV24" s="188"/>
      <c r="CW24" s="188"/>
      <c r="CX24" s="188"/>
      <c r="CY24" s="188"/>
      <c r="CZ24" s="188"/>
      <c r="DA24" s="188"/>
      <c r="DB24" s="188"/>
      <c r="DC24" s="188"/>
      <c r="DD24" s="188"/>
      <c r="DE24" s="188"/>
      <c r="DF24" s="188"/>
      <c r="DG24" s="188"/>
      <c r="DH24" s="188"/>
      <c r="DI24" s="188"/>
      <c r="DJ24" s="188"/>
      <c r="DK24" s="188"/>
      <c r="DL24" s="188"/>
      <c r="DM24" s="188"/>
      <c r="DN24" s="188"/>
      <c r="DO24" s="188"/>
      <c r="DP24" s="188"/>
      <c r="DQ24" s="188"/>
      <c r="DR24" s="188"/>
      <c r="DS24" s="188"/>
      <c r="DT24" s="188"/>
      <c r="DU24" s="188"/>
      <c r="DV24" s="188"/>
      <c r="DW24" s="188"/>
      <c r="DX24" s="188"/>
      <c r="DY24" s="188"/>
      <c r="DZ24" s="188"/>
      <c r="EA24" s="188"/>
      <c r="EB24" s="188"/>
      <c r="EC24" s="188"/>
      <c r="ED24" s="188"/>
      <c r="EE24" s="188"/>
      <c r="EF24" s="188"/>
      <c r="EG24" s="188"/>
      <c r="EH24" s="188"/>
      <c r="EI24" s="188"/>
      <c r="EJ24" s="188"/>
      <c r="EK24" s="188"/>
      <c r="EL24" s="188"/>
      <c r="EM24" s="188"/>
      <c r="EN24" s="188"/>
      <c r="EO24" s="188"/>
      <c r="EP24" s="188"/>
      <c r="EQ24" s="188"/>
      <c r="ER24" s="188"/>
      <c r="ES24" s="188"/>
      <c r="ET24" s="188"/>
      <c r="EU24" s="555"/>
      <c r="EV24" s="187"/>
      <c r="EW24" s="188"/>
      <c r="EX24" s="188"/>
      <c r="EY24" s="188"/>
      <c r="EZ24" s="188"/>
      <c r="FA24" s="188"/>
      <c r="FB24" s="188"/>
      <c r="FC24" s="188"/>
      <c r="FD24" s="188"/>
      <c r="FE24" s="188"/>
      <c r="FF24" s="188"/>
      <c r="FG24" s="188"/>
      <c r="FH24" s="188"/>
      <c r="FI24" s="188"/>
      <c r="FJ24" s="188"/>
      <c r="FK24" s="188"/>
      <c r="FL24" s="188"/>
      <c r="FM24" s="188"/>
      <c r="FN24" s="188"/>
      <c r="FO24" s="188"/>
      <c r="FP24" s="188"/>
      <c r="FQ24" s="188"/>
      <c r="FR24" s="188"/>
      <c r="FS24" s="188"/>
      <c r="FT24" s="188"/>
      <c r="FU24" s="188"/>
      <c r="FV24" s="188"/>
      <c r="FW24" s="188"/>
      <c r="FX24" s="188"/>
      <c r="FY24" s="188"/>
      <c r="FZ24" s="188"/>
      <c r="GA24" s="188"/>
      <c r="GB24" s="188"/>
      <c r="GC24" s="188"/>
      <c r="GD24" s="188"/>
      <c r="GE24" s="188"/>
      <c r="GF24" s="188"/>
      <c r="GG24" s="188"/>
      <c r="GH24" s="188"/>
      <c r="GI24" s="188"/>
      <c r="GJ24" s="188"/>
      <c r="GK24" s="188"/>
      <c r="GL24" s="188"/>
      <c r="GM24" s="188"/>
      <c r="GN24" s="188"/>
      <c r="GO24" s="188"/>
      <c r="GP24" s="188"/>
      <c r="GQ24" s="188"/>
      <c r="GR24" s="188"/>
      <c r="GS24" s="188"/>
      <c r="GT24" s="188"/>
      <c r="GU24" s="188"/>
      <c r="GV24" s="188"/>
      <c r="GW24" s="188"/>
      <c r="GX24" s="188"/>
      <c r="GY24" s="188"/>
      <c r="GZ24" s="188"/>
      <c r="HA24" s="188"/>
      <c r="HB24" s="188"/>
      <c r="HC24" s="188"/>
      <c r="HD24" s="188"/>
      <c r="HE24" s="188"/>
      <c r="HF24" s="188"/>
      <c r="HG24" s="188"/>
      <c r="HH24" s="188"/>
      <c r="HI24" s="188"/>
      <c r="HJ24" s="188"/>
      <c r="HK24" s="188"/>
      <c r="HL24" s="188"/>
      <c r="HM24" s="188"/>
      <c r="HN24" s="188"/>
      <c r="HO24" s="188"/>
      <c r="HP24" s="188"/>
      <c r="HQ24" s="188"/>
      <c r="HR24" s="188"/>
      <c r="HS24" s="188"/>
      <c r="HT24" s="188"/>
      <c r="HU24" s="188"/>
      <c r="HV24" s="188"/>
      <c r="HW24" s="188"/>
      <c r="HX24" s="188"/>
      <c r="HY24" s="188"/>
      <c r="HZ24" s="188"/>
      <c r="IA24" s="188"/>
      <c r="IB24" s="188"/>
      <c r="IC24" s="188"/>
      <c r="ID24" s="188"/>
      <c r="IE24" s="188"/>
      <c r="IF24" s="188"/>
      <c r="IG24" s="190"/>
      <c r="IH24" s="230"/>
      <c r="II24" s="188"/>
      <c r="IJ24" s="188"/>
      <c r="IK24" s="188"/>
      <c r="IL24" s="188"/>
      <c r="IM24" s="188"/>
      <c r="IN24" s="188"/>
      <c r="IO24" s="188"/>
      <c r="IP24" s="188"/>
      <c r="IQ24" s="188"/>
      <c r="IR24" s="188"/>
      <c r="IS24" s="188"/>
      <c r="IT24" s="188"/>
      <c r="IU24" s="188"/>
      <c r="IV24" s="189"/>
      <c r="IW24" s="513">
        <f t="shared" si="3"/>
        <v>0</v>
      </c>
      <c r="IX24" s="514">
        <f t="shared" si="4"/>
        <v>0</v>
      </c>
      <c r="IY24" s="515">
        <f t="shared" si="5"/>
        <v>0</v>
      </c>
      <c r="IZ24" s="537"/>
      <c r="JA24" s="537"/>
      <c r="JB24" s="537"/>
      <c r="JC24" s="537"/>
      <c r="JD24" s="537"/>
      <c r="JE24" s="537"/>
      <c r="JF24" s="537"/>
      <c r="JG24" s="537"/>
      <c r="JH24" s="537"/>
      <c r="JI24" s="537"/>
      <c r="JJ24" s="537"/>
      <c r="JK24" s="537"/>
      <c r="JL24" s="537"/>
    </row>
    <row r="25" spans="1:272" s="77" customFormat="1" ht="47.25" x14ac:dyDescent="0.25">
      <c r="A25" s="497">
        <f>'OPTOMETRIA_IIst-pr. szczegółowy'!A25</f>
        <v>6</v>
      </c>
      <c r="B25" s="498" t="str">
        <f>IF('OPTOMETRIA_IIst-pr. szczegółowy'!B25&gt;0,'OPTOMETRIA_IIst-pr. szczegółowy'!B25," ")</f>
        <v xml:space="preserve"> </v>
      </c>
      <c r="C25" s="499" t="str">
        <f>IF('OPTOMETRIA_IIst-pr. szczegółowy'!C25&gt;0,'OPTOMETRIA_IIst-pr. szczegółowy'!C25," ")</f>
        <v>2026/2027</v>
      </c>
      <c r="D25" s="499" t="str">
        <f>IF('OPTOMETRIA_IIst-pr. szczegółowy'!D25&gt;0,'OPTOMETRIA_IIst-pr. szczegółowy'!D25," ")</f>
        <v xml:space="preserve"> </v>
      </c>
      <c r="E25" s="498">
        <f>IF('OPTOMETRIA_IIst-pr. szczegółowy'!E25&gt;0,'OPTOMETRIA_IIst-pr. szczegółowy'!E25," ")</f>
        <v>1</v>
      </c>
      <c r="F25" s="497" t="str">
        <f>IF('OPTOMETRIA_IIst-pr. szczegółowy'!F25&gt;0,'OPTOMETRIA_IIst-pr. szczegółowy'!F25," ")</f>
        <v>2026/2027</v>
      </c>
      <c r="G25" s="497" t="str">
        <f>IF('OPTOMETRIA_IIst-pr. szczegółowy'!G25&gt;0,'OPTOMETRIA_IIst-pr. szczegółowy'!G25," ")</f>
        <v>POW</v>
      </c>
      <c r="H25" s="500" t="str">
        <f>IF('OPTOMETRIA_IIst-pr. szczegółowy'!H25&gt;0,'OPTOMETRIA_IIst-pr. szczegółowy'!H25," ")</f>
        <v xml:space="preserve"> </v>
      </c>
      <c r="I25" s="500" t="str">
        <f>IF('OPTOMETRIA_IIst-pr. szczegółowy'!I25&gt;0,'OPTOMETRIA_IIst-pr. szczegółowy'!I25," ")</f>
        <v>metody i techniki badań naukowych /evidence-based (EB) in healthcare</v>
      </c>
      <c r="J25" s="501">
        <f>'OPTOMETRIA_IIst-pr. szczegółowy'!Y25+'OPTOMETRIA_IIst-pr. szczegółowy'!AV25</f>
        <v>50</v>
      </c>
      <c r="K25" s="502">
        <f>'OPTOMETRIA_IIst-pr. szczegółowy'!AS25+'OPTOMETRIA_IIst-pr. szczegółowy'!BP25</f>
        <v>25</v>
      </c>
      <c r="L25" s="503">
        <f>'OPTOMETRIA_IIst-pr. szczegółowy'!Z25+'OPTOMETRIA_IIst-pr. szczegółowy'!AW25</f>
        <v>25</v>
      </c>
      <c r="M25" s="504">
        <f>'OPTOMETRIA_IIst-pr. szczegółowy'!AB25+'OPTOMETRIA_IIst-pr. szczegółowy'!AD25+'OPTOMETRIA_IIst-pr. szczegółowy'!AY25+'OPTOMETRIA_IIst-pr. szczegółowy'!BA25</f>
        <v>25</v>
      </c>
      <c r="N25" s="505">
        <f>'OPTOMETRIA_IIst-pr. szczegółowy'!AA25+'OPTOMETRIA_IIst-pr. szczegółowy'!AX25</f>
        <v>25</v>
      </c>
      <c r="O25" s="196">
        <f>'OPTOMETRIA_IIst-pr. szczegółowy'!X25+'OPTOMETRIA_IIst-pr. szczegółowy'!AU25</f>
        <v>2</v>
      </c>
      <c r="P25" s="506" t="str">
        <f>IF('OPTOMETRIA_IIst-pr. szczegółowy'!V25&gt;0,'OPTOMETRIA_IIst-pr. szczegółowy'!V25," ")</f>
        <v>zal/o</v>
      </c>
      <c r="Q25" s="507">
        <f t="shared" si="0"/>
        <v>1</v>
      </c>
      <c r="R25" s="508">
        <f t="shared" si="1"/>
        <v>4</v>
      </c>
      <c r="S25" s="509">
        <f t="shared" si="2"/>
        <v>2</v>
      </c>
      <c r="T25" s="187"/>
      <c r="U25" s="188"/>
      <c r="V25" s="188"/>
      <c r="W25" s="188"/>
      <c r="X25" s="188"/>
      <c r="Y25" s="188"/>
      <c r="Z25" s="188"/>
      <c r="AA25" s="188"/>
      <c r="AB25" s="188"/>
      <c r="AC25" s="188">
        <v>1</v>
      </c>
      <c r="AD25" s="188"/>
      <c r="AE25" s="189"/>
      <c r="AF25" s="189"/>
      <c r="AG25" s="189"/>
      <c r="AH25" s="189"/>
      <c r="AI25" s="189"/>
      <c r="AJ25" s="187"/>
      <c r="AK25" s="188"/>
      <c r="AL25" s="188"/>
      <c r="AM25" s="188"/>
      <c r="AN25" s="188"/>
      <c r="AO25" s="190"/>
      <c r="AP25" s="230"/>
      <c r="AQ25" s="188"/>
      <c r="AR25" s="188"/>
      <c r="AS25" s="188"/>
      <c r="AT25" s="188"/>
      <c r="AU25" s="188"/>
      <c r="AV25" s="188">
        <v>1</v>
      </c>
      <c r="AW25" s="188"/>
      <c r="AX25" s="188"/>
      <c r="AY25" s="188"/>
      <c r="AZ25" s="188">
        <v>1</v>
      </c>
      <c r="BA25" s="188"/>
      <c r="BB25" s="188">
        <v>1</v>
      </c>
      <c r="BC25" s="188"/>
      <c r="BD25" s="188">
        <v>1</v>
      </c>
      <c r="BE25" s="187"/>
      <c r="BF25" s="188">
        <v>1</v>
      </c>
      <c r="BG25" s="188"/>
      <c r="BH25" s="189"/>
      <c r="BI25" s="190">
        <v>1</v>
      </c>
      <c r="BJ25" s="187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8"/>
      <c r="CT25" s="188"/>
      <c r="CU25" s="188"/>
      <c r="CV25" s="188"/>
      <c r="CW25" s="188"/>
      <c r="CX25" s="188"/>
      <c r="CY25" s="188"/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555"/>
      <c r="EV25" s="187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  <c r="HH25" s="188"/>
      <c r="HI25" s="188"/>
      <c r="HJ25" s="188"/>
      <c r="HK25" s="188"/>
      <c r="HL25" s="188"/>
      <c r="HM25" s="188"/>
      <c r="HN25" s="188"/>
      <c r="HO25" s="188"/>
      <c r="HP25" s="188"/>
      <c r="HQ25" s="188"/>
      <c r="HR25" s="188"/>
      <c r="HS25" s="188"/>
      <c r="HT25" s="188"/>
      <c r="HU25" s="188"/>
      <c r="HV25" s="188"/>
      <c r="HW25" s="188"/>
      <c r="HX25" s="188"/>
      <c r="HY25" s="188"/>
      <c r="HZ25" s="188"/>
      <c r="IA25" s="188"/>
      <c r="IB25" s="188"/>
      <c r="IC25" s="188"/>
      <c r="ID25" s="188"/>
      <c r="IE25" s="188"/>
      <c r="IF25" s="188"/>
      <c r="IG25" s="190"/>
      <c r="IH25" s="230"/>
      <c r="II25" s="188"/>
      <c r="IJ25" s="188"/>
      <c r="IK25" s="188"/>
      <c r="IL25" s="188"/>
      <c r="IM25" s="188"/>
      <c r="IN25" s="188"/>
      <c r="IO25" s="188"/>
      <c r="IP25" s="188"/>
      <c r="IQ25" s="188"/>
      <c r="IR25" s="188"/>
      <c r="IS25" s="188"/>
      <c r="IT25" s="188"/>
      <c r="IU25" s="188"/>
      <c r="IV25" s="189"/>
      <c r="IW25" s="513">
        <f t="shared" si="3"/>
        <v>0</v>
      </c>
      <c r="IX25" s="514">
        <f t="shared" si="4"/>
        <v>0</v>
      </c>
      <c r="IY25" s="515">
        <f t="shared" si="5"/>
        <v>0</v>
      </c>
      <c r="IZ25" s="537"/>
      <c r="JA25" s="537"/>
      <c r="JB25" s="537"/>
      <c r="JC25" s="537"/>
      <c r="JD25" s="537"/>
      <c r="JE25" s="537"/>
      <c r="JF25" s="537"/>
      <c r="JG25" s="537"/>
      <c r="JH25" s="537"/>
      <c r="JI25" s="537"/>
      <c r="JJ25" s="537"/>
      <c r="JK25" s="537"/>
      <c r="JL25" s="537"/>
    </row>
    <row r="26" spans="1:272" s="77" customFormat="1" ht="30" customHeight="1" x14ac:dyDescent="0.25">
      <c r="A26" s="497">
        <f>'OPTOMETRIA_IIst-pr. szczegółowy'!A26</f>
        <v>7</v>
      </c>
      <c r="B26" s="498" t="str">
        <f>IF('OPTOMETRIA_IIst-pr. szczegółowy'!B26&gt;0,'OPTOMETRIA_IIst-pr. szczegółowy'!B26," ")</f>
        <v xml:space="preserve"> </v>
      </c>
      <c r="C26" s="499" t="str">
        <f>IF('OPTOMETRIA_IIst-pr. szczegółowy'!C26&gt;0,'OPTOMETRIA_IIst-pr. szczegółowy'!C26," ")</f>
        <v>2026/2027</v>
      </c>
      <c r="D26" s="499" t="str">
        <f>IF('OPTOMETRIA_IIst-pr. szczegółowy'!D26&gt;0,'OPTOMETRIA_IIst-pr. szczegółowy'!D26," ")</f>
        <v xml:space="preserve"> </v>
      </c>
      <c r="E26" s="498">
        <f>IF('OPTOMETRIA_IIst-pr. szczegółowy'!E26&gt;0,'OPTOMETRIA_IIst-pr. szczegółowy'!E26," ")</f>
        <v>1</v>
      </c>
      <c r="F26" s="497" t="str">
        <f>IF('OPTOMETRIA_IIst-pr. szczegółowy'!F26&gt;0,'OPTOMETRIA_IIst-pr. szczegółowy'!F26," ")</f>
        <v>2026/2027</v>
      </c>
      <c r="G26" s="497" t="str">
        <f>IF('OPTOMETRIA_IIst-pr. szczegółowy'!G26&gt;0,'OPTOMETRIA_IIst-pr. szczegółowy'!G26," ")</f>
        <v>RPS</v>
      </c>
      <c r="H26" s="500" t="str">
        <f>IF('OPTOMETRIA_IIst-pr. szczegółowy'!H26&gt;0,'OPTOMETRIA_IIst-pr. szczegółowy'!H26," ")</f>
        <v xml:space="preserve"> </v>
      </c>
      <c r="I26" s="500" t="str">
        <f>IF('OPTOMETRIA_IIst-pr. szczegółowy'!I26&gt;0,'OPTOMETRIA_IIst-pr. szczegółowy'!I26," ")</f>
        <v>biostatystyka</v>
      </c>
      <c r="J26" s="501">
        <f>'OPTOMETRIA_IIst-pr. szczegółowy'!Y26+'OPTOMETRIA_IIst-pr. szczegółowy'!AV26</f>
        <v>50</v>
      </c>
      <c r="K26" s="502">
        <f>'OPTOMETRIA_IIst-pr. szczegółowy'!AS26+'OPTOMETRIA_IIst-pr. szczegółowy'!BP26</f>
        <v>25</v>
      </c>
      <c r="L26" s="503">
        <f>'OPTOMETRIA_IIst-pr. szczegółowy'!Z26+'OPTOMETRIA_IIst-pr. szczegółowy'!AW26</f>
        <v>25</v>
      </c>
      <c r="M26" s="504">
        <f>'OPTOMETRIA_IIst-pr. szczegółowy'!AB26+'OPTOMETRIA_IIst-pr. szczegółowy'!AD26+'OPTOMETRIA_IIst-pr. szczegółowy'!AY26+'OPTOMETRIA_IIst-pr. szczegółowy'!BA26</f>
        <v>10</v>
      </c>
      <c r="N26" s="505">
        <f>'OPTOMETRIA_IIst-pr. szczegółowy'!AA26+'OPTOMETRIA_IIst-pr. szczegółowy'!AX26</f>
        <v>25</v>
      </c>
      <c r="O26" s="196">
        <f>'OPTOMETRIA_IIst-pr. szczegółowy'!X26+'OPTOMETRIA_IIst-pr. szczegółowy'!AU26</f>
        <v>2</v>
      </c>
      <c r="P26" s="506" t="str">
        <f>IF('OPTOMETRIA_IIst-pr. szczegółowy'!V26&gt;0,'OPTOMETRIA_IIst-pr. szczegółowy'!V26," ")</f>
        <v>zal/o</v>
      </c>
      <c r="Q26" s="507">
        <f t="shared" si="0"/>
        <v>1</v>
      </c>
      <c r="R26" s="508">
        <f t="shared" si="1"/>
        <v>3</v>
      </c>
      <c r="S26" s="509">
        <f t="shared" si="2"/>
        <v>1</v>
      </c>
      <c r="T26" s="187"/>
      <c r="U26" s="188"/>
      <c r="V26" s="188"/>
      <c r="W26" s="188"/>
      <c r="X26" s="188"/>
      <c r="Y26" s="188"/>
      <c r="Z26" s="188"/>
      <c r="AA26" s="188"/>
      <c r="AB26" s="188"/>
      <c r="AC26" s="188">
        <v>1</v>
      </c>
      <c r="AD26" s="188"/>
      <c r="AE26" s="189"/>
      <c r="AF26" s="189"/>
      <c r="AG26" s="189"/>
      <c r="AH26" s="189"/>
      <c r="AI26" s="189"/>
      <c r="AJ26" s="187"/>
      <c r="AK26" s="188"/>
      <c r="AL26" s="188"/>
      <c r="AM26" s="188"/>
      <c r="AN26" s="188"/>
      <c r="AO26" s="190"/>
      <c r="AP26" s="230"/>
      <c r="AQ26" s="188"/>
      <c r="AR26" s="188"/>
      <c r="AS26" s="188"/>
      <c r="AT26" s="188"/>
      <c r="AU26" s="188"/>
      <c r="AV26" s="188">
        <v>1</v>
      </c>
      <c r="AW26" s="188"/>
      <c r="AX26" s="188"/>
      <c r="AY26" s="188">
        <v>1</v>
      </c>
      <c r="AZ26" s="188">
        <v>1</v>
      </c>
      <c r="BA26" s="188"/>
      <c r="BB26" s="188"/>
      <c r="BC26" s="188"/>
      <c r="BD26" s="188"/>
      <c r="BE26" s="187"/>
      <c r="BF26" s="188">
        <v>1</v>
      </c>
      <c r="BG26" s="188"/>
      <c r="BH26" s="189"/>
      <c r="BI26" s="190"/>
      <c r="BJ26" s="187"/>
      <c r="BK26" s="188"/>
      <c r="BL26" s="188"/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8"/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8"/>
      <c r="CK26" s="188"/>
      <c r="CL26" s="188"/>
      <c r="CM26" s="188"/>
      <c r="CN26" s="188"/>
      <c r="CO26" s="188"/>
      <c r="CP26" s="188"/>
      <c r="CQ26" s="188"/>
      <c r="CR26" s="188"/>
      <c r="CS26" s="188"/>
      <c r="CT26" s="188"/>
      <c r="CU26" s="188"/>
      <c r="CV26" s="188"/>
      <c r="CW26" s="188"/>
      <c r="CX26" s="188"/>
      <c r="CY26" s="188"/>
      <c r="CZ26" s="188"/>
      <c r="DA26" s="188"/>
      <c r="DB26" s="188"/>
      <c r="DC26" s="188"/>
      <c r="DD26" s="188"/>
      <c r="DE26" s="188"/>
      <c r="DF26" s="188"/>
      <c r="DG26" s="188"/>
      <c r="DH26" s="188"/>
      <c r="DI26" s="188"/>
      <c r="DJ26" s="188"/>
      <c r="DK26" s="188"/>
      <c r="DL26" s="188"/>
      <c r="DM26" s="188"/>
      <c r="DN26" s="188"/>
      <c r="DO26" s="188"/>
      <c r="DP26" s="188"/>
      <c r="DQ26" s="188"/>
      <c r="DR26" s="188"/>
      <c r="DS26" s="188"/>
      <c r="DT26" s="188"/>
      <c r="DU26" s="188"/>
      <c r="DV26" s="188"/>
      <c r="DW26" s="188"/>
      <c r="DX26" s="188"/>
      <c r="DY26" s="188"/>
      <c r="DZ26" s="188"/>
      <c r="EA26" s="188"/>
      <c r="EB26" s="188"/>
      <c r="EC26" s="188"/>
      <c r="ED26" s="188"/>
      <c r="EE26" s="188"/>
      <c r="EF26" s="188"/>
      <c r="EG26" s="188"/>
      <c r="EH26" s="188"/>
      <c r="EI26" s="188"/>
      <c r="EJ26" s="188"/>
      <c r="EK26" s="188"/>
      <c r="EL26" s="188"/>
      <c r="EM26" s="188"/>
      <c r="EN26" s="188"/>
      <c r="EO26" s="188"/>
      <c r="EP26" s="188"/>
      <c r="EQ26" s="188"/>
      <c r="ER26" s="188"/>
      <c r="ES26" s="188"/>
      <c r="ET26" s="188"/>
      <c r="EU26" s="555"/>
      <c r="EV26" s="187"/>
      <c r="EW26" s="188"/>
      <c r="EX26" s="188"/>
      <c r="EY26" s="188"/>
      <c r="EZ26" s="188"/>
      <c r="FA26" s="188"/>
      <c r="FB26" s="188"/>
      <c r="FC26" s="188"/>
      <c r="FD26" s="188"/>
      <c r="FE26" s="188"/>
      <c r="FF26" s="188"/>
      <c r="FG26" s="188"/>
      <c r="FH26" s="188"/>
      <c r="FI26" s="188"/>
      <c r="FJ26" s="188"/>
      <c r="FK26" s="188"/>
      <c r="FL26" s="188"/>
      <c r="FM26" s="188"/>
      <c r="FN26" s="188"/>
      <c r="FO26" s="188"/>
      <c r="FP26" s="188"/>
      <c r="FQ26" s="188"/>
      <c r="FR26" s="188"/>
      <c r="FS26" s="188"/>
      <c r="FT26" s="188"/>
      <c r="FU26" s="188"/>
      <c r="FV26" s="188"/>
      <c r="FW26" s="188"/>
      <c r="FX26" s="188"/>
      <c r="FY26" s="188"/>
      <c r="FZ26" s="188"/>
      <c r="GA26" s="188"/>
      <c r="GB26" s="188"/>
      <c r="GC26" s="188"/>
      <c r="GD26" s="188"/>
      <c r="GE26" s="188"/>
      <c r="GF26" s="188"/>
      <c r="GG26" s="188"/>
      <c r="GH26" s="188"/>
      <c r="GI26" s="188"/>
      <c r="GJ26" s="188"/>
      <c r="GK26" s="188"/>
      <c r="GL26" s="188"/>
      <c r="GM26" s="188"/>
      <c r="GN26" s="188"/>
      <c r="GO26" s="188"/>
      <c r="GP26" s="188"/>
      <c r="GQ26" s="188"/>
      <c r="GR26" s="188"/>
      <c r="GS26" s="188"/>
      <c r="GT26" s="188"/>
      <c r="GU26" s="188"/>
      <c r="GV26" s="188"/>
      <c r="GW26" s="188"/>
      <c r="GX26" s="188"/>
      <c r="GY26" s="188"/>
      <c r="GZ26" s="188"/>
      <c r="HA26" s="188"/>
      <c r="HB26" s="188"/>
      <c r="HC26" s="188"/>
      <c r="HD26" s="188"/>
      <c r="HE26" s="188"/>
      <c r="HF26" s="188"/>
      <c r="HG26" s="188"/>
      <c r="HH26" s="188"/>
      <c r="HI26" s="188"/>
      <c r="HJ26" s="188"/>
      <c r="HK26" s="188"/>
      <c r="HL26" s="188"/>
      <c r="HM26" s="188"/>
      <c r="HN26" s="188"/>
      <c r="HO26" s="188"/>
      <c r="HP26" s="188"/>
      <c r="HQ26" s="188"/>
      <c r="HR26" s="188"/>
      <c r="HS26" s="188"/>
      <c r="HT26" s="188"/>
      <c r="HU26" s="188"/>
      <c r="HV26" s="188"/>
      <c r="HW26" s="188"/>
      <c r="HX26" s="188"/>
      <c r="HY26" s="188"/>
      <c r="HZ26" s="188"/>
      <c r="IA26" s="188"/>
      <c r="IB26" s="188"/>
      <c r="IC26" s="188"/>
      <c r="ID26" s="188"/>
      <c r="IE26" s="188"/>
      <c r="IF26" s="188"/>
      <c r="IG26" s="190"/>
      <c r="IH26" s="230"/>
      <c r="II26" s="188"/>
      <c r="IJ26" s="188"/>
      <c r="IK26" s="188"/>
      <c r="IL26" s="188"/>
      <c r="IM26" s="188"/>
      <c r="IN26" s="188"/>
      <c r="IO26" s="188"/>
      <c r="IP26" s="188"/>
      <c r="IQ26" s="188"/>
      <c r="IR26" s="188"/>
      <c r="IS26" s="188"/>
      <c r="IT26" s="188"/>
      <c r="IU26" s="188"/>
      <c r="IV26" s="189"/>
      <c r="IW26" s="513">
        <f t="shared" si="3"/>
        <v>0</v>
      </c>
      <c r="IX26" s="514">
        <f t="shared" si="4"/>
        <v>0</v>
      </c>
      <c r="IY26" s="515">
        <f t="shared" si="5"/>
        <v>0</v>
      </c>
      <c r="IZ26" s="537"/>
      <c r="JA26" s="537"/>
      <c r="JB26" s="537"/>
      <c r="JC26" s="537"/>
      <c r="JD26" s="537"/>
      <c r="JE26" s="537"/>
      <c r="JF26" s="537"/>
      <c r="JG26" s="537"/>
      <c r="JH26" s="537"/>
      <c r="JI26" s="537"/>
      <c r="JJ26" s="537"/>
      <c r="JK26" s="537"/>
      <c r="JL26" s="537"/>
    </row>
    <row r="27" spans="1:272" s="77" customFormat="1" ht="47.25" x14ac:dyDescent="0.25">
      <c r="A27" s="497">
        <f>'OPTOMETRIA_IIst-pr. szczegółowy'!A27</f>
        <v>8</v>
      </c>
      <c r="B27" s="498" t="str">
        <f>IF('OPTOMETRIA_IIst-pr. szczegółowy'!B27&gt;0,'OPTOMETRIA_IIst-pr. szczegółowy'!B27," ")</f>
        <v xml:space="preserve"> </v>
      </c>
      <c r="C27" s="499" t="str">
        <f>IF('OPTOMETRIA_IIst-pr. szczegółowy'!C27&gt;0,'OPTOMETRIA_IIst-pr. szczegółowy'!C27," ")</f>
        <v>2026/2027</v>
      </c>
      <c r="D27" s="499" t="str">
        <f>IF('OPTOMETRIA_IIst-pr. szczegółowy'!D27&gt;0,'OPTOMETRIA_IIst-pr. szczegółowy'!D27," ")</f>
        <v xml:space="preserve"> </v>
      </c>
      <c r="E27" s="498">
        <f>IF('OPTOMETRIA_IIst-pr. szczegółowy'!E27&gt;0,'OPTOMETRIA_IIst-pr. szczegółowy'!E27," ")</f>
        <v>1</v>
      </c>
      <c r="F27" s="497" t="str">
        <f>IF('OPTOMETRIA_IIst-pr. szczegółowy'!F27&gt;0,'OPTOMETRIA_IIst-pr. szczegółowy'!F27," ")</f>
        <v>2026/2027</v>
      </c>
      <c r="G27" s="497" t="str">
        <f>IF('OPTOMETRIA_IIst-pr. szczegółowy'!G27&gt;0,'OPTOMETRIA_IIst-pr. szczegółowy'!G27," ")</f>
        <v>RPS</v>
      </c>
      <c r="H27" s="500" t="str">
        <f>IF('OPTOMETRIA_IIst-pr. szczegółowy'!H27&gt;0,'OPTOMETRIA_IIst-pr. szczegółowy'!H27," ")</f>
        <v xml:space="preserve"> </v>
      </c>
      <c r="I27" s="500" t="str">
        <f>IF('OPTOMETRIA_IIst-pr. szczegółowy'!I27&gt;0,'OPTOMETRIA_IIst-pr. szczegółowy'!I27," ")</f>
        <v>optyczna aparatura okulistyczno-optometryczna 1</v>
      </c>
      <c r="J27" s="501">
        <f>'OPTOMETRIA_IIst-pr. szczegółowy'!Y27+'OPTOMETRIA_IIst-pr. szczegółowy'!AV27</f>
        <v>75</v>
      </c>
      <c r="K27" s="502">
        <f>'OPTOMETRIA_IIst-pr. szczegółowy'!AS27+'OPTOMETRIA_IIst-pr. szczegółowy'!BP27</f>
        <v>45</v>
      </c>
      <c r="L27" s="503">
        <f>'OPTOMETRIA_IIst-pr. szczegółowy'!Z27+'OPTOMETRIA_IIst-pr. szczegółowy'!AW27</f>
        <v>30</v>
      </c>
      <c r="M27" s="504">
        <f>'OPTOMETRIA_IIst-pr. szczegółowy'!AB27+'OPTOMETRIA_IIst-pr. szczegółowy'!AD27+'OPTOMETRIA_IIst-pr. szczegółowy'!AY27+'OPTOMETRIA_IIst-pr. szczegółowy'!BA27</f>
        <v>15</v>
      </c>
      <c r="N27" s="505">
        <f>'OPTOMETRIA_IIst-pr. szczegółowy'!AA27+'OPTOMETRIA_IIst-pr. szczegółowy'!AX27</f>
        <v>30</v>
      </c>
      <c r="O27" s="196">
        <f>'OPTOMETRIA_IIst-pr. szczegółowy'!X27+'OPTOMETRIA_IIst-pr. szczegółowy'!AU27</f>
        <v>3</v>
      </c>
      <c r="P27" s="506" t="str">
        <f>IF('OPTOMETRIA_IIst-pr. szczegółowy'!V27&gt;0,'OPTOMETRIA_IIst-pr. szczegółowy'!V27," ")</f>
        <v>zal/o</v>
      </c>
      <c r="Q27" s="507">
        <f t="shared" si="0"/>
        <v>4</v>
      </c>
      <c r="R27" s="508">
        <f t="shared" si="1"/>
        <v>1</v>
      </c>
      <c r="S27" s="509">
        <f t="shared" si="2"/>
        <v>0</v>
      </c>
      <c r="T27" s="187"/>
      <c r="U27" s="188"/>
      <c r="V27" s="188">
        <v>1</v>
      </c>
      <c r="W27" s="188"/>
      <c r="X27" s="188"/>
      <c r="Y27" s="188"/>
      <c r="Z27" s="188"/>
      <c r="AA27" s="188">
        <v>1</v>
      </c>
      <c r="AB27" s="188">
        <v>1</v>
      </c>
      <c r="AC27" s="188"/>
      <c r="AD27" s="188"/>
      <c r="AE27" s="189"/>
      <c r="AF27" s="189"/>
      <c r="AG27" s="189"/>
      <c r="AH27" s="189">
        <v>1</v>
      </c>
      <c r="AI27" s="189"/>
      <c r="AJ27" s="187"/>
      <c r="AK27" s="188"/>
      <c r="AL27" s="188"/>
      <c r="AM27" s="188"/>
      <c r="AN27" s="188"/>
      <c r="AO27" s="190"/>
      <c r="AP27" s="230"/>
      <c r="AQ27" s="188"/>
      <c r="AR27" s="188"/>
      <c r="AS27" s="188">
        <v>1</v>
      </c>
      <c r="AT27" s="188"/>
      <c r="AU27" s="188"/>
      <c r="AV27" s="188"/>
      <c r="AW27" s="188"/>
      <c r="AX27" s="188"/>
      <c r="AY27" s="188"/>
      <c r="AZ27" s="188"/>
      <c r="BA27" s="188"/>
      <c r="BB27" s="188"/>
      <c r="BC27" s="188"/>
      <c r="BD27" s="188"/>
      <c r="BE27" s="187"/>
      <c r="BF27" s="188"/>
      <c r="BG27" s="188"/>
      <c r="BH27" s="189"/>
      <c r="BI27" s="190"/>
      <c r="BJ27" s="187"/>
      <c r="BK27" s="188"/>
      <c r="BL27" s="188"/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8"/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8"/>
      <c r="CK27" s="188"/>
      <c r="CL27" s="188"/>
      <c r="CM27" s="188"/>
      <c r="CN27" s="188"/>
      <c r="CO27" s="188"/>
      <c r="CP27" s="188"/>
      <c r="CQ27" s="188"/>
      <c r="CR27" s="188"/>
      <c r="CS27" s="188"/>
      <c r="CT27" s="188"/>
      <c r="CU27" s="188"/>
      <c r="CV27" s="188"/>
      <c r="CW27" s="188"/>
      <c r="CX27" s="188"/>
      <c r="CY27" s="188"/>
      <c r="CZ27" s="188"/>
      <c r="DA27" s="188"/>
      <c r="DB27" s="188"/>
      <c r="DC27" s="188"/>
      <c r="DD27" s="188"/>
      <c r="DE27" s="188"/>
      <c r="DF27" s="188"/>
      <c r="DG27" s="188"/>
      <c r="DH27" s="188"/>
      <c r="DI27" s="188"/>
      <c r="DJ27" s="188"/>
      <c r="DK27" s="188"/>
      <c r="DL27" s="188"/>
      <c r="DM27" s="188"/>
      <c r="DN27" s="188"/>
      <c r="DO27" s="188"/>
      <c r="DP27" s="188"/>
      <c r="DQ27" s="188"/>
      <c r="DR27" s="188"/>
      <c r="DS27" s="188"/>
      <c r="DT27" s="188"/>
      <c r="DU27" s="188"/>
      <c r="DV27" s="188"/>
      <c r="DW27" s="188"/>
      <c r="DX27" s="188"/>
      <c r="DY27" s="188"/>
      <c r="DZ27" s="188"/>
      <c r="EA27" s="188"/>
      <c r="EB27" s="188"/>
      <c r="EC27" s="188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8"/>
      <c r="EP27" s="188"/>
      <c r="EQ27" s="188"/>
      <c r="ER27" s="188"/>
      <c r="ES27" s="188"/>
      <c r="ET27" s="188"/>
      <c r="EU27" s="555"/>
      <c r="EV27" s="187"/>
      <c r="EW27" s="188"/>
      <c r="EX27" s="188"/>
      <c r="EY27" s="188"/>
      <c r="EZ27" s="188"/>
      <c r="FA27" s="188"/>
      <c r="FB27" s="188"/>
      <c r="FC27" s="188"/>
      <c r="FD27" s="188"/>
      <c r="FE27" s="188"/>
      <c r="FF27" s="188"/>
      <c r="FG27" s="188"/>
      <c r="FH27" s="188"/>
      <c r="FI27" s="188"/>
      <c r="FJ27" s="188"/>
      <c r="FK27" s="188"/>
      <c r="FL27" s="188"/>
      <c r="FM27" s="188"/>
      <c r="FN27" s="188"/>
      <c r="FO27" s="188"/>
      <c r="FP27" s="188"/>
      <c r="FQ27" s="188"/>
      <c r="FR27" s="188"/>
      <c r="FS27" s="188"/>
      <c r="FT27" s="188"/>
      <c r="FU27" s="188"/>
      <c r="FV27" s="188"/>
      <c r="FW27" s="188"/>
      <c r="FX27" s="188"/>
      <c r="FY27" s="188"/>
      <c r="FZ27" s="188"/>
      <c r="GA27" s="188"/>
      <c r="GB27" s="188"/>
      <c r="GC27" s="188"/>
      <c r="GD27" s="188"/>
      <c r="GE27" s="188"/>
      <c r="GF27" s="188"/>
      <c r="GG27" s="188"/>
      <c r="GH27" s="188"/>
      <c r="GI27" s="188"/>
      <c r="GJ27" s="188"/>
      <c r="GK27" s="188"/>
      <c r="GL27" s="188"/>
      <c r="GM27" s="188"/>
      <c r="GN27" s="188"/>
      <c r="GO27" s="188"/>
      <c r="GP27" s="188"/>
      <c r="GQ27" s="188"/>
      <c r="GR27" s="188"/>
      <c r="GS27" s="188"/>
      <c r="GT27" s="188"/>
      <c r="GU27" s="188"/>
      <c r="GV27" s="188"/>
      <c r="GW27" s="188"/>
      <c r="GX27" s="188"/>
      <c r="GY27" s="188"/>
      <c r="GZ27" s="188"/>
      <c r="HA27" s="188"/>
      <c r="HB27" s="188"/>
      <c r="HC27" s="188"/>
      <c r="HD27" s="188"/>
      <c r="HE27" s="188"/>
      <c r="HF27" s="188"/>
      <c r="HG27" s="188"/>
      <c r="HH27" s="188"/>
      <c r="HI27" s="188"/>
      <c r="HJ27" s="188"/>
      <c r="HK27" s="188"/>
      <c r="HL27" s="188"/>
      <c r="HM27" s="188"/>
      <c r="HN27" s="188"/>
      <c r="HO27" s="188"/>
      <c r="HP27" s="188"/>
      <c r="HQ27" s="188"/>
      <c r="HR27" s="188"/>
      <c r="HS27" s="188"/>
      <c r="HT27" s="188"/>
      <c r="HU27" s="188"/>
      <c r="HV27" s="188"/>
      <c r="HW27" s="188"/>
      <c r="HX27" s="188"/>
      <c r="HY27" s="188"/>
      <c r="HZ27" s="188"/>
      <c r="IA27" s="188"/>
      <c r="IB27" s="188"/>
      <c r="IC27" s="188"/>
      <c r="ID27" s="188"/>
      <c r="IE27" s="188"/>
      <c r="IF27" s="188"/>
      <c r="IG27" s="190"/>
      <c r="IH27" s="230"/>
      <c r="II27" s="188"/>
      <c r="IJ27" s="188"/>
      <c r="IK27" s="188"/>
      <c r="IL27" s="188"/>
      <c r="IM27" s="188"/>
      <c r="IN27" s="188"/>
      <c r="IO27" s="188"/>
      <c r="IP27" s="188"/>
      <c r="IQ27" s="188"/>
      <c r="IR27" s="188"/>
      <c r="IS27" s="188"/>
      <c r="IT27" s="188"/>
      <c r="IU27" s="188"/>
      <c r="IV27" s="189"/>
      <c r="IW27" s="513">
        <f t="shared" si="3"/>
        <v>0</v>
      </c>
      <c r="IX27" s="514">
        <f t="shared" si="4"/>
        <v>0</v>
      </c>
      <c r="IY27" s="515">
        <f t="shared" si="5"/>
        <v>0</v>
      </c>
      <c r="IZ27" s="537"/>
      <c r="JA27" s="537"/>
      <c r="JB27" s="537"/>
      <c r="JC27" s="537"/>
      <c r="JD27" s="537"/>
      <c r="JE27" s="537"/>
      <c r="JF27" s="537"/>
      <c r="JG27" s="537"/>
      <c r="JH27" s="537"/>
      <c r="JI27" s="537"/>
      <c r="JJ27" s="537"/>
      <c r="JK27" s="537"/>
      <c r="JL27" s="537"/>
    </row>
    <row r="28" spans="1:272" s="77" customFormat="1" ht="47.25" x14ac:dyDescent="0.25">
      <c r="A28" s="497">
        <f>'OPTOMETRIA_IIst-pr. szczegółowy'!A28</f>
        <v>9</v>
      </c>
      <c r="B28" s="498" t="str">
        <f>IF('OPTOMETRIA_IIst-pr. szczegółowy'!B28&gt;0,'OPTOMETRIA_IIst-pr. szczegółowy'!B28," ")</f>
        <v xml:space="preserve"> </v>
      </c>
      <c r="C28" s="499" t="str">
        <f>IF('OPTOMETRIA_IIst-pr. szczegółowy'!C28&gt;0,'OPTOMETRIA_IIst-pr. szczegółowy'!C28," ")</f>
        <v>2026/2027</v>
      </c>
      <c r="D28" s="499" t="str">
        <f>IF('OPTOMETRIA_IIst-pr. szczegółowy'!D28&gt;0,'OPTOMETRIA_IIst-pr. szczegółowy'!D28," ")</f>
        <v xml:space="preserve"> </v>
      </c>
      <c r="E28" s="498">
        <f>IF('OPTOMETRIA_IIst-pr. szczegółowy'!E28&gt;0,'OPTOMETRIA_IIst-pr. szczegółowy'!E28," ")</f>
        <v>1</v>
      </c>
      <c r="F28" s="497" t="str">
        <f>IF('OPTOMETRIA_IIst-pr. szczegółowy'!F28&gt;0,'OPTOMETRIA_IIst-pr. szczegółowy'!F28," ")</f>
        <v>2026/2027</v>
      </c>
      <c r="G28" s="497" t="str">
        <f>IF('OPTOMETRIA_IIst-pr. szczegółowy'!G28&gt;0,'OPTOMETRIA_IIst-pr. szczegółowy'!G28," ")</f>
        <v>POW</v>
      </c>
      <c r="H28" s="500" t="str">
        <f>IF('OPTOMETRIA_IIst-pr. szczegółowy'!H28&gt;0,'OPTOMETRIA_IIst-pr. szczegółowy'!H28," ")</f>
        <v xml:space="preserve"> </v>
      </c>
      <c r="I28" s="500" t="str">
        <f>IF('OPTOMETRIA_IIst-pr. szczegółowy'!I28&gt;0,'OPTOMETRIA_IIst-pr. szczegółowy'!I28," ")</f>
        <v xml:space="preserve">komunikacja interpersonalna/ mediacje i rozwiązywanie konfliktów </v>
      </c>
      <c r="J28" s="501">
        <f>'OPTOMETRIA_IIst-pr. szczegółowy'!Y28+'OPTOMETRIA_IIst-pr. szczegółowy'!AV28</f>
        <v>50</v>
      </c>
      <c r="K28" s="502">
        <f>'OPTOMETRIA_IIst-pr. szczegółowy'!AS28+'OPTOMETRIA_IIst-pr. szczegółowy'!BP28</f>
        <v>25</v>
      </c>
      <c r="L28" s="503">
        <f>'OPTOMETRIA_IIst-pr. szczegółowy'!Z28+'OPTOMETRIA_IIst-pr. szczegółowy'!AW28</f>
        <v>25</v>
      </c>
      <c r="M28" s="504">
        <f>'OPTOMETRIA_IIst-pr. szczegółowy'!AB28+'OPTOMETRIA_IIst-pr. szczegółowy'!AD28+'OPTOMETRIA_IIst-pr. szczegółowy'!AY28+'OPTOMETRIA_IIst-pr. szczegółowy'!BA28</f>
        <v>10</v>
      </c>
      <c r="N28" s="505">
        <f>'OPTOMETRIA_IIst-pr. szczegółowy'!AA28+'OPTOMETRIA_IIst-pr. szczegółowy'!AX28</f>
        <v>25</v>
      </c>
      <c r="O28" s="196">
        <f>'OPTOMETRIA_IIst-pr. szczegółowy'!X28+'OPTOMETRIA_IIst-pr. szczegółowy'!AU28</f>
        <v>2</v>
      </c>
      <c r="P28" s="506" t="str">
        <f>IF('OPTOMETRIA_IIst-pr. szczegółowy'!V28&gt;0,'OPTOMETRIA_IIst-pr. szczegółowy'!V28," ")</f>
        <v>zal/o</v>
      </c>
      <c r="Q28" s="507">
        <f t="shared" si="0"/>
        <v>1</v>
      </c>
      <c r="R28" s="508">
        <f t="shared" si="1"/>
        <v>4</v>
      </c>
      <c r="S28" s="509">
        <f t="shared" si="2"/>
        <v>3</v>
      </c>
      <c r="T28" s="187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9"/>
      <c r="AF28" s="189"/>
      <c r="AG28" s="189"/>
      <c r="AH28" s="189"/>
      <c r="AI28" s="189">
        <v>1</v>
      </c>
      <c r="AJ28" s="187"/>
      <c r="AK28" s="188"/>
      <c r="AL28" s="188"/>
      <c r="AM28" s="188"/>
      <c r="AN28" s="188"/>
      <c r="AO28" s="190"/>
      <c r="AP28" s="230"/>
      <c r="AQ28" s="188"/>
      <c r="AR28" s="188"/>
      <c r="AS28" s="188"/>
      <c r="AT28" s="188"/>
      <c r="AU28" s="188"/>
      <c r="AV28" s="188"/>
      <c r="AW28" s="188">
        <v>1</v>
      </c>
      <c r="AX28" s="188">
        <v>1</v>
      </c>
      <c r="AY28" s="188"/>
      <c r="AZ28" s="188"/>
      <c r="BA28" s="188">
        <v>1</v>
      </c>
      <c r="BB28" s="188"/>
      <c r="BC28" s="188">
        <v>1</v>
      </c>
      <c r="BD28" s="188"/>
      <c r="BE28" s="187">
        <v>1</v>
      </c>
      <c r="BF28" s="188"/>
      <c r="BG28" s="188"/>
      <c r="BH28" s="189">
        <v>1</v>
      </c>
      <c r="BI28" s="190">
        <v>1</v>
      </c>
      <c r="BJ28" s="187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V28" s="188"/>
      <c r="CW28" s="188"/>
      <c r="CX28" s="188"/>
      <c r="CY28" s="188"/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555"/>
      <c r="EV28" s="187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  <c r="HH28" s="188"/>
      <c r="HI28" s="188"/>
      <c r="HJ28" s="188"/>
      <c r="HK28" s="188"/>
      <c r="HL28" s="188"/>
      <c r="HM28" s="188"/>
      <c r="HN28" s="188"/>
      <c r="HO28" s="188"/>
      <c r="HP28" s="188"/>
      <c r="HQ28" s="188"/>
      <c r="HR28" s="188"/>
      <c r="HS28" s="188"/>
      <c r="HT28" s="188"/>
      <c r="HU28" s="188"/>
      <c r="HV28" s="188"/>
      <c r="HW28" s="188"/>
      <c r="HX28" s="188"/>
      <c r="HY28" s="188"/>
      <c r="HZ28" s="188"/>
      <c r="IA28" s="188"/>
      <c r="IB28" s="188"/>
      <c r="IC28" s="188"/>
      <c r="ID28" s="188"/>
      <c r="IE28" s="188"/>
      <c r="IF28" s="188"/>
      <c r="IG28" s="190"/>
      <c r="IH28" s="230"/>
      <c r="II28" s="188"/>
      <c r="IJ28" s="188"/>
      <c r="IK28" s="188"/>
      <c r="IL28" s="188"/>
      <c r="IM28" s="188"/>
      <c r="IN28" s="188"/>
      <c r="IO28" s="188"/>
      <c r="IP28" s="188"/>
      <c r="IQ28" s="188"/>
      <c r="IR28" s="188"/>
      <c r="IS28" s="188"/>
      <c r="IT28" s="188"/>
      <c r="IU28" s="188"/>
      <c r="IV28" s="189"/>
      <c r="IW28" s="513">
        <f t="shared" si="3"/>
        <v>0</v>
      </c>
      <c r="IX28" s="514">
        <f t="shared" si="4"/>
        <v>0</v>
      </c>
      <c r="IY28" s="515">
        <f t="shared" si="5"/>
        <v>0</v>
      </c>
      <c r="IZ28" s="537"/>
      <c r="JA28" s="537"/>
      <c r="JB28" s="537"/>
      <c r="JC28" s="537"/>
      <c r="JD28" s="537"/>
      <c r="JE28" s="537"/>
      <c r="JF28" s="537"/>
      <c r="JG28" s="537"/>
      <c r="JH28" s="537"/>
      <c r="JI28" s="537"/>
      <c r="JJ28" s="537"/>
      <c r="JK28" s="537"/>
      <c r="JL28" s="537"/>
    </row>
    <row r="29" spans="1:272" s="77" customFormat="1" ht="27" customHeight="1" x14ac:dyDescent="0.25">
      <c r="A29" s="497">
        <f>'OPTOMETRIA_IIst-pr. szczegółowy'!A29</f>
        <v>10</v>
      </c>
      <c r="B29" s="498" t="str">
        <f>IF('OPTOMETRIA_IIst-pr. szczegółowy'!B29&gt;0,'OPTOMETRIA_IIst-pr. szczegółowy'!B29," ")</f>
        <v xml:space="preserve"> </v>
      </c>
      <c r="C29" s="499" t="str">
        <f>IF('OPTOMETRIA_IIst-pr. szczegółowy'!C29&gt;0,'OPTOMETRIA_IIst-pr. szczegółowy'!C29," ")</f>
        <v>2026/2027</v>
      </c>
      <c r="D29" s="499" t="str">
        <f>IF('OPTOMETRIA_IIst-pr. szczegółowy'!D29&gt;0,'OPTOMETRIA_IIst-pr. szczegółowy'!D29," ")</f>
        <v xml:space="preserve"> </v>
      </c>
      <c r="E29" s="498">
        <f>IF('OPTOMETRIA_IIst-pr. szczegółowy'!E29&gt;0,'OPTOMETRIA_IIst-pr. szczegółowy'!E29," ")</f>
        <v>1</v>
      </c>
      <c r="F29" s="497" t="str">
        <f>IF('OPTOMETRIA_IIst-pr. szczegółowy'!F29&gt;0,'OPTOMETRIA_IIst-pr. szczegółowy'!F29," ")</f>
        <v>2026/2027</v>
      </c>
      <c r="G29" s="497" t="str">
        <f>IF('OPTOMETRIA_IIst-pr. szczegółowy'!G29&gt;0,'OPTOMETRIA_IIst-pr. szczegółowy'!G29," ")</f>
        <v>RPS</v>
      </c>
      <c r="H29" s="500" t="str">
        <f>IF('OPTOMETRIA_IIst-pr. szczegółowy'!H29&gt;0,'OPTOMETRIA_IIst-pr. szczegółowy'!H29," ")</f>
        <v xml:space="preserve"> </v>
      </c>
      <c r="I29" s="500" t="str">
        <f>IF('OPTOMETRIA_IIst-pr. szczegółowy'!I29&gt;0,'OPTOMETRIA_IIst-pr. szczegółowy'!I29," ")</f>
        <v xml:space="preserve">pomiary refrakcji 1 </v>
      </c>
      <c r="J29" s="501">
        <f>'OPTOMETRIA_IIst-pr. szczegółowy'!Y29+'OPTOMETRIA_IIst-pr. szczegółowy'!AV29</f>
        <v>75</v>
      </c>
      <c r="K29" s="502">
        <f>'OPTOMETRIA_IIst-pr. szczegółowy'!AS29+'OPTOMETRIA_IIst-pr. szczegółowy'!BP29</f>
        <v>35</v>
      </c>
      <c r="L29" s="503">
        <f>'OPTOMETRIA_IIst-pr. szczegółowy'!Z29+'OPTOMETRIA_IIst-pr. szczegółowy'!AW29</f>
        <v>40</v>
      </c>
      <c r="M29" s="504">
        <f>'OPTOMETRIA_IIst-pr. szczegółowy'!AB29+'OPTOMETRIA_IIst-pr. szczegółowy'!AD29+'OPTOMETRIA_IIst-pr. szczegółowy'!AY29+'OPTOMETRIA_IIst-pr. szczegółowy'!BA29</f>
        <v>20</v>
      </c>
      <c r="N29" s="505">
        <f>'OPTOMETRIA_IIst-pr. szczegółowy'!AA29+'OPTOMETRIA_IIst-pr. szczegółowy'!AX29</f>
        <v>40</v>
      </c>
      <c r="O29" s="196">
        <f>'OPTOMETRIA_IIst-pr. szczegółowy'!X29+'OPTOMETRIA_IIst-pr. szczegółowy'!AU29</f>
        <v>3</v>
      </c>
      <c r="P29" s="506" t="str">
        <f>IF('OPTOMETRIA_IIst-pr. szczegółowy'!V29&gt;0,'OPTOMETRIA_IIst-pr. szczegółowy'!V29," ")</f>
        <v>zal/o</v>
      </c>
      <c r="Q29" s="507">
        <f t="shared" si="0"/>
        <v>2</v>
      </c>
      <c r="R29" s="508">
        <f t="shared" si="1"/>
        <v>3</v>
      </c>
      <c r="S29" s="509">
        <f t="shared" si="2"/>
        <v>1</v>
      </c>
      <c r="T29" s="187">
        <v>1</v>
      </c>
      <c r="U29" s="188"/>
      <c r="V29" s="188"/>
      <c r="W29" s="188">
        <v>1</v>
      </c>
      <c r="X29" s="188"/>
      <c r="Y29" s="188"/>
      <c r="Z29" s="188"/>
      <c r="AA29" s="188"/>
      <c r="AB29" s="188"/>
      <c r="AC29" s="188"/>
      <c r="AD29" s="188"/>
      <c r="AE29" s="189"/>
      <c r="AF29" s="189"/>
      <c r="AG29" s="189"/>
      <c r="AH29" s="189"/>
      <c r="AI29" s="189"/>
      <c r="AJ29" s="187"/>
      <c r="AK29" s="188"/>
      <c r="AL29" s="188"/>
      <c r="AM29" s="188"/>
      <c r="AN29" s="188"/>
      <c r="AO29" s="190"/>
      <c r="AP29" s="230">
        <v>1</v>
      </c>
      <c r="AQ29" s="188"/>
      <c r="AR29" s="188">
        <v>1</v>
      </c>
      <c r="AS29" s="188"/>
      <c r="AT29" s="188">
        <v>1</v>
      </c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7">
        <v>1</v>
      </c>
      <c r="BF29" s="188"/>
      <c r="BG29" s="188"/>
      <c r="BH29" s="189"/>
      <c r="BI29" s="190"/>
      <c r="BJ29" s="187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88"/>
      <c r="CW29" s="188"/>
      <c r="CX29" s="188"/>
      <c r="CY29" s="188"/>
      <c r="CZ29" s="188"/>
      <c r="DA29" s="188"/>
      <c r="DB29" s="188"/>
      <c r="DC29" s="188"/>
      <c r="DD29" s="188"/>
      <c r="DE29" s="188"/>
      <c r="DF29" s="188"/>
      <c r="DG29" s="188"/>
      <c r="DH29" s="188"/>
      <c r="DI29" s="188"/>
      <c r="DJ29" s="188"/>
      <c r="DK29" s="188"/>
      <c r="DL29" s="188"/>
      <c r="DM29" s="188"/>
      <c r="DN29" s="188"/>
      <c r="DO29" s="188"/>
      <c r="DP29" s="188"/>
      <c r="DQ29" s="188"/>
      <c r="DR29" s="188"/>
      <c r="DS29" s="188"/>
      <c r="DT29" s="188"/>
      <c r="DU29" s="188"/>
      <c r="DV29" s="188"/>
      <c r="DW29" s="188"/>
      <c r="DX29" s="188"/>
      <c r="DY29" s="188"/>
      <c r="DZ29" s="188"/>
      <c r="EA29" s="188"/>
      <c r="EB29" s="188"/>
      <c r="EC29" s="188"/>
      <c r="ED29" s="188"/>
      <c r="EE29" s="188"/>
      <c r="EF29" s="188"/>
      <c r="EG29" s="188"/>
      <c r="EH29" s="188"/>
      <c r="EI29" s="188"/>
      <c r="EJ29" s="188"/>
      <c r="EK29" s="188"/>
      <c r="EL29" s="188"/>
      <c r="EM29" s="188"/>
      <c r="EN29" s="188"/>
      <c r="EO29" s="188"/>
      <c r="EP29" s="188"/>
      <c r="EQ29" s="188"/>
      <c r="ER29" s="188"/>
      <c r="ES29" s="188"/>
      <c r="ET29" s="188"/>
      <c r="EU29" s="555"/>
      <c r="EV29" s="187"/>
      <c r="EW29" s="188"/>
      <c r="EX29" s="188"/>
      <c r="EY29" s="188"/>
      <c r="EZ29" s="188"/>
      <c r="FA29" s="188"/>
      <c r="FB29" s="188"/>
      <c r="FC29" s="188"/>
      <c r="FD29" s="188"/>
      <c r="FE29" s="188"/>
      <c r="FF29" s="188"/>
      <c r="FG29" s="188"/>
      <c r="FH29" s="188"/>
      <c r="FI29" s="188"/>
      <c r="FJ29" s="188"/>
      <c r="FK29" s="188"/>
      <c r="FL29" s="188"/>
      <c r="FM29" s="188"/>
      <c r="FN29" s="188"/>
      <c r="FO29" s="188"/>
      <c r="FP29" s="188"/>
      <c r="FQ29" s="188"/>
      <c r="FR29" s="188"/>
      <c r="FS29" s="188"/>
      <c r="FT29" s="188"/>
      <c r="FU29" s="188"/>
      <c r="FV29" s="188"/>
      <c r="FW29" s="188"/>
      <c r="FX29" s="188"/>
      <c r="FY29" s="188"/>
      <c r="FZ29" s="188"/>
      <c r="GA29" s="188"/>
      <c r="GB29" s="188"/>
      <c r="GC29" s="188"/>
      <c r="GD29" s="188"/>
      <c r="GE29" s="188"/>
      <c r="GF29" s="188"/>
      <c r="GG29" s="188"/>
      <c r="GH29" s="188"/>
      <c r="GI29" s="188"/>
      <c r="GJ29" s="188"/>
      <c r="GK29" s="188"/>
      <c r="GL29" s="188"/>
      <c r="GM29" s="188"/>
      <c r="GN29" s="188"/>
      <c r="GO29" s="188"/>
      <c r="GP29" s="188"/>
      <c r="GQ29" s="188"/>
      <c r="GR29" s="188"/>
      <c r="GS29" s="188"/>
      <c r="GT29" s="188"/>
      <c r="GU29" s="188"/>
      <c r="GV29" s="188"/>
      <c r="GW29" s="188"/>
      <c r="GX29" s="188"/>
      <c r="GY29" s="188"/>
      <c r="GZ29" s="188"/>
      <c r="HA29" s="188"/>
      <c r="HB29" s="188"/>
      <c r="HC29" s="188"/>
      <c r="HD29" s="188"/>
      <c r="HE29" s="188"/>
      <c r="HF29" s="188"/>
      <c r="HG29" s="188"/>
      <c r="HH29" s="188"/>
      <c r="HI29" s="188"/>
      <c r="HJ29" s="188"/>
      <c r="HK29" s="188"/>
      <c r="HL29" s="188"/>
      <c r="HM29" s="188"/>
      <c r="HN29" s="188"/>
      <c r="HO29" s="188"/>
      <c r="HP29" s="188"/>
      <c r="HQ29" s="188"/>
      <c r="HR29" s="188"/>
      <c r="HS29" s="188"/>
      <c r="HT29" s="188"/>
      <c r="HU29" s="188"/>
      <c r="HV29" s="188"/>
      <c r="HW29" s="188"/>
      <c r="HX29" s="188"/>
      <c r="HY29" s="188"/>
      <c r="HZ29" s="188"/>
      <c r="IA29" s="188"/>
      <c r="IB29" s="188"/>
      <c r="IC29" s="188"/>
      <c r="ID29" s="188"/>
      <c r="IE29" s="188"/>
      <c r="IF29" s="188"/>
      <c r="IG29" s="190"/>
      <c r="IH29" s="230"/>
      <c r="II29" s="188"/>
      <c r="IJ29" s="188"/>
      <c r="IK29" s="188"/>
      <c r="IL29" s="188"/>
      <c r="IM29" s="188"/>
      <c r="IN29" s="188"/>
      <c r="IO29" s="188"/>
      <c r="IP29" s="188"/>
      <c r="IQ29" s="188"/>
      <c r="IR29" s="188"/>
      <c r="IS29" s="188"/>
      <c r="IT29" s="188"/>
      <c r="IU29" s="188"/>
      <c r="IV29" s="189"/>
      <c r="IW29" s="513">
        <f t="shared" si="3"/>
        <v>0</v>
      </c>
      <c r="IX29" s="514">
        <f t="shared" si="4"/>
        <v>0</v>
      </c>
      <c r="IY29" s="515">
        <f t="shared" si="5"/>
        <v>0</v>
      </c>
      <c r="IZ29" s="537"/>
      <c r="JA29" s="537"/>
      <c r="JB29" s="537"/>
      <c r="JC29" s="537"/>
      <c r="JD29" s="537"/>
      <c r="JE29" s="537"/>
      <c r="JF29" s="537"/>
      <c r="JG29" s="537"/>
      <c r="JH29" s="537"/>
      <c r="JI29" s="537"/>
      <c r="JJ29" s="537"/>
      <c r="JK29" s="537"/>
      <c r="JL29" s="537"/>
    </row>
    <row r="30" spans="1:272" s="77" customFormat="1" ht="27" customHeight="1" x14ac:dyDescent="0.25">
      <c r="A30" s="497">
        <f>'OPTOMETRIA_IIst-pr. szczegółowy'!A30</f>
        <v>11</v>
      </c>
      <c r="B30" s="498" t="str">
        <f>IF('OPTOMETRIA_IIst-pr. szczegółowy'!B30&gt;0,'OPTOMETRIA_IIst-pr. szczegółowy'!B30," ")</f>
        <v xml:space="preserve"> </v>
      </c>
      <c r="C30" s="499" t="str">
        <f>IF('OPTOMETRIA_IIst-pr. szczegółowy'!C30&gt;0,'OPTOMETRIA_IIst-pr. szczegółowy'!C30," ")</f>
        <v>2026/2027</v>
      </c>
      <c r="D30" s="499" t="str">
        <f>IF('OPTOMETRIA_IIst-pr. szczegółowy'!D30&gt;0,'OPTOMETRIA_IIst-pr. szczegółowy'!D30," ")</f>
        <v xml:space="preserve"> </v>
      </c>
      <c r="E30" s="498">
        <f>IF('OPTOMETRIA_IIst-pr. szczegółowy'!E30&gt;0,'OPTOMETRIA_IIst-pr. szczegółowy'!E30," ")</f>
        <v>1</v>
      </c>
      <c r="F30" s="497" t="str">
        <f>IF('OPTOMETRIA_IIst-pr. szczegółowy'!F30&gt;0,'OPTOMETRIA_IIst-pr. szczegółowy'!F30," ")</f>
        <v>2026/2027</v>
      </c>
      <c r="G30" s="497" t="str">
        <f>IF('OPTOMETRIA_IIst-pr. szczegółowy'!G30&gt;0,'OPTOMETRIA_IIst-pr. szczegółowy'!G30," ")</f>
        <v>RPS</v>
      </c>
      <c r="H30" s="500" t="str">
        <f>IF('OPTOMETRIA_IIst-pr. szczegółowy'!H30&gt;0,'OPTOMETRIA_IIst-pr. szczegółowy'!H30," ")</f>
        <v xml:space="preserve"> </v>
      </c>
      <c r="I30" s="500" t="str">
        <f>IF('OPTOMETRIA_IIst-pr. szczegółowy'!I30&gt;0,'OPTOMETRIA_IIst-pr. szczegółowy'!I30," ")</f>
        <v>język angielski</v>
      </c>
      <c r="J30" s="501">
        <f>'OPTOMETRIA_IIst-pr. szczegółowy'!Y30+'OPTOMETRIA_IIst-pr. szczegółowy'!AV30</f>
        <v>100</v>
      </c>
      <c r="K30" s="502">
        <f>'OPTOMETRIA_IIst-pr. szczegółowy'!AS30+'OPTOMETRIA_IIst-pr. szczegółowy'!BP30</f>
        <v>40</v>
      </c>
      <c r="L30" s="503">
        <f>'OPTOMETRIA_IIst-pr. szczegółowy'!Z30+'OPTOMETRIA_IIst-pr. szczegółowy'!AW30</f>
        <v>60</v>
      </c>
      <c r="M30" s="504">
        <f>'OPTOMETRIA_IIst-pr. szczegółowy'!AB30+'OPTOMETRIA_IIst-pr. szczegółowy'!AD30+'OPTOMETRIA_IIst-pr. szczegółowy'!AY30+'OPTOMETRIA_IIst-pr. szczegółowy'!BA30</f>
        <v>0</v>
      </c>
      <c r="N30" s="505">
        <f>'OPTOMETRIA_IIst-pr. szczegółowy'!AA30+'OPTOMETRIA_IIst-pr. szczegółowy'!AX30</f>
        <v>60</v>
      </c>
      <c r="O30" s="196">
        <f>'OPTOMETRIA_IIst-pr. szczegółowy'!X30+'OPTOMETRIA_IIst-pr. szczegółowy'!AU30</f>
        <v>4</v>
      </c>
      <c r="P30" s="506" t="str">
        <f>IF('OPTOMETRIA_IIst-pr. szczegółowy'!V30&gt;0,'OPTOMETRIA_IIst-pr. szczegółowy'!V30," ")</f>
        <v>zal/o</v>
      </c>
      <c r="Q30" s="507">
        <f t="shared" si="0"/>
        <v>0</v>
      </c>
      <c r="R30" s="508">
        <f t="shared" si="1"/>
        <v>3</v>
      </c>
      <c r="S30" s="509">
        <f t="shared" si="2"/>
        <v>1</v>
      </c>
      <c r="T30" s="187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9"/>
      <c r="AF30" s="189"/>
      <c r="AG30" s="189"/>
      <c r="AH30" s="189"/>
      <c r="AI30" s="189"/>
      <c r="AJ30" s="187"/>
      <c r="AK30" s="188"/>
      <c r="AL30" s="188"/>
      <c r="AM30" s="188"/>
      <c r="AN30" s="188"/>
      <c r="AO30" s="190"/>
      <c r="AP30" s="230"/>
      <c r="AQ30" s="188"/>
      <c r="AR30" s="188"/>
      <c r="AS30" s="188"/>
      <c r="AT30" s="188"/>
      <c r="AU30" s="188"/>
      <c r="AV30" s="188">
        <v>1</v>
      </c>
      <c r="AW30" s="188"/>
      <c r="AX30" s="188"/>
      <c r="AY30" s="188"/>
      <c r="AZ30" s="188"/>
      <c r="BA30" s="188">
        <v>1</v>
      </c>
      <c r="BB30" s="188">
        <v>1</v>
      </c>
      <c r="BC30" s="188"/>
      <c r="BD30" s="188"/>
      <c r="BE30" s="187">
        <v>1</v>
      </c>
      <c r="BF30" s="188"/>
      <c r="BG30" s="188"/>
      <c r="BH30" s="189"/>
      <c r="BI30" s="190"/>
      <c r="BJ30" s="187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  <c r="CZ30" s="188"/>
      <c r="DA30" s="188"/>
      <c r="DB30" s="188"/>
      <c r="DC30" s="188"/>
      <c r="DD30" s="188"/>
      <c r="DE30" s="188"/>
      <c r="DF30" s="188"/>
      <c r="DG30" s="188"/>
      <c r="DH30" s="188"/>
      <c r="DI30" s="188"/>
      <c r="DJ30" s="188"/>
      <c r="DK30" s="188"/>
      <c r="DL30" s="188"/>
      <c r="DM30" s="188"/>
      <c r="DN30" s="188"/>
      <c r="DO30" s="188"/>
      <c r="DP30" s="188"/>
      <c r="DQ30" s="188"/>
      <c r="DR30" s="188"/>
      <c r="DS30" s="188"/>
      <c r="DT30" s="188"/>
      <c r="DU30" s="188"/>
      <c r="DV30" s="188"/>
      <c r="DW30" s="188"/>
      <c r="DX30" s="188"/>
      <c r="DY30" s="188"/>
      <c r="DZ30" s="188"/>
      <c r="EA30" s="188"/>
      <c r="EB30" s="188"/>
      <c r="EC30" s="188"/>
      <c r="ED30" s="188"/>
      <c r="EE30" s="188"/>
      <c r="EF30" s="188"/>
      <c r="EG30" s="188"/>
      <c r="EH30" s="188"/>
      <c r="EI30" s="188"/>
      <c r="EJ30" s="188"/>
      <c r="EK30" s="188"/>
      <c r="EL30" s="188"/>
      <c r="EM30" s="188"/>
      <c r="EN30" s="188"/>
      <c r="EO30" s="188"/>
      <c r="EP30" s="188"/>
      <c r="EQ30" s="188"/>
      <c r="ER30" s="188"/>
      <c r="ES30" s="188"/>
      <c r="ET30" s="188"/>
      <c r="EU30" s="555"/>
      <c r="EV30" s="187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188"/>
      <c r="FH30" s="188"/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8"/>
      <c r="FY30" s="188"/>
      <c r="FZ30" s="188"/>
      <c r="GA30" s="188"/>
      <c r="GB30" s="188"/>
      <c r="GC30" s="188"/>
      <c r="GD30" s="188"/>
      <c r="GE30" s="188"/>
      <c r="GF30" s="188"/>
      <c r="GG30" s="188"/>
      <c r="GH30" s="188"/>
      <c r="GI30" s="188"/>
      <c r="GJ30" s="188"/>
      <c r="GK30" s="188"/>
      <c r="GL30" s="188"/>
      <c r="GM30" s="188"/>
      <c r="GN30" s="188"/>
      <c r="GO30" s="188"/>
      <c r="GP30" s="188"/>
      <c r="GQ30" s="188"/>
      <c r="GR30" s="188"/>
      <c r="GS30" s="188"/>
      <c r="GT30" s="188"/>
      <c r="GU30" s="188"/>
      <c r="GV30" s="188"/>
      <c r="GW30" s="188"/>
      <c r="GX30" s="188"/>
      <c r="GY30" s="188"/>
      <c r="GZ30" s="188"/>
      <c r="HA30" s="188"/>
      <c r="HB30" s="188"/>
      <c r="HC30" s="188"/>
      <c r="HD30" s="188"/>
      <c r="HE30" s="188"/>
      <c r="HF30" s="188"/>
      <c r="HG30" s="188"/>
      <c r="HH30" s="188"/>
      <c r="HI30" s="188"/>
      <c r="HJ30" s="188"/>
      <c r="HK30" s="188"/>
      <c r="HL30" s="188"/>
      <c r="HM30" s="188"/>
      <c r="HN30" s="188"/>
      <c r="HO30" s="188"/>
      <c r="HP30" s="188"/>
      <c r="HQ30" s="188"/>
      <c r="HR30" s="188"/>
      <c r="HS30" s="188"/>
      <c r="HT30" s="188"/>
      <c r="HU30" s="188"/>
      <c r="HV30" s="188"/>
      <c r="HW30" s="188"/>
      <c r="HX30" s="188"/>
      <c r="HY30" s="188"/>
      <c r="HZ30" s="188"/>
      <c r="IA30" s="188"/>
      <c r="IB30" s="188"/>
      <c r="IC30" s="188"/>
      <c r="ID30" s="188"/>
      <c r="IE30" s="188"/>
      <c r="IF30" s="188"/>
      <c r="IG30" s="190"/>
      <c r="IH30" s="230"/>
      <c r="II30" s="188"/>
      <c r="IJ30" s="188"/>
      <c r="IK30" s="188"/>
      <c r="IL30" s="188"/>
      <c r="IM30" s="188"/>
      <c r="IN30" s="188"/>
      <c r="IO30" s="188"/>
      <c r="IP30" s="188"/>
      <c r="IQ30" s="188"/>
      <c r="IR30" s="188"/>
      <c r="IS30" s="188"/>
      <c r="IT30" s="188"/>
      <c r="IU30" s="188"/>
      <c r="IV30" s="189"/>
      <c r="IW30" s="513">
        <f t="shared" si="3"/>
        <v>0</v>
      </c>
      <c r="IX30" s="514">
        <f t="shared" si="4"/>
        <v>0</v>
      </c>
      <c r="IY30" s="515">
        <f t="shared" si="5"/>
        <v>0</v>
      </c>
      <c r="IZ30" s="537"/>
      <c r="JA30" s="537"/>
      <c r="JB30" s="537"/>
      <c r="JC30" s="537"/>
      <c r="JD30" s="537"/>
      <c r="JE30" s="537"/>
      <c r="JF30" s="537"/>
      <c r="JG30" s="537"/>
      <c r="JH30" s="537"/>
      <c r="JI30" s="537"/>
      <c r="JJ30" s="537"/>
      <c r="JK30" s="537"/>
      <c r="JL30" s="537"/>
    </row>
    <row r="31" spans="1:272" s="77" customFormat="1" ht="27" customHeight="1" thickBot="1" x14ac:dyDescent="0.3">
      <c r="A31" s="497">
        <f>'OPTOMETRIA_IIst-pr. szczegółowy'!A31</f>
        <v>12</v>
      </c>
      <c r="B31" s="498" t="str">
        <f>IF('OPTOMETRIA_IIst-pr. szczegółowy'!B31&gt;0,'OPTOMETRIA_IIst-pr. szczegółowy'!B31," ")</f>
        <v xml:space="preserve"> </v>
      </c>
      <c r="C31" s="499" t="str">
        <f>IF('OPTOMETRIA_IIst-pr. szczegółowy'!C31&gt;0,'OPTOMETRIA_IIst-pr. szczegółowy'!C31," ")</f>
        <v>2026/2027</v>
      </c>
      <c r="D31" s="499" t="str">
        <f>IF('OPTOMETRIA_IIst-pr. szczegółowy'!D31&gt;0,'OPTOMETRIA_IIst-pr. szczegółowy'!D31," ")</f>
        <v xml:space="preserve"> </v>
      </c>
      <c r="E31" s="498">
        <f>IF('OPTOMETRIA_IIst-pr. szczegółowy'!E31&gt;0,'OPTOMETRIA_IIst-pr. szczegółowy'!E31," ")</f>
        <v>1</v>
      </c>
      <c r="F31" s="497" t="str">
        <f>IF('OPTOMETRIA_IIst-pr. szczegółowy'!F31&gt;0,'OPTOMETRIA_IIst-pr. szczegółowy'!F31," ")</f>
        <v>2026/2027</v>
      </c>
      <c r="G31" s="497" t="str">
        <f>IF('OPTOMETRIA_IIst-pr. szczegółowy'!G31&gt;0,'OPTOMETRIA_IIst-pr. szczegółowy'!G31," ")</f>
        <v>RPS</v>
      </c>
      <c r="H31" s="500" t="str">
        <f>IF('OPTOMETRIA_IIst-pr. szczegółowy'!H31&gt;0,'OPTOMETRIA_IIst-pr. szczegółowy'!H31," ")</f>
        <v xml:space="preserve"> </v>
      </c>
      <c r="I31" s="500" t="str">
        <f>IF('OPTOMETRIA_IIst-pr. szczegółowy'!I31&gt;0,'OPTOMETRIA_IIst-pr. szczegółowy'!I31," ")</f>
        <v>pomiary refrakcji 2</v>
      </c>
      <c r="J31" s="501">
        <f>'OPTOMETRIA_IIst-pr. szczegółowy'!Y31+'OPTOMETRIA_IIst-pr. szczegółowy'!AV31</f>
        <v>75</v>
      </c>
      <c r="K31" s="502">
        <f>'OPTOMETRIA_IIst-pr. szczegółowy'!AS31+'OPTOMETRIA_IIst-pr. szczegółowy'!BP31</f>
        <v>30</v>
      </c>
      <c r="L31" s="503">
        <f>'OPTOMETRIA_IIst-pr. szczegółowy'!Z31+'OPTOMETRIA_IIst-pr. szczegółowy'!AW31</f>
        <v>45</v>
      </c>
      <c r="M31" s="504">
        <f>'OPTOMETRIA_IIst-pr. szczegółowy'!AB31+'OPTOMETRIA_IIst-pr. szczegółowy'!AD31+'OPTOMETRIA_IIst-pr. szczegółowy'!AY31+'OPTOMETRIA_IIst-pr. szczegółowy'!BA31</f>
        <v>15</v>
      </c>
      <c r="N31" s="505">
        <f>'OPTOMETRIA_IIst-pr. szczegółowy'!AA31+'OPTOMETRIA_IIst-pr. szczegółowy'!AX31</f>
        <v>45</v>
      </c>
      <c r="O31" s="196">
        <f>'OPTOMETRIA_IIst-pr. szczegółowy'!X31+'OPTOMETRIA_IIst-pr. szczegółowy'!AU31</f>
        <v>3</v>
      </c>
      <c r="P31" s="506" t="str">
        <f>IF('OPTOMETRIA_IIst-pr. szczegółowy'!V31&gt;0,'OPTOMETRIA_IIst-pr. szczegółowy'!V31," ")</f>
        <v>zal/o</v>
      </c>
      <c r="Q31" s="507">
        <f t="shared" si="0"/>
        <v>1</v>
      </c>
      <c r="R31" s="508">
        <f t="shared" si="1"/>
        <v>3</v>
      </c>
      <c r="S31" s="509">
        <f t="shared" si="2"/>
        <v>1</v>
      </c>
      <c r="T31" s="187"/>
      <c r="U31" s="188"/>
      <c r="V31" s="188"/>
      <c r="W31" s="188">
        <v>1</v>
      </c>
      <c r="X31" s="188"/>
      <c r="Y31" s="188"/>
      <c r="Z31" s="188"/>
      <c r="AA31" s="188"/>
      <c r="AB31" s="188"/>
      <c r="AC31" s="188"/>
      <c r="AD31" s="188"/>
      <c r="AE31" s="189"/>
      <c r="AF31" s="189"/>
      <c r="AG31" s="189"/>
      <c r="AH31" s="189"/>
      <c r="AI31" s="189"/>
      <c r="AJ31" s="187"/>
      <c r="AK31" s="188"/>
      <c r="AL31" s="188"/>
      <c r="AM31" s="188"/>
      <c r="AN31" s="188"/>
      <c r="AO31" s="190"/>
      <c r="AP31" s="230">
        <v>1</v>
      </c>
      <c r="AQ31" s="188"/>
      <c r="AR31" s="188">
        <v>1</v>
      </c>
      <c r="AS31" s="188"/>
      <c r="AT31" s="188">
        <v>1</v>
      </c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7">
        <v>1</v>
      </c>
      <c r="BF31" s="188"/>
      <c r="BG31" s="188"/>
      <c r="BH31" s="189"/>
      <c r="BI31" s="190"/>
      <c r="BJ31" s="187"/>
      <c r="BK31" s="188"/>
      <c r="BL31" s="188"/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8"/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8"/>
      <c r="CT31" s="188"/>
      <c r="CU31" s="188"/>
      <c r="CV31" s="188"/>
      <c r="CW31" s="188"/>
      <c r="CX31" s="188"/>
      <c r="CY31" s="188"/>
      <c r="CZ31" s="188"/>
      <c r="DA31" s="188"/>
      <c r="DB31" s="188"/>
      <c r="DC31" s="188"/>
      <c r="DD31" s="188"/>
      <c r="DE31" s="188"/>
      <c r="DF31" s="188"/>
      <c r="DG31" s="188"/>
      <c r="DH31" s="188"/>
      <c r="DI31" s="188"/>
      <c r="DJ31" s="188"/>
      <c r="DK31" s="188"/>
      <c r="DL31" s="188"/>
      <c r="DM31" s="188"/>
      <c r="DN31" s="188"/>
      <c r="DO31" s="188"/>
      <c r="DP31" s="188"/>
      <c r="DQ31" s="188"/>
      <c r="DR31" s="188"/>
      <c r="DS31" s="188"/>
      <c r="DT31" s="188"/>
      <c r="DU31" s="188"/>
      <c r="DV31" s="188"/>
      <c r="DW31" s="188"/>
      <c r="DX31" s="188"/>
      <c r="DY31" s="188"/>
      <c r="DZ31" s="188"/>
      <c r="EA31" s="188"/>
      <c r="EB31" s="188"/>
      <c r="EC31" s="188"/>
      <c r="ED31" s="188"/>
      <c r="EE31" s="188"/>
      <c r="EF31" s="188"/>
      <c r="EG31" s="188"/>
      <c r="EH31" s="188"/>
      <c r="EI31" s="188"/>
      <c r="EJ31" s="188"/>
      <c r="EK31" s="188"/>
      <c r="EL31" s="188"/>
      <c r="EM31" s="188"/>
      <c r="EN31" s="188"/>
      <c r="EO31" s="188"/>
      <c r="EP31" s="188"/>
      <c r="EQ31" s="188"/>
      <c r="ER31" s="188"/>
      <c r="ES31" s="188"/>
      <c r="ET31" s="188"/>
      <c r="EU31" s="555"/>
      <c r="EV31" s="187"/>
      <c r="EW31" s="188"/>
      <c r="EX31" s="188"/>
      <c r="EY31" s="188"/>
      <c r="EZ31" s="188"/>
      <c r="FA31" s="188"/>
      <c r="FB31" s="188"/>
      <c r="FC31" s="188"/>
      <c r="FD31" s="188"/>
      <c r="FE31" s="188"/>
      <c r="FF31" s="188"/>
      <c r="FG31" s="188"/>
      <c r="FH31" s="188"/>
      <c r="FI31" s="188"/>
      <c r="FJ31" s="188"/>
      <c r="FK31" s="188"/>
      <c r="FL31" s="188"/>
      <c r="FM31" s="188"/>
      <c r="FN31" s="188"/>
      <c r="FO31" s="188"/>
      <c r="FP31" s="188"/>
      <c r="FQ31" s="188"/>
      <c r="FR31" s="188"/>
      <c r="FS31" s="188"/>
      <c r="FT31" s="188"/>
      <c r="FU31" s="188"/>
      <c r="FV31" s="188"/>
      <c r="FW31" s="188"/>
      <c r="FX31" s="188"/>
      <c r="FY31" s="188"/>
      <c r="FZ31" s="188"/>
      <c r="GA31" s="188"/>
      <c r="GB31" s="188"/>
      <c r="GC31" s="188"/>
      <c r="GD31" s="188"/>
      <c r="GE31" s="188"/>
      <c r="GF31" s="188"/>
      <c r="GG31" s="188"/>
      <c r="GH31" s="188"/>
      <c r="GI31" s="188"/>
      <c r="GJ31" s="188"/>
      <c r="GK31" s="188"/>
      <c r="GL31" s="188"/>
      <c r="GM31" s="188"/>
      <c r="GN31" s="188"/>
      <c r="GO31" s="188"/>
      <c r="GP31" s="188"/>
      <c r="GQ31" s="188"/>
      <c r="GR31" s="188"/>
      <c r="GS31" s="188"/>
      <c r="GT31" s="188"/>
      <c r="GU31" s="188"/>
      <c r="GV31" s="188"/>
      <c r="GW31" s="188"/>
      <c r="GX31" s="188"/>
      <c r="GY31" s="188"/>
      <c r="GZ31" s="188"/>
      <c r="HA31" s="188"/>
      <c r="HB31" s="188"/>
      <c r="HC31" s="188"/>
      <c r="HD31" s="188"/>
      <c r="HE31" s="188"/>
      <c r="HF31" s="188"/>
      <c r="HG31" s="188"/>
      <c r="HH31" s="188"/>
      <c r="HI31" s="188"/>
      <c r="HJ31" s="188"/>
      <c r="HK31" s="188"/>
      <c r="HL31" s="188"/>
      <c r="HM31" s="188"/>
      <c r="HN31" s="188"/>
      <c r="HO31" s="188"/>
      <c r="HP31" s="188"/>
      <c r="HQ31" s="188"/>
      <c r="HR31" s="188"/>
      <c r="HS31" s="188"/>
      <c r="HT31" s="188"/>
      <c r="HU31" s="188"/>
      <c r="HV31" s="188"/>
      <c r="HW31" s="188"/>
      <c r="HX31" s="188"/>
      <c r="HY31" s="188"/>
      <c r="HZ31" s="188"/>
      <c r="IA31" s="188"/>
      <c r="IB31" s="188"/>
      <c r="IC31" s="188"/>
      <c r="ID31" s="188"/>
      <c r="IE31" s="188"/>
      <c r="IF31" s="188"/>
      <c r="IG31" s="190"/>
      <c r="IH31" s="230"/>
      <c r="II31" s="188"/>
      <c r="IJ31" s="188"/>
      <c r="IK31" s="188"/>
      <c r="IL31" s="188"/>
      <c r="IM31" s="188"/>
      <c r="IN31" s="188"/>
      <c r="IO31" s="188"/>
      <c r="IP31" s="188"/>
      <c r="IQ31" s="188"/>
      <c r="IR31" s="188"/>
      <c r="IS31" s="188"/>
      <c r="IT31" s="188"/>
      <c r="IU31" s="188"/>
      <c r="IV31" s="189"/>
      <c r="IW31" s="513">
        <f t="shared" si="3"/>
        <v>0</v>
      </c>
      <c r="IX31" s="514">
        <f t="shared" si="4"/>
        <v>0</v>
      </c>
      <c r="IY31" s="515">
        <f t="shared" si="5"/>
        <v>0</v>
      </c>
      <c r="IZ31" s="537"/>
      <c r="JA31" s="537"/>
      <c r="JB31" s="537"/>
      <c r="JC31" s="537"/>
      <c r="JD31" s="537"/>
      <c r="JE31" s="537"/>
      <c r="JF31" s="537"/>
      <c r="JG31" s="537"/>
      <c r="JH31" s="537"/>
      <c r="JI31" s="537"/>
      <c r="JJ31" s="537"/>
      <c r="JK31" s="537"/>
      <c r="JL31" s="537"/>
    </row>
    <row r="32" spans="1:272" s="77" customFormat="1" ht="47.25" x14ac:dyDescent="0.25">
      <c r="A32" s="497">
        <f>'OPTOMETRIA_IIst-pr. szczegółowy'!A32</f>
        <v>13</v>
      </c>
      <c r="B32" s="498" t="str">
        <f>IF('OPTOMETRIA_IIst-pr. szczegółowy'!B32&gt;0,'OPTOMETRIA_IIst-pr. szczegółowy'!B32," ")</f>
        <v xml:space="preserve"> </v>
      </c>
      <c r="C32" s="499" t="str">
        <f>IF('OPTOMETRIA_IIst-pr. szczegółowy'!C32&gt;0,'OPTOMETRIA_IIst-pr. szczegółowy'!C32," ")</f>
        <v>2026/2027</v>
      </c>
      <c r="D32" s="499" t="str">
        <f>IF('OPTOMETRIA_IIst-pr. szczegółowy'!D32&gt;0,'OPTOMETRIA_IIst-pr. szczegółowy'!D32," ")</f>
        <v xml:space="preserve"> </v>
      </c>
      <c r="E32" s="498">
        <f>IF('OPTOMETRIA_IIst-pr. szczegółowy'!E32&gt;0,'OPTOMETRIA_IIst-pr. szczegółowy'!E32," ")</f>
        <v>1</v>
      </c>
      <c r="F32" s="497" t="str">
        <f>IF('OPTOMETRIA_IIst-pr. szczegółowy'!F32&gt;0,'OPTOMETRIA_IIst-pr. szczegółowy'!F32," ")</f>
        <v>2026/2027</v>
      </c>
      <c r="G32" s="497" t="str">
        <f>IF('OPTOMETRIA_IIst-pr. szczegółowy'!G32&gt;0,'OPTOMETRIA_IIst-pr. szczegółowy'!G32," ")</f>
        <v>RPS</v>
      </c>
      <c r="H32" s="500" t="str">
        <f>IF('OPTOMETRIA_IIst-pr. szczegółowy'!H32&gt;0,'OPTOMETRIA_IIst-pr. szczegółowy'!H32," ")</f>
        <v xml:space="preserve"> </v>
      </c>
      <c r="I32" s="500" t="str">
        <f>IF('OPTOMETRIA_IIst-pr. szczegółowy'!I32&gt;0,'OPTOMETRIA_IIst-pr. szczegółowy'!I32," ")</f>
        <v>zaburzenia widzenia obuocznego z elementami strabologii 2</v>
      </c>
      <c r="J32" s="501">
        <f>'OPTOMETRIA_IIst-pr. szczegółowy'!Y32+'OPTOMETRIA_IIst-pr. szczegółowy'!AV32</f>
        <v>100</v>
      </c>
      <c r="K32" s="502">
        <f>'OPTOMETRIA_IIst-pr. szczegółowy'!AS32+'OPTOMETRIA_IIst-pr. szczegółowy'!BP32</f>
        <v>65</v>
      </c>
      <c r="L32" s="503">
        <f>'OPTOMETRIA_IIst-pr. szczegółowy'!Z32+'OPTOMETRIA_IIst-pr. szczegółowy'!AW32</f>
        <v>35</v>
      </c>
      <c r="M32" s="504">
        <f>'OPTOMETRIA_IIst-pr. szczegółowy'!AB32+'OPTOMETRIA_IIst-pr. szczegółowy'!AD32+'OPTOMETRIA_IIst-pr. szczegółowy'!AY32+'OPTOMETRIA_IIst-pr. szczegółowy'!BA32</f>
        <v>15</v>
      </c>
      <c r="N32" s="505">
        <f>'OPTOMETRIA_IIst-pr. szczegółowy'!AA32+'OPTOMETRIA_IIst-pr. szczegółowy'!AX32</f>
        <v>35</v>
      </c>
      <c r="O32" s="196">
        <f>'OPTOMETRIA_IIst-pr. szczegółowy'!X32+'OPTOMETRIA_IIst-pr. szczegółowy'!AU32</f>
        <v>4</v>
      </c>
      <c r="P32" s="506" t="str">
        <f>IF('OPTOMETRIA_IIst-pr. szczegółowy'!V32&gt;0,'OPTOMETRIA_IIst-pr. szczegółowy'!V32," ")</f>
        <v>egz</v>
      </c>
      <c r="Q32" s="507">
        <f t="shared" si="0"/>
        <v>1</v>
      </c>
      <c r="R32" s="508">
        <f t="shared" si="1"/>
        <v>2</v>
      </c>
      <c r="S32" s="509">
        <f t="shared" si="2"/>
        <v>1</v>
      </c>
      <c r="T32" s="187"/>
      <c r="U32" s="188"/>
      <c r="V32" s="188"/>
      <c r="W32" s="188"/>
      <c r="X32" s="188"/>
      <c r="Y32" s="188">
        <v>1</v>
      </c>
      <c r="Z32" s="188"/>
      <c r="AA32" s="188"/>
      <c r="AB32" s="188"/>
      <c r="AC32" s="188"/>
      <c r="AD32" s="188"/>
      <c r="AE32" s="189"/>
      <c r="AF32" s="189"/>
      <c r="AG32" s="189"/>
      <c r="AH32" s="189"/>
      <c r="AI32" s="189"/>
      <c r="AJ32" s="187"/>
      <c r="AK32" s="188"/>
      <c r="AL32" s="188"/>
      <c r="AM32" s="188"/>
      <c r="AN32" s="188"/>
      <c r="AO32" s="190"/>
      <c r="AP32" s="230"/>
      <c r="AQ32" s="188"/>
      <c r="AR32" s="188">
        <v>1</v>
      </c>
      <c r="AS32" s="188"/>
      <c r="AT32" s="188"/>
      <c r="AU32" s="188"/>
      <c r="AV32" s="188"/>
      <c r="AW32" s="188">
        <v>1</v>
      </c>
      <c r="AX32" s="188"/>
      <c r="AY32" s="188"/>
      <c r="AZ32" s="188"/>
      <c r="BA32" s="188"/>
      <c r="BB32" s="188"/>
      <c r="BC32" s="188"/>
      <c r="BD32" s="188"/>
      <c r="BE32" s="187"/>
      <c r="BF32" s="188"/>
      <c r="BG32" s="188"/>
      <c r="BH32" s="189">
        <v>1</v>
      </c>
      <c r="BI32" s="190"/>
      <c r="BJ32" s="183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4"/>
      <c r="BV32" s="184"/>
      <c r="BW32" s="184"/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  <c r="DD32" s="184"/>
      <c r="DE32" s="184"/>
      <c r="DF32" s="184"/>
      <c r="DG32" s="184"/>
      <c r="DH32" s="184"/>
      <c r="DI32" s="184"/>
      <c r="DJ32" s="184"/>
      <c r="DK32" s="184"/>
      <c r="DL32" s="184"/>
      <c r="DM32" s="184"/>
      <c r="DN32" s="184"/>
      <c r="DO32" s="184"/>
      <c r="DP32" s="184"/>
      <c r="DQ32" s="184"/>
      <c r="DR32" s="184"/>
      <c r="DS32" s="184"/>
      <c r="DT32" s="184"/>
      <c r="DU32" s="184"/>
      <c r="DV32" s="184"/>
      <c r="DW32" s="184"/>
      <c r="DX32" s="184"/>
      <c r="DY32" s="184"/>
      <c r="DZ32" s="184"/>
      <c r="EA32" s="184"/>
      <c r="EB32" s="184"/>
      <c r="EC32" s="184"/>
      <c r="ED32" s="184"/>
      <c r="EE32" s="184"/>
      <c r="EF32" s="184"/>
      <c r="EG32" s="184"/>
      <c r="EH32" s="184"/>
      <c r="EI32" s="184"/>
      <c r="EJ32" s="184"/>
      <c r="EK32" s="184"/>
      <c r="EL32" s="184"/>
      <c r="EM32" s="184"/>
      <c r="EN32" s="184"/>
      <c r="EO32" s="184"/>
      <c r="EP32" s="184"/>
      <c r="EQ32" s="184"/>
      <c r="ER32" s="184"/>
      <c r="ES32" s="184"/>
      <c r="ET32" s="184"/>
      <c r="EU32" s="556"/>
      <c r="EV32" s="183"/>
      <c r="EW32" s="184"/>
      <c r="EX32" s="184"/>
      <c r="EY32" s="184"/>
      <c r="EZ32" s="184"/>
      <c r="FA32" s="184"/>
      <c r="FB32" s="184"/>
      <c r="FC32" s="184"/>
      <c r="FD32" s="184"/>
      <c r="FE32" s="184"/>
      <c r="FF32" s="184"/>
      <c r="FG32" s="184"/>
      <c r="FH32" s="184"/>
      <c r="FI32" s="184"/>
      <c r="FJ32" s="184"/>
      <c r="FK32" s="184"/>
      <c r="FL32" s="184"/>
      <c r="FM32" s="184"/>
      <c r="FN32" s="184"/>
      <c r="FO32" s="184"/>
      <c r="FP32" s="184"/>
      <c r="FQ32" s="184"/>
      <c r="FR32" s="184"/>
      <c r="FS32" s="184"/>
      <c r="FT32" s="184"/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184"/>
      <c r="GG32" s="184"/>
      <c r="GH32" s="184"/>
      <c r="GI32" s="184"/>
      <c r="GJ32" s="184"/>
      <c r="GK32" s="184"/>
      <c r="GL32" s="184"/>
      <c r="GM32" s="184"/>
      <c r="GN32" s="184"/>
      <c r="GO32" s="184"/>
      <c r="GP32" s="184"/>
      <c r="GQ32" s="184"/>
      <c r="GR32" s="184"/>
      <c r="GS32" s="184"/>
      <c r="GT32" s="184"/>
      <c r="GU32" s="184"/>
      <c r="GV32" s="184"/>
      <c r="GW32" s="184"/>
      <c r="GX32" s="184"/>
      <c r="GY32" s="184"/>
      <c r="GZ32" s="184"/>
      <c r="HA32" s="184"/>
      <c r="HB32" s="184"/>
      <c r="HC32" s="184"/>
      <c r="HD32" s="184"/>
      <c r="HE32" s="184"/>
      <c r="HF32" s="184"/>
      <c r="HG32" s="184"/>
      <c r="HH32" s="184"/>
      <c r="HI32" s="184"/>
      <c r="HJ32" s="184"/>
      <c r="HK32" s="184"/>
      <c r="HL32" s="184"/>
      <c r="HM32" s="184"/>
      <c r="HN32" s="184"/>
      <c r="HO32" s="184"/>
      <c r="HP32" s="184"/>
      <c r="HQ32" s="184"/>
      <c r="HR32" s="184"/>
      <c r="HS32" s="184"/>
      <c r="HT32" s="184"/>
      <c r="HU32" s="184"/>
      <c r="HV32" s="184"/>
      <c r="HW32" s="184"/>
      <c r="HX32" s="184"/>
      <c r="HY32" s="184"/>
      <c r="HZ32" s="184"/>
      <c r="IA32" s="184"/>
      <c r="IB32" s="184"/>
      <c r="IC32" s="184"/>
      <c r="ID32" s="184"/>
      <c r="IE32" s="184"/>
      <c r="IF32" s="184"/>
      <c r="IG32" s="186"/>
      <c r="IH32" s="229"/>
      <c r="II32" s="184"/>
      <c r="IJ32" s="184"/>
      <c r="IK32" s="184"/>
      <c r="IL32" s="184"/>
      <c r="IM32" s="184"/>
      <c r="IN32" s="184"/>
      <c r="IO32" s="184"/>
      <c r="IP32" s="184"/>
      <c r="IQ32" s="184"/>
      <c r="IR32" s="184"/>
      <c r="IS32" s="184"/>
      <c r="IT32" s="184"/>
      <c r="IU32" s="184"/>
      <c r="IV32" s="185"/>
      <c r="IW32" s="510">
        <f t="shared" si="3"/>
        <v>0</v>
      </c>
      <c r="IX32" s="511">
        <f t="shared" ref="IX32:IX65" si="6">SUM(EV32:IG32)</f>
        <v>0</v>
      </c>
      <c r="IY32" s="512">
        <f t="shared" ref="IY32:IY65" si="7">SUM(IH32:IV32)</f>
        <v>0</v>
      </c>
      <c r="IZ32" s="537"/>
      <c r="JA32" s="537"/>
      <c r="JB32" s="537"/>
      <c r="JC32" s="537"/>
      <c r="JD32" s="537"/>
      <c r="JE32" s="537"/>
      <c r="JF32" s="537"/>
      <c r="JG32" s="537"/>
      <c r="JH32" s="537"/>
      <c r="JI32" s="537"/>
      <c r="JJ32" s="537"/>
      <c r="JK32" s="537"/>
      <c r="JL32" s="537"/>
    </row>
    <row r="33" spans="1:272" s="77" customFormat="1" ht="30" customHeight="1" x14ac:dyDescent="0.25">
      <c r="A33" s="497">
        <f>'OPTOMETRIA_IIst-pr. szczegółowy'!A33</f>
        <v>14</v>
      </c>
      <c r="B33" s="498" t="str">
        <f>IF('OPTOMETRIA_IIst-pr. szczegółowy'!B33&gt;0,'OPTOMETRIA_IIst-pr. szczegółowy'!B33," ")</f>
        <v xml:space="preserve"> </v>
      </c>
      <c r="C33" s="499" t="str">
        <f>IF('OPTOMETRIA_IIst-pr. szczegółowy'!C33&gt;0,'OPTOMETRIA_IIst-pr. szczegółowy'!C33," ")</f>
        <v>2026/2027</v>
      </c>
      <c r="D33" s="499" t="str">
        <f>IF('OPTOMETRIA_IIst-pr. szczegółowy'!D33&gt;0,'OPTOMETRIA_IIst-pr. szczegółowy'!D33," ")</f>
        <v xml:space="preserve"> </v>
      </c>
      <c r="E33" s="498">
        <f>IF('OPTOMETRIA_IIst-pr. szczegółowy'!E33&gt;0,'OPTOMETRIA_IIst-pr. szczegółowy'!E33," ")</f>
        <v>1</v>
      </c>
      <c r="F33" s="497" t="str">
        <f>IF('OPTOMETRIA_IIst-pr. szczegółowy'!F33&gt;0,'OPTOMETRIA_IIst-pr. szczegółowy'!F33," ")</f>
        <v>2026/2027</v>
      </c>
      <c r="G33" s="497" t="str">
        <f>IF('OPTOMETRIA_IIst-pr. szczegółowy'!G33&gt;0,'OPTOMETRIA_IIst-pr. szczegółowy'!G33," ")</f>
        <v>RPS</v>
      </c>
      <c r="H33" s="500" t="str">
        <f>IF('OPTOMETRIA_IIst-pr. szczegółowy'!H33&gt;0,'OPTOMETRIA_IIst-pr. szczegółowy'!H33," ")</f>
        <v xml:space="preserve"> </v>
      </c>
      <c r="I33" s="500" t="str">
        <f>IF('OPTOMETRIA_IIst-pr. szczegółowy'!I33&gt;0,'OPTOMETRIA_IIst-pr. szczegółowy'!I33," ")</f>
        <v>soczewki kontaktowe</v>
      </c>
      <c r="J33" s="501">
        <f>'OPTOMETRIA_IIst-pr. szczegółowy'!Y33+'OPTOMETRIA_IIst-pr. szczegółowy'!AV33</f>
        <v>75</v>
      </c>
      <c r="K33" s="502">
        <f>'OPTOMETRIA_IIst-pr. szczegółowy'!AS33+'OPTOMETRIA_IIst-pr. szczegółowy'!BP33</f>
        <v>40</v>
      </c>
      <c r="L33" s="503">
        <f>'OPTOMETRIA_IIst-pr. szczegółowy'!Z33+'OPTOMETRIA_IIst-pr. szczegółowy'!AW33</f>
        <v>35</v>
      </c>
      <c r="M33" s="504">
        <f>'OPTOMETRIA_IIst-pr. szczegółowy'!AB33+'OPTOMETRIA_IIst-pr. szczegółowy'!AD33+'OPTOMETRIA_IIst-pr. szczegółowy'!AY33+'OPTOMETRIA_IIst-pr. szczegółowy'!BA33</f>
        <v>15</v>
      </c>
      <c r="N33" s="505">
        <f>'OPTOMETRIA_IIst-pr. szczegółowy'!AA33+'OPTOMETRIA_IIst-pr. szczegółowy'!AX33</f>
        <v>35</v>
      </c>
      <c r="O33" s="196">
        <f>'OPTOMETRIA_IIst-pr. szczegółowy'!X33+'OPTOMETRIA_IIst-pr. szczegółowy'!AU33</f>
        <v>3</v>
      </c>
      <c r="P33" s="506" t="str">
        <f>IF('OPTOMETRIA_IIst-pr. szczegółowy'!V33&gt;0,'OPTOMETRIA_IIst-pr. szczegółowy'!V33," ")</f>
        <v>egz</v>
      </c>
      <c r="Q33" s="507">
        <f t="shared" si="0"/>
        <v>3</v>
      </c>
      <c r="R33" s="508">
        <f t="shared" si="1"/>
        <v>1</v>
      </c>
      <c r="S33" s="509">
        <f t="shared" si="2"/>
        <v>1</v>
      </c>
      <c r="T33" s="187"/>
      <c r="U33" s="188"/>
      <c r="V33" s="188"/>
      <c r="W33" s="188">
        <v>1</v>
      </c>
      <c r="X33" s="188">
        <v>1</v>
      </c>
      <c r="Y33" s="188"/>
      <c r="Z33" s="188"/>
      <c r="AA33" s="188"/>
      <c r="AB33" s="188"/>
      <c r="AC33" s="188"/>
      <c r="AD33" s="188"/>
      <c r="AE33" s="189"/>
      <c r="AF33" s="189"/>
      <c r="AG33" s="189">
        <v>1</v>
      </c>
      <c r="AH33" s="189"/>
      <c r="AI33" s="189"/>
      <c r="AJ33" s="187"/>
      <c r="AK33" s="188"/>
      <c r="AL33" s="188"/>
      <c r="AM33" s="188"/>
      <c r="AN33" s="188"/>
      <c r="AO33" s="190"/>
      <c r="AP33" s="230"/>
      <c r="AQ33" s="188"/>
      <c r="AR33" s="188"/>
      <c r="AS33" s="188"/>
      <c r="AT33" s="188">
        <v>1</v>
      </c>
      <c r="AU33" s="188"/>
      <c r="AV33" s="188"/>
      <c r="AW33" s="188"/>
      <c r="AX33" s="188"/>
      <c r="AY33" s="188"/>
      <c r="AZ33" s="188"/>
      <c r="BA33" s="188"/>
      <c r="BB33" s="188"/>
      <c r="BC33" s="188"/>
      <c r="BD33" s="188"/>
      <c r="BE33" s="187"/>
      <c r="BF33" s="188"/>
      <c r="BG33" s="188"/>
      <c r="BH33" s="189">
        <v>1</v>
      </c>
      <c r="BI33" s="190"/>
      <c r="BJ33" s="187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188"/>
      <c r="CO33" s="188"/>
      <c r="CP33" s="188"/>
      <c r="CQ33" s="188"/>
      <c r="CR33" s="188"/>
      <c r="CS33" s="188"/>
      <c r="CT33" s="188"/>
      <c r="CU33" s="188"/>
      <c r="CV33" s="188"/>
      <c r="CW33" s="188"/>
      <c r="CX33" s="188"/>
      <c r="CY33" s="188"/>
      <c r="CZ33" s="188"/>
      <c r="DA33" s="188"/>
      <c r="DB33" s="188"/>
      <c r="DC33" s="188"/>
      <c r="DD33" s="188"/>
      <c r="DE33" s="188"/>
      <c r="DF33" s="188"/>
      <c r="DG33" s="188"/>
      <c r="DH33" s="188"/>
      <c r="DI33" s="188"/>
      <c r="DJ33" s="188"/>
      <c r="DK33" s="188"/>
      <c r="DL33" s="188"/>
      <c r="DM33" s="188"/>
      <c r="DN33" s="188"/>
      <c r="DO33" s="188"/>
      <c r="DP33" s="188"/>
      <c r="DQ33" s="188"/>
      <c r="DR33" s="188"/>
      <c r="DS33" s="188"/>
      <c r="DT33" s="188"/>
      <c r="DU33" s="188"/>
      <c r="DV33" s="188"/>
      <c r="DW33" s="188"/>
      <c r="DX33" s="188"/>
      <c r="DY33" s="188"/>
      <c r="DZ33" s="188"/>
      <c r="EA33" s="188"/>
      <c r="EB33" s="188"/>
      <c r="EC33" s="188"/>
      <c r="ED33" s="188"/>
      <c r="EE33" s="188"/>
      <c r="EF33" s="188"/>
      <c r="EG33" s="188"/>
      <c r="EH33" s="188"/>
      <c r="EI33" s="188"/>
      <c r="EJ33" s="188"/>
      <c r="EK33" s="188"/>
      <c r="EL33" s="188"/>
      <c r="EM33" s="188"/>
      <c r="EN33" s="188"/>
      <c r="EO33" s="188"/>
      <c r="EP33" s="188"/>
      <c r="EQ33" s="188"/>
      <c r="ER33" s="188"/>
      <c r="ES33" s="188"/>
      <c r="ET33" s="188"/>
      <c r="EU33" s="555"/>
      <c r="EV33" s="187"/>
      <c r="EW33" s="188"/>
      <c r="EX33" s="188"/>
      <c r="EY33" s="188"/>
      <c r="EZ33" s="188"/>
      <c r="FA33" s="188"/>
      <c r="FB33" s="188"/>
      <c r="FC33" s="188"/>
      <c r="FD33" s="188"/>
      <c r="FE33" s="188"/>
      <c r="FF33" s="188"/>
      <c r="FG33" s="188"/>
      <c r="FH33" s="188"/>
      <c r="FI33" s="188"/>
      <c r="FJ33" s="188"/>
      <c r="FK33" s="188"/>
      <c r="FL33" s="188"/>
      <c r="FM33" s="188"/>
      <c r="FN33" s="188"/>
      <c r="FO33" s="188"/>
      <c r="FP33" s="188"/>
      <c r="FQ33" s="188"/>
      <c r="FR33" s="188"/>
      <c r="FS33" s="188"/>
      <c r="FT33" s="188"/>
      <c r="FU33" s="188"/>
      <c r="FV33" s="188"/>
      <c r="FW33" s="188"/>
      <c r="FX33" s="188"/>
      <c r="FY33" s="188"/>
      <c r="FZ33" s="188"/>
      <c r="GA33" s="188"/>
      <c r="GB33" s="188"/>
      <c r="GC33" s="188"/>
      <c r="GD33" s="188"/>
      <c r="GE33" s="188"/>
      <c r="GF33" s="188"/>
      <c r="GG33" s="188"/>
      <c r="GH33" s="188"/>
      <c r="GI33" s="188"/>
      <c r="GJ33" s="188"/>
      <c r="GK33" s="188"/>
      <c r="GL33" s="188"/>
      <c r="GM33" s="188"/>
      <c r="GN33" s="188"/>
      <c r="GO33" s="188"/>
      <c r="GP33" s="188"/>
      <c r="GQ33" s="188"/>
      <c r="GR33" s="188"/>
      <c r="GS33" s="188"/>
      <c r="GT33" s="188"/>
      <c r="GU33" s="188"/>
      <c r="GV33" s="188"/>
      <c r="GW33" s="188"/>
      <c r="GX33" s="188"/>
      <c r="GY33" s="188"/>
      <c r="GZ33" s="188"/>
      <c r="HA33" s="188"/>
      <c r="HB33" s="188"/>
      <c r="HC33" s="188"/>
      <c r="HD33" s="188"/>
      <c r="HE33" s="188"/>
      <c r="HF33" s="188"/>
      <c r="HG33" s="188"/>
      <c r="HH33" s="188"/>
      <c r="HI33" s="188"/>
      <c r="HJ33" s="188"/>
      <c r="HK33" s="188"/>
      <c r="HL33" s="188"/>
      <c r="HM33" s="188"/>
      <c r="HN33" s="188"/>
      <c r="HO33" s="188"/>
      <c r="HP33" s="188"/>
      <c r="HQ33" s="188"/>
      <c r="HR33" s="188"/>
      <c r="HS33" s="188"/>
      <c r="HT33" s="188"/>
      <c r="HU33" s="188"/>
      <c r="HV33" s="188"/>
      <c r="HW33" s="188"/>
      <c r="HX33" s="188"/>
      <c r="HY33" s="188"/>
      <c r="HZ33" s="188"/>
      <c r="IA33" s="188"/>
      <c r="IB33" s="188"/>
      <c r="IC33" s="188"/>
      <c r="ID33" s="188"/>
      <c r="IE33" s="188"/>
      <c r="IF33" s="188"/>
      <c r="IG33" s="190"/>
      <c r="IH33" s="230"/>
      <c r="II33" s="188"/>
      <c r="IJ33" s="188"/>
      <c r="IK33" s="188"/>
      <c r="IL33" s="188"/>
      <c r="IM33" s="188"/>
      <c r="IN33" s="188"/>
      <c r="IO33" s="188"/>
      <c r="IP33" s="188"/>
      <c r="IQ33" s="188"/>
      <c r="IR33" s="188"/>
      <c r="IS33" s="188"/>
      <c r="IT33" s="188"/>
      <c r="IU33" s="188"/>
      <c r="IV33" s="189"/>
      <c r="IW33" s="513">
        <f t="shared" si="3"/>
        <v>0</v>
      </c>
      <c r="IX33" s="514">
        <f t="shared" si="6"/>
        <v>0</v>
      </c>
      <c r="IY33" s="515">
        <f t="shared" si="7"/>
        <v>0</v>
      </c>
      <c r="IZ33" s="537"/>
      <c r="JA33" s="537"/>
      <c r="JB33" s="537"/>
      <c r="JC33" s="537"/>
      <c r="JD33" s="537"/>
      <c r="JE33" s="537"/>
      <c r="JF33" s="537"/>
      <c r="JG33" s="537"/>
      <c r="JH33" s="537"/>
      <c r="JI33" s="537"/>
      <c r="JJ33" s="537"/>
      <c r="JK33" s="537"/>
      <c r="JL33" s="537"/>
    </row>
    <row r="34" spans="1:272" s="77" customFormat="1" ht="47.25" x14ac:dyDescent="0.25">
      <c r="A34" s="497">
        <f>'OPTOMETRIA_IIst-pr. szczegółowy'!A34</f>
        <v>15</v>
      </c>
      <c r="B34" s="498" t="str">
        <f>IF('OPTOMETRIA_IIst-pr. szczegółowy'!B34&gt;0,'OPTOMETRIA_IIst-pr. szczegółowy'!B34," ")</f>
        <v xml:space="preserve"> </v>
      </c>
      <c r="C34" s="499" t="str">
        <f>IF('OPTOMETRIA_IIst-pr. szczegółowy'!C34&gt;0,'OPTOMETRIA_IIst-pr. szczegółowy'!C34," ")</f>
        <v>2026/2027</v>
      </c>
      <c r="D34" s="499" t="str">
        <f>IF('OPTOMETRIA_IIst-pr. szczegółowy'!D34&gt;0,'OPTOMETRIA_IIst-pr. szczegółowy'!D34," ")</f>
        <v xml:space="preserve"> </v>
      </c>
      <c r="E34" s="498">
        <f>IF('OPTOMETRIA_IIst-pr. szczegółowy'!E34&gt;0,'OPTOMETRIA_IIst-pr. szczegółowy'!E34," ")</f>
        <v>1</v>
      </c>
      <c r="F34" s="497" t="str">
        <f>IF('OPTOMETRIA_IIst-pr. szczegółowy'!F34&gt;0,'OPTOMETRIA_IIst-pr. szczegółowy'!F34," ")</f>
        <v>2026/2027</v>
      </c>
      <c r="G34" s="497" t="str">
        <f>IF('OPTOMETRIA_IIst-pr. szczegółowy'!G34&gt;0,'OPTOMETRIA_IIst-pr. szczegółowy'!G34," ")</f>
        <v>RPS</v>
      </c>
      <c r="H34" s="500" t="str">
        <f>IF('OPTOMETRIA_IIst-pr. szczegółowy'!H34&gt;0,'OPTOMETRIA_IIst-pr. szczegółowy'!H34," ")</f>
        <v xml:space="preserve"> </v>
      </c>
      <c r="I34" s="500" t="str">
        <f>IF('OPTOMETRIA_IIst-pr. szczegółowy'!I34&gt;0,'OPTOMETRIA_IIst-pr. szczegółowy'!I34," ")</f>
        <v>optyczna aparatura okulistyczno-optometryczna 2</v>
      </c>
      <c r="J34" s="501">
        <f>'OPTOMETRIA_IIst-pr. szczegółowy'!Y34+'OPTOMETRIA_IIst-pr. szczegółowy'!AV34</f>
        <v>75</v>
      </c>
      <c r="K34" s="502">
        <f>'OPTOMETRIA_IIst-pr. szczegółowy'!AS34+'OPTOMETRIA_IIst-pr. szczegółowy'!BP34</f>
        <v>40</v>
      </c>
      <c r="L34" s="503">
        <f>'OPTOMETRIA_IIst-pr. szczegółowy'!Z34+'OPTOMETRIA_IIst-pr. szczegółowy'!AW34</f>
        <v>35</v>
      </c>
      <c r="M34" s="504">
        <f>'OPTOMETRIA_IIst-pr. szczegółowy'!AB34+'OPTOMETRIA_IIst-pr. szczegółowy'!AD34+'OPTOMETRIA_IIst-pr. szczegółowy'!AY34+'OPTOMETRIA_IIst-pr. szczegółowy'!BA34</f>
        <v>15</v>
      </c>
      <c r="N34" s="505">
        <f>'OPTOMETRIA_IIst-pr. szczegółowy'!AA34+'OPTOMETRIA_IIst-pr. szczegółowy'!AX34</f>
        <v>35</v>
      </c>
      <c r="O34" s="196">
        <f>'OPTOMETRIA_IIst-pr. szczegółowy'!X34+'OPTOMETRIA_IIst-pr. szczegółowy'!AU34</f>
        <v>3</v>
      </c>
      <c r="P34" s="506" t="str">
        <f>IF('OPTOMETRIA_IIst-pr. szczegółowy'!V34&gt;0,'OPTOMETRIA_IIst-pr. szczegółowy'!V34," ")</f>
        <v>zal/o</v>
      </c>
      <c r="Q34" s="507">
        <f t="shared" si="0"/>
        <v>3</v>
      </c>
      <c r="R34" s="508">
        <f t="shared" si="1"/>
        <v>1</v>
      </c>
      <c r="S34" s="509">
        <f t="shared" si="2"/>
        <v>1</v>
      </c>
      <c r="T34" s="187"/>
      <c r="U34" s="188"/>
      <c r="V34" s="188">
        <v>1</v>
      </c>
      <c r="W34" s="188"/>
      <c r="X34" s="188"/>
      <c r="Y34" s="188"/>
      <c r="Z34" s="188"/>
      <c r="AA34" s="188">
        <v>1</v>
      </c>
      <c r="AB34" s="188"/>
      <c r="AC34" s="188"/>
      <c r="AD34" s="188"/>
      <c r="AE34" s="189"/>
      <c r="AF34" s="189"/>
      <c r="AG34" s="189"/>
      <c r="AH34" s="189">
        <v>1</v>
      </c>
      <c r="AI34" s="189"/>
      <c r="AJ34" s="187"/>
      <c r="AK34" s="188"/>
      <c r="AL34" s="188"/>
      <c r="AM34" s="188"/>
      <c r="AN34" s="188"/>
      <c r="AO34" s="190"/>
      <c r="AP34" s="230"/>
      <c r="AQ34" s="188"/>
      <c r="AR34" s="188"/>
      <c r="AS34" s="188">
        <v>1</v>
      </c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7"/>
      <c r="BF34" s="188"/>
      <c r="BG34" s="188"/>
      <c r="BH34" s="189">
        <v>1</v>
      </c>
      <c r="BI34" s="190"/>
      <c r="BJ34" s="187"/>
      <c r="BK34" s="188"/>
      <c r="BL34" s="188"/>
      <c r="BM34" s="188"/>
      <c r="BN34" s="188"/>
      <c r="BO34" s="188"/>
      <c r="BP34" s="188"/>
      <c r="BQ34" s="188"/>
      <c r="BR34" s="188"/>
      <c r="BS34" s="188"/>
      <c r="BT34" s="188"/>
      <c r="BU34" s="188"/>
      <c r="BV34" s="188"/>
      <c r="BW34" s="188"/>
      <c r="BX34" s="188"/>
      <c r="BY34" s="188"/>
      <c r="BZ34" s="188"/>
      <c r="CA34" s="188"/>
      <c r="CB34" s="188"/>
      <c r="CC34" s="188"/>
      <c r="CD34" s="188"/>
      <c r="CE34" s="188"/>
      <c r="CF34" s="188"/>
      <c r="CG34" s="188"/>
      <c r="CH34" s="188"/>
      <c r="CI34" s="188"/>
      <c r="CJ34" s="188"/>
      <c r="CK34" s="188"/>
      <c r="CL34" s="188"/>
      <c r="CM34" s="188"/>
      <c r="CN34" s="188"/>
      <c r="CO34" s="188"/>
      <c r="CP34" s="188"/>
      <c r="CQ34" s="188"/>
      <c r="CR34" s="188"/>
      <c r="CS34" s="188"/>
      <c r="CT34" s="188"/>
      <c r="CU34" s="188"/>
      <c r="CV34" s="188"/>
      <c r="CW34" s="188"/>
      <c r="CX34" s="188"/>
      <c r="CY34" s="188"/>
      <c r="CZ34" s="188"/>
      <c r="DA34" s="188"/>
      <c r="DB34" s="188"/>
      <c r="DC34" s="188"/>
      <c r="DD34" s="188"/>
      <c r="DE34" s="188"/>
      <c r="DF34" s="188"/>
      <c r="DG34" s="188"/>
      <c r="DH34" s="188"/>
      <c r="DI34" s="188"/>
      <c r="DJ34" s="188"/>
      <c r="DK34" s="188"/>
      <c r="DL34" s="188"/>
      <c r="DM34" s="188"/>
      <c r="DN34" s="188"/>
      <c r="DO34" s="188"/>
      <c r="DP34" s="188"/>
      <c r="DQ34" s="188"/>
      <c r="DR34" s="188"/>
      <c r="DS34" s="188"/>
      <c r="DT34" s="188"/>
      <c r="DU34" s="188"/>
      <c r="DV34" s="188"/>
      <c r="DW34" s="188"/>
      <c r="DX34" s="188"/>
      <c r="DY34" s="188"/>
      <c r="DZ34" s="188"/>
      <c r="EA34" s="188"/>
      <c r="EB34" s="188"/>
      <c r="EC34" s="188"/>
      <c r="ED34" s="188"/>
      <c r="EE34" s="188"/>
      <c r="EF34" s="188"/>
      <c r="EG34" s="188"/>
      <c r="EH34" s="188"/>
      <c r="EI34" s="188"/>
      <c r="EJ34" s="188"/>
      <c r="EK34" s="188"/>
      <c r="EL34" s="188"/>
      <c r="EM34" s="188"/>
      <c r="EN34" s="188"/>
      <c r="EO34" s="188"/>
      <c r="EP34" s="188"/>
      <c r="EQ34" s="188"/>
      <c r="ER34" s="188"/>
      <c r="ES34" s="188"/>
      <c r="ET34" s="188"/>
      <c r="EU34" s="555"/>
      <c r="EV34" s="187"/>
      <c r="EW34" s="188"/>
      <c r="EX34" s="188"/>
      <c r="EY34" s="188"/>
      <c r="EZ34" s="188"/>
      <c r="FA34" s="188"/>
      <c r="FB34" s="188"/>
      <c r="FC34" s="188"/>
      <c r="FD34" s="188"/>
      <c r="FE34" s="188"/>
      <c r="FF34" s="188"/>
      <c r="FG34" s="188"/>
      <c r="FH34" s="188"/>
      <c r="FI34" s="188"/>
      <c r="FJ34" s="188"/>
      <c r="FK34" s="188"/>
      <c r="FL34" s="188"/>
      <c r="FM34" s="188"/>
      <c r="FN34" s="188"/>
      <c r="FO34" s="188"/>
      <c r="FP34" s="188"/>
      <c r="FQ34" s="188"/>
      <c r="FR34" s="188"/>
      <c r="FS34" s="188"/>
      <c r="FT34" s="188"/>
      <c r="FU34" s="188"/>
      <c r="FV34" s="188"/>
      <c r="FW34" s="188"/>
      <c r="FX34" s="188"/>
      <c r="FY34" s="188"/>
      <c r="FZ34" s="188"/>
      <c r="GA34" s="188"/>
      <c r="GB34" s="188"/>
      <c r="GC34" s="188"/>
      <c r="GD34" s="188"/>
      <c r="GE34" s="188"/>
      <c r="GF34" s="188"/>
      <c r="GG34" s="188"/>
      <c r="GH34" s="188"/>
      <c r="GI34" s="188"/>
      <c r="GJ34" s="188"/>
      <c r="GK34" s="188"/>
      <c r="GL34" s="188"/>
      <c r="GM34" s="188"/>
      <c r="GN34" s="188"/>
      <c r="GO34" s="188"/>
      <c r="GP34" s="188"/>
      <c r="GQ34" s="188"/>
      <c r="GR34" s="188"/>
      <c r="GS34" s="188"/>
      <c r="GT34" s="188"/>
      <c r="GU34" s="188"/>
      <c r="GV34" s="188"/>
      <c r="GW34" s="188"/>
      <c r="GX34" s="188"/>
      <c r="GY34" s="188"/>
      <c r="GZ34" s="188"/>
      <c r="HA34" s="188"/>
      <c r="HB34" s="188"/>
      <c r="HC34" s="188"/>
      <c r="HD34" s="188"/>
      <c r="HE34" s="188"/>
      <c r="HF34" s="188"/>
      <c r="HG34" s="188"/>
      <c r="HH34" s="188"/>
      <c r="HI34" s="188"/>
      <c r="HJ34" s="188"/>
      <c r="HK34" s="188"/>
      <c r="HL34" s="188"/>
      <c r="HM34" s="188"/>
      <c r="HN34" s="188"/>
      <c r="HO34" s="188"/>
      <c r="HP34" s="188"/>
      <c r="HQ34" s="188"/>
      <c r="HR34" s="188"/>
      <c r="HS34" s="188"/>
      <c r="HT34" s="188"/>
      <c r="HU34" s="188"/>
      <c r="HV34" s="188"/>
      <c r="HW34" s="188"/>
      <c r="HX34" s="188"/>
      <c r="HY34" s="188"/>
      <c r="HZ34" s="188"/>
      <c r="IA34" s="188"/>
      <c r="IB34" s="188"/>
      <c r="IC34" s="188"/>
      <c r="ID34" s="188"/>
      <c r="IE34" s="188"/>
      <c r="IF34" s="188"/>
      <c r="IG34" s="190"/>
      <c r="IH34" s="230"/>
      <c r="II34" s="188"/>
      <c r="IJ34" s="188"/>
      <c r="IK34" s="188"/>
      <c r="IL34" s="188"/>
      <c r="IM34" s="188"/>
      <c r="IN34" s="188"/>
      <c r="IO34" s="188"/>
      <c r="IP34" s="188"/>
      <c r="IQ34" s="188"/>
      <c r="IR34" s="188"/>
      <c r="IS34" s="188"/>
      <c r="IT34" s="188"/>
      <c r="IU34" s="188"/>
      <c r="IV34" s="189"/>
      <c r="IW34" s="513">
        <f t="shared" si="3"/>
        <v>0</v>
      </c>
      <c r="IX34" s="514">
        <f t="shared" si="6"/>
        <v>0</v>
      </c>
      <c r="IY34" s="515">
        <f t="shared" si="7"/>
        <v>0</v>
      </c>
      <c r="IZ34" s="537"/>
      <c r="JA34" s="537"/>
      <c r="JB34" s="537"/>
      <c r="JC34" s="537"/>
      <c r="JD34" s="537"/>
      <c r="JE34" s="537"/>
      <c r="JF34" s="537"/>
      <c r="JG34" s="537"/>
      <c r="JH34" s="537"/>
      <c r="JI34" s="537"/>
      <c r="JJ34" s="537"/>
      <c r="JK34" s="537"/>
      <c r="JL34" s="537"/>
    </row>
    <row r="35" spans="1:272" s="77" customFormat="1" ht="30" customHeight="1" x14ac:dyDescent="0.25">
      <c r="A35" s="497">
        <f>'OPTOMETRIA_IIst-pr. szczegółowy'!A35</f>
        <v>16</v>
      </c>
      <c r="B35" s="498" t="str">
        <f>IF('OPTOMETRIA_IIst-pr. szczegółowy'!B35&gt;0,'OPTOMETRIA_IIst-pr. szczegółowy'!B35," ")</f>
        <v xml:space="preserve"> </v>
      </c>
      <c r="C35" s="499" t="str">
        <f>IF('OPTOMETRIA_IIst-pr. szczegółowy'!C35&gt;0,'OPTOMETRIA_IIst-pr. szczegółowy'!C35," ")</f>
        <v>2026/2027</v>
      </c>
      <c r="D35" s="499" t="str">
        <f>IF('OPTOMETRIA_IIst-pr. szczegółowy'!D35&gt;0,'OPTOMETRIA_IIst-pr. szczegółowy'!D35," ")</f>
        <v xml:space="preserve"> </v>
      </c>
      <c r="E35" s="498">
        <f>IF('OPTOMETRIA_IIst-pr. szczegółowy'!E35&gt;0,'OPTOMETRIA_IIst-pr. szczegółowy'!E35," ")</f>
        <v>1</v>
      </c>
      <c r="F35" s="497" t="str">
        <f>IF('OPTOMETRIA_IIst-pr. szczegółowy'!F35&gt;0,'OPTOMETRIA_IIst-pr. szczegółowy'!F35," ")</f>
        <v>2026/2027</v>
      </c>
      <c r="G35" s="497" t="str">
        <f>IF('OPTOMETRIA_IIst-pr. szczegółowy'!G35&gt;0,'OPTOMETRIA_IIst-pr. szczegółowy'!G35," ")</f>
        <v>POW</v>
      </c>
      <c r="H35" s="500" t="str">
        <f>IF('OPTOMETRIA_IIst-pr. szczegółowy'!H35&gt;0,'OPTOMETRIA_IIst-pr. szczegółowy'!H35," ")</f>
        <v xml:space="preserve"> </v>
      </c>
      <c r="I35" s="500" t="str">
        <f>IF('OPTOMETRIA_IIst-pr. szczegółowy'!I35&gt;0,'OPTOMETRIA_IIst-pr. szczegółowy'!I35," ")</f>
        <v>seminarium dyplomowe 1</v>
      </c>
      <c r="J35" s="501">
        <f>'OPTOMETRIA_IIst-pr. szczegółowy'!Y35+'OPTOMETRIA_IIst-pr. szczegółowy'!AV35</f>
        <v>125</v>
      </c>
      <c r="K35" s="502">
        <f>'OPTOMETRIA_IIst-pr. szczegółowy'!AS35+'OPTOMETRIA_IIst-pr. szczegółowy'!BP35</f>
        <v>100</v>
      </c>
      <c r="L35" s="503">
        <f>'OPTOMETRIA_IIst-pr. szczegółowy'!Z35+'OPTOMETRIA_IIst-pr. szczegółowy'!AW35</f>
        <v>25</v>
      </c>
      <c r="M35" s="504">
        <f>'OPTOMETRIA_IIst-pr. szczegółowy'!AB35+'OPTOMETRIA_IIst-pr. szczegółowy'!AD35+'OPTOMETRIA_IIst-pr. szczegółowy'!AY35+'OPTOMETRIA_IIst-pr. szczegółowy'!BA35</f>
        <v>25</v>
      </c>
      <c r="N35" s="505">
        <f>'OPTOMETRIA_IIst-pr. szczegółowy'!AA35+'OPTOMETRIA_IIst-pr. szczegółowy'!AX35</f>
        <v>25</v>
      </c>
      <c r="O35" s="196">
        <f>'OPTOMETRIA_IIst-pr. szczegółowy'!X35+'OPTOMETRIA_IIst-pr. szczegółowy'!AU35</f>
        <v>5</v>
      </c>
      <c r="P35" s="506" t="str">
        <f>IF('OPTOMETRIA_IIst-pr. szczegółowy'!V35&gt;0,'OPTOMETRIA_IIst-pr. szczegółowy'!V35," ")</f>
        <v>zal</v>
      </c>
      <c r="Q35" s="507">
        <f t="shared" si="0"/>
        <v>1</v>
      </c>
      <c r="R35" s="508">
        <f t="shared" si="1"/>
        <v>4</v>
      </c>
      <c r="S35" s="509">
        <f t="shared" si="2"/>
        <v>1</v>
      </c>
      <c r="T35" s="187"/>
      <c r="U35" s="188"/>
      <c r="V35" s="188"/>
      <c r="W35" s="188"/>
      <c r="X35" s="188"/>
      <c r="Y35" s="188"/>
      <c r="Z35" s="188"/>
      <c r="AA35" s="188"/>
      <c r="AB35" s="188"/>
      <c r="AC35" s="188">
        <v>1</v>
      </c>
      <c r="AD35" s="188"/>
      <c r="AE35" s="189"/>
      <c r="AF35" s="189"/>
      <c r="AG35" s="189"/>
      <c r="AH35" s="189"/>
      <c r="AI35" s="189"/>
      <c r="AJ35" s="187"/>
      <c r="AK35" s="188"/>
      <c r="AL35" s="188"/>
      <c r="AM35" s="188"/>
      <c r="AN35" s="188"/>
      <c r="AO35" s="190"/>
      <c r="AP35" s="230"/>
      <c r="AQ35" s="188"/>
      <c r="AR35" s="188"/>
      <c r="AS35" s="188"/>
      <c r="AT35" s="188"/>
      <c r="AU35" s="188"/>
      <c r="AV35" s="188">
        <v>1</v>
      </c>
      <c r="AW35" s="188"/>
      <c r="AX35" s="188"/>
      <c r="AY35" s="188"/>
      <c r="AZ35" s="188">
        <v>1</v>
      </c>
      <c r="BA35" s="188"/>
      <c r="BB35" s="188">
        <v>1</v>
      </c>
      <c r="BC35" s="188"/>
      <c r="BD35" s="188">
        <v>1</v>
      </c>
      <c r="BE35" s="187"/>
      <c r="BF35" s="188">
        <v>1</v>
      </c>
      <c r="BG35" s="188"/>
      <c r="BH35" s="189"/>
      <c r="BI35" s="190"/>
      <c r="BJ35" s="187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188"/>
      <c r="CP35" s="188"/>
      <c r="CQ35" s="188"/>
      <c r="CR35" s="188"/>
      <c r="CS35" s="188"/>
      <c r="CT35" s="188"/>
      <c r="CU35" s="188"/>
      <c r="CV35" s="188"/>
      <c r="CW35" s="188"/>
      <c r="CX35" s="188"/>
      <c r="CY35" s="188"/>
      <c r="CZ35" s="188"/>
      <c r="DA35" s="188"/>
      <c r="DB35" s="188"/>
      <c r="DC35" s="188"/>
      <c r="DD35" s="188"/>
      <c r="DE35" s="188"/>
      <c r="DF35" s="188"/>
      <c r="DG35" s="188"/>
      <c r="DH35" s="188"/>
      <c r="DI35" s="188"/>
      <c r="DJ35" s="188"/>
      <c r="DK35" s="188"/>
      <c r="DL35" s="188"/>
      <c r="DM35" s="188"/>
      <c r="DN35" s="188"/>
      <c r="DO35" s="188"/>
      <c r="DP35" s="188"/>
      <c r="DQ35" s="188"/>
      <c r="DR35" s="188"/>
      <c r="DS35" s="188"/>
      <c r="DT35" s="188"/>
      <c r="DU35" s="188"/>
      <c r="DV35" s="188"/>
      <c r="DW35" s="188"/>
      <c r="DX35" s="188"/>
      <c r="DY35" s="188"/>
      <c r="DZ35" s="188"/>
      <c r="EA35" s="188"/>
      <c r="EB35" s="188"/>
      <c r="EC35" s="188"/>
      <c r="ED35" s="188"/>
      <c r="EE35" s="188"/>
      <c r="EF35" s="188"/>
      <c r="EG35" s="188"/>
      <c r="EH35" s="188"/>
      <c r="EI35" s="188"/>
      <c r="EJ35" s="188"/>
      <c r="EK35" s="188"/>
      <c r="EL35" s="188"/>
      <c r="EM35" s="188"/>
      <c r="EN35" s="188"/>
      <c r="EO35" s="188"/>
      <c r="EP35" s="188"/>
      <c r="EQ35" s="188"/>
      <c r="ER35" s="188"/>
      <c r="ES35" s="188"/>
      <c r="ET35" s="188"/>
      <c r="EU35" s="555"/>
      <c r="EV35" s="187"/>
      <c r="EW35" s="188"/>
      <c r="EX35" s="188"/>
      <c r="EY35" s="188"/>
      <c r="EZ35" s="188"/>
      <c r="FA35" s="188"/>
      <c r="FB35" s="188"/>
      <c r="FC35" s="188"/>
      <c r="FD35" s="188"/>
      <c r="FE35" s="188"/>
      <c r="FF35" s="188"/>
      <c r="FG35" s="188"/>
      <c r="FH35" s="188"/>
      <c r="FI35" s="188"/>
      <c r="FJ35" s="188"/>
      <c r="FK35" s="188"/>
      <c r="FL35" s="188"/>
      <c r="FM35" s="188"/>
      <c r="FN35" s="188"/>
      <c r="FO35" s="188"/>
      <c r="FP35" s="188"/>
      <c r="FQ35" s="188"/>
      <c r="FR35" s="188"/>
      <c r="FS35" s="188"/>
      <c r="FT35" s="188"/>
      <c r="FU35" s="188"/>
      <c r="FV35" s="188"/>
      <c r="FW35" s="188"/>
      <c r="FX35" s="188"/>
      <c r="FY35" s="188"/>
      <c r="FZ35" s="188"/>
      <c r="GA35" s="188"/>
      <c r="GB35" s="188"/>
      <c r="GC35" s="188"/>
      <c r="GD35" s="188"/>
      <c r="GE35" s="188"/>
      <c r="GF35" s="188"/>
      <c r="GG35" s="188"/>
      <c r="GH35" s="188"/>
      <c r="GI35" s="188"/>
      <c r="GJ35" s="188"/>
      <c r="GK35" s="188"/>
      <c r="GL35" s="188"/>
      <c r="GM35" s="188"/>
      <c r="GN35" s="188"/>
      <c r="GO35" s="188"/>
      <c r="GP35" s="188"/>
      <c r="GQ35" s="188"/>
      <c r="GR35" s="188"/>
      <c r="GS35" s="188"/>
      <c r="GT35" s="188"/>
      <c r="GU35" s="188"/>
      <c r="GV35" s="188"/>
      <c r="GW35" s="188"/>
      <c r="GX35" s="188"/>
      <c r="GY35" s="188"/>
      <c r="GZ35" s="188"/>
      <c r="HA35" s="188"/>
      <c r="HB35" s="188"/>
      <c r="HC35" s="188"/>
      <c r="HD35" s="188"/>
      <c r="HE35" s="188"/>
      <c r="HF35" s="188"/>
      <c r="HG35" s="188"/>
      <c r="HH35" s="188"/>
      <c r="HI35" s="188"/>
      <c r="HJ35" s="188"/>
      <c r="HK35" s="188"/>
      <c r="HL35" s="188"/>
      <c r="HM35" s="188"/>
      <c r="HN35" s="188"/>
      <c r="HO35" s="188"/>
      <c r="HP35" s="188"/>
      <c r="HQ35" s="188"/>
      <c r="HR35" s="188"/>
      <c r="HS35" s="188"/>
      <c r="HT35" s="188"/>
      <c r="HU35" s="188"/>
      <c r="HV35" s="188"/>
      <c r="HW35" s="188"/>
      <c r="HX35" s="188"/>
      <c r="HY35" s="188"/>
      <c r="HZ35" s="188"/>
      <c r="IA35" s="188"/>
      <c r="IB35" s="188"/>
      <c r="IC35" s="188"/>
      <c r="ID35" s="188"/>
      <c r="IE35" s="188"/>
      <c r="IF35" s="188"/>
      <c r="IG35" s="190"/>
      <c r="IH35" s="230"/>
      <c r="II35" s="188"/>
      <c r="IJ35" s="188"/>
      <c r="IK35" s="188"/>
      <c r="IL35" s="188"/>
      <c r="IM35" s="188"/>
      <c r="IN35" s="188"/>
      <c r="IO35" s="188"/>
      <c r="IP35" s="188"/>
      <c r="IQ35" s="188"/>
      <c r="IR35" s="188"/>
      <c r="IS35" s="188"/>
      <c r="IT35" s="188"/>
      <c r="IU35" s="188"/>
      <c r="IV35" s="189"/>
      <c r="IW35" s="513">
        <f t="shared" si="3"/>
        <v>0</v>
      </c>
      <c r="IX35" s="514">
        <f t="shared" si="6"/>
        <v>0</v>
      </c>
      <c r="IY35" s="515">
        <f t="shared" si="7"/>
        <v>0</v>
      </c>
      <c r="IZ35" s="537"/>
      <c r="JA35" s="537"/>
      <c r="JB35" s="537"/>
      <c r="JC35" s="537"/>
      <c r="JD35" s="537"/>
      <c r="JE35" s="537"/>
      <c r="JF35" s="537"/>
      <c r="JG35" s="537"/>
      <c r="JH35" s="537"/>
      <c r="JI35" s="537"/>
      <c r="JJ35" s="537"/>
      <c r="JK35" s="537"/>
      <c r="JL35" s="537"/>
    </row>
    <row r="36" spans="1:272" s="77" customFormat="1" ht="47.25" x14ac:dyDescent="0.25">
      <c r="A36" s="497">
        <f>'OPTOMETRIA_IIst-pr. szczegółowy'!A36</f>
        <v>17</v>
      </c>
      <c r="B36" s="498" t="str">
        <f>IF('OPTOMETRIA_IIst-pr. szczegółowy'!B36&gt;0,'OPTOMETRIA_IIst-pr. szczegółowy'!B36," ")</f>
        <v xml:space="preserve"> </v>
      </c>
      <c r="C36" s="499" t="str">
        <f>IF('OPTOMETRIA_IIst-pr. szczegółowy'!C36&gt;0,'OPTOMETRIA_IIst-pr. szczegółowy'!C36," ")</f>
        <v>2026/2027</v>
      </c>
      <c r="D36" s="499" t="str">
        <f>IF('OPTOMETRIA_IIst-pr. szczegółowy'!D36&gt;0,'OPTOMETRIA_IIst-pr. szczegółowy'!D36," ")</f>
        <v xml:space="preserve"> </v>
      </c>
      <c r="E36" s="498">
        <f>IF('OPTOMETRIA_IIst-pr. szczegółowy'!E36&gt;0,'OPTOMETRIA_IIst-pr. szczegółowy'!E36," ")</f>
        <v>1</v>
      </c>
      <c r="F36" s="497" t="str">
        <f>IF('OPTOMETRIA_IIst-pr. szczegółowy'!F36&gt;0,'OPTOMETRIA_IIst-pr. szczegółowy'!F36," ")</f>
        <v>2026/2027</v>
      </c>
      <c r="G36" s="497" t="str">
        <f>IF('OPTOMETRIA_IIst-pr. szczegółowy'!G36&gt;0,'OPTOMETRIA_IIst-pr. szczegółowy'!G36," ")</f>
        <v>POW</v>
      </c>
      <c r="H36" s="500" t="str">
        <f>IF('OPTOMETRIA_IIst-pr. szczegółowy'!H36&gt;0,'OPTOMETRIA_IIst-pr. szczegółowy'!H36," ")</f>
        <v xml:space="preserve"> </v>
      </c>
      <c r="I36" s="500" t="str">
        <f>IF('OPTOMETRIA_IIst-pr. szczegółowy'!I36&gt;0,'OPTOMETRIA_IIst-pr. szczegółowy'!I36," ")</f>
        <v>problematyka zdrowia publicznego / organizacja systemu ochrony zdrowia</v>
      </c>
      <c r="J36" s="501">
        <f>'OPTOMETRIA_IIst-pr. szczegółowy'!Y36+'OPTOMETRIA_IIst-pr. szczegółowy'!AV36</f>
        <v>50</v>
      </c>
      <c r="K36" s="502">
        <f>'OPTOMETRIA_IIst-pr. szczegółowy'!AS36+'OPTOMETRIA_IIst-pr. szczegółowy'!BP36</f>
        <v>15</v>
      </c>
      <c r="L36" s="503">
        <f>'OPTOMETRIA_IIst-pr. szczegółowy'!Z36+'OPTOMETRIA_IIst-pr. szczegółowy'!AW36</f>
        <v>35</v>
      </c>
      <c r="M36" s="504">
        <f>'OPTOMETRIA_IIst-pr. szczegółowy'!AB36+'OPTOMETRIA_IIst-pr. szczegółowy'!AD36+'OPTOMETRIA_IIst-pr. szczegółowy'!AY36+'OPTOMETRIA_IIst-pr. szczegółowy'!BA36</f>
        <v>35</v>
      </c>
      <c r="N36" s="505">
        <f>'OPTOMETRIA_IIst-pr. szczegółowy'!AA36+'OPTOMETRIA_IIst-pr. szczegółowy'!AX36</f>
        <v>35</v>
      </c>
      <c r="O36" s="196">
        <f>'OPTOMETRIA_IIst-pr. szczegółowy'!X36+'OPTOMETRIA_IIst-pr. szczegółowy'!AU36</f>
        <v>2</v>
      </c>
      <c r="P36" s="506" t="str">
        <f>IF('OPTOMETRIA_IIst-pr. szczegółowy'!V36&gt;0,'OPTOMETRIA_IIst-pr. szczegółowy'!V36," ")</f>
        <v>zal/o</v>
      </c>
      <c r="Q36" s="507">
        <f t="shared" si="0"/>
        <v>3</v>
      </c>
      <c r="R36" s="508">
        <f t="shared" si="1"/>
        <v>2</v>
      </c>
      <c r="S36" s="509">
        <f t="shared" si="2"/>
        <v>1</v>
      </c>
      <c r="T36" s="187"/>
      <c r="U36" s="188"/>
      <c r="V36" s="188"/>
      <c r="W36" s="188"/>
      <c r="X36" s="188"/>
      <c r="Y36" s="188"/>
      <c r="Z36" s="188"/>
      <c r="AA36" s="188"/>
      <c r="AB36" s="188"/>
      <c r="AC36" s="188"/>
      <c r="AD36" s="188">
        <v>1</v>
      </c>
      <c r="AE36" s="189">
        <v>1</v>
      </c>
      <c r="AF36" s="189">
        <v>1</v>
      </c>
      <c r="AG36" s="189"/>
      <c r="AH36" s="189"/>
      <c r="AI36" s="189"/>
      <c r="AJ36" s="187"/>
      <c r="AK36" s="188"/>
      <c r="AL36" s="188"/>
      <c r="AM36" s="188"/>
      <c r="AN36" s="188"/>
      <c r="AO36" s="190"/>
      <c r="AP36" s="230"/>
      <c r="AQ36" s="188"/>
      <c r="AR36" s="188"/>
      <c r="AS36" s="188"/>
      <c r="AT36" s="188"/>
      <c r="AU36" s="188"/>
      <c r="AV36" s="188"/>
      <c r="AW36" s="188"/>
      <c r="AX36" s="188">
        <v>1</v>
      </c>
      <c r="AY36" s="188">
        <v>1</v>
      </c>
      <c r="AZ36" s="188"/>
      <c r="BA36" s="188"/>
      <c r="BB36" s="188"/>
      <c r="BC36" s="188"/>
      <c r="BD36" s="188"/>
      <c r="BE36" s="187"/>
      <c r="BF36" s="188"/>
      <c r="BG36" s="188">
        <v>1</v>
      </c>
      <c r="BH36" s="189"/>
      <c r="BI36" s="190"/>
      <c r="BJ36" s="187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X36" s="188"/>
      <c r="BY36" s="188"/>
      <c r="BZ36" s="188"/>
      <c r="CA36" s="188"/>
      <c r="CB36" s="188"/>
      <c r="CC36" s="188"/>
      <c r="CD36" s="188"/>
      <c r="CE36" s="188"/>
      <c r="CF36" s="188"/>
      <c r="CG36" s="188"/>
      <c r="CH36" s="188"/>
      <c r="CI36" s="188"/>
      <c r="CJ36" s="188"/>
      <c r="CK36" s="188"/>
      <c r="CL36" s="188"/>
      <c r="CM36" s="188"/>
      <c r="CN36" s="188"/>
      <c r="CO36" s="188"/>
      <c r="CP36" s="188"/>
      <c r="CQ36" s="188"/>
      <c r="CR36" s="188"/>
      <c r="CS36" s="188"/>
      <c r="CT36" s="188"/>
      <c r="CU36" s="188"/>
      <c r="CV36" s="188"/>
      <c r="CW36" s="188"/>
      <c r="CX36" s="188"/>
      <c r="CY36" s="188"/>
      <c r="CZ36" s="188"/>
      <c r="DA36" s="188"/>
      <c r="DB36" s="188"/>
      <c r="DC36" s="188"/>
      <c r="DD36" s="188"/>
      <c r="DE36" s="188"/>
      <c r="DF36" s="188"/>
      <c r="DG36" s="188"/>
      <c r="DH36" s="188"/>
      <c r="DI36" s="188"/>
      <c r="DJ36" s="188"/>
      <c r="DK36" s="188"/>
      <c r="DL36" s="188"/>
      <c r="DM36" s="188"/>
      <c r="DN36" s="188"/>
      <c r="DO36" s="188"/>
      <c r="DP36" s="188"/>
      <c r="DQ36" s="188"/>
      <c r="DR36" s="188"/>
      <c r="DS36" s="188"/>
      <c r="DT36" s="188"/>
      <c r="DU36" s="188"/>
      <c r="DV36" s="188"/>
      <c r="DW36" s="188"/>
      <c r="DX36" s="188"/>
      <c r="DY36" s="188"/>
      <c r="DZ36" s="188"/>
      <c r="EA36" s="188"/>
      <c r="EB36" s="188"/>
      <c r="EC36" s="188"/>
      <c r="ED36" s="188"/>
      <c r="EE36" s="188"/>
      <c r="EF36" s="188"/>
      <c r="EG36" s="188"/>
      <c r="EH36" s="188"/>
      <c r="EI36" s="188"/>
      <c r="EJ36" s="188"/>
      <c r="EK36" s="188"/>
      <c r="EL36" s="188"/>
      <c r="EM36" s="188"/>
      <c r="EN36" s="188"/>
      <c r="EO36" s="188"/>
      <c r="EP36" s="188"/>
      <c r="EQ36" s="188"/>
      <c r="ER36" s="188"/>
      <c r="ES36" s="188"/>
      <c r="ET36" s="188"/>
      <c r="EU36" s="555"/>
      <c r="EV36" s="187"/>
      <c r="EW36" s="188"/>
      <c r="EX36" s="188"/>
      <c r="EY36" s="188"/>
      <c r="EZ36" s="188"/>
      <c r="FA36" s="188"/>
      <c r="FB36" s="188"/>
      <c r="FC36" s="188"/>
      <c r="FD36" s="188"/>
      <c r="FE36" s="188"/>
      <c r="FF36" s="188"/>
      <c r="FG36" s="188"/>
      <c r="FH36" s="188"/>
      <c r="FI36" s="188"/>
      <c r="FJ36" s="188"/>
      <c r="FK36" s="188"/>
      <c r="FL36" s="188"/>
      <c r="FM36" s="188"/>
      <c r="FN36" s="188"/>
      <c r="FO36" s="188"/>
      <c r="FP36" s="188"/>
      <c r="FQ36" s="188"/>
      <c r="FR36" s="188"/>
      <c r="FS36" s="188"/>
      <c r="FT36" s="188"/>
      <c r="FU36" s="188"/>
      <c r="FV36" s="188"/>
      <c r="FW36" s="188"/>
      <c r="FX36" s="188"/>
      <c r="FY36" s="188"/>
      <c r="FZ36" s="188"/>
      <c r="GA36" s="188"/>
      <c r="GB36" s="188"/>
      <c r="GC36" s="188"/>
      <c r="GD36" s="188"/>
      <c r="GE36" s="188"/>
      <c r="GF36" s="188"/>
      <c r="GG36" s="188"/>
      <c r="GH36" s="188"/>
      <c r="GI36" s="188"/>
      <c r="GJ36" s="188"/>
      <c r="GK36" s="188"/>
      <c r="GL36" s="188"/>
      <c r="GM36" s="188"/>
      <c r="GN36" s="188"/>
      <c r="GO36" s="188"/>
      <c r="GP36" s="188"/>
      <c r="GQ36" s="188"/>
      <c r="GR36" s="188"/>
      <c r="GS36" s="188"/>
      <c r="GT36" s="188"/>
      <c r="GU36" s="188"/>
      <c r="GV36" s="188"/>
      <c r="GW36" s="188"/>
      <c r="GX36" s="188"/>
      <c r="GY36" s="188"/>
      <c r="GZ36" s="188"/>
      <c r="HA36" s="188"/>
      <c r="HB36" s="188"/>
      <c r="HC36" s="188"/>
      <c r="HD36" s="188"/>
      <c r="HE36" s="188"/>
      <c r="HF36" s="188"/>
      <c r="HG36" s="188"/>
      <c r="HH36" s="188"/>
      <c r="HI36" s="188"/>
      <c r="HJ36" s="188"/>
      <c r="HK36" s="188"/>
      <c r="HL36" s="188"/>
      <c r="HM36" s="188"/>
      <c r="HN36" s="188"/>
      <c r="HO36" s="188"/>
      <c r="HP36" s="188"/>
      <c r="HQ36" s="188"/>
      <c r="HR36" s="188"/>
      <c r="HS36" s="188"/>
      <c r="HT36" s="188"/>
      <c r="HU36" s="188"/>
      <c r="HV36" s="188"/>
      <c r="HW36" s="188"/>
      <c r="HX36" s="188"/>
      <c r="HY36" s="188"/>
      <c r="HZ36" s="188"/>
      <c r="IA36" s="188"/>
      <c r="IB36" s="188"/>
      <c r="IC36" s="188"/>
      <c r="ID36" s="188"/>
      <c r="IE36" s="188"/>
      <c r="IF36" s="188"/>
      <c r="IG36" s="190"/>
      <c r="IH36" s="230"/>
      <c r="II36" s="188"/>
      <c r="IJ36" s="188"/>
      <c r="IK36" s="188"/>
      <c r="IL36" s="188"/>
      <c r="IM36" s="188"/>
      <c r="IN36" s="188"/>
      <c r="IO36" s="188"/>
      <c r="IP36" s="188"/>
      <c r="IQ36" s="188"/>
      <c r="IR36" s="188"/>
      <c r="IS36" s="188"/>
      <c r="IT36" s="188"/>
      <c r="IU36" s="188"/>
      <c r="IV36" s="189"/>
      <c r="IW36" s="513">
        <f t="shared" si="3"/>
        <v>0</v>
      </c>
      <c r="IX36" s="514">
        <f t="shared" si="6"/>
        <v>0</v>
      </c>
      <c r="IY36" s="515">
        <f t="shared" si="7"/>
        <v>0</v>
      </c>
      <c r="IZ36" s="537"/>
      <c r="JA36" s="537"/>
      <c r="JB36" s="537"/>
      <c r="JC36" s="537"/>
      <c r="JD36" s="537"/>
      <c r="JE36" s="537"/>
      <c r="JF36" s="537"/>
      <c r="JG36" s="537"/>
      <c r="JH36" s="537"/>
      <c r="JI36" s="537"/>
      <c r="JJ36" s="537"/>
      <c r="JK36" s="537"/>
      <c r="JL36" s="537"/>
    </row>
    <row r="37" spans="1:272" s="77" customFormat="1" ht="47.25" x14ac:dyDescent="0.25">
      <c r="A37" s="497">
        <f>'OPTOMETRIA_IIst-pr. szczegółowy'!A37</f>
        <v>18</v>
      </c>
      <c r="B37" s="498" t="str">
        <f>IF('OPTOMETRIA_IIst-pr. szczegółowy'!B37&gt;0,'OPTOMETRIA_IIst-pr. szczegółowy'!B37," ")</f>
        <v xml:space="preserve"> </v>
      </c>
      <c r="C37" s="499" t="str">
        <f>IF('OPTOMETRIA_IIst-pr. szczegółowy'!C37&gt;0,'OPTOMETRIA_IIst-pr. szczegółowy'!C37," ")</f>
        <v>2026/2027</v>
      </c>
      <c r="D37" s="499" t="str">
        <f>IF('OPTOMETRIA_IIst-pr. szczegółowy'!D37&gt;0,'OPTOMETRIA_IIst-pr. szczegółowy'!D37," ")</f>
        <v xml:space="preserve"> </v>
      </c>
      <c r="E37" s="498">
        <f>IF('OPTOMETRIA_IIst-pr. szczegółowy'!E37&gt;0,'OPTOMETRIA_IIst-pr. szczegółowy'!E37," ")</f>
        <v>1</v>
      </c>
      <c r="F37" s="497" t="str">
        <f>IF('OPTOMETRIA_IIst-pr. szczegółowy'!F37&gt;0,'OPTOMETRIA_IIst-pr. szczegółowy'!F37," ")</f>
        <v>2026/2027</v>
      </c>
      <c r="G37" s="497" t="str">
        <f>IF('OPTOMETRIA_IIst-pr. szczegółowy'!G37&gt;0,'OPTOMETRIA_IIst-pr. szczegółowy'!G37," ")</f>
        <v>POW</v>
      </c>
      <c r="H37" s="500" t="str">
        <f>IF('OPTOMETRIA_IIst-pr. szczegółowy'!H37&gt;0,'OPTOMETRIA_IIst-pr. szczegółowy'!H37," ")</f>
        <v xml:space="preserve"> </v>
      </c>
      <c r="I37" s="500" t="str">
        <f>IF('OPTOMETRIA_IIst-pr. szczegółowy'!I37&gt;0,'OPTOMETRIA_IIst-pr. szczegółowy'!I37," ")</f>
        <v>zdrowie środowiskowe / zagrożenia epidemiologiczne</v>
      </c>
      <c r="J37" s="501">
        <f>'OPTOMETRIA_IIst-pr. szczegółowy'!Y37+'OPTOMETRIA_IIst-pr. szczegółowy'!AV37</f>
        <v>50</v>
      </c>
      <c r="K37" s="502">
        <f>'OPTOMETRIA_IIst-pr. szczegółowy'!AS37+'OPTOMETRIA_IIst-pr. szczegółowy'!BP37</f>
        <v>15</v>
      </c>
      <c r="L37" s="503">
        <f>'OPTOMETRIA_IIst-pr. szczegółowy'!Z37+'OPTOMETRIA_IIst-pr. szczegółowy'!AW37</f>
        <v>35</v>
      </c>
      <c r="M37" s="504">
        <f>'OPTOMETRIA_IIst-pr. szczegółowy'!AB37+'OPTOMETRIA_IIst-pr. szczegółowy'!AD37+'OPTOMETRIA_IIst-pr. szczegółowy'!AY37+'OPTOMETRIA_IIst-pr. szczegółowy'!BA37</f>
        <v>35</v>
      </c>
      <c r="N37" s="505">
        <f>'OPTOMETRIA_IIst-pr. szczegółowy'!AA37+'OPTOMETRIA_IIst-pr. szczegółowy'!AX37</f>
        <v>35</v>
      </c>
      <c r="O37" s="196">
        <f>'OPTOMETRIA_IIst-pr. szczegółowy'!X37+'OPTOMETRIA_IIst-pr. szczegółowy'!AU37</f>
        <v>2</v>
      </c>
      <c r="P37" s="506" t="str">
        <f>IF('OPTOMETRIA_IIst-pr. szczegółowy'!V37&gt;0,'OPTOMETRIA_IIst-pr. szczegółowy'!V37," ")</f>
        <v>zal/o</v>
      </c>
      <c r="Q37" s="507">
        <f t="shared" si="0"/>
        <v>1</v>
      </c>
      <c r="R37" s="508">
        <f t="shared" si="1"/>
        <v>1</v>
      </c>
      <c r="S37" s="509">
        <f t="shared" si="2"/>
        <v>1</v>
      </c>
      <c r="T37" s="187"/>
      <c r="U37" s="188"/>
      <c r="V37" s="188"/>
      <c r="W37" s="188"/>
      <c r="X37" s="188"/>
      <c r="Y37" s="188"/>
      <c r="Z37" s="188"/>
      <c r="AA37" s="188"/>
      <c r="AB37" s="188"/>
      <c r="AC37" s="188"/>
      <c r="AD37" s="188">
        <v>1</v>
      </c>
      <c r="AE37" s="189"/>
      <c r="AF37" s="189"/>
      <c r="AG37" s="189"/>
      <c r="AH37" s="189"/>
      <c r="AI37" s="189"/>
      <c r="AJ37" s="187"/>
      <c r="AK37" s="188"/>
      <c r="AL37" s="188"/>
      <c r="AM37" s="188"/>
      <c r="AN37" s="188"/>
      <c r="AO37" s="190"/>
      <c r="AP37" s="230"/>
      <c r="AQ37" s="188"/>
      <c r="AR37" s="188"/>
      <c r="AS37" s="188"/>
      <c r="AT37" s="188"/>
      <c r="AU37" s="188"/>
      <c r="AV37" s="188"/>
      <c r="AW37" s="188"/>
      <c r="AX37" s="188"/>
      <c r="AY37" s="188">
        <v>1</v>
      </c>
      <c r="AZ37" s="188"/>
      <c r="BA37" s="188"/>
      <c r="BB37" s="188"/>
      <c r="BC37" s="188"/>
      <c r="BD37" s="188"/>
      <c r="BE37" s="187"/>
      <c r="BF37" s="188"/>
      <c r="BG37" s="188">
        <v>1</v>
      </c>
      <c r="BH37" s="189"/>
      <c r="BI37" s="190"/>
      <c r="BJ37" s="187"/>
      <c r="BK37" s="188"/>
      <c r="BL37" s="188"/>
      <c r="BM37" s="188"/>
      <c r="BN37" s="188"/>
      <c r="BO37" s="188"/>
      <c r="BP37" s="188"/>
      <c r="BQ37" s="188"/>
      <c r="BR37" s="188"/>
      <c r="BS37" s="188"/>
      <c r="BT37" s="188"/>
      <c r="BU37" s="188"/>
      <c r="BV37" s="188"/>
      <c r="BW37" s="188"/>
      <c r="BX37" s="188"/>
      <c r="BY37" s="188"/>
      <c r="BZ37" s="188"/>
      <c r="CA37" s="188"/>
      <c r="CB37" s="188"/>
      <c r="CC37" s="188"/>
      <c r="CD37" s="188"/>
      <c r="CE37" s="188"/>
      <c r="CF37" s="188"/>
      <c r="CG37" s="188"/>
      <c r="CH37" s="188"/>
      <c r="CI37" s="188"/>
      <c r="CJ37" s="188"/>
      <c r="CK37" s="188"/>
      <c r="CL37" s="188"/>
      <c r="CM37" s="188"/>
      <c r="CN37" s="188"/>
      <c r="CO37" s="188"/>
      <c r="CP37" s="188"/>
      <c r="CQ37" s="188"/>
      <c r="CR37" s="188"/>
      <c r="CS37" s="188"/>
      <c r="CT37" s="188"/>
      <c r="CU37" s="188"/>
      <c r="CV37" s="188"/>
      <c r="CW37" s="188"/>
      <c r="CX37" s="188"/>
      <c r="CY37" s="188"/>
      <c r="CZ37" s="188"/>
      <c r="DA37" s="188"/>
      <c r="DB37" s="188"/>
      <c r="DC37" s="188"/>
      <c r="DD37" s="188"/>
      <c r="DE37" s="188"/>
      <c r="DF37" s="188"/>
      <c r="DG37" s="188"/>
      <c r="DH37" s="188"/>
      <c r="DI37" s="188"/>
      <c r="DJ37" s="188"/>
      <c r="DK37" s="188"/>
      <c r="DL37" s="188"/>
      <c r="DM37" s="188"/>
      <c r="DN37" s="188"/>
      <c r="DO37" s="188"/>
      <c r="DP37" s="188"/>
      <c r="DQ37" s="188"/>
      <c r="DR37" s="188"/>
      <c r="DS37" s="188"/>
      <c r="DT37" s="188"/>
      <c r="DU37" s="188"/>
      <c r="DV37" s="188"/>
      <c r="DW37" s="188"/>
      <c r="DX37" s="188"/>
      <c r="DY37" s="188"/>
      <c r="DZ37" s="188"/>
      <c r="EA37" s="188"/>
      <c r="EB37" s="188"/>
      <c r="EC37" s="188"/>
      <c r="ED37" s="188"/>
      <c r="EE37" s="188"/>
      <c r="EF37" s="188"/>
      <c r="EG37" s="188"/>
      <c r="EH37" s="188"/>
      <c r="EI37" s="188"/>
      <c r="EJ37" s="188"/>
      <c r="EK37" s="188"/>
      <c r="EL37" s="188"/>
      <c r="EM37" s="188"/>
      <c r="EN37" s="188"/>
      <c r="EO37" s="188"/>
      <c r="EP37" s="188"/>
      <c r="EQ37" s="188"/>
      <c r="ER37" s="188"/>
      <c r="ES37" s="188"/>
      <c r="ET37" s="188"/>
      <c r="EU37" s="555"/>
      <c r="EV37" s="187"/>
      <c r="EW37" s="188"/>
      <c r="EX37" s="188"/>
      <c r="EY37" s="188"/>
      <c r="EZ37" s="188"/>
      <c r="FA37" s="188"/>
      <c r="FB37" s="188"/>
      <c r="FC37" s="188"/>
      <c r="FD37" s="188"/>
      <c r="FE37" s="188"/>
      <c r="FF37" s="188"/>
      <c r="FG37" s="188"/>
      <c r="FH37" s="188"/>
      <c r="FI37" s="188"/>
      <c r="FJ37" s="188"/>
      <c r="FK37" s="188"/>
      <c r="FL37" s="188"/>
      <c r="FM37" s="188"/>
      <c r="FN37" s="188"/>
      <c r="FO37" s="188"/>
      <c r="FP37" s="188"/>
      <c r="FQ37" s="188"/>
      <c r="FR37" s="188"/>
      <c r="FS37" s="188"/>
      <c r="FT37" s="188"/>
      <c r="FU37" s="188"/>
      <c r="FV37" s="188"/>
      <c r="FW37" s="188"/>
      <c r="FX37" s="188"/>
      <c r="FY37" s="188"/>
      <c r="FZ37" s="188"/>
      <c r="GA37" s="188"/>
      <c r="GB37" s="188"/>
      <c r="GC37" s="188"/>
      <c r="GD37" s="188"/>
      <c r="GE37" s="188"/>
      <c r="GF37" s="188"/>
      <c r="GG37" s="188"/>
      <c r="GH37" s="188"/>
      <c r="GI37" s="188"/>
      <c r="GJ37" s="188"/>
      <c r="GK37" s="188"/>
      <c r="GL37" s="188"/>
      <c r="GM37" s="188"/>
      <c r="GN37" s="188"/>
      <c r="GO37" s="188"/>
      <c r="GP37" s="188"/>
      <c r="GQ37" s="188"/>
      <c r="GR37" s="188"/>
      <c r="GS37" s="188"/>
      <c r="GT37" s="188"/>
      <c r="GU37" s="188"/>
      <c r="GV37" s="188"/>
      <c r="GW37" s="188"/>
      <c r="GX37" s="188"/>
      <c r="GY37" s="188"/>
      <c r="GZ37" s="188"/>
      <c r="HA37" s="188"/>
      <c r="HB37" s="188"/>
      <c r="HC37" s="188"/>
      <c r="HD37" s="188"/>
      <c r="HE37" s="188"/>
      <c r="HF37" s="188"/>
      <c r="HG37" s="188"/>
      <c r="HH37" s="188"/>
      <c r="HI37" s="188"/>
      <c r="HJ37" s="188"/>
      <c r="HK37" s="188"/>
      <c r="HL37" s="188"/>
      <c r="HM37" s="188"/>
      <c r="HN37" s="188"/>
      <c r="HO37" s="188"/>
      <c r="HP37" s="188"/>
      <c r="HQ37" s="188"/>
      <c r="HR37" s="188"/>
      <c r="HS37" s="188"/>
      <c r="HT37" s="188"/>
      <c r="HU37" s="188"/>
      <c r="HV37" s="188"/>
      <c r="HW37" s="188"/>
      <c r="HX37" s="188"/>
      <c r="HY37" s="188"/>
      <c r="HZ37" s="188"/>
      <c r="IA37" s="188"/>
      <c r="IB37" s="188"/>
      <c r="IC37" s="188"/>
      <c r="ID37" s="188"/>
      <c r="IE37" s="188"/>
      <c r="IF37" s="188"/>
      <c r="IG37" s="190"/>
      <c r="IH37" s="230"/>
      <c r="II37" s="188"/>
      <c r="IJ37" s="188"/>
      <c r="IK37" s="188"/>
      <c r="IL37" s="188"/>
      <c r="IM37" s="188"/>
      <c r="IN37" s="188"/>
      <c r="IO37" s="188"/>
      <c r="IP37" s="188"/>
      <c r="IQ37" s="188"/>
      <c r="IR37" s="188"/>
      <c r="IS37" s="188"/>
      <c r="IT37" s="188"/>
      <c r="IU37" s="188"/>
      <c r="IV37" s="189"/>
      <c r="IW37" s="513">
        <f t="shared" si="3"/>
        <v>0</v>
      </c>
      <c r="IX37" s="514">
        <f t="shared" si="6"/>
        <v>0</v>
      </c>
      <c r="IY37" s="515">
        <f t="shared" si="7"/>
        <v>0</v>
      </c>
      <c r="IZ37" s="537"/>
      <c r="JA37" s="537"/>
      <c r="JB37" s="537"/>
      <c r="JC37" s="537"/>
      <c r="JD37" s="537"/>
      <c r="JE37" s="537"/>
      <c r="JF37" s="537"/>
      <c r="JG37" s="537"/>
      <c r="JH37" s="537"/>
      <c r="JI37" s="537"/>
      <c r="JJ37" s="537"/>
      <c r="JK37" s="537"/>
      <c r="JL37" s="537"/>
    </row>
    <row r="38" spans="1:272" s="77" customFormat="1" ht="94.5" x14ac:dyDescent="0.25">
      <c r="A38" s="497">
        <f>'OPTOMETRIA_IIst-pr. szczegółowy'!A38</f>
        <v>19</v>
      </c>
      <c r="B38" s="498" t="str">
        <f>IF('OPTOMETRIA_IIst-pr. szczegółowy'!B38&gt;0,'OPTOMETRIA_IIst-pr. szczegółowy'!B38," ")</f>
        <v xml:space="preserve"> </v>
      </c>
      <c r="C38" s="499" t="str">
        <f>IF('OPTOMETRIA_IIst-pr. szczegółowy'!C38&gt;0,'OPTOMETRIA_IIst-pr. szczegółowy'!C38," ")</f>
        <v>2026/2027</v>
      </c>
      <c r="D38" s="499" t="str">
        <f>IF('OPTOMETRIA_IIst-pr. szczegółowy'!D38&gt;0,'OPTOMETRIA_IIst-pr. szczegółowy'!D38," ")</f>
        <v xml:space="preserve"> </v>
      </c>
      <c r="E38" s="498">
        <f>IF('OPTOMETRIA_IIst-pr. szczegółowy'!E38&gt;0,'OPTOMETRIA_IIst-pr. szczegółowy'!E38," ")</f>
        <v>1</v>
      </c>
      <c r="F38" s="497" t="str">
        <f>IF('OPTOMETRIA_IIst-pr. szczegółowy'!F38&gt;0,'OPTOMETRIA_IIst-pr. szczegółowy'!F38," ")</f>
        <v>2026/2027</v>
      </c>
      <c r="G38" s="497" t="str">
        <f>IF('OPTOMETRIA_IIst-pr. szczegółowy'!G38&gt;0,'OPTOMETRIA_IIst-pr. szczegółowy'!G38," ")</f>
        <v>POW</v>
      </c>
      <c r="H38" s="500" t="str">
        <f>IF('OPTOMETRIA_IIst-pr. szczegółowy'!H38&gt;0,'OPTOMETRIA_IIst-pr. szczegółowy'!H38," ")</f>
        <v xml:space="preserve"> </v>
      </c>
      <c r="I38" s="500" t="str">
        <f>IF('OPTOMETRIA_IIst-pr. szczegółowy'!I38&gt;0,'OPTOMETRIA_IIst-pr. szczegółowy'!I38," ")</f>
        <v>telemedycyna i e-zdrowie / wprowadzenie do praktycznego zastosowania sztucznej inteligencji w ochronie zdrowia</v>
      </c>
      <c r="J38" s="501">
        <f>'OPTOMETRIA_IIst-pr. szczegółowy'!Y38+'OPTOMETRIA_IIst-pr. szczegółowy'!AV38</f>
        <v>50</v>
      </c>
      <c r="K38" s="502">
        <f>'OPTOMETRIA_IIst-pr. szczegółowy'!AS38+'OPTOMETRIA_IIst-pr. szczegółowy'!BP38</f>
        <v>15</v>
      </c>
      <c r="L38" s="503">
        <f>'OPTOMETRIA_IIst-pr. szczegółowy'!Z38+'OPTOMETRIA_IIst-pr. szczegółowy'!AW38</f>
        <v>35</v>
      </c>
      <c r="M38" s="504">
        <f>'OPTOMETRIA_IIst-pr. szczegółowy'!AB38+'OPTOMETRIA_IIst-pr. szczegółowy'!AD38+'OPTOMETRIA_IIst-pr. szczegółowy'!AY38+'OPTOMETRIA_IIst-pr. szczegółowy'!BA38</f>
        <v>15</v>
      </c>
      <c r="N38" s="505">
        <f>'OPTOMETRIA_IIst-pr. szczegółowy'!AA38+'OPTOMETRIA_IIst-pr. szczegółowy'!AX38</f>
        <v>35</v>
      </c>
      <c r="O38" s="196">
        <f>'OPTOMETRIA_IIst-pr. szczegółowy'!X38+'OPTOMETRIA_IIst-pr. szczegółowy'!AU38</f>
        <v>2</v>
      </c>
      <c r="P38" s="506" t="str">
        <f>IF('OPTOMETRIA_IIst-pr. szczegółowy'!V38&gt;0,'OPTOMETRIA_IIst-pr. szczegółowy'!V38," ")</f>
        <v>zal/o</v>
      </c>
      <c r="Q38" s="507">
        <f t="shared" si="0"/>
        <v>1</v>
      </c>
      <c r="R38" s="508">
        <f t="shared" si="1"/>
        <v>1</v>
      </c>
      <c r="S38" s="509">
        <f t="shared" si="2"/>
        <v>2</v>
      </c>
      <c r="T38" s="187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9"/>
      <c r="AF38" s="189"/>
      <c r="AG38" s="189"/>
      <c r="AH38" s="189">
        <v>1</v>
      </c>
      <c r="AI38" s="189"/>
      <c r="AJ38" s="187"/>
      <c r="AK38" s="188"/>
      <c r="AL38" s="188"/>
      <c r="AM38" s="188"/>
      <c r="AN38" s="188"/>
      <c r="AO38" s="190"/>
      <c r="AP38" s="230"/>
      <c r="AQ38" s="188"/>
      <c r="AR38" s="188"/>
      <c r="AS38" s="188">
        <v>1</v>
      </c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7"/>
      <c r="BF38" s="188">
        <v>1</v>
      </c>
      <c r="BG38" s="188">
        <v>1</v>
      </c>
      <c r="BH38" s="189"/>
      <c r="BI38" s="190"/>
      <c r="BJ38" s="187"/>
      <c r="BK38" s="188"/>
      <c r="BL38" s="188"/>
      <c r="BM38" s="188"/>
      <c r="BN38" s="188"/>
      <c r="BO38" s="188"/>
      <c r="BP38" s="188"/>
      <c r="BQ38" s="188"/>
      <c r="BR38" s="188"/>
      <c r="BS38" s="188"/>
      <c r="BT38" s="188"/>
      <c r="BU38" s="188"/>
      <c r="BV38" s="188"/>
      <c r="BW38" s="188"/>
      <c r="BX38" s="188"/>
      <c r="BY38" s="188"/>
      <c r="BZ38" s="188"/>
      <c r="CA38" s="188"/>
      <c r="CB38" s="188"/>
      <c r="CC38" s="188"/>
      <c r="CD38" s="188"/>
      <c r="CE38" s="188"/>
      <c r="CF38" s="188"/>
      <c r="CG38" s="188"/>
      <c r="CH38" s="188"/>
      <c r="CI38" s="188"/>
      <c r="CJ38" s="188"/>
      <c r="CK38" s="188"/>
      <c r="CL38" s="188"/>
      <c r="CM38" s="188"/>
      <c r="CN38" s="188"/>
      <c r="CO38" s="188"/>
      <c r="CP38" s="188"/>
      <c r="CQ38" s="188"/>
      <c r="CR38" s="188"/>
      <c r="CS38" s="188"/>
      <c r="CT38" s="188"/>
      <c r="CU38" s="188"/>
      <c r="CV38" s="188"/>
      <c r="CW38" s="188"/>
      <c r="CX38" s="188"/>
      <c r="CY38" s="188"/>
      <c r="CZ38" s="188"/>
      <c r="DA38" s="188"/>
      <c r="DB38" s="188"/>
      <c r="DC38" s="188"/>
      <c r="DD38" s="188"/>
      <c r="DE38" s="188"/>
      <c r="DF38" s="188"/>
      <c r="DG38" s="188"/>
      <c r="DH38" s="188"/>
      <c r="DI38" s="188"/>
      <c r="DJ38" s="188"/>
      <c r="DK38" s="188"/>
      <c r="DL38" s="188"/>
      <c r="DM38" s="188"/>
      <c r="DN38" s="188"/>
      <c r="DO38" s="188"/>
      <c r="DP38" s="188"/>
      <c r="DQ38" s="188"/>
      <c r="DR38" s="188"/>
      <c r="DS38" s="188"/>
      <c r="DT38" s="188"/>
      <c r="DU38" s="188"/>
      <c r="DV38" s="188"/>
      <c r="DW38" s="188"/>
      <c r="DX38" s="188"/>
      <c r="DY38" s="188"/>
      <c r="DZ38" s="188"/>
      <c r="EA38" s="188"/>
      <c r="EB38" s="188"/>
      <c r="EC38" s="188"/>
      <c r="ED38" s="188"/>
      <c r="EE38" s="188"/>
      <c r="EF38" s="188"/>
      <c r="EG38" s="188"/>
      <c r="EH38" s="188"/>
      <c r="EI38" s="188"/>
      <c r="EJ38" s="188"/>
      <c r="EK38" s="188"/>
      <c r="EL38" s="188"/>
      <c r="EM38" s="188"/>
      <c r="EN38" s="188"/>
      <c r="EO38" s="188"/>
      <c r="EP38" s="188"/>
      <c r="EQ38" s="188"/>
      <c r="ER38" s="188"/>
      <c r="ES38" s="188"/>
      <c r="ET38" s="188"/>
      <c r="EU38" s="555"/>
      <c r="EV38" s="187"/>
      <c r="EW38" s="188"/>
      <c r="EX38" s="188"/>
      <c r="EY38" s="188"/>
      <c r="EZ38" s="188"/>
      <c r="FA38" s="188"/>
      <c r="FB38" s="188"/>
      <c r="FC38" s="188"/>
      <c r="FD38" s="188"/>
      <c r="FE38" s="188"/>
      <c r="FF38" s="188"/>
      <c r="FG38" s="188"/>
      <c r="FH38" s="188"/>
      <c r="FI38" s="188"/>
      <c r="FJ38" s="188"/>
      <c r="FK38" s="188"/>
      <c r="FL38" s="188"/>
      <c r="FM38" s="188"/>
      <c r="FN38" s="188"/>
      <c r="FO38" s="188"/>
      <c r="FP38" s="188"/>
      <c r="FQ38" s="188"/>
      <c r="FR38" s="188"/>
      <c r="FS38" s="188"/>
      <c r="FT38" s="188"/>
      <c r="FU38" s="188"/>
      <c r="FV38" s="188"/>
      <c r="FW38" s="188"/>
      <c r="FX38" s="188"/>
      <c r="FY38" s="188"/>
      <c r="FZ38" s="188"/>
      <c r="GA38" s="188"/>
      <c r="GB38" s="188"/>
      <c r="GC38" s="188"/>
      <c r="GD38" s="188"/>
      <c r="GE38" s="188"/>
      <c r="GF38" s="188"/>
      <c r="GG38" s="188"/>
      <c r="GH38" s="188"/>
      <c r="GI38" s="188"/>
      <c r="GJ38" s="188"/>
      <c r="GK38" s="188"/>
      <c r="GL38" s="188"/>
      <c r="GM38" s="188"/>
      <c r="GN38" s="188"/>
      <c r="GO38" s="188"/>
      <c r="GP38" s="188"/>
      <c r="GQ38" s="188"/>
      <c r="GR38" s="188"/>
      <c r="GS38" s="188"/>
      <c r="GT38" s="188"/>
      <c r="GU38" s="188"/>
      <c r="GV38" s="188"/>
      <c r="GW38" s="188"/>
      <c r="GX38" s="188"/>
      <c r="GY38" s="188"/>
      <c r="GZ38" s="188"/>
      <c r="HA38" s="188"/>
      <c r="HB38" s="188"/>
      <c r="HC38" s="188"/>
      <c r="HD38" s="188"/>
      <c r="HE38" s="188"/>
      <c r="HF38" s="188"/>
      <c r="HG38" s="188"/>
      <c r="HH38" s="188"/>
      <c r="HI38" s="188"/>
      <c r="HJ38" s="188"/>
      <c r="HK38" s="188"/>
      <c r="HL38" s="188"/>
      <c r="HM38" s="188"/>
      <c r="HN38" s="188"/>
      <c r="HO38" s="188"/>
      <c r="HP38" s="188"/>
      <c r="HQ38" s="188"/>
      <c r="HR38" s="188"/>
      <c r="HS38" s="188"/>
      <c r="HT38" s="188"/>
      <c r="HU38" s="188"/>
      <c r="HV38" s="188"/>
      <c r="HW38" s="188"/>
      <c r="HX38" s="188"/>
      <c r="HY38" s="188"/>
      <c r="HZ38" s="188"/>
      <c r="IA38" s="188"/>
      <c r="IB38" s="188"/>
      <c r="IC38" s="188"/>
      <c r="ID38" s="188"/>
      <c r="IE38" s="188"/>
      <c r="IF38" s="188"/>
      <c r="IG38" s="190"/>
      <c r="IH38" s="230"/>
      <c r="II38" s="188"/>
      <c r="IJ38" s="188"/>
      <c r="IK38" s="188"/>
      <c r="IL38" s="188"/>
      <c r="IM38" s="188"/>
      <c r="IN38" s="188"/>
      <c r="IO38" s="188"/>
      <c r="IP38" s="188"/>
      <c r="IQ38" s="188"/>
      <c r="IR38" s="188"/>
      <c r="IS38" s="188"/>
      <c r="IT38" s="188"/>
      <c r="IU38" s="188"/>
      <c r="IV38" s="189"/>
      <c r="IW38" s="513">
        <f t="shared" si="3"/>
        <v>0</v>
      </c>
      <c r="IX38" s="514">
        <f t="shared" si="6"/>
        <v>0</v>
      </c>
      <c r="IY38" s="515">
        <f t="shared" si="7"/>
        <v>0</v>
      </c>
      <c r="IZ38" s="537"/>
      <c r="JA38" s="537"/>
      <c r="JB38" s="537"/>
      <c r="JC38" s="537"/>
      <c r="JD38" s="537"/>
      <c r="JE38" s="537"/>
      <c r="JF38" s="537"/>
      <c r="JG38" s="537"/>
      <c r="JH38" s="537"/>
      <c r="JI38" s="537"/>
      <c r="JJ38" s="537"/>
      <c r="JK38" s="537"/>
      <c r="JL38" s="537"/>
    </row>
    <row r="39" spans="1:272" s="77" customFormat="1" ht="63" x14ac:dyDescent="0.25">
      <c r="A39" s="497">
        <f>'OPTOMETRIA_IIst-pr. szczegółowy'!A39</f>
        <v>20</v>
      </c>
      <c r="B39" s="498" t="str">
        <f>IF('OPTOMETRIA_IIst-pr. szczegółowy'!B39&gt;0,'OPTOMETRIA_IIst-pr. szczegółowy'!B39," ")</f>
        <v xml:space="preserve"> </v>
      </c>
      <c r="C39" s="499" t="str">
        <f>IF('OPTOMETRIA_IIst-pr. szczegółowy'!C39&gt;0,'OPTOMETRIA_IIst-pr. szczegółowy'!C39," ")</f>
        <v>2026/2027</v>
      </c>
      <c r="D39" s="499" t="str">
        <f>IF('OPTOMETRIA_IIst-pr. szczegółowy'!D39&gt;0,'OPTOMETRIA_IIst-pr. szczegółowy'!D39," ")</f>
        <v xml:space="preserve"> </v>
      </c>
      <c r="E39" s="498">
        <f>IF('OPTOMETRIA_IIst-pr. szczegółowy'!E39&gt;0,'OPTOMETRIA_IIst-pr. szczegółowy'!E39," ")</f>
        <v>1</v>
      </c>
      <c r="F39" s="497" t="str">
        <f>IF('OPTOMETRIA_IIst-pr. szczegółowy'!F39&gt;0,'OPTOMETRIA_IIst-pr. szczegółowy'!F39," ")</f>
        <v>2026/2027</v>
      </c>
      <c r="G39" s="497" t="str">
        <f>IF('OPTOMETRIA_IIst-pr. szczegółowy'!G39&gt;0,'OPTOMETRIA_IIst-pr. szczegółowy'!G39," ")</f>
        <v>POW</v>
      </c>
      <c r="H39" s="500" t="str">
        <f>IF('OPTOMETRIA_IIst-pr. szczegółowy'!H39&gt;0,'OPTOMETRIA_IIst-pr. szczegółowy'!H39," ")</f>
        <v xml:space="preserve"> </v>
      </c>
      <c r="I39" s="500" t="str">
        <f>IF('OPTOMETRIA_IIst-pr. szczegółowy'!I39&gt;0,'OPTOMETRIA_IIst-pr. szczegółowy'!I39," ")</f>
        <v>pierwsza pomoc / bezpieczeństwo i reagowanie w stanach zagrożenia życia</v>
      </c>
      <c r="J39" s="501">
        <f>'OPTOMETRIA_IIst-pr. szczegółowy'!Y39+'OPTOMETRIA_IIst-pr. szczegółowy'!AV39</f>
        <v>50</v>
      </c>
      <c r="K39" s="502">
        <f>'OPTOMETRIA_IIst-pr. szczegółowy'!AS39+'OPTOMETRIA_IIst-pr. szczegółowy'!BP39</f>
        <v>25</v>
      </c>
      <c r="L39" s="503">
        <f>'OPTOMETRIA_IIst-pr. szczegółowy'!Z39+'OPTOMETRIA_IIst-pr. szczegółowy'!AW39</f>
        <v>25</v>
      </c>
      <c r="M39" s="504">
        <f>'OPTOMETRIA_IIst-pr. szczegółowy'!AB39+'OPTOMETRIA_IIst-pr. szczegółowy'!AD39+'OPTOMETRIA_IIst-pr. szczegółowy'!AY39+'OPTOMETRIA_IIst-pr. szczegółowy'!BA39</f>
        <v>10</v>
      </c>
      <c r="N39" s="505">
        <f>'OPTOMETRIA_IIst-pr. szczegółowy'!AA39+'OPTOMETRIA_IIst-pr. szczegółowy'!AX39</f>
        <v>25</v>
      </c>
      <c r="O39" s="196">
        <f>'OPTOMETRIA_IIst-pr. szczegółowy'!X39+'OPTOMETRIA_IIst-pr. szczegółowy'!AU39</f>
        <v>2</v>
      </c>
      <c r="P39" s="506" t="str">
        <f>IF('OPTOMETRIA_IIst-pr. szczegółowy'!V39&gt;0,'OPTOMETRIA_IIst-pr. szczegółowy'!V39," ")</f>
        <v>zal/o</v>
      </c>
      <c r="Q39" s="507">
        <f t="shared" si="0"/>
        <v>1</v>
      </c>
      <c r="R39" s="508">
        <f t="shared" si="1"/>
        <v>2</v>
      </c>
      <c r="S39" s="509">
        <f t="shared" si="2"/>
        <v>1</v>
      </c>
      <c r="T39" s="187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9"/>
      <c r="AF39" s="189"/>
      <c r="AG39" s="189">
        <v>1</v>
      </c>
      <c r="AH39" s="189"/>
      <c r="AI39" s="189"/>
      <c r="AJ39" s="187"/>
      <c r="AK39" s="188"/>
      <c r="AL39" s="188"/>
      <c r="AM39" s="188"/>
      <c r="AN39" s="188"/>
      <c r="AO39" s="190"/>
      <c r="AP39" s="230"/>
      <c r="AQ39" s="188"/>
      <c r="AR39" s="188"/>
      <c r="AS39" s="188"/>
      <c r="AT39" s="188"/>
      <c r="AU39" s="188">
        <v>1</v>
      </c>
      <c r="AV39" s="188"/>
      <c r="AW39" s="188"/>
      <c r="AX39" s="188"/>
      <c r="AY39" s="188"/>
      <c r="AZ39" s="188"/>
      <c r="BA39" s="188">
        <v>1</v>
      </c>
      <c r="BB39" s="188"/>
      <c r="BC39" s="188"/>
      <c r="BD39" s="188"/>
      <c r="BE39" s="187">
        <v>1</v>
      </c>
      <c r="BF39" s="188"/>
      <c r="BG39" s="188"/>
      <c r="BH39" s="189"/>
      <c r="BI39" s="192"/>
      <c r="BJ39" s="187"/>
      <c r="BK39" s="188"/>
      <c r="BL39" s="188"/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8"/>
      <c r="BY39" s="188"/>
      <c r="BZ39" s="188"/>
      <c r="CA39" s="188"/>
      <c r="CB39" s="188"/>
      <c r="CC39" s="188"/>
      <c r="CD39" s="188"/>
      <c r="CE39" s="188"/>
      <c r="CF39" s="188"/>
      <c r="CG39" s="188"/>
      <c r="CH39" s="188"/>
      <c r="CI39" s="188"/>
      <c r="CJ39" s="188"/>
      <c r="CK39" s="188"/>
      <c r="CL39" s="188"/>
      <c r="CM39" s="188"/>
      <c r="CN39" s="188"/>
      <c r="CO39" s="188"/>
      <c r="CP39" s="188"/>
      <c r="CQ39" s="188"/>
      <c r="CR39" s="188"/>
      <c r="CS39" s="188"/>
      <c r="CT39" s="188"/>
      <c r="CU39" s="188"/>
      <c r="CV39" s="188"/>
      <c r="CW39" s="188"/>
      <c r="CX39" s="188"/>
      <c r="CY39" s="188"/>
      <c r="CZ39" s="188"/>
      <c r="DA39" s="188"/>
      <c r="DB39" s="188"/>
      <c r="DC39" s="188"/>
      <c r="DD39" s="188"/>
      <c r="DE39" s="188"/>
      <c r="DF39" s="188"/>
      <c r="DG39" s="188"/>
      <c r="DH39" s="188"/>
      <c r="DI39" s="188"/>
      <c r="DJ39" s="188"/>
      <c r="DK39" s="188"/>
      <c r="DL39" s="188"/>
      <c r="DM39" s="188"/>
      <c r="DN39" s="188"/>
      <c r="DO39" s="188"/>
      <c r="DP39" s="188"/>
      <c r="DQ39" s="188"/>
      <c r="DR39" s="188"/>
      <c r="DS39" s="188"/>
      <c r="DT39" s="188"/>
      <c r="DU39" s="188"/>
      <c r="DV39" s="188"/>
      <c r="DW39" s="188"/>
      <c r="DX39" s="188"/>
      <c r="DY39" s="188"/>
      <c r="DZ39" s="188"/>
      <c r="EA39" s="188"/>
      <c r="EB39" s="188"/>
      <c r="EC39" s="188"/>
      <c r="ED39" s="188"/>
      <c r="EE39" s="188"/>
      <c r="EF39" s="188"/>
      <c r="EG39" s="188"/>
      <c r="EH39" s="188"/>
      <c r="EI39" s="188"/>
      <c r="EJ39" s="188"/>
      <c r="EK39" s="188"/>
      <c r="EL39" s="188"/>
      <c r="EM39" s="188"/>
      <c r="EN39" s="188"/>
      <c r="EO39" s="188"/>
      <c r="EP39" s="188"/>
      <c r="EQ39" s="188"/>
      <c r="ER39" s="188"/>
      <c r="ES39" s="188"/>
      <c r="ET39" s="188"/>
      <c r="EU39" s="555"/>
      <c r="EV39" s="187"/>
      <c r="EW39" s="188"/>
      <c r="EX39" s="188"/>
      <c r="EY39" s="188"/>
      <c r="EZ39" s="188"/>
      <c r="FA39" s="188"/>
      <c r="FB39" s="188"/>
      <c r="FC39" s="188"/>
      <c r="FD39" s="188"/>
      <c r="FE39" s="188"/>
      <c r="FF39" s="188"/>
      <c r="FG39" s="188"/>
      <c r="FH39" s="188"/>
      <c r="FI39" s="188"/>
      <c r="FJ39" s="188"/>
      <c r="FK39" s="188"/>
      <c r="FL39" s="188"/>
      <c r="FM39" s="188"/>
      <c r="FN39" s="188"/>
      <c r="FO39" s="188"/>
      <c r="FP39" s="188"/>
      <c r="FQ39" s="188"/>
      <c r="FR39" s="188"/>
      <c r="FS39" s="188"/>
      <c r="FT39" s="188"/>
      <c r="FU39" s="188"/>
      <c r="FV39" s="188"/>
      <c r="FW39" s="188"/>
      <c r="FX39" s="188"/>
      <c r="FY39" s="188"/>
      <c r="FZ39" s="188"/>
      <c r="GA39" s="188"/>
      <c r="GB39" s="188"/>
      <c r="GC39" s="188"/>
      <c r="GD39" s="188"/>
      <c r="GE39" s="188"/>
      <c r="GF39" s="188"/>
      <c r="GG39" s="188"/>
      <c r="GH39" s="188"/>
      <c r="GI39" s="188"/>
      <c r="GJ39" s="188"/>
      <c r="GK39" s="188"/>
      <c r="GL39" s="188"/>
      <c r="GM39" s="188"/>
      <c r="GN39" s="188"/>
      <c r="GO39" s="188"/>
      <c r="GP39" s="188"/>
      <c r="GQ39" s="188"/>
      <c r="GR39" s="188"/>
      <c r="GS39" s="188"/>
      <c r="GT39" s="188"/>
      <c r="GU39" s="188"/>
      <c r="GV39" s="188"/>
      <c r="GW39" s="188"/>
      <c r="GX39" s="188"/>
      <c r="GY39" s="188"/>
      <c r="GZ39" s="188"/>
      <c r="HA39" s="188"/>
      <c r="HB39" s="188"/>
      <c r="HC39" s="188"/>
      <c r="HD39" s="188"/>
      <c r="HE39" s="188"/>
      <c r="HF39" s="188"/>
      <c r="HG39" s="188"/>
      <c r="HH39" s="188"/>
      <c r="HI39" s="188"/>
      <c r="HJ39" s="188"/>
      <c r="HK39" s="188"/>
      <c r="HL39" s="188"/>
      <c r="HM39" s="188"/>
      <c r="HN39" s="188"/>
      <c r="HO39" s="188"/>
      <c r="HP39" s="188"/>
      <c r="HQ39" s="188"/>
      <c r="HR39" s="188"/>
      <c r="HS39" s="188"/>
      <c r="HT39" s="188"/>
      <c r="HU39" s="188"/>
      <c r="HV39" s="188"/>
      <c r="HW39" s="188"/>
      <c r="HX39" s="188"/>
      <c r="HY39" s="188"/>
      <c r="HZ39" s="188"/>
      <c r="IA39" s="188"/>
      <c r="IB39" s="188"/>
      <c r="IC39" s="188"/>
      <c r="ID39" s="188"/>
      <c r="IE39" s="188"/>
      <c r="IF39" s="188"/>
      <c r="IG39" s="190"/>
      <c r="IH39" s="230"/>
      <c r="II39" s="188"/>
      <c r="IJ39" s="188"/>
      <c r="IK39" s="188"/>
      <c r="IL39" s="188"/>
      <c r="IM39" s="188"/>
      <c r="IN39" s="188"/>
      <c r="IO39" s="188"/>
      <c r="IP39" s="188"/>
      <c r="IQ39" s="188"/>
      <c r="IR39" s="188"/>
      <c r="IS39" s="188"/>
      <c r="IT39" s="188"/>
      <c r="IU39" s="188"/>
      <c r="IV39" s="189"/>
      <c r="IW39" s="513">
        <f t="shared" si="3"/>
        <v>0</v>
      </c>
      <c r="IX39" s="514">
        <f t="shared" si="6"/>
        <v>0</v>
      </c>
      <c r="IY39" s="515">
        <f t="shared" si="7"/>
        <v>0</v>
      </c>
      <c r="IZ39" s="537"/>
      <c r="JA39" s="537"/>
      <c r="JB39" s="537"/>
      <c r="JC39" s="537"/>
      <c r="JD39" s="537"/>
      <c r="JE39" s="537"/>
      <c r="JF39" s="537"/>
      <c r="JG39" s="537"/>
      <c r="JH39" s="537"/>
      <c r="JI39" s="537"/>
      <c r="JJ39" s="537"/>
      <c r="JK39" s="537"/>
      <c r="JL39" s="537"/>
    </row>
    <row r="40" spans="1:272" s="77" customFormat="1" ht="30" customHeight="1" x14ac:dyDescent="0.25">
      <c r="A40" s="497">
        <f>'OPTOMETRIA_IIst-pr. szczegółowy'!A40</f>
        <v>21</v>
      </c>
      <c r="B40" s="498" t="str">
        <f>IF('OPTOMETRIA_IIst-pr. szczegółowy'!B40&gt;0,'OPTOMETRIA_IIst-pr. szczegółowy'!B40," ")</f>
        <v xml:space="preserve"> </v>
      </c>
      <c r="C40" s="499" t="str">
        <f>IF('OPTOMETRIA_IIst-pr. szczegółowy'!C40&gt;0,'OPTOMETRIA_IIst-pr. szczegółowy'!C40," ")</f>
        <v>2026/2027</v>
      </c>
      <c r="D40" s="499" t="str">
        <f>IF('OPTOMETRIA_IIst-pr. szczegółowy'!D40&gt;0,'OPTOMETRIA_IIst-pr. szczegółowy'!D40," ")</f>
        <v xml:space="preserve"> </v>
      </c>
      <c r="E40" s="498">
        <f>IF('OPTOMETRIA_IIst-pr. szczegółowy'!E40&gt;0,'OPTOMETRIA_IIst-pr. szczegółowy'!E40," ")</f>
        <v>1</v>
      </c>
      <c r="F40" s="497" t="str">
        <f>IF('OPTOMETRIA_IIst-pr. szczegółowy'!F40&gt;0,'OPTOMETRIA_IIst-pr. szczegółowy'!F40," ")</f>
        <v>2026/2027</v>
      </c>
      <c r="G40" s="497" t="str">
        <f>IF('OPTOMETRIA_IIst-pr. szczegółowy'!G40&gt;0,'OPTOMETRIA_IIst-pr. szczegółowy'!G40," ")</f>
        <v>RPS</v>
      </c>
      <c r="H40" s="500" t="str">
        <f>IF('OPTOMETRIA_IIst-pr. szczegółowy'!H40&gt;0,'OPTOMETRIA_IIst-pr. szczegółowy'!H40," ")</f>
        <v xml:space="preserve"> </v>
      </c>
      <c r="I40" s="500" t="str">
        <f>IF('OPTOMETRIA_IIst-pr. szczegółowy'!I40&gt;0,'OPTOMETRIA_IIst-pr. szczegółowy'!I40," ")</f>
        <v>praktyka zawodowa 1</v>
      </c>
      <c r="J40" s="501">
        <f>'OPTOMETRIA_IIst-pr. szczegółowy'!Y40+'OPTOMETRIA_IIst-pr. szczegółowy'!AV40</f>
        <v>50</v>
      </c>
      <c r="K40" s="502">
        <f>'OPTOMETRIA_IIst-pr. szczegółowy'!AS40+'OPTOMETRIA_IIst-pr. szczegółowy'!BP40</f>
        <v>0</v>
      </c>
      <c r="L40" s="503">
        <f>'OPTOMETRIA_IIst-pr. szczegółowy'!Z40+'OPTOMETRIA_IIst-pr. szczegółowy'!AW40</f>
        <v>50</v>
      </c>
      <c r="M40" s="504">
        <f>'OPTOMETRIA_IIst-pr. szczegółowy'!AB40+'OPTOMETRIA_IIst-pr. szczegółowy'!AD40+'OPTOMETRIA_IIst-pr. szczegółowy'!AY40+'OPTOMETRIA_IIst-pr. szczegółowy'!BA40</f>
        <v>0</v>
      </c>
      <c r="N40" s="505">
        <f>'OPTOMETRIA_IIst-pr. szczegółowy'!AA40+'OPTOMETRIA_IIst-pr. szczegółowy'!AX40</f>
        <v>50</v>
      </c>
      <c r="O40" s="196">
        <f>'OPTOMETRIA_IIst-pr. szczegółowy'!X40+'OPTOMETRIA_IIst-pr. szczegółowy'!AU40</f>
        <v>2</v>
      </c>
      <c r="P40" s="506" t="str">
        <f>IF('OPTOMETRIA_IIst-pr. szczegółowy'!V40&gt;0,'OPTOMETRIA_IIst-pr. szczegółowy'!V40," ")</f>
        <v>zal</v>
      </c>
      <c r="Q40" s="507">
        <f t="shared" si="0"/>
        <v>1</v>
      </c>
      <c r="R40" s="508">
        <f t="shared" si="1"/>
        <v>7</v>
      </c>
      <c r="S40" s="509">
        <f t="shared" si="2"/>
        <v>2</v>
      </c>
      <c r="T40" s="187"/>
      <c r="U40" s="188"/>
      <c r="V40" s="188"/>
      <c r="W40" s="188"/>
      <c r="X40" s="188"/>
      <c r="Y40" s="188"/>
      <c r="Z40" s="188"/>
      <c r="AA40" s="188">
        <v>1</v>
      </c>
      <c r="AB40" s="188"/>
      <c r="AC40" s="188"/>
      <c r="AD40" s="188"/>
      <c r="AE40" s="189"/>
      <c r="AF40" s="189"/>
      <c r="AG40" s="189"/>
      <c r="AH40" s="189"/>
      <c r="AI40" s="189"/>
      <c r="AJ40" s="187"/>
      <c r="AK40" s="188"/>
      <c r="AL40" s="188"/>
      <c r="AM40" s="188"/>
      <c r="AN40" s="188"/>
      <c r="AO40" s="190"/>
      <c r="AP40" s="230">
        <v>1</v>
      </c>
      <c r="AQ40" s="188">
        <v>1</v>
      </c>
      <c r="AR40" s="188"/>
      <c r="AS40" s="188">
        <v>1</v>
      </c>
      <c r="AT40" s="188">
        <v>1</v>
      </c>
      <c r="AU40" s="188">
        <v>1</v>
      </c>
      <c r="AV40" s="188"/>
      <c r="AW40" s="188">
        <v>1</v>
      </c>
      <c r="AX40" s="188">
        <v>1</v>
      </c>
      <c r="AY40" s="193"/>
      <c r="AZ40" s="193"/>
      <c r="BA40" s="193"/>
      <c r="BB40" s="193"/>
      <c r="BC40" s="193"/>
      <c r="BD40" s="193"/>
      <c r="BE40" s="194">
        <v>1</v>
      </c>
      <c r="BF40" s="193"/>
      <c r="BG40" s="193"/>
      <c r="BH40" s="191">
        <v>1</v>
      </c>
      <c r="BI40" s="192"/>
      <c r="BJ40" s="187"/>
      <c r="BK40" s="188"/>
      <c r="BL40" s="188"/>
      <c r="BM40" s="188"/>
      <c r="BN40" s="188"/>
      <c r="BO40" s="188"/>
      <c r="BP40" s="188"/>
      <c r="BQ40" s="188"/>
      <c r="BR40" s="188"/>
      <c r="BS40" s="188"/>
      <c r="BT40" s="188"/>
      <c r="BU40" s="188"/>
      <c r="BV40" s="188"/>
      <c r="BW40" s="188"/>
      <c r="BX40" s="188"/>
      <c r="BY40" s="188"/>
      <c r="BZ40" s="188"/>
      <c r="CA40" s="188"/>
      <c r="CB40" s="188"/>
      <c r="CC40" s="188"/>
      <c r="CD40" s="188"/>
      <c r="CE40" s="188"/>
      <c r="CF40" s="188"/>
      <c r="CG40" s="188"/>
      <c r="CH40" s="188"/>
      <c r="CI40" s="188"/>
      <c r="CJ40" s="188"/>
      <c r="CK40" s="188"/>
      <c r="CL40" s="188"/>
      <c r="CM40" s="188"/>
      <c r="CN40" s="188"/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  <c r="CY40" s="188"/>
      <c r="CZ40" s="188"/>
      <c r="DA40" s="188"/>
      <c r="DB40" s="188"/>
      <c r="DC40" s="188"/>
      <c r="DD40" s="188"/>
      <c r="DE40" s="188"/>
      <c r="DF40" s="188"/>
      <c r="DG40" s="188"/>
      <c r="DH40" s="188"/>
      <c r="DI40" s="188"/>
      <c r="DJ40" s="188"/>
      <c r="DK40" s="188"/>
      <c r="DL40" s="188"/>
      <c r="DM40" s="188"/>
      <c r="DN40" s="188"/>
      <c r="DO40" s="188"/>
      <c r="DP40" s="188"/>
      <c r="DQ40" s="188"/>
      <c r="DR40" s="188"/>
      <c r="DS40" s="188"/>
      <c r="DT40" s="188"/>
      <c r="DU40" s="188"/>
      <c r="DV40" s="188"/>
      <c r="DW40" s="188"/>
      <c r="DX40" s="188"/>
      <c r="DY40" s="188"/>
      <c r="DZ40" s="188"/>
      <c r="EA40" s="188"/>
      <c r="EB40" s="188"/>
      <c r="EC40" s="188"/>
      <c r="ED40" s="188"/>
      <c r="EE40" s="188"/>
      <c r="EF40" s="188"/>
      <c r="EG40" s="188"/>
      <c r="EH40" s="188"/>
      <c r="EI40" s="188"/>
      <c r="EJ40" s="188"/>
      <c r="EK40" s="188"/>
      <c r="EL40" s="188"/>
      <c r="EM40" s="188"/>
      <c r="EN40" s="188"/>
      <c r="EO40" s="188"/>
      <c r="EP40" s="188"/>
      <c r="EQ40" s="188"/>
      <c r="ER40" s="188"/>
      <c r="ES40" s="188"/>
      <c r="ET40" s="188"/>
      <c r="EU40" s="555"/>
      <c r="EV40" s="187"/>
      <c r="EW40" s="188"/>
      <c r="EX40" s="188"/>
      <c r="EY40" s="188"/>
      <c r="EZ40" s="188"/>
      <c r="FA40" s="188"/>
      <c r="FB40" s="188"/>
      <c r="FC40" s="188"/>
      <c r="FD40" s="188"/>
      <c r="FE40" s="188"/>
      <c r="FF40" s="188"/>
      <c r="FG40" s="188"/>
      <c r="FH40" s="188"/>
      <c r="FI40" s="188"/>
      <c r="FJ40" s="188"/>
      <c r="FK40" s="188"/>
      <c r="FL40" s="188"/>
      <c r="FM40" s="188"/>
      <c r="FN40" s="188"/>
      <c r="FO40" s="188"/>
      <c r="FP40" s="188"/>
      <c r="FQ40" s="188"/>
      <c r="FR40" s="188"/>
      <c r="FS40" s="188"/>
      <c r="FT40" s="188"/>
      <c r="FU40" s="188"/>
      <c r="FV40" s="188"/>
      <c r="FW40" s="188"/>
      <c r="FX40" s="188"/>
      <c r="FY40" s="188"/>
      <c r="FZ40" s="188"/>
      <c r="GA40" s="188"/>
      <c r="GB40" s="188"/>
      <c r="GC40" s="188"/>
      <c r="GD40" s="188"/>
      <c r="GE40" s="188"/>
      <c r="GF40" s="188"/>
      <c r="GG40" s="188"/>
      <c r="GH40" s="188"/>
      <c r="GI40" s="188"/>
      <c r="GJ40" s="188"/>
      <c r="GK40" s="188"/>
      <c r="GL40" s="188"/>
      <c r="GM40" s="188"/>
      <c r="GN40" s="188"/>
      <c r="GO40" s="188"/>
      <c r="GP40" s="188"/>
      <c r="GQ40" s="188"/>
      <c r="GR40" s="188"/>
      <c r="GS40" s="188"/>
      <c r="GT40" s="188"/>
      <c r="GU40" s="188"/>
      <c r="GV40" s="188"/>
      <c r="GW40" s="188"/>
      <c r="GX40" s="188"/>
      <c r="GY40" s="188"/>
      <c r="GZ40" s="188"/>
      <c r="HA40" s="188"/>
      <c r="HB40" s="188"/>
      <c r="HC40" s="188"/>
      <c r="HD40" s="188"/>
      <c r="HE40" s="188"/>
      <c r="HF40" s="188"/>
      <c r="HG40" s="188"/>
      <c r="HH40" s="188"/>
      <c r="HI40" s="188"/>
      <c r="HJ40" s="188"/>
      <c r="HK40" s="188"/>
      <c r="HL40" s="188"/>
      <c r="HM40" s="188"/>
      <c r="HN40" s="188"/>
      <c r="HO40" s="188"/>
      <c r="HP40" s="188"/>
      <c r="HQ40" s="188"/>
      <c r="HR40" s="188"/>
      <c r="HS40" s="188"/>
      <c r="HT40" s="188"/>
      <c r="HU40" s="188"/>
      <c r="HV40" s="188"/>
      <c r="HW40" s="188"/>
      <c r="HX40" s="188"/>
      <c r="HY40" s="188"/>
      <c r="HZ40" s="188"/>
      <c r="IA40" s="188"/>
      <c r="IB40" s="188"/>
      <c r="IC40" s="188"/>
      <c r="ID40" s="188"/>
      <c r="IE40" s="188"/>
      <c r="IF40" s="188"/>
      <c r="IG40" s="190"/>
      <c r="IH40" s="230"/>
      <c r="II40" s="188"/>
      <c r="IJ40" s="188"/>
      <c r="IK40" s="188"/>
      <c r="IL40" s="188"/>
      <c r="IM40" s="188"/>
      <c r="IN40" s="188"/>
      <c r="IO40" s="188"/>
      <c r="IP40" s="188"/>
      <c r="IQ40" s="188"/>
      <c r="IR40" s="188"/>
      <c r="IS40" s="188"/>
      <c r="IT40" s="188"/>
      <c r="IU40" s="188"/>
      <c r="IV40" s="189"/>
      <c r="IW40" s="513">
        <f t="shared" si="3"/>
        <v>0</v>
      </c>
      <c r="IX40" s="514">
        <f t="shared" si="6"/>
        <v>0</v>
      </c>
      <c r="IY40" s="515">
        <f t="shared" si="7"/>
        <v>0</v>
      </c>
      <c r="IZ40" s="537"/>
      <c r="JA40" s="537"/>
      <c r="JB40" s="537"/>
      <c r="JC40" s="537"/>
      <c r="JD40" s="537"/>
      <c r="JE40" s="537"/>
      <c r="JF40" s="537"/>
      <c r="JG40" s="537"/>
      <c r="JH40" s="537"/>
      <c r="JI40" s="537"/>
      <c r="JJ40" s="537"/>
      <c r="JK40" s="537"/>
      <c r="JL40" s="537"/>
    </row>
    <row r="41" spans="1:272" s="77" customFormat="1" ht="30" customHeight="1" x14ac:dyDescent="0.25">
      <c r="A41" s="497">
        <f>'OPTOMETRIA_IIst-pr. szczegółowy'!A41</f>
        <v>22</v>
      </c>
      <c r="B41" s="498" t="str">
        <f>IF('OPTOMETRIA_IIst-pr. szczegółowy'!B41&gt;0,'OPTOMETRIA_IIst-pr. szczegółowy'!B41," ")</f>
        <v xml:space="preserve"> </v>
      </c>
      <c r="C41" s="499" t="str">
        <f>IF('OPTOMETRIA_IIst-pr. szczegółowy'!C41&gt;0,'OPTOMETRIA_IIst-pr. szczegółowy'!C41," ")</f>
        <v>2026/2027</v>
      </c>
      <c r="D41" s="499" t="str">
        <f>IF('OPTOMETRIA_IIst-pr. szczegółowy'!D41&gt;0,'OPTOMETRIA_IIst-pr. szczegółowy'!D41," ")</f>
        <v xml:space="preserve"> </v>
      </c>
      <c r="E41" s="498">
        <f>IF('OPTOMETRIA_IIst-pr. szczegółowy'!E41&gt;0,'OPTOMETRIA_IIst-pr. szczegółowy'!E41," ")</f>
        <v>1</v>
      </c>
      <c r="F41" s="497" t="str">
        <f>IF('OPTOMETRIA_IIst-pr. szczegółowy'!F41&gt;0,'OPTOMETRIA_IIst-pr. szczegółowy'!F41," ")</f>
        <v>2026/2027</v>
      </c>
      <c r="G41" s="497" t="str">
        <f>IF('OPTOMETRIA_IIst-pr. szczegółowy'!G41&gt;0,'OPTOMETRIA_IIst-pr. szczegółowy'!G41," ")</f>
        <v>RPS</v>
      </c>
      <c r="H41" s="500" t="str">
        <f>IF('OPTOMETRIA_IIst-pr. szczegółowy'!H41&gt;0,'OPTOMETRIA_IIst-pr. szczegółowy'!H41," ")</f>
        <v xml:space="preserve"> </v>
      </c>
      <c r="I41" s="500" t="str">
        <f>IF('OPTOMETRIA_IIst-pr. szczegółowy'!I41&gt;0,'OPTOMETRIA_IIst-pr. szczegółowy'!I41," ")</f>
        <v>szkolenie BHP i Ppoż</v>
      </c>
      <c r="J41" s="501">
        <f>'OPTOMETRIA_IIst-pr. szczegółowy'!Y41+'OPTOMETRIA_IIst-pr. szczegółowy'!AV41</f>
        <v>4</v>
      </c>
      <c r="K41" s="502">
        <f>'OPTOMETRIA_IIst-pr. szczegółowy'!AS41+'OPTOMETRIA_IIst-pr. szczegółowy'!BP41</f>
        <v>0</v>
      </c>
      <c r="L41" s="503">
        <f>'OPTOMETRIA_IIst-pr. szczegółowy'!Z41+'OPTOMETRIA_IIst-pr. szczegółowy'!AW41</f>
        <v>4</v>
      </c>
      <c r="M41" s="504">
        <f>'OPTOMETRIA_IIst-pr. szczegółowy'!AB41+'OPTOMETRIA_IIst-pr. szczegółowy'!AD41+'OPTOMETRIA_IIst-pr. szczegółowy'!AY41+'OPTOMETRIA_IIst-pr. szczegółowy'!BA41</f>
        <v>0</v>
      </c>
      <c r="N41" s="505">
        <f>'OPTOMETRIA_IIst-pr. szczegółowy'!AA41+'OPTOMETRIA_IIst-pr. szczegółowy'!AX41</f>
        <v>4</v>
      </c>
      <c r="O41" s="196">
        <f>'OPTOMETRIA_IIst-pr. szczegółowy'!X41+'OPTOMETRIA_IIst-pr. szczegółowy'!AU41</f>
        <v>0</v>
      </c>
      <c r="P41" s="506" t="str">
        <f>IF('OPTOMETRIA_IIst-pr. szczegółowy'!V41&gt;0,'OPTOMETRIA_IIst-pr. szczegółowy'!V41," ")</f>
        <v>zal</v>
      </c>
      <c r="Q41" s="507">
        <f t="shared" si="0"/>
        <v>3</v>
      </c>
      <c r="R41" s="508">
        <f t="shared" si="1"/>
        <v>0</v>
      </c>
      <c r="S41" s="509">
        <f t="shared" si="2"/>
        <v>0</v>
      </c>
      <c r="T41" s="187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9"/>
      <c r="AF41" s="189"/>
      <c r="AG41" s="189"/>
      <c r="AH41" s="189"/>
      <c r="AI41" s="189"/>
      <c r="AJ41" s="187">
        <v>1</v>
      </c>
      <c r="AK41" s="188">
        <v>1</v>
      </c>
      <c r="AL41" s="188">
        <v>1</v>
      </c>
      <c r="AM41" s="188"/>
      <c r="AN41" s="188"/>
      <c r="AO41" s="190"/>
      <c r="AP41" s="230"/>
      <c r="AQ41" s="188"/>
      <c r="AR41" s="188"/>
      <c r="AS41" s="188"/>
      <c r="AT41" s="188"/>
      <c r="AU41" s="188"/>
      <c r="AV41" s="188"/>
      <c r="AW41" s="188"/>
      <c r="AX41" s="188"/>
      <c r="AY41" s="193"/>
      <c r="AZ41" s="193"/>
      <c r="BA41" s="193"/>
      <c r="BB41" s="193"/>
      <c r="BC41" s="193"/>
      <c r="BD41" s="193"/>
      <c r="BE41" s="194"/>
      <c r="BF41" s="193"/>
      <c r="BG41" s="193"/>
      <c r="BH41" s="191"/>
      <c r="BI41" s="192"/>
      <c r="BJ41" s="187"/>
      <c r="BK41" s="188"/>
      <c r="BL41" s="188"/>
      <c r="BM41" s="188"/>
      <c r="BN41" s="188"/>
      <c r="BO41" s="188"/>
      <c r="BP41" s="188"/>
      <c r="BQ41" s="188"/>
      <c r="BR41" s="188"/>
      <c r="BS41" s="188"/>
      <c r="BT41" s="188"/>
      <c r="BU41" s="188"/>
      <c r="BV41" s="188"/>
      <c r="BW41" s="188"/>
      <c r="BX41" s="188"/>
      <c r="BY41" s="188"/>
      <c r="BZ41" s="188"/>
      <c r="CA41" s="188"/>
      <c r="CB41" s="188"/>
      <c r="CC41" s="188"/>
      <c r="CD41" s="188"/>
      <c r="CE41" s="188"/>
      <c r="CF41" s="188"/>
      <c r="CG41" s="188"/>
      <c r="CH41" s="188"/>
      <c r="CI41" s="188"/>
      <c r="CJ41" s="188"/>
      <c r="CK41" s="188"/>
      <c r="CL41" s="188"/>
      <c r="CM41" s="188"/>
      <c r="CN41" s="188"/>
      <c r="CO41" s="188"/>
      <c r="CP41" s="188"/>
      <c r="CQ41" s="188"/>
      <c r="CR41" s="188"/>
      <c r="CS41" s="188"/>
      <c r="CT41" s="188"/>
      <c r="CU41" s="188"/>
      <c r="CV41" s="188"/>
      <c r="CW41" s="188"/>
      <c r="CX41" s="188"/>
      <c r="CY41" s="188"/>
      <c r="CZ41" s="188"/>
      <c r="DA41" s="188"/>
      <c r="DB41" s="188"/>
      <c r="DC41" s="188"/>
      <c r="DD41" s="188"/>
      <c r="DE41" s="188"/>
      <c r="DF41" s="188"/>
      <c r="DG41" s="188"/>
      <c r="DH41" s="188"/>
      <c r="DI41" s="188"/>
      <c r="DJ41" s="188"/>
      <c r="DK41" s="188"/>
      <c r="DL41" s="188"/>
      <c r="DM41" s="188"/>
      <c r="DN41" s="188"/>
      <c r="DO41" s="188"/>
      <c r="DP41" s="188"/>
      <c r="DQ41" s="188"/>
      <c r="DR41" s="188"/>
      <c r="DS41" s="188"/>
      <c r="DT41" s="188"/>
      <c r="DU41" s="188"/>
      <c r="DV41" s="188"/>
      <c r="DW41" s="188"/>
      <c r="DX41" s="188"/>
      <c r="DY41" s="188"/>
      <c r="DZ41" s="188"/>
      <c r="EA41" s="188"/>
      <c r="EB41" s="188"/>
      <c r="EC41" s="188"/>
      <c r="ED41" s="188"/>
      <c r="EE41" s="188"/>
      <c r="EF41" s="188"/>
      <c r="EG41" s="188"/>
      <c r="EH41" s="188"/>
      <c r="EI41" s="188"/>
      <c r="EJ41" s="188"/>
      <c r="EK41" s="188"/>
      <c r="EL41" s="188"/>
      <c r="EM41" s="188"/>
      <c r="EN41" s="188"/>
      <c r="EO41" s="188"/>
      <c r="EP41" s="188"/>
      <c r="EQ41" s="188"/>
      <c r="ER41" s="188"/>
      <c r="ES41" s="188"/>
      <c r="ET41" s="188"/>
      <c r="EU41" s="555"/>
      <c r="EV41" s="187"/>
      <c r="EW41" s="188"/>
      <c r="EX41" s="188"/>
      <c r="EY41" s="188"/>
      <c r="EZ41" s="188"/>
      <c r="FA41" s="188"/>
      <c r="FB41" s="188"/>
      <c r="FC41" s="188"/>
      <c r="FD41" s="188"/>
      <c r="FE41" s="188"/>
      <c r="FF41" s="188"/>
      <c r="FG41" s="188"/>
      <c r="FH41" s="188"/>
      <c r="FI41" s="188"/>
      <c r="FJ41" s="188"/>
      <c r="FK41" s="188"/>
      <c r="FL41" s="188"/>
      <c r="FM41" s="188"/>
      <c r="FN41" s="188"/>
      <c r="FO41" s="188"/>
      <c r="FP41" s="188"/>
      <c r="FQ41" s="188"/>
      <c r="FR41" s="188"/>
      <c r="FS41" s="188"/>
      <c r="FT41" s="188"/>
      <c r="FU41" s="188"/>
      <c r="FV41" s="188"/>
      <c r="FW41" s="188"/>
      <c r="FX41" s="188"/>
      <c r="FY41" s="188"/>
      <c r="FZ41" s="188"/>
      <c r="GA41" s="188"/>
      <c r="GB41" s="188"/>
      <c r="GC41" s="188"/>
      <c r="GD41" s="188"/>
      <c r="GE41" s="188"/>
      <c r="GF41" s="188"/>
      <c r="GG41" s="188"/>
      <c r="GH41" s="188"/>
      <c r="GI41" s="188"/>
      <c r="GJ41" s="188"/>
      <c r="GK41" s="188"/>
      <c r="GL41" s="188"/>
      <c r="GM41" s="188"/>
      <c r="GN41" s="188"/>
      <c r="GO41" s="188"/>
      <c r="GP41" s="188"/>
      <c r="GQ41" s="188"/>
      <c r="GR41" s="188"/>
      <c r="GS41" s="188"/>
      <c r="GT41" s="188"/>
      <c r="GU41" s="188"/>
      <c r="GV41" s="188"/>
      <c r="GW41" s="188"/>
      <c r="GX41" s="188"/>
      <c r="GY41" s="188"/>
      <c r="GZ41" s="188"/>
      <c r="HA41" s="188"/>
      <c r="HB41" s="188"/>
      <c r="HC41" s="188"/>
      <c r="HD41" s="188"/>
      <c r="HE41" s="188"/>
      <c r="HF41" s="188"/>
      <c r="HG41" s="188"/>
      <c r="HH41" s="188"/>
      <c r="HI41" s="188"/>
      <c r="HJ41" s="188"/>
      <c r="HK41" s="188"/>
      <c r="HL41" s="188"/>
      <c r="HM41" s="188"/>
      <c r="HN41" s="188"/>
      <c r="HO41" s="188"/>
      <c r="HP41" s="188"/>
      <c r="HQ41" s="188"/>
      <c r="HR41" s="188"/>
      <c r="HS41" s="188"/>
      <c r="HT41" s="188"/>
      <c r="HU41" s="188"/>
      <c r="HV41" s="188"/>
      <c r="HW41" s="188"/>
      <c r="HX41" s="188"/>
      <c r="HY41" s="188"/>
      <c r="HZ41" s="188"/>
      <c r="IA41" s="188"/>
      <c r="IB41" s="188"/>
      <c r="IC41" s="188"/>
      <c r="ID41" s="188"/>
      <c r="IE41" s="188"/>
      <c r="IF41" s="188"/>
      <c r="IG41" s="190"/>
      <c r="IH41" s="230"/>
      <c r="II41" s="188"/>
      <c r="IJ41" s="188"/>
      <c r="IK41" s="188"/>
      <c r="IL41" s="188"/>
      <c r="IM41" s="188"/>
      <c r="IN41" s="188"/>
      <c r="IO41" s="188"/>
      <c r="IP41" s="188"/>
      <c r="IQ41" s="188"/>
      <c r="IR41" s="188"/>
      <c r="IS41" s="188"/>
      <c r="IT41" s="188"/>
      <c r="IU41" s="188"/>
      <c r="IV41" s="189"/>
      <c r="IW41" s="513">
        <f t="shared" si="3"/>
        <v>0</v>
      </c>
      <c r="IX41" s="514">
        <f t="shared" si="6"/>
        <v>0</v>
      </c>
      <c r="IY41" s="515">
        <f t="shared" si="7"/>
        <v>0</v>
      </c>
      <c r="IZ41" s="537"/>
      <c r="JA41" s="537"/>
      <c r="JB41" s="537"/>
      <c r="JC41" s="537"/>
      <c r="JD41" s="537"/>
      <c r="JE41" s="537"/>
      <c r="JF41" s="537"/>
      <c r="JG41" s="537"/>
      <c r="JH41" s="537"/>
      <c r="JI41" s="537"/>
      <c r="JJ41" s="537"/>
      <c r="JK41" s="537"/>
      <c r="JL41" s="537"/>
    </row>
    <row r="42" spans="1:272" s="77" customFormat="1" ht="30" customHeight="1" thickBot="1" x14ac:dyDescent="0.3">
      <c r="A42" s="497">
        <f>'OPTOMETRIA_IIst-pr. szczegółowy'!A42</f>
        <v>23</v>
      </c>
      <c r="B42" s="498" t="str">
        <f>IF('OPTOMETRIA_IIst-pr. szczegółowy'!B42&gt;0,'OPTOMETRIA_IIst-pr. szczegółowy'!B42," ")</f>
        <v xml:space="preserve"> </v>
      </c>
      <c r="C42" s="499" t="str">
        <f>IF('OPTOMETRIA_IIst-pr. szczegółowy'!C42&gt;0,'OPTOMETRIA_IIst-pr. szczegółowy'!C42," ")</f>
        <v>2026/2027</v>
      </c>
      <c r="D42" s="499" t="str">
        <f>IF('OPTOMETRIA_IIst-pr. szczegółowy'!D42&gt;0,'OPTOMETRIA_IIst-pr. szczegółowy'!D42," ")</f>
        <v xml:space="preserve"> </v>
      </c>
      <c r="E42" s="498">
        <f>IF('OPTOMETRIA_IIst-pr. szczegółowy'!E42&gt;0,'OPTOMETRIA_IIst-pr. szczegółowy'!E42," ")</f>
        <v>1</v>
      </c>
      <c r="F42" s="497" t="str">
        <f>IF('OPTOMETRIA_IIst-pr. szczegółowy'!F42&gt;0,'OPTOMETRIA_IIst-pr. szczegółowy'!F42," ")</f>
        <v>2026/2027</v>
      </c>
      <c r="G42" s="497" t="str">
        <f>IF('OPTOMETRIA_IIst-pr. szczegółowy'!G42&gt;0,'OPTOMETRIA_IIst-pr. szczegółowy'!G42," ")</f>
        <v>RPS</v>
      </c>
      <c r="H42" s="500" t="str">
        <f>IF('OPTOMETRIA_IIst-pr. szczegółowy'!H42&gt;0,'OPTOMETRIA_IIst-pr. szczegółowy'!H42," ")</f>
        <v xml:space="preserve"> </v>
      </c>
      <c r="I42" s="500" t="str">
        <f>IF('OPTOMETRIA_IIst-pr. szczegółowy'!I42&gt;0,'OPTOMETRIA_IIst-pr. szczegółowy'!I42," ")</f>
        <v>szkolenie biblioteczne</v>
      </c>
      <c r="J42" s="501">
        <f>'OPTOMETRIA_IIst-pr. szczegółowy'!Y42+'OPTOMETRIA_IIst-pr. szczegółowy'!AV42</f>
        <v>2</v>
      </c>
      <c r="K42" s="502">
        <f>'OPTOMETRIA_IIst-pr. szczegółowy'!AS42+'OPTOMETRIA_IIst-pr. szczegółowy'!BP42</f>
        <v>0</v>
      </c>
      <c r="L42" s="503">
        <f>'OPTOMETRIA_IIst-pr. szczegółowy'!Z42+'OPTOMETRIA_IIst-pr. szczegółowy'!AW42</f>
        <v>2</v>
      </c>
      <c r="M42" s="504">
        <f>'OPTOMETRIA_IIst-pr. szczegółowy'!AB42+'OPTOMETRIA_IIst-pr. szczegółowy'!AD42+'OPTOMETRIA_IIst-pr. szczegółowy'!AY42+'OPTOMETRIA_IIst-pr. szczegółowy'!BA42</f>
        <v>0</v>
      </c>
      <c r="N42" s="505">
        <f>'OPTOMETRIA_IIst-pr. szczegółowy'!AA42+'OPTOMETRIA_IIst-pr. szczegółowy'!AX42</f>
        <v>2</v>
      </c>
      <c r="O42" s="196">
        <f>'OPTOMETRIA_IIst-pr. szczegółowy'!X42+'OPTOMETRIA_IIst-pr. szczegółowy'!AU42</f>
        <v>0</v>
      </c>
      <c r="P42" s="506" t="str">
        <f>IF('OPTOMETRIA_IIst-pr. szczegółowy'!V42&gt;0,'OPTOMETRIA_IIst-pr. szczegółowy'!V42," ")</f>
        <v>zal</v>
      </c>
      <c r="Q42" s="507">
        <f t="shared" si="0"/>
        <v>3</v>
      </c>
      <c r="R42" s="508">
        <f t="shared" si="1"/>
        <v>0</v>
      </c>
      <c r="S42" s="509">
        <f t="shared" si="2"/>
        <v>0</v>
      </c>
      <c r="T42" s="194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1"/>
      <c r="AF42" s="191"/>
      <c r="AG42" s="191"/>
      <c r="AH42" s="191"/>
      <c r="AI42" s="191"/>
      <c r="AJ42" s="194"/>
      <c r="AK42" s="193"/>
      <c r="AL42" s="193"/>
      <c r="AM42" s="193">
        <v>1</v>
      </c>
      <c r="AN42" s="193">
        <v>1</v>
      </c>
      <c r="AO42" s="192">
        <v>1</v>
      </c>
      <c r="AP42" s="231"/>
      <c r="AQ42" s="193"/>
      <c r="AR42" s="193"/>
      <c r="AS42" s="193"/>
      <c r="AT42" s="193"/>
      <c r="AU42" s="193"/>
      <c r="AV42" s="193"/>
      <c r="AW42" s="193"/>
      <c r="AX42" s="193"/>
      <c r="AY42" s="193"/>
      <c r="AZ42" s="193"/>
      <c r="BA42" s="193"/>
      <c r="BB42" s="193"/>
      <c r="BC42" s="193"/>
      <c r="BD42" s="193"/>
      <c r="BE42" s="194"/>
      <c r="BF42" s="193"/>
      <c r="BG42" s="193"/>
      <c r="BH42" s="191"/>
      <c r="BI42" s="192"/>
      <c r="BJ42" s="194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  <c r="CQ42" s="193"/>
      <c r="CR42" s="193"/>
      <c r="CS42" s="193"/>
      <c r="CT42" s="193"/>
      <c r="CU42" s="193"/>
      <c r="CV42" s="193"/>
      <c r="CW42" s="193"/>
      <c r="CX42" s="193"/>
      <c r="CY42" s="193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/>
      <c r="DK42" s="193"/>
      <c r="DL42" s="193"/>
      <c r="DM42" s="193"/>
      <c r="DN42" s="193"/>
      <c r="DO42" s="193"/>
      <c r="DP42" s="193"/>
      <c r="DQ42" s="193"/>
      <c r="DR42" s="193"/>
      <c r="DS42" s="193"/>
      <c r="DT42" s="193"/>
      <c r="DU42" s="193"/>
      <c r="DV42" s="193"/>
      <c r="DW42" s="193"/>
      <c r="DX42" s="193"/>
      <c r="DY42" s="193"/>
      <c r="DZ42" s="193"/>
      <c r="EA42" s="193"/>
      <c r="EB42" s="193"/>
      <c r="EC42" s="193"/>
      <c r="ED42" s="193"/>
      <c r="EE42" s="193"/>
      <c r="EF42" s="193"/>
      <c r="EG42" s="193"/>
      <c r="EH42" s="193"/>
      <c r="EI42" s="193"/>
      <c r="EJ42" s="193"/>
      <c r="EK42" s="193"/>
      <c r="EL42" s="193"/>
      <c r="EM42" s="193"/>
      <c r="EN42" s="193"/>
      <c r="EO42" s="193"/>
      <c r="EP42" s="193"/>
      <c r="EQ42" s="193"/>
      <c r="ER42" s="193"/>
      <c r="ES42" s="193"/>
      <c r="ET42" s="193"/>
      <c r="EU42" s="557"/>
      <c r="EV42" s="194"/>
      <c r="EW42" s="193"/>
      <c r="EX42" s="193"/>
      <c r="EY42" s="193"/>
      <c r="EZ42" s="193"/>
      <c r="FA42" s="193"/>
      <c r="FB42" s="193"/>
      <c r="FC42" s="193"/>
      <c r="FD42" s="193"/>
      <c r="FE42" s="193"/>
      <c r="FF42" s="193"/>
      <c r="FG42" s="193"/>
      <c r="FH42" s="193"/>
      <c r="FI42" s="193"/>
      <c r="FJ42" s="193"/>
      <c r="FK42" s="193"/>
      <c r="FL42" s="193"/>
      <c r="FM42" s="193"/>
      <c r="FN42" s="193"/>
      <c r="FO42" s="193"/>
      <c r="FP42" s="193"/>
      <c r="FQ42" s="193"/>
      <c r="FR42" s="193"/>
      <c r="FS42" s="193"/>
      <c r="FT42" s="193"/>
      <c r="FU42" s="193"/>
      <c r="FV42" s="193"/>
      <c r="FW42" s="193"/>
      <c r="FX42" s="193"/>
      <c r="FY42" s="193"/>
      <c r="FZ42" s="193"/>
      <c r="GA42" s="193"/>
      <c r="GB42" s="193"/>
      <c r="GC42" s="193"/>
      <c r="GD42" s="193"/>
      <c r="GE42" s="193"/>
      <c r="GF42" s="193"/>
      <c r="GG42" s="193"/>
      <c r="GH42" s="193"/>
      <c r="GI42" s="193"/>
      <c r="GJ42" s="193"/>
      <c r="GK42" s="193"/>
      <c r="GL42" s="193"/>
      <c r="GM42" s="193"/>
      <c r="GN42" s="193"/>
      <c r="GO42" s="193"/>
      <c r="GP42" s="193"/>
      <c r="GQ42" s="193"/>
      <c r="GR42" s="193"/>
      <c r="GS42" s="193"/>
      <c r="GT42" s="193"/>
      <c r="GU42" s="193"/>
      <c r="GV42" s="193"/>
      <c r="GW42" s="193"/>
      <c r="GX42" s="193"/>
      <c r="GY42" s="193"/>
      <c r="GZ42" s="193"/>
      <c r="HA42" s="193"/>
      <c r="HB42" s="193"/>
      <c r="HC42" s="193"/>
      <c r="HD42" s="193"/>
      <c r="HE42" s="193"/>
      <c r="HF42" s="193"/>
      <c r="HG42" s="193"/>
      <c r="HH42" s="193"/>
      <c r="HI42" s="193"/>
      <c r="HJ42" s="193"/>
      <c r="HK42" s="193"/>
      <c r="HL42" s="193"/>
      <c r="HM42" s="193"/>
      <c r="HN42" s="193"/>
      <c r="HO42" s="193"/>
      <c r="HP42" s="193"/>
      <c r="HQ42" s="193"/>
      <c r="HR42" s="193"/>
      <c r="HS42" s="193"/>
      <c r="HT42" s="193"/>
      <c r="HU42" s="193"/>
      <c r="HV42" s="193"/>
      <c r="HW42" s="193"/>
      <c r="HX42" s="193"/>
      <c r="HY42" s="193"/>
      <c r="HZ42" s="193"/>
      <c r="IA42" s="193"/>
      <c r="IB42" s="193"/>
      <c r="IC42" s="193"/>
      <c r="ID42" s="193"/>
      <c r="IE42" s="193"/>
      <c r="IF42" s="193"/>
      <c r="IG42" s="192"/>
      <c r="IH42" s="231"/>
      <c r="II42" s="193"/>
      <c r="IJ42" s="193"/>
      <c r="IK42" s="193"/>
      <c r="IL42" s="193"/>
      <c r="IM42" s="193"/>
      <c r="IN42" s="193"/>
      <c r="IO42" s="193"/>
      <c r="IP42" s="193"/>
      <c r="IQ42" s="193"/>
      <c r="IR42" s="193"/>
      <c r="IS42" s="193"/>
      <c r="IT42" s="193"/>
      <c r="IU42" s="193"/>
      <c r="IV42" s="191"/>
      <c r="IW42" s="516">
        <f t="shared" si="3"/>
        <v>0</v>
      </c>
      <c r="IX42" s="517">
        <f t="shared" si="6"/>
        <v>0</v>
      </c>
      <c r="IY42" s="518">
        <f t="shared" si="7"/>
        <v>0</v>
      </c>
      <c r="IZ42" s="537"/>
      <c r="JA42" s="537"/>
      <c r="JB42" s="537"/>
      <c r="JC42" s="537"/>
      <c r="JD42" s="537"/>
      <c r="JE42" s="537"/>
      <c r="JF42" s="537"/>
      <c r="JG42" s="537"/>
      <c r="JH42" s="537"/>
      <c r="JI42" s="537"/>
      <c r="JJ42" s="537"/>
      <c r="JK42" s="537"/>
      <c r="JL42" s="537"/>
    </row>
    <row r="43" spans="1:272" s="77" customFormat="1" ht="30" customHeight="1" thickBot="1" x14ac:dyDescent="0.3">
      <c r="A43" s="576"/>
      <c r="B43" s="525" t="str">
        <f>IF('OPTOMETRIA_IIst-pr. szczegółowy'!B43&gt;0,'OPTOMETRIA_IIst-pr. szczegółowy'!B43," ")</f>
        <v xml:space="preserve"> </v>
      </c>
      <c r="C43" s="526" t="str">
        <f>IF('OPTOMETRIA_IIst-pr. szczegółowy'!C43&gt;0,'OPTOMETRIA_IIst-pr. szczegółowy'!C43," ")</f>
        <v xml:space="preserve"> </v>
      </c>
      <c r="D43" s="526" t="str">
        <f>IF('OPTOMETRIA_IIst-pr. szczegółowy'!D43&gt;0,'OPTOMETRIA_IIst-pr. szczegółowy'!D43," ")</f>
        <v xml:space="preserve"> </v>
      </c>
      <c r="E43" s="525" t="str">
        <f>IF('OPTOMETRIA_IIst-pr. szczegółowy'!E43&gt;0,'OPTOMETRIA_IIst-pr. szczegółowy'!E43," ")</f>
        <v xml:space="preserve"> </v>
      </c>
      <c r="F43" s="527" t="str">
        <f>IF('OPTOMETRIA_IIst-pr. szczegółowy'!F43&gt;0,'OPTOMETRIA_IIst-pr. szczegółowy'!F43," ")</f>
        <v xml:space="preserve"> </v>
      </c>
      <c r="G43" s="527" t="str">
        <f>IF('OPTOMETRIA_IIst-pr. szczegółowy'!G43&gt;0,'OPTOMETRIA_IIst-pr. szczegółowy'!G43," ")</f>
        <v xml:space="preserve"> </v>
      </c>
      <c r="H43" s="520" t="str">
        <f>IF('OPTOMETRIA_IIst-pr. szczegółowy'!H43&gt;0,'OPTOMETRIA_IIst-pr. szczegółowy'!H43," ")</f>
        <v xml:space="preserve"> </v>
      </c>
      <c r="I43" s="520" t="str">
        <f>IF('OPTOMETRIA_IIst-pr. szczegółowy'!I43&gt;0,'OPTOMETRIA_IIst-pr. szczegółowy'!I43," ")</f>
        <v>sumy dla 1 roku</v>
      </c>
      <c r="J43" s="526">
        <f>'OPTOMETRIA_IIst-pr. szczegółowy'!Y43+'OPTOMETRIA_IIst-pr. szczegółowy'!AV43</f>
        <v>1506</v>
      </c>
      <c r="K43" s="526">
        <f>'OPTOMETRIA_IIst-pr. szczegółowy'!AS43+'OPTOMETRIA_IIst-pr. szczegółowy'!BP43</f>
        <v>745</v>
      </c>
      <c r="L43" s="526">
        <f>'OPTOMETRIA_IIst-pr. szczegółowy'!Z43+'OPTOMETRIA_IIst-pr. szczegółowy'!AW43</f>
        <v>761</v>
      </c>
      <c r="M43" s="526">
        <f>'OPTOMETRIA_IIst-pr. szczegółowy'!AB43+'OPTOMETRIA_IIst-pr. szczegółowy'!AD43</f>
        <v>180</v>
      </c>
      <c r="N43" s="526">
        <f>'OPTOMETRIA_IIst-pr. szczegółowy'!AA43+'OPTOMETRIA_IIst-pr. szczegółowy'!AX43</f>
        <v>761</v>
      </c>
      <c r="O43" s="197">
        <f>'OPTOMETRIA_IIst-pr. szczegółowy'!X43+'OPTOMETRIA_IIst-pr. szczegółowy'!AU43</f>
        <v>60</v>
      </c>
      <c r="P43" s="526" t="str">
        <f>IF('OPTOMETRIA_IIst-pr. szczegółowy'!V43&gt;0,'OPTOMETRIA_IIst-pr. szczegółowy'!V43," ")</f>
        <v xml:space="preserve"> </v>
      </c>
      <c r="Q43" s="528">
        <f t="shared" ref="Q43:AN43" si="8">SUM(Q20:Q42)</f>
        <v>41</v>
      </c>
      <c r="R43" s="529">
        <f t="shared" si="8"/>
        <v>48</v>
      </c>
      <c r="S43" s="530">
        <f t="shared" si="8"/>
        <v>27</v>
      </c>
      <c r="T43" s="531">
        <f t="shared" si="8"/>
        <v>2</v>
      </c>
      <c r="U43" s="520">
        <f t="shared" si="8"/>
        <v>1</v>
      </c>
      <c r="V43" s="520">
        <f t="shared" si="8"/>
        <v>3</v>
      </c>
      <c r="W43" s="520">
        <f t="shared" si="8"/>
        <v>4</v>
      </c>
      <c r="X43" s="520">
        <f t="shared" si="8"/>
        <v>1</v>
      </c>
      <c r="Y43" s="520">
        <f t="shared" si="8"/>
        <v>3</v>
      </c>
      <c r="Z43" s="520">
        <f t="shared" si="8"/>
        <v>0</v>
      </c>
      <c r="AA43" s="520">
        <f t="shared" si="8"/>
        <v>5</v>
      </c>
      <c r="AB43" s="520">
        <f t="shared" si="8"/>
        <v>1</v>
      </c>
      <c r="AC43" s="520">
        <f t="shared" si="8"/>
        <v>3</v>
      </c>
      <c r="AD43" s="520">
        <f t="shared" si="8"/>
        <v>2</v>
      </c>
      <c r="AE43" s="532">
        <f t="shared" ref="AE43:AH43" si="9">SUM(AE20:AE42)</f>
        <v>2</v>
      </c>
      <c r="AF43" s="532">
        <f t="shared" si="9"/>
        <v>2</v>
      </c>
      <c r="AG43" s="532">
        <f t="shared" si="9"/>
        <v>2</v>
      </c>
      <c r="AH43" s="532">
        <f t="shared" si="9"/>
        <v>3</v>
      </c>
      <c r="AI43" s="532">
        <f t="shared" si="8"/>
        <v>1</v>
      </c>
      <c r="AJ43" s="531">
        <f t="shared" si="8"/>
        <v>1</v>
      </c>
      <c r="AK43" s="520">
        <f t="shared" si="8"/>
        <v>1</v>
      </c>
      <c r="AL43" s="520">
        <f t="shared" si="8"/>
        <v>1</v>
      </c>
      <c r="AM43" s="520">
        <f t="shared" si="8"/>
        <v>1</v>
      </c>
      <c r="AN43" s="520">
        <f t="shared" si="8"/>
        <v>1</v>
      </c>
      <c r="AO43" s="521">
        <f t="shared" ref="AO43:AW43" si="10">SUM(AO20:AO42)</f>
        <v>1</v>
      </c>
      <c r="AP43" s="519">
        <f t="shared" si="10"/>
        <v>4</v>
      </c>
      <c r="AQ43" s="520">
        <f t="shared" si="10"/>
        <v>2</v>
      </c>
      <c r="AR43" s="520">
        <f t="shared" si="10"/>
        <v>4</v>
      </c>
      <c r="AS43" s="520">
        <f t="shared" si="10"/>
        <v>5</v>
      </c>
      <c r="AT43" s="520">
        <f t="shared" si="10"/>
        <v>4</v>
      </c>
      <c r="AU43" s="520">
        <f t="shared" si="10"/>
        <v>3</v>
      </c>
      <c r="AV43" s="520">
        <f t="shared" si="10"/>
        <v>4</v>
      </c>
      <c r="AW43" s="520">
        <f t="shared" si="10"/>
        <v>3</v>
      </c>
      <c r="AX43" s="520">
        <f t="shared" ref="AX43:DI43" si="11">SUM(AX20:AX42)</f>
        <v>4</v>
      </c>
      <c r="AY43" s="520">
        <f t="shared" ref="AY43:BC43" si="12">SUM(AY20:AY42)</f>
        <v>3</v>
      </c>
      <c r="AZ43" s="520">
        <f t="shared" si="12"/>
        <v>3</v>
      </c>
      <c r="BA43" s="520">
        <f t="shared" si="12"/>
        <v>3</v>
      </c>
      <c r="BB43" s="520">
        <f t="shared" si="12"/>
        <v>3</v>
      </c>
      <c r="BC43" s="520">
        <f t="shared" si="12"/>
        <v>1</v>
      </c>
      <c r="BD43" s="520">
        <f t="shared" si="11"/>
        <v>2</v>
      </c>
      <c r="BE43" s="531">
        <f t="shared" si="11"/>
        <v>8</v>
      </c>
      <c r="BF43" s="520">
        <f t="shared" si="11"/>
        <v>6</v>
      </c>
      <c r="BG43" s="520">
        <f t="shared" si="11"/>
        <v>3</v>
      </c>
      <c r="BH43" s="520">
        <f t="shared" si="11"/>
        <v>7</v>
      </c>
      <c r="BI43" s="529">
        <f t="shared" si="11"/>
        <v>3</v>
      </c>
      <c r="BJ43" s="531">
        <f t="shared" si="11"/>
        <v>0</v>
      </c>
      <c r="BK43" s="520">
        <f t="shared" si="11"/>
        <v>0</v>
      </c>
      <c r="BL43" s="520">
        <f t="shared" si="11"/>
        <v>0</v>
      </c>
      <c r="BM43" s="520">
        <f t="shared" si="11"/>
        <v>0</v>
      </c>
      <c r="BN43" s="520">
        <f t="shared" si="11"/>
        <v>0</v>
      </c>
      <c r="BO43" s="520">
        <f t="shared" si="11"/>
        <v>0</v>
      </c>
      <c r="BP43" s="520">
        <f t="shared" si="11"/>
        <v>0</v>
      </c>
      <c r="BQ43" s="520">
        <f t="shared" si="11"/>
        <v>0</v>
      </c>
      <c r="BR43" s="520">
        <f t="shared" si="11"/>
        <v>0</v>
      </c>
      <c r="BS43" s="520">
        <f t="shared" si="11"/>
        <v>0</v>
      </c>
      <c r="BT43" s="520">
        <f t="shared" si="11"/>
        <v>0</v>
      </c>
      <c r="BU43" s="520">
        <f t="shared" si="11"/>
        <v>0</v>
      </c>
      <c r="BV43" s="520">
        <f t="shared" si="11"/>
        <v>0</v>
      </c>
      <c r="BW43" s="520">
        <f t="shared" si="11"/>
        <v>0</v>
      </c>
      <c r="BX43" s="520">
        <f t="shared" si="11"/>
        <v>0</v>
      </c>
      <c r="BY43" s="520">
        <f t="shared" si="11"/>
        <v>0</v>
      </c>
      <c r="BZ43" s="520">
        <f t="shared" si="11"/>
        <v>0</v>
      </c>
      <c r="CA43" s="520">
        <f t="shared" si="11"/>
        <v>0</v>
      </c>
      <c r="CB43" s="520">
        <f t="shared" si="11"/>
        <v>0</v>
      </c>
      <c r="CC43" s="520">
        <f t="shared" si="11"/>
        <v>0</v>
      </c>
      <c r="CD43" s="520">
        <f t="shared" si="11"/>
        <v>0</v>
      </c>
      <c r="CE43" s="520">
        <f t="shared" si="11"/>
        <v>0</v>
      </c>
      <c r="CF43" s="520">
        <f t="shared" si="11"/>
        <v>0</v>
      </c>
      <c r="CG43" s="520">
        <f t="shared" si="11"/>
        <v>0</v>
      </c>
      <c r="CH43" s="520">
        <f t="shared" si="11"/>
        <v>0</v>
      </c>
      <c r="CI43" s="520">
        <f t="shared" si="11"/>
        <v>0</v>
      </c>
      <c r="CJ43" s="520">
        <f t="shared" si="11"/>
        <v>0</v>
      </c>
      <c r="CK43" s="520">
        <f t="shared" si="11"/>
        <v>0</v>
      </c>
      <c r="CL43" s="520">
        <f t="shared" si="11"/>
        <v>0</v>
      </c>
      <c r="CM43" s="520">
        <f t="shared" si="11"/>
        <v>0</v>
      </c>
      <c r="CN43" s="520">
        <f t="shared" si="11"/>
        <v>0</v>
      </c>
      <c r="CO43" s="520">
        <f t="shared" si="11"/>
        <v>0</v>
      </c>
      <c r="CP43" s="520">
        <f t="shared" si="11"/>
        <v>0</v>
      </c>
      <c r="CQ43" s="520">
        <f t="shared" si="11"/>
        <v>0</v>
      </c>
      <c r="CR43" s="520">
        <f t="shared" si="11"/>
        <v>0</v>
      </c>
      <c r="CS43" s="520">
        <f t="shared" si="11"/>
        <v>0</v>
      </c>
      <c r="CT43" s="520">
        <f t="shared" si="11"/>
        <v>0</v>
      </c>
      <c r="CU43" s="520">
        <f t="shared" si="11"/>
        <v>0</v>
      </c>
      <c r="CV43" s="520">
        <f t="shared" si="11"/>
        <v>0</v>
      </c>
      <c r="CW43" s="520">
        <f t="shared" si="11"/>
        <v>0</v>
      </c>
      <c r="CX43" s="520">
        <f t="shared" si="11"/>
        <v>0</v>
      </c>
      <c r="CY43" s="520">
        <f t="shared" si="11"/>
        <v>0</v>
      </c>
      <c r="CZ43" s="520">
        <f t="shared" si="11"/>
        <v>0</v>
      </c>
      <c r="DA43" s="520">
        <f t="shared" si="11"/>
        <v>0</v>
      </c>
      <c r="DB43" s="520">
        <f t="shared" si="11"/>
        <v>0</v>
      </c>
      <c r="DC43" s="520">
        <f t="shared" si="11"/>
        <v>0</v>
      </c>
      <c r="DD43" s="520">
        <f t="shared" si="11"/>
        <v>0</v>
      </c>
      <c r="DE43" s="520">
        <f t="shared" si="11"/>
        <v>0</v>
      </c>
      <c r="DF43" s="520">
        <f t="shared" si="11"/>
        <v>0</v>
      </c>
      <c r="DG43" s="520">
        <f t="shared" si="11"/>
        <v>0</v>
      </c>
      <c r="DH43" s="520">
        <f t="shared" si="11"/>
        <v>0</v>
      </c>
      <c r="DI43" s="520">
        <f t="shared" si="11"/>
        <v>0</v>
      </c>
      <c r="DJ43" s="520">
        <f>SUM(DJ20:DJ42)</f>
        <v>0</v>
      </c>
      <c r="DK43" s="520">
        <f t="shared" ref="DK43:FU43" si="13">SUM(DK20:DK42)</f>
        <v>0</v>
      </c>
      <c r="DL43" s="520">
        <f t="shared" si="13"/>
        <v>0</v>
      </c>
      <c r="DM43" s="520">
        <f t="shared" si="13"/>
        <v>0</v>
      </c>
      <c r="DN43" s="520">
        <f t="shared" si="13"/>
        <v>0</v>
      </c>
      <c r="DO43" s="520">
        <f t="shared" si="13"/>
        <v>0</v>
      </c>
      <c r="DP43" s="520">
        <f t="shared" si="13"/>
        <v>0</v>
      </c>
      <c r="DQ43" s="520">
        <f t="shared" si="13"/>
        <v>0</v>
      </c>
      <c r="DR43" s="520">
        <f t="shared" si="13"/>
        <v>0</v>
      </c>
      <c r="DS43" s="520">
        <f t="shared" si="13"/>
        <v>0</v>
      </c>
      <c r="DT43" s="520">
        <f t="shared" si="13"/>
        <v>0</v>
      </c>
      <c r="DU43" s="520">
        <f t="shared" si="13"/>
        <v>0</v>
      </c>
      <c r="DV43" s="520">
        <f t="shared" si="13"/>
        <v>0</v>
      </c>
      <c r="DW43" s="520">
        <f t="shared" si="13"/>
        <v>0</v>
      </c>
      <c r="DX43" s="520">
        <f t="shared" si="13"/>
        <v>0</v>
      </c>
      <c r="DY43" s="520">
        <f t="shared" si="13"/>
        <v>0</v>
      </c>
      <c r="DZ43" s="520">
        <f t="shared" si="13"/>
        <v>0</v>
      </c>
      <c r="EA43" s="520">
        <f t="shared" si="13"/>
        <v>0</v>
      </c>
      <c r="EB43" s="520">
        <f t="shared" si="13"/>
        <v>0</v>
      </c>
      <c r="EC43" s="520">
        <f t="shared" si="13"/>
        <v>0</v>
      </c>
      <c r="ED43" s="520">
        <f t="shared" si="13"/>
        <v>0</v>
      </c>
      <c r="EE43" s="520">
        <f t="shared" si="13"/>
        <v>0</v>
      </c>
      <c r="EF43" s="520">
        <f t="shared" si="13"/>
        <v>0</v>
      </c>
      <c r="EG43" s="520">
        <f t="shared" si="13"/>
        <v>0</v>
      </c>
      <c r="EH43" s="520">
        <f t="shared" si="13"/>
        <v>0</v>
      </c>
      <c r="EI43" s="520">
        <f t="shared" si="13"/>
        <v>0</v>
      </c>
      <c r="EJ43" s="520">
        <f t="shared" si="13"/>
        <v>0</v>
      </c>
      <c r="EK43" s="520">
        <f t="shared" si="13"/>
        <v>0</v>
      </c>
      <c r="EL43" s="520">
        <f t="shared" si="13"/>
        <v>0</v>
      </c>
      <c r="EM43" s="520">
        <f t="shared" si="13"/>
        <v>0</v>
      </c>
      <c r="EN43" s="520">
        <f t="shared" si="13"/>
        <v>0</v>
      </c>
      <c r="EO43" s="520">
        <f t="shared" si="13"/>
        <v>0</v>
      </c>
      <c r="EP43" s="520">
        <f t="shared" si="13"/>
        <v>0</v>
      </c>
      <c r="EQ43" s="520">
        <f t="shared" si="13"/>
        <v>0</v>
      </c>
      <c r="ER43" s="520">
        <f t="shared" si="13"/>
        <v>0</v>
      </c>
      <c r="ES43" s="520">
        <f t="shared" si="13"/>
        <v>0</v>
      </c>
      <c r="ET43" s="520">
        <f t="shared" si="13"/>
        <v>0</v>
      </c>
      <c r="EU43" s="521">
        <f t="shared" si="13"/>
        <v>0</v>
      </c>
      <c r="EV43" s="519">
        <f t="shared" si="13"/>
        <v>0</v>
      </c>
      <c r="EW43" s="520">
        <f t="shared" si="13"/>
        <v>0</v>
      </c>
      <c r="EX43" s="520">
        <f t="shared" si="13"/>
        <v>0</v>
      </c>
      <c r="EY43" s="520">
        <f t="shared" si="13"/>
        <v>0</v>
      </c>
      <c r="EZ43" s="520">
        <f t="shared" si="13"/>
        <v>0</v>
      </c>
      <c r="FA43" s="520">
        <f t="shared" si="13"/>
        <v>0</v>
      </c>
      <c r="FB43" s="520">
        <f t="shared" si="13"/>
        <v>0</v>
      </c>
      <c r="FC43" s="520">
        <f t="shared" si="13"/>
        <v>0</v>
      </c>
      <c r="FD43" s="520">
        <f t="shared" si="13"/>
        <v>0</v>
      </c>
      <c r="FE43" s="520">
        <f t="shared" si="13"/>
        <v>0</v>
      </c>
      <c r="FF43" s="520">
        <f t="shared" si="13"/>
        <v>0</v>
      </c>
      <c r="FG43" s="520">
        <f t="shared" si="13"/>
        <v>0</v>
      </c>
      <c r="FH43" s="520">
        <f t="shared" si="13"/>
        <v>0</v>
      </c>
      <c r="FI43" s="520">
        <f t="shared" si="13"/>
        <v>0</v>
      </c>
      <c r="FJ43" s="520">
        <f t="shared" si="13"/>
        <v>0</v>
      </c>
      <c r="FK43" s="520">
        <f t="shared" si="13"/>
        <v>0</v>
      </c>
      <c r="FL43" s="520">
        <f t="shared" si="13"/>
        <v>0</v>
      </c>
      <c r="FM43" s="520">
        <f t="shared" si="13"/>
        <v>0</v>
      </c>
      <c r="FN43" s="520">
        <f t="shared" si="13"/>
        <v>0</v>
      </c>
      <c r="FO43" s="520">
        <f t="shared" si="13"/>
        <v>0</v>
      </c>
      <c r="FP43" s="520">
        <f t="shared" si="13"/>
        <v>0</v>
      </c>
      <c r="FQ43" s="520">
        <f t="shared" si="13"/>
        <v>0</v>
      </c>
      <c r="FR43" s="520">
        <f t="shared" si="13"/>
        <v>0</v>
      </c>
      <c r="FS43" s="520">
        <f t="shared" si="13"/>
        <v>0</v>
      </c>
      <c r="FT43" s="520">
        <f t="shared" si="13"/>
        <v>0</v>
      </c>
      <c r="FU43" s="520">
        <f t="shared" si="13"/>
        <v>0</v>
      </c>
      <c r="FV43" s="520">
        <f t="shared" ref="FV43:IG43" si="14">SUM(FV20:FV42)</f>
        <v>0</v>
      </c>
      <c r="FW43" s="520">
        <f t="shared" si="14"/>
        <v>0</v>
      </c>
      <c r="FX43" s="520">
        <f t="shared" si="14"/>
        <v>0</v>
      </c>
      <c r="FY43" s="520">
        <f t="shared" si="14"/>
        <v>0</v>
      </c>
      <c r="FZ43" s="520">
        <f t="shared" si="14"/>
        <v>0</v>
      </c>
      <c r="GA43" s="520">
        <f t="shared" si="14"/>
        <v>0</v>
      </c>
      <c r="GB43" s="520">
        <f t="shared" si="14"/>
        <v>0</v>
      </c>
      <c r="GC43" s="520">
        <f t="shared" si="14"/>
        <v>0</v>
      </c>
      <c r="GD43" s="520">
        <f t="shared" si="14"/>
        <v>0</v>
      </c>
      <c r="GE43" s="520">
        <f t="shared" si="14"/>
        <v>0</v>
      </c>
      <c r="GF43" s="520">
        <f t="shared" si="14"/>
        <v>0</v>
      </c>
      <c r="GG43" s="520">
        <f t="shared" si="14"/>
        <v>0</v>
      </c>
      <c r="GH43" s="520">
        <f t="shared" si="14"/>
        <v>0</v>
      </c>
      <c r="GI43" s="520">
        <f t="shared" si="14"/>
        <v>0</v>
      </c>
      <c r="GJ43" s="520">
        <f t="shared" si="14"/>
        <v>0</v>
      </c>
      <c r="GK43" s="520">
        <f t="shared" si="14"/>
        <v>0</v>
      </c>
      <c r="GL43" s="520">
        <f t="shared" si="14"/>
        <v>0</v>
      </c>
      <c r="GM43" s="520">
        <f t="shared" si="14"/>
        <v>0</v>
      </c>
      <c r="GN43" s="520">
        <f t="shared" si="14"/>
        <v>0</v>
      </c>
      <c r="GO43" s="520">
        <f t="shared" si="14"/>
        <v>0</v>
      </c>
      <c r="GP43" s="520">
        <f t="shared" si="14"/>
        <v>0</v>
      </c>
      <c r="GQ43" s="520">
        <f t="shared" si="14"/>
        <v>0</v>
      </c>
      <c r="GR43" s="520">
        <f t="shared" si="14"/>
        <v>0</v>
      </c>
      <c r="GS43" s="520">
        <f t="shared" si="14"/>
        <v>0</v>
      </c>
      <c r="GT43" s="520">
        <f t="shared" si="14"/>
        <v>0</v>
      </c>
      <c r="GU43" s="520">
        <f t="shared" si="14"/>
        <v>0</v>
      </c>
      <c r="GV43" s="520">
        <f t="shared" si="14"/>
        <v>0</v>
      </c>
      <c r="GW43" s="520">
        <f t="shared" si="14"/>
        <v>0</v>
      </c>
      <c r="GX43" s="520">
        <f t="shared" si="14"/>
        <v>0</v>
      </c>
      <c r="GY43" s="520">
        <f t="shared" si="14"/>
        <v>0</v>
      </c>
      <c r="GZ43" s="520">
        <f t="shared" si="14"/>
        <v>0</v>
      </c>
      <c r="HA43" s="520">
        <f t="shared" si="14"/>
        <v>0</v>
      </c>
      <c r="HB43" s="520">
        <f t="shared" si="14"/>
        <v>0</v>
      </c>
      <c r="HC43" s="520">
        <f t="shared" si="14"/>
        <v>0</v>
      </c>
      <c r="HD43" s="520">
        <f t="shared" si="14"/>
        <v>0</v>
      </c>
      <c r="HE43" s="520">
        <f t="shared" si="14"/>
        <v>0</v>
      </c>
      <c r="HF43" s="520">
        <f t="shared" si="14"/>
        <v>0</v>
      </c>
      <c r="HG43" s="520">
        <f t="shared" si="14"/>
        <v>0</v>
      </c>
      <c r="HH43" s="520">
        <f t="shared" si="14"/>
        <v>0</v>
      </c>
      <c r="HI43" s="520">
        <f t="shared" si="14"/>
        <v>0</v>
      </c>
      <c r="HJ43" s="520">
        <f t="shared" si="14"/>
        <v>0</v>
      </c>
      <c r="HK43" s="520">
        <f t="shared" si="14"/>
        <v>0</v>
      </c>
      <c r="HL43" s="520">
        <f t="shared" si="14"/>
        <v>0</v>
      </c>
      <c r="HM43" s="520">
        <f t="shared" si="14"/>
        <v>0</v>
      </c>
      <c r="HN43" s="520">
        <f t="shared" si="14"/>
        <v>0</v>
      </c>
      <c r="HO43" s="520">
        <f t="shared" si="14"/>
        <v>0</v>
      </c>
      <c r="HP43" s="520">
        <f t="shared" si="14"/>
        <v>0</v>
      </c>
      <c r="HQ43" s="520">
        <f t="shared" si="14"/>
        <v>0</v>
      </c>
      <c r="HR43" s="520">
        <f t="shared" si="14"/>
        <v>0</v>
      </c>
      <c r="HS43" s="520">
        <f t="shared" si="14"/>
        <v>0</v>
      </c>
      <c r="HT43" s="520">
        <f t="shared" si="14"/>
        <v>0</v>
      </c>
      <c r="HU43" s="520">
        <f t="shared" si="14"/>
        <v>0</v>
      </c>
      <c r="HV43" s="520">
        <f t="shared" si="14"/>
        <v>0</v>
      </c>
      <c r="HW43" s="520">
        <f t="shared" si="14"/>
        <v>0</v>
      </c>
      <c r="HX43" s="520">
        <f t="shared" si="14"/>
        <v>0</v>
      </c>
      <c r="HY43" s="520">
        <f t="shared" si="14"/>
        <v>0</v>
      </c>
      <c r="HZ43" s="520">
        <f t="shared" si="14"/>
        <v>0</v>
      </c>
      <c r="IA43" s="520">
        <f t="shared" si="14"/>
        <v>0</v>
      </c>
      <c r="IB43" s="520">
        <f t="shared" si="14"/>
        <v>0</v>
      </c>
      <c r="IC43" s="520">
        <f t="shared" si="14"/>
        <v>0</v>
      </c>
      <c r="ID43" s="520">
        <f t="shared" si="14"/>
        <v>0</v>
      </c>
      <c r="IE43" s="520">
        <f t="shared" si="14"/>
        <v>0</v>
      </c>
      <c r="IF43" s="520">
        <f t="shared" si="14"/>
        <v>0</v>
      </c>
      <c r="IG43" s="532">
        <f t="shared" si="14"/>
        <v>0</v>
      </c>
      <c r="IH43" s="531">
        <f t="shared" ref="IH43:IY43" si="15">SUM(IH20:IH42)</f>
        <v>0</v>
      </c>
      <c r="II43" s="520">
        <f t="shared" si="15"/>
        <v>0</v>
      </c>
      <c r="IJ43" s="520">
        <f t="shared" si="15"/>
        <v>0</v>
      </c>
      <c r="IK43" s="520">
        <f t="shared" si="15"/>
        <v>0</v>
      </c>
      <c r="IL43" s="520">
        <f t="shared" si="15"/>
        <v>0</v>
      </c>
      <c r="IM43" s="520">
        <f t="shared" si="15"/>
        <v>0</v>
      </c>
      <c r="IN43" s="520">
        <f t="shared" si="15"/>
        <v>0</v>
      </c>
      <c r="IO43" s="520">
        <f t="shared" si="15"/>
        <v>0</v>
      </c>
      <c r="IP43" s="520">
        <f t="shared" si="15"/>
        <v>0</v>
      </c>
      <c r="IQ43" s="520">
        <f t="shared" si="15"/>
        <v>0</v>
      </c>
      <c r="IR43" s="520">
        <f t="shared" si="15"/>
        <v>0</v>
      </c>
      <c r="IS43" s="520">
        <f t="shared" si="15"/>
        <v>0</v>
      </c>
      <c r="IT43" s="520">
        <f t="shared" si="15"/>
        <v>0</v>
      </c>
      <c r="IU43" s="520">
        <f t="shared" si="15"/>
        <v>0</v>
      </c>
      <c r="IV43" s="521">
        <f t="shared" si="15"/>
        <v>0</v>
      </c>
      <c r="IW43" s="519">
        <f t="shared" si="15"/>
        <v>0</v>
      </c>
      <c r="IX43" s="520">
        <f t="shared" si="15"/>
        <v>0</v>
      </c>
      <c r="IY43" s="521">
        <f t="shared" si="15"/>
        <v>0</v>
      </c>
      <c r="IZ43" s="582"/>
      <c r="JA43" s="582"/>
      <c r="JB43" s="582"/>
      <c r="JC43" s="582"/>
      <c r="JD43" s="582"/>
      <c r="JE43" s="583"/>
      <c r="JF43" s="537"/>
      <c r="JG43" s="537"/>
      <c r="JH43" s="537"/>
      <c r="JI43" s="537"/>
      <c r="JJ43" s="537"/>
      <c r="JK43" s="537"/>
      <c r="JL43" s="537"/>
    </row>
    <row r="44" spans="1:272" s="77" customFormat="1" ht="30" customHeight="1" x14ac:dyDescent="0.25">
      <c r="A44" s="533">
        <f>'OPTOMETRIA_IIst-pr. szczegółowy'!A44</f>
        <v>24</v>
      </c>
      <c r="B44" s="534" t="str">
        <f>IF('OPTOMETRIA_IIst-pr. szczegółowy'!B44&gt;0,'OPTOMETRIA_IIst-pr. szczegółowy'!B44," ")</f>
        <v xml:space="preserve"> </v>
      </c>
      <c r="C44" s="535" t="str">
        <f>IF('OPTOMETRIA_IIst-pr. szczegółowy'!C44&gt;0,'OPTOMETRIA_IIst-pr. szczegółowy'!C44," ")</f>
        <v>2026/2027</v>
      </c>
      <c r="D44" s="535" t="str">
        <f>IF('OPTOMETRIA_IIst-pr. szczegółowy'!D44&gt;0,'OPTOMETRIA_IIst-pr. szczegółowy'!D44," ")</f>
        <v xml:space="preserve"> </v>
      </c>
      <c r="E44" s="534">
        <f>IF('OPTOMETRIA_IIst-pr. szczegółowy'!E44&gt;0,'OPTOMETRIA_IIst-pr. szczegółowy'!E44," ")</f>
        <v>2</v>
      </c>
      <c r="F44" s="533" t="str">
        <f>IF('OPTOMETRIA_IIst-pr. szczegółowy'!F44&gt;0,'OPTOMETRIA_IIst-pr. szczegółowy'!F44," ")</f>
        <v>2027/2028</v>
      </c>
      <c r="G44" s="533" t="str">
        <f>IF('OPTOMETRIA_IIst-pr. szczegółowy'!G44&gt;0,'OPTOMETRIA_IIst-pr. szczegółowy'!G44," ")</f>
        <v>RPS</v>
      </c>
      <c r="H44" s="536" t="str">
        <f>IF('OPTOMETRIA_IIst-pr. szczegółowy'!H44&gt;0,'OPTOMETRIA_IIst-pr. szczegółowy'!H44," ")</f>
        <v xml:space="preserve"> </v>
      </c>
      <c r="I44" s="536" t="str">
        <f>IF('OPTOMETRIA_IIst-pr. szczegółowy'!I44&gt;0,'OPTOMETRIA_IIst-pr. szczegółowy'!I44," ")</f>
        <v xml:space="preserve">choroby oczu u dorosłych </v>
      </c>
      <c r="J44" s="501">
        <f>'OPTOMETRIA_IIst-pr. szczegółowy'!Y44+'OPTOMETRIA_IIst-pr. szczegółowy'!AV44</f>
        <v>80</v>
      </c>
      <c r="K44" s="502">
        <f>'OPTOMETRIA_IIst-pr. szczegółowy'!AS44+'OPTOMETRIA_IIst-pr. szczegółowy'!BP44</f>
        <v>40</v>
      </c>
      <c r="L44" s="503">
        <f>'OPTOMETRIA_IIst-pr. szczegółowy'!Z44+'OPTOMETRIA_IIst-pr. szczegółowy'!AW44</f>
        <v>40</v>
      </c>
      <c r="M44" s="504">
        <f>'OPTOMETRIA_IIst-pr. szczegółowy'!AB44+'OPTOMETRIA_IIst-pr. szczegółowy'!AD44+'OPTOMETRIA_IIst-pr. szczegółowy'!AY44+'OPTOMETRIA_IIst-pr. szczegółowy'!BA44</f>
        <v>20</v>
      </c>
      <c r="N44" s="505">
        <f>'OPTOMETRIA_IIst-pr. szczegółowy'!AA44+'OPTOMETRIA_IIst-pr. szczegółowy'!AX44</f>
        <v>40</v>
      </c>
      <c r="O44" s="196">
        <f>'OPTOMETRIA_IIst-pr. szczegółowy'!X44+'OPTOMETRIA_IIst-pr. szczegółowy'!AU44</f>
        <v>3</v>
      </c>
      <c r="P44" s="506" t="str">
        <f>IF('OPTOMETRIA_IIst-pr. szczegółowy'!V44&gt;0,'OPTOMETRIA_IIst-pr. szczegółowy'!V44," ")</f>
        <v>egz</v>
      </c>
      <c r="Q44" s="507">
        <f t="shared" ref="Q44:Q65" si="16">SUM(T44:AO44)</f>
        <v>3</v>
      </c>
      <c r="R44" s="508">
        <f t="shared" ref="R44:R65" si="17">SUM(AP44:BD44)</f>
        <v>3</v>
      </c>
      <c r="S44" s="509">
        <f t="shared" ref="S44:S65" si="18">SUM(BE44:BI44)</f>
        <v>1</v>
      </c>
      <c r="T44" s="183">
        <v>1</v>
      </c>
      <c r="U44" s="184">
        <v>1</v>
      </c>
      <c r="V44" s="184"/>
      <c r="W44" s="184"/>
      <c r="X44" s="184"/>
      <c r="Y44" s="184"/>
      <c r="Z44" s="184">
        <v>1</v>
      </c>
      <c r="AA44" s="184"/>
      <c r="AB44" s="184"/>
      <c r="AC44" s="184"/>
      <c r="AD44" s="184"/>
      <c r="AE44" s="185"/>
      <c r="AF44" s="185"/>
      <c r="AG44" s="185"/>
      <c r="AH44" s="185"/>
      <c r="AI44" s="185"/>
      <c r="AJ44" s="183"/>
      <c r="AK44" s="184"/>
      <c r="AL44" s="184"/>
      <c r="AM44" s="184"/>
      <c r="AN44" s="184"/>
      <c r="AO44" s="186"/>
      <c r="AP44" s="229"/>
      <c r="AQ44" s="184">
        <v>1</v>
      </c>
      <c r="AR44" s="184"/>
      <c r="AS44" s="184"/>
      <c r="AT44" s="184"/>
      <c r="AU44" s="184">
        <v>1</v>
      </c>
      <c r="AV44" s="184"/>
      <c r="AW44" s="184"/>
      <c r="AX44" s="184"/>
      <c r="AY44" s="184"/>
      <c r="AZ44" s="184"/>
      <c r="BA44" s="184">
        <v>1</v>
      </c>
      <c r="BB44" s="184"/>
      <c r="BC44" s="184"/>
      <c r="BD44" s="184"/>
      <c r="BE44" s="183"/>
      <c r="BF44" s="184"/>
      <c r="BG44" s="184"/>
      <c r="BH44" s="185">
        <v>1</v>
      </c>
      <c r="BI44" s="186"/>
      <c r="BJ44" s="183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4"/>
      <c r="CI44" s="184"/>
      <c r="CJ44" s="184"/>
      <c r="CK44" s="184"/>
      <c r="CL44" s="184"/>
      <c r="CM44" s="184"/>
      <c r="CN44" s="184"/>
      <c r="CO44" s="184"/>
      <c r="CP44" s="184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4"/>
      <c r="DJ44" s="184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4"/>
      <c r="DW44" s="184"/>
      <c r="DX44" s="184"/>
      <c r="DY44" s="184"/>
      <c r="DZ44" s="184"/>
      <c r="EA44" s="184"/>
      <c r="EB44" s="184"/>
      <c r="EC44" s="184"/>
      <c r="ED44" s="184"/>
      <c r="EE44" s="184"/>
      <c r="EF44" s="184"/>
      <c r="EG44" s="184"/>
      <c r="EH44" s="184"/>
      <c r="EI44" s="184"/>
      <c r="EJ44" s="184"/>
      <c r="EK44" s="184"/>
      <c r="EL44" s="184"/>
      <c r="EM44" s="184"/>
      <c r="EN44" s="184"/>
      <c r="EO44" s="184"/>
      <c r="EP44" s="184"/>
      <c r="EQ44" s="184"/>
      <c r="ER44" s="184"/>
      <c r="ES44" s="184"/>
      <c r="ET44" s="184"/>
      <c r="EU44" s="556"/>
      <c r="EV44" s="183"/>
      <c r="EW44" s="184"/>
      <c r="EX44" s="184"/>
      <c r="EY44" s="184"/>
      <c r="EZ44" s="184"/>
      <c r="FA44" s="184"/>
      <c r="FB44" s="184"/>
      <c r="FC44" s="184"/>
      <c r="FD44" s="184"/>
      <c r="FE44" s="184"/>
      <c r="FF44" s="184"/>
      <c r="FG44" s="184"/>
      <c r="FH44" s="184"/>
      <c r="FI44" s="184"/>
      <c r="FJ44" s="184"/>
      <c r="FK44" s="184"/>
      <c r="FL44" s="184"/>
      <c r="FM44" s="184"/>
      <c r="FN44" s="184"/>
      <c r="FO44" s="184"/>
      <c r="FP44" s="184"/>
      <c r="FQ44" s="184"/>
      <c r="FR44" s="184"/>
      <c r="FS44" s="184"/>
      <c r="FT44" s="184"/>
      <c r="FU44" s="184"/>
      <c r="FV44" s="184"/>
      <c r="FW44" s="184"/>
      <c r="FX44" s="184"/>
      <c r="FY44" s="184"/>
      <c r="FZ44" s="184"/>
      <c r="GA44" s="184"/>
      <c r="GB44" s="184"/>
      <c r="GC44" s="184"/>
      <c r="GD44" s="184"/>
      <c r="GE44" s="184"/>
      <c r="GF44" s="184"/>
      <c r="GG44" s="184"/>
      <c r="GH44" s="184"/>
      <c r="GI44" s="184"/>
      <c r="GJ44" s="184"/>
      <c r="GK44" s="184"/>
      <c r="GL44" s="184"/>
      <c r="GM44" s="184"/>
      <c r="GN44" s="184"/>
      <c r="GO44" s="184"/>
      <c r="GP44" s="184"/>
      <c r="GQ44" s="184"/>
      <c r="GR44" s="184"/>
      <c r="GS44" s="184"/>
      <c r="GT44" s="184"/>
      <c r="GU44" s="184"/>
      <c r="GV44" s="184"/>
      <c r="GW44" s="184"/>
      <c r="GX44" s="184"/>
      <c r="GY44" s="184"/>
      <c r="GZ44" s="184"/>
      <c r="HA44" s="184"/>
      <c r="HB44" s="184"/>
      <c r="HC44" s="184"/>
      <c r="HD44" s="184"/>
      <c r="HE44" s="184"/>
      <c r="HF44" s="184"/>
      <c r="HG44" s="184"/>
      <c r="HH44" s="184"/>
      <c r="HI44" s="184"/>
      <c r="HJ44" s="184"/>
      <c r="HK44" s="184"/>
      <c r="HL44" s="184"/>
      <c r="HM44" s="184"/>
      <c r="HN44" s="184"/>
      <c r="HO44" s="184"/>
      <c r="HP44" s="184"/>
      <c r="HQ44" s="184"/>
      <c r="HR44" s="184"/>
      <c r="HS44" s="184"/>
      <c r="HT44" s="184"/>
      <c r="HU44" s="184"/>
      <c r="HV44" s="184"/>
      <c r="HW44" s="184"/>
      <c r="HX44" s="184"/>
      <c r="HY44" s="184"/>
      <c r="HZ44" s="184"/>
      <c r="IA44" s="184"/>
      <c r="IB44" s="184"/>
      <c r="IC44" s="184"/>
      <c r="ID44" s="184"/>
      <c r="IE44" s="184"/>
      <c r="IF44" s="184"/>
      <c r="IG44" s="186"/>
      <c r="IH44" s="229"/>
      <c r="II44" s="184"/>
      <c r="IJ44" s="184"/>
      <c r="IK44" s="184"/>
      <c r="IL44" s="184"/>
      <c r="IM44" s="184"/>
      <c r="IN44" s="184"/>
      <c r="IO44" s="184"/>
      <c r="IP44" s="184"/>
      <c r="IQ44" s="184"/>
      <c r="IR44" s="184"/>
      <c r="IS44" s="184"/>
      <c r="IT44" s="184"/>
      <c r="IU44" s="184"/>
      <c r="IV44" s="185"/>
      <c r="IW44" s="522">
        <f t="shared" ref="IW44:IW65" si="19">SUM(BJ44:EU44)</f>
        <v>0</v>
      </c>
      <c r="IX44" s="523">
        <f t="shared" si="6"/>
        <v>0</v>
      </c>
      <c r="IY44" s="524">
        <f t="shared" si="7"/>
        <v>0</v>
      </c>
      <c r="IZ44" s="537"/>
      <c r="JA44" s="537"/>
      <c r="JB44" s="537"/>
      <c r="JC44" s="537"/>
      <c r="JD44" s="537"/>
      <c r="JE44" s="537"/>
      <c r="JF44" s="537"/>
      <c r="JG44" s="537"/>
      <c r="JH44" s="537"/>
      <c r="JI44" s="537"/>
      <c r="JJ44" s="537"/>
      <c r="JK44" s="537"/>
      <c r="JL44" s="537"/>
    </row>
    <row r="45" spans="1:272" s="77" customFormat="1" ht="30" customHeight="1" x14ac:dyDescent="0.25">
      <c r="A45" s="497">
        <f>'OPTOMETRIA_IIst-pr. szczegółowy'!A45</f>
        <v>25</v>
      </c>
      <c r="B45" s="534" t="str">
        <f>IF('OPTOMETRIA_IIst-pr. szczegółowy'!B45&gt;0,'OPTOMETRIA_IIst-pr. szczegółowy'!B45," ")</f>
        <v xml:space="preserve"> </v>
      </c>
      <c r="C45" s="535" t="str">
        <f>IF('OPTOMETRIA_IIst-pr. szczegółowy'!C45&gt;0,'OPTOMETRIA_IIst-pr. szczegółowy'!C45," ")</f>
        <v>2026/2027</v>
      </c>
      <c r="D45" s="535" t="str">
        <f>IF('OPTOMETRIA_IIst-pr. szczegółowy'!D45&gt;0,'OPTOMETRIA_IIst-pr. szczegółowy'!D45," ")</f>
        <v xml:space="preserve"> </v>
      </c>
      <c r="E45" s="534">
        <f>IF('OPTOMETRIA_IIst-pr. szczegółowy'!E45&gt;0,'OPTOMETRIA_IIst-pr. szczegółowy'!E45," ")</f>
        <v>2</v>
      </c>
      <c r="F45" s="533" t="str">
        <f>IF('OPTOMETRIA_IIst-pr. szczegółowy'!F45&gt;0,'OPTOMETRIA_IIst-pr. szczegółowy'!F45," ")</f>
        <v>2027/2028</v>
      </c>
      <c r="G45" s="533" t="str">
        <f>IF('OPTOMETRIA_IIst-pr. szczegółowy'!G45&gt;0,'OPTOMETRIA_IIst-pr. szczegółowy'!G45," ")</f>
        <v>RPS</v>
      </c>
      <c r="H45" s="536" t="str">
        <f>IF('OPTOMETRIA_IIst-pr. szczegółowy'!H45&gt;0,'OPTOMETRIA_IIst-pr. szczegółowy'!H45," ")</f>
        <v xml:space="preserve"> </v>
      </c>
      <c r="I45" s="536" t="str">
        <f>IF('OPTOMETRIA_IIst-pr. szczegółowy'!I45&gt;0,'OPTOMETRIA_IIst-pr. szczegółowy'!I45," ")</f>
        <v xml:space="preserve">choroby oczu u dzieci </v>
      </c>
      <c r="J45" s="501">
        <f>'OPTOMETRIA_IIst-pr. szczegółowy'!Y45+'OPTOMETRIA_IIst-pr. szczegółowy'!AV45</f>
        <v>75</v>
      </c>
      <c r="K45" s="502">
        <f>'OPTOMETRIA_IIst-pr. szczegółowy'!AS45+'OPTOMETRIA_IIst-pr. szczegółowy'!BP45</f>
        <v>35</v>
      </c>
      <c r="L45" s="503">
        <f>'OPTOMETRIA_IIst-pr. szczegółowy'!Z45+'OPTOMETRIA_IIst-pr. szczegółowy'!AW45</f>
        <v>40</v>
      </c>
      <c r="M45" s="504">
        <f>'OPTOMETRIA_IIst-pr. szczegółowy'!AB45+'OPTOMETRIA_IIst-pr. szczegółowy'!AD45+'OPTOMETRIA_IIst-pr. szczegółowy'!AY45+'OPTOMETRIA_IIst-pr. szczegółowy'!BA45</f>
        <v>20</v>
      </c>
      <c r="N45" s="505">
        <f>'OPTOMETRIA_IIst-pr. szczegółowy'!AA45+'OPTOMETRIA_IIst-pr. szczegółowy'!AX45</f>
        <v>40</v>
      </c>
      <c r="O45" s="196">
        <f>'OPTOMETRIA_IIst-pr. szczegółowy'!X45+'OPTOMETRIA_IIst-pr. szczegółowy'!AU45</f>
        <v>3</v>
      </c>
      <c r="P45" s="506" t="str">
        <f>IF('OPTOMETRIA_IIst-pr. szczegółowy'!V45&gt;0,'OPTOMETRIA_IIst-pr. szczegółowy'!V45," ")</f>
        <v>egz</v>
      </c>
      <c r="Q45" s="507">
        <f t="shared" si="16"/>
        <v>4</v>
      </c>
      <c r="R45" s="508">
        <f t="shared" si="17"/>
        <v>4</v>
      </c>
      <c r="S45" s="509">
        <f t="shared" si="18"/>
        <v>1</v>
      </c>
      <c r="T45" s="187">
        <v>1</v>
      </c>
      <c r="U45" s="188">
        <v>1</v>
      </c>
      <c r="V45" s="188"/>
      <c r="W45" s="188">
        <v>1</v>
      </c>
      <c r="X45" s="188"/>
      <c r="Y45" s="188">
        <v>1</v>
      </c>
      <c r="Z45" s="188"/>
      <c r="AA45" s="188"/>
      <c r="AB45" s="188"/>
      <c r="AC45" s="188"/>
      <c r="AD45" s="188"/>
      <c r="AE45" s="189"/>
      <c r="AF45" s="189"/>
      <c r="AG45" s="189"/>
      <c r="AH45" s="189"/>
      <c r="AI45" s="189"/>
      <c r="AJ45" s="187"/>
      <c r="AK45" s="188"/>
      <c r="AL45" s="188"/>
      <c r="AM45" s="188"/>
      <c r="AN45" s="188"/>
      <c r="AO45" s="190"/>
      <c r="AP45" s="230"/>
      <c r="AQ45" s="188">
        <v>1</v>
      </c>
      <c r="AR45" s="188"/>
      <c r="AS45" s="188"/>
      <c r="AT45" s="188"/>
      <c r="AU45" s="188">
        <v>1</v>
      </c>
      <c r="AV45" s="188"/>
      <c r="AW45" s="188"/>
      <c r="AX45" s="188"/>
      <c r="AY45" s="188">
        <v>1</v>
      </c>
      <c r="AZ45" s="188"/>
      <c r="BA45" s="188">
        <v>1</v>
      </c>
      <c r="BB45" s="188"/>
      <c r="BC45" s="188"/>
      <c r="BD45" s="188"/>
      <c r="BE45" s="187"/>
      <c r="BF45" s="188"/>
      <c r="BG45" s="188"/>
      <c r="BH45" s="189">
        <v>1</v>
      </c>
      <c r="BI45" s="190"/>
      <c r="BJ45" s="187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  <c r="CK45" s="188"/>
      <c r="CL45" s="188"/>
      <c r="CM45" s="188"/>
      <c r="CN45" s="188"/>
      <c r="CO45" s="188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88"/>
      <c r="DE45" s="188"/>
      <c r="DF45" s="188"/>
      <c r="DG45" s="188"/>
      <c r="DH45" s="188"/>
      <c r="DI45" s="188"/>
      <c r="DJ45" s="188"/>
      <c r="DK45" s="188"/>
      <c r="DL45" s="188"/>
      <c r="DM45" s="188"/>
      <c r="DN45" s="188"/>
      <c r="DO45" s="188"/>
      <c r="DP45" s="188"/>
      <c r="DQ45" s="188"/>
      <c r="DR45" s="188"/>
      <c r="DS45" s="188"/>
      <c r="DT45" s="188"/>
      <c r="DU45" s="188"/>
      <c r="DV45" s="188"/>
      <c r="DW45" s="188"/>
      <c r="DX45" s="188"/>
      <c r="DY45" s="188"/>
      <c r="DZ45" s="188"/>
      <c r="EA45" s="188"/>
      <c r="EB45" s="188"/>
      <c r="EC45" s="188"/>
      <c r="ED45" s="188"/>
      <c r="EE45" s="188"/>
      <c r="EF45" s="188"/>
      <c r="EG45" s="188"/>
      <c r="EH45" s="188"/>
      <c r="EI45" s="188"/>
      <c r="EJ45" s="188"/>
      <c r="EK45" s="188"/>
      <c r="EL45" s="188"/>
      <c r="EM45" s="188"/>
      <c r="EN45" s="188"/>
      <c r="EO45" s="188"/>
      <c r="EP45" s="188"/>
      <c r="EQ45" s="188"/>
      <c r="ER45" s="188"/>
      <c r="ES45" s="188"/>
      <c r="ET45" s="188"/>
      <c r="EU45" s="555"/>
      <c r="EV45" s="187"/>
      <c r="EW45" s="188"/>
      <c r="EX45" s="188"/>
      <c r="EY45" s="188"/>
      <c r="EZ45" s="188"/>
      <c r="FA45" s="188"/>
      <c r="FB45" s="188"/>
      <c r="FC45" s="188"/>
      <c r="FD45" s="188"/>
      <c r="FE45" s="188"/>
      <c r="FF45" s="188"/>
      <c r="FG45" s="188"/>
      <c r="FH45" s="188"/>
      <c r="FI45" s="188"/>
      <c r="FJ45" s="188"/>
      <c r="FK45" s="188"/>
      <c r="FL45" s="188"/>
      <c r="FM45" s="188"/>
      <c r="FN45" s="188"/>
      <c r="FO45" s="188"/>
      <c r="FP45" s="188"/>
      <c r="FQ45" s="188"/>
      <c r="FR45" s="188"/>
      <c r="FS45" s="188"/>
      <c r="FT45" s="188"/>
      <c r="FU45" s="188"/>
      <c r="FV45" s="188"/>
      <c r="FW45" s="188"/>
      <c r="FX45" s="188"/>
      <c r="FY45" s="188"/>
      <c r="FZ45" s="188"/>
      <c r="GA45" s="188"/>
      <c r="GB45" s="188"/>
      <c r="GC45" s="188"/>
      <c r="GD45" s="188"/>
      <c r="GE45" s="188"/>
      <c r="GF45" s="188"/>
      <c r="GG45" s="188"/>
      <c r="GH45" s="188"/>
      <c r="GI45" s="188"/>
      <c r="GJ45" s="188"/>
      <c r="GK45" s="188"/>
      <c r="GL45" s="188"/>
      <c r="GM45" s="188"/>
      <c r="GN45" s="188"/>
      <c r="GO45" s="188"/>
      <c r="GP45" s="188"/>
      <c r="GQ45" s="188"/>
      <c r="GR45" s="188"/>
      <c r="GS45" s="188"/>
      <c r="GT45" s="188"/>
      <c r="GU45" s="188"/>
      <c r="GV45" s="188"/>
      <c r="GW45" s="188"/>
      <c r="GX45" s="188"/>
      <c r="GY45" s="188"/>
      <c r="GZ45" s="188"/>
      <c r="HA45" s="188"/>
      <c r="HB45" s="188"/>
      <c r="HC45" s="188"/>
      <c r="HD45" s="188"/>
      <c r="HE45" s="188"/>
      <c r="HF45" s="188"/>
      <c r="HG45" s="188"/>
      <c r="HH45" s="188"/>
      <c r="HI45" s="188"/>
      <c r="HJ45" s="188"/>
      <c r="HK45" s="188"/>
      <c r="HL45" s="188"/>
      <c r="HM45" s="188"/>
      <c r="HN45" s="188"/>
      <c r="HO45" s="188"/>
      <c r="HP45" s="188"/>
      <c r="HQ45" s="188"/>
      <c r="HR45" s="188"/>
      <c r="HS45" s="188"/>
      <c r="HT45" s="188"/>
      <c r="HU45" s="188"/>
      <c r="HV45" s="188"/>
      <c r="HW45" s="188"/>
      <c r="HX45" s="188"/>
      <c r="HY45" s="188"/>
      <c r="HZ45" s="188"/>
      <c r="IA45" s="188"/>
      <c r="IB45" s="188"/>
      <c r="IC45" s="188"/>
      <c r="ID45" s="188"/>
      <c r="IE45" s="188"/>
      <c r="IF45" s="188"/>
      <c r="IG45" s="190"/>
      <c r="IH45" s="230"/>
      <c r="II45" s="188"/>
      <c r="IJ45" s="188"/>
      <c r="IK45" s="188"/>
      <c r="IL45" s="188"/>
      <c r="IM45" s="188"/>
      <c r="IN45" s="188"/>
      <c r="IO45" s="188"/>
      <c r="IP45" s="188"/>
      <c r="IQ45" s="188"/>
      <c r="IR45" s="188"/>
      <c r="IS45" s="188"/>
      <c r="IT45" s="188"/>
      <c r="IU45" s="188"/>
      <c r="IV45" s="189"/>
      <c r="IW45" s="513">
        <f t="shared" si="19"/>
        <v>0</v>
      </c>
      <c r="IX45" s="514">
        <f t="shared" si="6"/>
        <v>0</v>
      </c>
      <c r="IY45" s="515">
        <f t="shared" si="7"/>
        <v>0</v>
      </c>
      <c r="IZ45" s="537"/>
      <c r="JA45" s="537"/>
      <c r="JB45" s="537"/>
      <c r="JC45" s="537"/>
      <c r="JD45" s="537"/>
      <c r="JE45" s="537"/>
      <c r="JF45" s="537"/>
      <c r="JG45" s="537"/>
      <c r="JH45" s="537"/>
      <c r="JI45" s="537"/>
      <c r="JJ45" s="537"/>
      <c r="JK45" s="537"/>
      <c r="JL45" s="537"/>
    </row>
    <row r="46" spans="1:272" s="77" customFormat="1" ht="30" customHeight="1" x14ac:dyDescent="0.25">
      <c r="A46" s="497">
        <f>'OPTOMETRIA_IIst-pr. szczegółowy'!A46</f>
        <v>26</v>
      </c>
      <c r="B46" s="534" t="str">
        <f>IF('OPTOMETRIA_IIst-pr. szczegółowy'!B46&gt;0,'OPTOMETRIA_IIst-pr. szczegółowy'!B46," ")</f>
        <v xml:space="preserve"> </v>
      </c>
      <c r="C46" s="535" t="str">
        <f>IF('OPTOMETRIA_IIst-pr. szczegółowy'!C46&gt;0,'OPTOMETRIA_IIst-pr. szczegółowy'!C46," ")</f>
        <v>2026/2027</v>
      </c>
      <c r="D46" s="535" t="str">
        <f>IF('OPTOMETRIA_IIst-pr. szczegółowy'!D46&gt;0,'OPTOMETRIA_IIst-pr. szczegółowy'!D46," ")</f>
        <v xml:space="preserve"> </v>
      </c>
      <c r="E46" s="534">
        <f>IF('OPTOMETRIA_IIst-pr. szczegółowy'!E46&gt;0,'OPTOMETRIA_IIst-pr. szczegółowy'!E46," ")</f>
        <v>2</v>
      </c>
      <c r="F46" s="533" t="str">
        <f>IF('OPTOMETRIA_IIst-pr. szczegółowy'!F46&gt;0,'OPTOMETRIA_IIst-pr. szczegółowy'!F46," ")</f>
        <v>2027/2028</v>
      </c>
      <c r="G46" s="533" t="str">
        <f>IF('OPTOMETRIA_IIst-pr. szczegółowy'!G46&gt;0,'OPTOMETRIA_IIst-pr. szczegółowy'!G46," ")</f>
        <v>RPS</v>
      </c>
      <c r="H46" s="536" t="str">
        <f>IF('OPTOMETRIA_IIst-pr. szczegółowy'!H46&gt;0,'OPTOMETRIA_IIst-pr. szczegółowy'!H46," ")</f>
        <v xml:space="preserve"> </v>
      </c>
      <c r="I46" s="536" t="str">
        <f>IF('OPTOMETRIA_IIst-pr. szczegółowy'!I46&gt;0,'OPTOMETRIA_IIst-pr. szczegółowy'!I46," ")</f>
        <v xml:space="preserve">choroby siatkówki - metody diagnostyczne </v>
      </c>
      <c r="J46" s="501">
        <f>'OPTOMETRIA_IIst-pr. szczegółowy'!Y46+'OPTOMETRIA_IIst-pr. szczegółowy'!AV46</f>
        <v>50</v>
      </c>
      <c r="K46" s="502">
        <f>'OPTOMETRIA_IIst-pr. szczegółowy'!AS46+'OPTOMETRIA_IIst-pr. szczegółowy'!BP46</f>
        <v>15</v>
      </c>
      <c r="L46" s="503">
        <f>'OPTOMETRIA_IIst-pr. szczegółowy'!Z46+'OPTOMETRIA_IIst-pr. szczegółowy'!AW46</f>
        <v>35</v>
      </c>
      <c r="M46" s="504">
        <f>'OPTOMETRIA_IIst-pr. szczegółowy'!AB46+'OPTOMETRIA_IIst-pr. szczegółowy'!AD46+'OPTOMETRIA_IIst-pr. szczegółowy'!AY46+'OPTOMETRIA_IIst-pr. szczegółowy'!BA46</f>
        <v>10</v>
      </c>
      <c r="N46" s="505">
        <f>'OPTOMETRIA_IIst-pr. szczegółowy'!AA46+'OPTOMETRIA_IIst-pr. szczegółowy'!AX46</f>
        <v>35</v>
      </c>
      <c r="O46" s="196">
        <f>'OPTOMETRIA_IIst-pr. szczegółowy'!X46+'OPTOMETRIA_IIst-pr. szczegółowy'!AU46</f>
        <v>2</v>
      </c>
      <c r="P46" s="506" t="str">
        <f>IF('OPTOMETRIA_IIst-pr. szczegółowy'!V46&gt;0,'OPTOMETRIA_IIst-pr. szczegółowy'!V46," ")</f>
        <v>zal/o</v>
      </c>
      <c r="Q46" s="507">
        <f t="shared" si="16"/>
        <v>3</v>
      </c>
      <c r="R46" s="508">
        <f t="shared" si="17"/>
        <v>2</v>
      </c>
      <c r="S46" s="509">
        <f t="shared" si="18"/>
        <v>1</v>
      </c>
      <c r="T46" s="187"/>
      <c r="U46" s="188">
        <v>1</v>
      </c>
      <c r="V46" s="188">
        <v>1</v>
      </c>
      <c r="W46" s="188"/>
      <c r="X46" s="188">
        <v>1</v>
      </c>
      <c r="Y46" s="188"/>
      <c r="Z46" s="188"/>
      <c r="AA46" s="188"/>
      <c r="AB46" s="188"/>
      <c r="AC46" s="188"/>
      <c r="AD46" s="188"/>
      <c r="AE46" s="189"/>
      <c r="AF46" s="189"/>
      <c r="AG46" s="189"/>
      <c r="AH46" s="189"/>
      <c r="AI46" s="189"/>
      <c r="AJ46" s="187"/>
      <c r="AK46" s="188"/>
      <c r="AL46" s="188"/>
      <c r="AM46" s="188"/>
      <c r="AN46" s="188"/>
      <c r="AO46" s="190"/>
      <c r="AP46" s="230"/>
      <c r="AQ46" s="188">
        <v>1</v>
      </c>
      <c r="AR46" s="188"/>
      <c r="AS46" s="188">
        <v>1</v>
      </c>
      <c r="AT46" s="188"/>
      <c r="AU46" s="188"/>
      <c r="AV46" s="188"/>
      <c r="AW46" s="188"/>
      <c r="AX46" s="188"/>
      <c r="AY46" s="188"/>
      <c r="AZ46" s="188"/>
      <c r="BA46" s="188"/>
      <c r="BB46" s="188"/>
      <c r="BC46" s="188"/>
      <c r="BD46" s="188"/>
      <c r="BE46" s="187"/>
      <c r="BF46" s="188"/>
      <c r="BG46" s="188"/>
      <c r="BH46" s="189">
        <v>1</v>
      </c>
      <c r="BI46" s="190"/>
      <c r="BJ46" s="187"/>
      <c r="BK46" s="188"/>
      <c r="BL46" s="188"/>
      <c r="BM46" s="188"/>
      <c r="BN46" s="188"/>
      <c r="BO46" s="188"/>
      <c r="BP46" s="188"/>
      <c r="BQ46" s="188"/>
      <c r="BR46" s="188"/>
      <c r="BS46" s="188"/>
      <c r="BT46" s="188"/>
      <c r="BU46" s="188"/>
      <c r="BV46" s="188"/>
      <c r="BW46" s="188"/>
      <c r="BX46" s="188"/>
      <c r="BY46" s="188"/>
      <c r="BZ46" s="188"/>
      <c r="CA46" s="188"/>
      <c r="CB46" s="188"/>
      <c r="CC46" s="188"/>
      <c r="CD46" s="188"/>
      <c r="CE46" s="188"/>
      <c r="CF46" s="188"/>
      <c r="CG46" s="188"/>
      <c r="CH46" s="188"/>
      <c r="CI46" s="188"/>
      <c r="CJ46" s="188"/>
      <c r="CK46" s="188"/>
      <c r="CL46" s="188"/>
      <c r="CM46" s="188"/>
      <c r="CN46" s="188"/>
      <c r="CO46" s="188"/>
      <c r="CP46" s="188"/>
      <c r="CQ46" s="188"/>
      <c r="CR46" s="188"/>
      <c r="CS46" s="188"/>
      <c r="CT46" s="188"/>
      <c r="CU46" s="188"/>
      <c r="CV46" s="188"/>
      <c r="CW46" s="188"/>
      <c r="CX46" s="188"/>
      <c r="CY46" s="188"/>
      <c r="CZ46" s="188"/>
      <c r="DA46" s="188"/>
      <c r="DB46" s="188"/>
      <c r="DC46" s="188"/>
      <c r="DD46" s="188"/>
      <c r="DE46" s="188"/>
      <c r="DF46" s="188"/>
      <c r="DG46" s="188"/>
      <c r="DH46" s="188"/>
      <c r="DI46" s="188"/>
      <c r="DJ46" s="188"/>
      <c r="DK46" s="188"/>
      <c r="DL46" s="188"/>
      <c r="DM46" s="188"/>
      <c r="DN46" s="188"/>
      <c r="DO46" s="188"/>
      <c r="DP46" s="188"/>
      <c r="DQ46" s="188"/>
      <c r="DR46" s="188"/>
      <c r="DS46" s="188"/>
      <c r="DT46" s="188"/>
      <c r="DU46" s="188"/>
      <c r="DV46" s="188"/>
      <c r="DW46" s="188"/>
      <c r="DX46" s="188"/>
      <c r="DY46" s="188"/>
      <c r="DZ46" s="188"/>
      <c r="EA46" s="188"/>
      <c r="EB46" s="188"/>
      <c r="EC46" s="188"/>
      <c r="ED46" s="188"/>
      <c r="EE46" s="188"/>
      <c r="EF46" s="188"/>
      <c r="EG46" s="188"/>
      <c r="EH46" s="188"/>
      <c r="EI46" s="188"/>
      <c r="EJ46" s="188"/>
      <c r="EK46" s="188"/>
      <c r="EL46" s="188"/>
      <c r="EM46" s="188"/>
      <c r="EN46" s="188"/>
      <c r="EO46" s="188"/>
      <c r="EP46" s="188"/>
      <c r="EQ46" s="188"/>
      <c r="ER46" s="188"/>
      <c r="ES46" s="188"/>
      <c r="ET46" s="188"/>
      <c r="EU46" s="555"/>
      <c r="EV46" s="187"/>
      <c r="EW46" s="188"/>
      <c r="EX46" s="188"/>
      <c r="EY46" s="188"/>
      <c r="EZ46" s="188"/>
      <c r="FA46" s="188"/>
      <c r="FB46" s="188"/>
      <c r="FC46" s="188"/>
      <c r="FD46" s="188"/>
      <c r="FE46" s="188"/>
      <c r="FF46" s="188"/>
      <c r="FG46" s="188"/>
      <c r="FH46" s="188"/>
      <c r="FI46" s="188"/>
      <c r="FJ46" s="188"/>
      <c r="FK46" s="188"/>
      <c r="FL46" s="188"/>
      <c r="FM46" s="188"/>
      <c r="FN46" s="188"/>
      <c r="FO46" s="188"/>
      <c r="FP46" s="188"/>
      <c r="FQ46" s="188"/>
      <c r="FR46" s="188"/>
      <c r="FS46" s="188"/>
      <c r="FT46" s="188"/>
      <c r="FU46" s="188"/>
      <c r="FV46" s="188"/>
      <c r="FW46" s="188"/>
      <c r="FX46" s="188"/>
      <c r="FY46" s="188"/>
      <c r="FZ46" s="188"/>
      <c r="GA46" s="188"/>
      <c r="GB46" s="188"/>
      <c r="GC46" s="188"/>
      <c r="GD46" s="188"/>
      <c r="GE46" s="188"/>
      <c r="GF46" s="188"/>
      <c r="GG46" s="188"/>
      <c r="GH46" s="188"/>
      <c r="GI46" s="188"/>
      <c r="GJ46" s="188"/>
      <c r="GK46" s="188"/>
      <c r="GL46" s="188"/>
      <c r="GM46" s="188"/>
      <c r="GN46" s="188"/>
      <c r="GO46" s="188"/>
      <c r="GP46" s="188"/>
      <c r="GQ46" s="188"/>
      <c r="GR46" s="188"/>
      <c r="GS46" s="188"/>
      <c r="GT46" s="188"/>
      <c r="GU46" s="188"/>
      <c r="GV46" s="188"/>
      <c r="GW46" s="188"/>
      <c r="GX46" s="188"/>
      <c r="GY46" s="188"/>
      <c r="GZ46" s="188"/>
      <c r="HA46" s="188"/>
      <c r="HB46" s="188"/>
      <c r="HC46" s="188"/>
      <c r="HD46" s="188"/>
      <c r="HE46" s="188"/>
      <c r="HF46" s="188"/>
      <c r="HG46" s="188"/>
      <c r="HH46" s="188"/>
      <c r="HI46" s="188"/>
      <c r="HJ46" s="188"/>
      <c r="HK46" s="188"/>
      <c r="HL46" s="188"/>
      <c r="HM46" s="188"/>
      <c r="HN46" s="188"/>
      <c r="HO46" s="188"/>
      <c r="HP46" s="188"/>
      <c r="HQ46" s="188"/>
      <c r="HR46" s="188"/>
      <c r="HS46" s="188"/>
      <c r="HT46" s="188"/>
      <c r="HU46" s="188"/>
      <c r="HV46" s="188"/>
      <c r="HW46" s="188"/>
      <c r="HX46" s="188"/>
      <c r="HY46" s="188"/>
      <c r="HZ46" s="188"/>
      <c r="IA46" s="188"/>
      <c r="IB46" s="188"/>
      <c r="IC46" s="188"/>
      <c r="ID46" s="188"/>
      <c r="IE46" s="188"/>
      <c r="IF46" s="188"/>
      <c r="IG46" s="190"/>
      <c r="IH46" s="230"/>
      <c r="II46" s="188"/>
      <c r="IJ46" s="188"/>
      <c r="IK46" s="188"/>
      <c r="IL46" s="188"/>
      <c r="IM46" s="188"/>
      <c r="IN46" s="188"/>
      <c r="IO46" s="188"/>
      <c r="IP46" s="188"/>
      <c r="IQ46" s="188"/>
      <c r="IR46" s="188"/>
      <c r="IS46" s="188"/>
      <c r="IT46" s="188"/>
      <c r="IU46" s="188"/>
      <c r="IV46" s="189"/>
      <c r="IW46" s="513">
        <f t="shared" si="19"/>
        <v>0</v>
      </c>
      <c r="IX46" s="514">
        <f t="shared" si="6"/>
        <v>0</v>
      </c>
      <c r="IY46" s="515">
        <f t="shared" si="7"/>
        <v>0</v>
      </c>
      <c r="IZ46" s="537"/>
      <c r="JA46" s="537"/>
      <c r="JB46" s="537"/>
      <c r="JC46" s="537"/>
      <c r="JD46" s="537"/>
      <c r="JE46" s="537"/>
      <c r="JF46" s="537"/>
      <c r="JG46" s="537"/>
      <c r="JH46" s="537"/>
      <c r="JI46" s="537"/>
      <c r="JJ46" s="537"/>
      <c r="JK46" s="537"/>
      <c r="JL46" s="537"/>
    </row>
    <row r="47" spans="1:272" s="77" customFormat="1" ht="31.5" x14ac:dyDescent="0.25">
      <c r="A47" s="497">
        <f>'OPTOMETRIA_IIst-pr. szczegółowy'!A47</f>
        <v>27</v>
      </c>
      <c r="B47" s="534" t="str">
        <f>IF('OPTOMETRIA_IIst-pr. szczegółowy'!B47&gt;0,'OPTOMETRIA_IIst-pr. szczegółowy'!B47," ")</f>
        <v xml:space="preserve"> </v>
      </c>
      <c r="C47" s="535" t="str">
        <f>IF('OPTOMETRIA_IIst-pr. szczegółowy'!C47&gt;0,'OPTOMETRIA_IIst-pr. szczegółowy'!C47," ")</f>
        <v>2026/2027</v>
      </c>
      <c r="D47" s="535" t="str">
        <f>IF('OPTOMETRIA_IIst-pr. szczegółowy'!D47&gt;0,'OPTOMETRIA_IIst-pr. szczegółowy'!D47," ")</f>
        <v xml:space="preserve"> </v>
      </c>
      <c r="E47" s="534">
        <f>IF('OPTOMETRIA_IIst-pr. szczegółowy'!E47&gt;0,'OPTOMETRIA_IIst-pr. szczegółowy'!E47," ")</f>
        <v>2</v>
      </c>
      <c r="F47" s="533" t="str">
        <f>IF('OPTOMETRIA_IIst-pr. szczegółowy'!F47&gt;0,'OPTOMETRIA_IIst-pr. szczegółowy'!F47," ")</f>
        <v>2027/2028</v>
      </c>
      <c r="G47" s="533" t="str">
        <f>IF('OPTOMETRIA_IIst-pr. szczegółowy'!G47&gt;0,'OPTOMETRIA_IIst-pr. szczegółowy'!G47," ")</f>
        <v>RPS</v>
      </c>
      <c r="H47" s="536" t="str">
        <f>IF('OPTOMETRIA_IIst-pr. szczegółowy'!H47&gt;0,'OPTOMETRIA_IIst-pr. szczegółowy'!H47," ")</f>
        <v xml:space="preserve"> </v>
      </c>
      <c r="I47" s="536" t="str">
        <f>IF('OPTOMETRIA_IIst-pr. szczegółowy'!I47&gt;0,'OPTOMETRIA_IIst-pr. szczegółowy'!I47," ")</f>
        <v>jaskra - metody diagnostyczne i leczenie</v>
      </c>
      <c r="J47" s="501">
        <f>'OPTOMETRIA_IIst-pr. szczegółowy'!Y47+'OPTOMETRIA_IIst-pr. szczegółowy'!AV47</f>
        <v>50</v>
      </c>
      <c r="K47" s="502">
        <f>'OPTOMETRIA_IIst-pr. szczegółowy'!AS47+'OPTOMETRIA_IIst-pr. szczegółowy'!BP47</f>
        <v>15</v>
      </c>
      <c r="L47" s="503">
        <f>'OPTOMETRIA_IIst-pr. szczegółowy'!Z47+'OPTOMETRIA_IIst-pr. szczegółowy'!AW47</f>
        <v>35</v>
      </c>
      <c r="M47" s="504">
        <f>'OPTOMETRIA_IIst-pr. szczegółowy'!AB47+'OPTOMETRIA_IIst-pr. szczegółowy'!AD47+'OPTOMETRIA_IIst-pr. szczegółowy'!AY47+'OPTOMETRIA_IIst-pr. szczegółowy'!BA47</f>
        <v>10</v>
      </c>
      <c r="N47" s="505">
        <f>'OPTOMETRIA_IIst-pr. szczegółowy'!AA47+'OPTOMETRIA_IIst-pr. szczegółowy'!AX47</f>
        <v>35</v>
      </c>
      <c r="O47" s="196">
        <f>'OPTOMETRIA_IIst-pr. szczegółowy'!X47+'OPTOMETRIA_IIst-pr. szczegółowy'!AU47</f>
        <v>2</v>
      </c>
      <c r="P47" s="506" t="str">
        <f>IF('OPTOMETRIA_IIst-pr. szczegółowy'!V47&gt;0,'OPTOMETRIA_IIst-pr. szczegółowy'!V47," ")</f>
        <v>zal/o</v>
      </c>
      <c r="Q47" s="507">
        <f t="shared" si="16"/>
        <v>3</v>
      </c>
      <c r="R47" s="508">
        <f t="shared" si="17"/>
        <v>2</v>
      </c>
      <c r="S47" s="509">
        <f t="shared" si="18"/>
        <v>1</v>
      </c>
      <c r="T47" s="187"/>
      <c r="U47" s="188">
        <v>1</v>
      </c>
      <c r="V47" s="188">
        <v>1</v>
      </c>
      <c r="W47" s="188"/>
      <c r="X47" s="188"/>
      <c r="Y47" s="188"/>
      <c r="Z47" s="188">
        <v>1</v>
      </c>
      <c r="AA47" s="188"/>
      <c r="AB47" s="188"/>
      <c r="AC47" s="188"/>
      <c r="AD47" s="188"/>
      <c r="AE47" s="189"/>
      <c r="AF47" s="189"/>
      <c r="AG47" s="189"/>
      <c r="AH47" s="189"/>
      <c r="AI47" s="189"/>
      <c r="AJ47" s="187"/>
      <c r="AK47" s="188"/>
      <c r="AL47" s="188"/>
      <c r="AM47" s="188"/>
      <c r="AN47" s="188"/>
      <c r="AO47" s="190"/>
      <c r="AP47" s="230"/>
      <c r="AQ47" s="188">
        <v>1</v>
      </c>
      <c r="AR47" s="188"/>
      <c r="AS47" s="188">
        <v>1</v>
      </c>
      <c r="AT47" s="188"/>
      <c r="AU47" s="188"/>
      <c r="AV47" s="188"/>
      <c r="AW47" s="188"/>
      <c r="AX47" s="188"/>
      <c r="AY47" s="188"/>
      <c r="AZ47" s="188"/>
      <c r="BA47" s="188"/>
      <c r="BB47" s="188"/>
      <c r="BC47" s="188"/>
      <c r="BD47" s="188"/>
      <c r="BE47" s="187">
        <v>1</v>
      </c>
      <c r="BF47" s="188"/>
      <c r="BG47" s="188"/>
      <c r="BH47" s="189"/>
      <c r="BI47" s="190"/>
      <c r="BJ47" s="187"/>
      <c r="BK47" s="188"/>
      <c r="BL47" s="188"/>
      <c r="BM47" s="188"/>
      <c r="BN47" s="188"/>
      <c r="BO47" s="188"/>
      <c r="BP47" s="188"/>
      <c r="BQ47" s="188"/>
      <c r="BR47" s="188"/>
      <c r="BS47" s="188"/>
      <c r="BT47" s="188"/>
      <c r="BU47" s="188"/>
      <c r="BV47" s="188"/>
      <c r="BW47" s="188"/>
      <c r="BX47" s="188"/>
      <c r="BY47" s="188"/>
      <c r="BZ47" s="188"/>
      <c r="CA47" s="188"/>
      <c r="CB47" s="188"/>
      <c r="CC47" s="188"/>
      <c r="CD47" s="188"/>
      <c r="CE47" s="188"/>
      <c r="CF47" s="188"/>
      <c r="CG47" s="188"/>
      <c r="CH47" s="188"/>
      <c r="CI47" s="188"/>
      <c r="CJ47" s="188"/>
      <c r="CK47" s="188"/>
      <c r="CL47" s="188"/>
      <c r="CM47" s="188"/>
      <c r="CN47" s="188"/>
      <c r="CO47" s="188"/>
      <c r="CP47" s="188"/>
      <c r="CQ47" s="188"/>
      <c r="CR47" s="188"/>
      <c r="CS47" s="188"/>
      <c r="CT47" s="188"/>
      <c r="CU47" s="188"/>
      <c r="CV47" s="188"/>
      <c r="CW47" s="188"/>
      <c r="CX47" s="188"/>
      <c r="CY47" s="188"/>
      <c r="CZ47" s="188"/>
      <c r="DA47" s="188"/>
      <c r="DB47" s="188"/>
      <c r="DC47" s="188"/>
      <c r="DD47" s="188"/>
      <c r="DE47" s="188"/>
      <c r="DF47" s="188"/>
      <c r="DG47" s="188"/>
      <c r="DH47" s="188"/>
      <c r="DI47" s="188"/>
      <c r="DJ47" s="188"/>
      <c r="DK47" s="188"/>
      <c r="DL47" s="188"/>
      <c r="DM47" s="188"/>
      <c r="DN47" s="188"/>
      <c r="DO47" s="188"/>
      <c r="DP47" s="188"/>
      <c r="DQ47" s="188"/>
      <c r="DR47" s="188"/>
      <c r="DS47" s="188"/>
      <c r="DT47" s="188"/>
      <c r="DU47" s="188"/>
      <c r="DV47" s="188"/>
      <c r="DW47" s="188"/>
      <c r="DX47" s="188"/>
      <c r="DY47" s="188"/>
      <c r="DZ47" s="188"/>
      <c r="EA47" s="188"/>
      <c r="EB47" s="188"/>
      <c r="EC47" s="188"/>
      <c r="ED47" s="188"/>
      <c r="EE47" s="188"/>
      <c r="EF47" s="188"/>
      <c r="EG47" s="188"/>
      <c r="EH47" s="188"/>
      <c r="EI47" s="188"/>
      <c r="EJ47" s="188"/>
      <c r="EK47" s="188"/>
      <c r="EL47" s="188"/>
      <c r="EM47" s="188"/>
      <c r="EN47" s="188"/>
      <c r="EO47" s="188"/>
      <c r="EP47" s="188"/>
      <c r="EQ47" s="188"/>
      <c r="ER47" s="188"/>
      <c r="ES47" s="188"/>
      <c r="ET47" s="188"/>
      <c r="EU47" s="555"/>
      <c r="EV47" s="187"/>
      <c r="EW47" s="188"/>
      <c r="EX47" s="188"/>
      <c r="EY47" s="188"/>
      <c r="EZ47" s="188"/>
      <c r="FA47" s="188"/>
      <c r="FB47" s="188"/>
      <c r="FC47" s="188"/>
      <c r="FD47" s="188"/>
      <c r="FE47" s="188"/>
      <c r="FF47" s="188"/>
      <c r="FG47" s="188"/>
      <c r="FH47" s="188"/>
      <c r="FI47" s="188"/>
      <c r="FJ47" s="188"/>
      <c r="FK47" s="188"/>
      <c r="FL47" s="188"/>
      <c r="FM47" s="188"/>
      <c r="FN47" s="188"/>
      <c r="FO47" s="188"/>
      <c r="FP47" s="188"/>
      <c r="FQ47" s="188"/>
      <c r="FR47" s="188"/>
      <c r="FS47" s="188"/>
      <c r="FT47" s="188"/>
      <c r="FU47" s="188"/>
      <c r="FV47" s="188"/>
      <c r="FW47" s="188"/>
      <c r="FX47" s="188"/>
      <c r="FY47" s="188"/>
      <c r="FZ47" s="188"/>
      <c r="GA47" s="188"/>
      <c r="GB47" s="188"/>
      <c r="GC47" s="188"/>
      <c r="GD47" s="188"/>
      <c r="GE47" s="188"/>
      <c r="GF47" s="188"/>
      <c r="GG47" s="188"/>
      <c r="GH47" s="188"/>
      <c r="GI47" s="188"/>
      <c r="GJ47" s="188"/>
      <c r="GK47" s="188"/>
      <c r="GL47" s="188"/>
      <c r="GM47" s="188"/>
      <c r="GN47" s="188"/>
      <c r="GO47" s="188"/>
      <c r="GP47" s="188"/>
      <c r="GQ47" s="188"/>
      <c r="GR47" s="188"/>
      <c r="GS47" s="188"/>
      <c r="GT47" s="188"/>
      <c r="GU47" s="188"/>
      <c r="GV47" s="188"/>
      <c r="GW47" s="188"/>
      <c r="GX47" s="188"/>
      <c r="GY47" s="188"/>
      <c r="GZ47" s="188"/>
      <c r="HA47" s="188"/>
      <c r="HB47" s="188"/>
      <c r="HC47" s="188"/>
      <c r="HD47" s="188"/>
      <c r="HE47" s="188"/>
      <c r="HF47" s="188"/>
      <c r="HG47" s="188"/>
      <c r="HH47" s="188"/>
      <c r="HI47" s="188"/>
      <c r="HJ47" s="188"/>
      <c r="HK47" s="188"/>
      <c r="HL47" s="188"/>
      <c r="HM47" s="188"/>
      <c r="HN47" s="188"/>
      <c r="HO47" s="188"/>
      <c r="HP47" s="188"/>
      <c r="HQ47" s="188"/>
      <c r="HR47" s="188"/>
      <c r="HS47" s="188"/>
      <c r="HT47" s="188"/>
      <c r="HU47" s="188"/>
      <c r="HV47" s="188"/>
      <c r="HW47" s="188"/>
      <c r="HX47" s="188"/>
      <c r="HY47" s="188"/>
      <c r="HZ47" s="188"/>
      <c r="IA47" s="188"/>
      <c r="IB47" s="188"/>
      <c r="IC47" s="188"/>
      <c r="ID47" s="188"/>
      <c r="IE47" s="188"/>
      <c r="IF47" s="188"/>
      <c r="IG47" s="190"/>
      <c r="IH47" s="230"/>
      <c r="II47" s="188"/>
      <c r="IJ47" s="188"/>
      <c r="IK47" s="188"/>
      <c r="IL47" s="188"/>
      <c r="IM47" s="188"/>
      <c r="IN47" s="188"/>
      <c r="IO47" s="188"/>
      <c r="IP47" s="188"/>
      <c r="IQ47" s="188"/>
      <c r="IR47" s="188"/>
      <c r="IS47" s="188"/>
      <c r="IT47" s="188"/>
      <c r="IU47" s="188"/>
      <c r="IV47" s="189"/>
      <c r="IW47" s="513">
        <f t="shared" si="19"/>
        <v>0</v>
      </c>
      <c r="IX47" s="514">
        <f t="shared" si="6"/>
        <v>0</v>
      </c>
      <c r="IY47" s="515">
        <f t="shared" si="7"/>
        <v>0</v>
      </c>
      <c r="IZ47" s="537"/>
      <c r="JA47" s="537"/>
      <c r="JB47" s="537"/>
      <c r="JC47" s="537"/>
      <c r="JD47" s="537" t="e" cm="1">
        <f t="array" ref="JD47">+BG4BG47:JD50</f>
        <v>#NAME?</v>
      </c>
      <c r="JE47" s="537"/>
      <c r="JF47" s="537"/>
      <c r="JG47" s="537"/>
      <c r="JH47" s="537"/>
      <c r="JI47" s="537"/>
      <c r="JJ47" s="537"/>
      <c r="JK47" s="537"/>
      <c r="JL47" s="537"/>
    </row>
    <row r="48" spans="1:272" s="77" customFormat="1" ht="30" customHeight="1" x14ac:dyDescent="0.25">
      <c r="A48" s="497">
        <f>'OPTOMETRIA_IIst-pr. szczegółowy'!A48</f>
        <v>28</v>
      </c>
      <c r="B48" s="534" t="str">
        <f>IF('OPTOMETRIA_IIst-pr. szczegółowy'!B48&gt;0,'OPTOMETRIA_IIst-pr. szczegółowy'!B48," ")</f>
        <v xml:space="preserve"> </v>
      </c>
      <c r="C48" s="535" t="str">
        <f>IF('OPTOMETRIA_IIst-pr. szczegółowy'!C48&gt;0,'OPTOMETRIA_IIst-pr. szczegółowy'!C48," ")</f>
        <v>2026/2027</v>
      </c>
      <c r="D48" s="535" t="str">
        <f>IF('OPTOMETRIA_IIst-pr. szczegółowy'!D48&gt;0,'OPTOMETRIA_IIst-pr. szczegółowy'!D48," ")</f>
        <v xml:space="preserve"> </v>
      </c>
      <c r="E48" s="534">
        <f>IF('OPTOMETRIA_IIst-pr. szczegółowy'!E48&gt;0,'OPTOMETRIA_IIst-pr. szczegółowy'!E48," ")</f>
        <v>2</v>
      </c>
      <c r="F48" s="533" t="str">
        <f>IF('OPTOMETRIA_IIst-pr. szczegółowy'!F48&gt;0,'OPTOMETRIA_IIst-pr. szczegółowy'!F48," ")</f>
        <v>2027/2028</v>
      </c>
      <c r="G48" s="533" t="str">
        <f>IF('OPTOMETRIA_IIst-pr. szczegółowy'!G48&gt;0,'OPTOMETRIA_IIst-pr. szczegółowy'!G48," ")</f>
        <v>RPS</v>
      </c>
      <c r="H48" s="536" t="str">
        <f>IF('OPTOMETRIA_IIst-pr. szczegółowy'!H48&gt;0,'OPTOMETRIA_IIst-pr. szczegółowy'!H48," ")</f>
        <v xml:space="preserve"> </v>
      </c>
      <c r="I48" s="536" t="str">
        <f>IF('OPTOMETRIA_IIst-pr. szczegółowy'!I48&gt;0,'OPTOMETRIA_IIst-pr. szczegółowy'!I48," ")</f>
        <v>pomiary refrakcji 3</v>
      </c>
      <c r="J48" s="501">
        <f>'OPTOMETRIA_IIst-pr. szczegółowy'!Y48+'OPTOMETRIA_IIst-pr. szczegółowy'!AV48</f>
        <v>75</v>
      </c>
      <c r="K48" s="502">
        <f>'OPTOMETRIA_IIst-pr. szczegółowy'!AS48+'OPTOMETRIA_IIst-pr. szczegółowy'!BP48</f>
        <v>30</v>
      </c>
      <c r="L48" s="503">
        <f>'OPTOMETRIA_IIst-pr. szczegółowy'!Z48+'OPTOMETRIA_IIst-pr. szczegółowy'!AW48</f>
        <v>45</v>
      </c>
      <c r="M48" s="504">
        <f>'OPTOMETRIA_IIst-pr. szczegółowy'!AB48+'OPTOMETRIA_IIst-pr. szczegółowy'!AD48+'OPTOMETRIA_IIst-pr. szczegółowy'!AY48+'OPTOMETRIA_IIst-pr. szczegółowy'!BA48</f>
        <v>0</v>
      </c>
      <c r="N48" s="505">
        <f>'OPTOMETRIA_IIst-pr. szczegółowy'!AA48+'OPTOMETRIA_IIst-pr. szczegółowy'!AX48</f>
        <v>45</v>
      </c>
      <c r="O48" s="196">
        <f>'OPTOMETRIA_IIst-pr. szczegółowy'!X48+'OPTOMETRIA_IIst-pr. szczegółowy'!AU48</f>
        <v>3</v>
      </c>
      <c r="P48" s="506" t="str">
        <f>IF('OPTOMETRIA_IIst-pr. szczegółowy'!V48&gt;0,'OPTOMETRIA_IIst-pr. szczegółowy'!V48," ")</f>
        <v>zal/o</v>
      </c>
      <c r="Q48" s="507">
        <f t="shared" si="16"/>
        <v>2</v>
      </c>
      <c r="R48" s="508">
        <f t="shared" si="17"/>
        <v>3</v>
      </c>
      <c r="S48" s="509">
        <f t="shared" si="18"/>
        <v>1</v>
      </c>
      <c r="T48" s="187"/>
      <c r="U48" s="188"/>
      <c r="V48" s="188"/>
      <c r="W48" s="188">
        <v>1</v>
      </c>
      <c r="X48" s="188">
        <v>1</v>
      </c>
      <c r="Y48" s="188"/>
      <c r="Z48" s="188"/>
      <c r="AA48" s="188"/>
      <c r="AB48" s="188"/>
      <c r="AC48" s="188"/>
      <c r="AD48" s="188"/>
      <c r="AE48" s="189"/>
      <c r="AF48" s="189"/>
      <c r="AG48" s="189"/>
      <c r="AH48" s="189"/>
      <c r="AI48" s="189"/>
      <c r="AJ48" s="187"/>
      <c r="AK48" s="188"/>
      <c r="AL48" s="188"/>
      <c r="AM48" s="188"/>
      <c r="AN48" s="188"/>
      <c r="AO48" s="190"/>
      <c r="AP48" s="230">
        <v>1</v>
      </c>
      <c r="AQ48" s="188"/>
      <c r="AR48" s="188">
        <v>1</v>
      </c>
      <c r="AS48" s="188"/>
      <c r="AT48" s="188">
        <v>1</v>
      </c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7">
        <v>1</v>
      </c>
      <c r="BF48" s="188"/>
      <c r="BG48" s="188"/>
      <c r="BH48" s="189"/>
      <c r="BI48" s="190"/>
      <c r="BJ48" s="187"/>
      <c r="BK48" s="188"/>
      <c r="BL48" s="188"/>
      <c r="BM48" s="188"/>
      <c r="BN48" s="188"/>
      <c r="BO48" s="188"/>
      <c r="BP48" s="188"/>
      <c r="BQ48" s="188"/>
      <c r="BR48" s="188"/>
      <c r="BS48" s="188"/>
      <c r="BT48" s="188"/>
      <c r="BU48" s="188"/>
      <c r="BV48" s="188"/>
      <c r="BW48" s="188"/>
      <c r="BX48" s="188"/>
      <c r="BY48" s="188"/>
      <c r="BZ48" s="188"/>
      <c r="CA48" s="188"/>
      <c r="CB48" s="188"/>
      <c r="CC48" s="188"/>
      <c r="CD48" s="188"/>
      <c r="CE48" s="188"/>
      <c r="CF48" s="188"/>
      <c r="CG48" s="188"/>
      <c r="CH48" s="188"/>
      <c r="CI48" s="188"/>
      <c r="CJ48" s="188"/>
      <c r="CK48" s="188"/>
      <c r="CL48" s="188"/>
      <c r="CM48" s="188"/>
      <c r="CN48" s="188"/>
      <c r="CO48" s="188"/>
      <c r="CP48" s="188"/>
      <c r="CQ48" s="188"/>
      <c r="CR48" s="188"/>
      <c r="CS48" s="188"/>
      <c r="CT48" s="188"/>
      <c r="CU48" s="188"/>
      <c r="CV48" s="188"/>
      <c r="CW48" s="188"/>
      <c r="CX48" s="188"/>
      <c r="CY48" s="188"/>
      <c r="CZ48" s="188"/>
      <c r="DA48" s="188"/>
      <c r="DB48" s="188"/>
      <c r="DC48" s="188"/>
      <c r="DD48" s="188"/>
      <c r="DE48" s="188"/>
      <c r="DF48" s="188"/>
      <c r="DG48" s="188"/>
      <c r="DH48" s="188"/>
      <c r="DI48" s="188"/>
      <c r="DJ48" s="188"/>
      <c r="DK48" s="188"/>
      <c r="DL48" s="188"/>
      <c r="DM48" s="188"/>
      <c r="DN48" s="188"/>
      <c r="DO48" s="188"/>
      <c r="DP48" s="188"/>
      <c r="DQ48" s="188"/>
      <c r="DR48" s="188"/>
      <c r="DS48" s="188"/>
      <c r="DT48" s="188"/>
      <c r="DU48" s="188"/>
      <c r="DV48" s="188"/>
      <c r="DW48" s="188"/>
      <c r="DX48" s="188"/>
      <c r="DY48" s="188"/>
      <c r="DZ48" s="188"/>
      <c r="EA48" s="188"/>
      <c r="EB48" s="188"/>
      <c r="EC48" s="188"/>
      <c r="ED48" s="188"/>
      <c r="EE48" s="188"/>
      <c r="EF48" s="188"/>
      <c r="EG48" s="188"/>
      <c r="EH48" s="188"/>
      <c r="EI48" s="188"/>
      <c r="EJ48" s="188"/>
      <c r="EK48" s="188"/>
      <c r="EL48" s="188"/>
      <c r="EM48" s="188"/>
      <c r="EN48" s="188"/>
      <c r="EO48" s="188"/>
      <c r="EP48" s="188"/>
      <c r="EQ48" s="188"/>
      <c r="ER48" s="188"/>
      <c r="ES48" s="188"/>
      <c r="ET48" s="188"/>
      <c r="EU48" s="555"/>
      <c r="EV48" s="187"/>
      <c r="EW48" s="188"/>
      <c r="EX48" s="188"/>
      <c r="EY48" s="188"/>
      <c r="EZ48" s="188"/>
      <c r="FA48" s="188"/>
      <c r="FB48" s="188"/>
      <c r="FC48" s="188"/>
      <c r="FD48" s="188"/>
      <c r="FE48" s="188"/>
      <c r="FF48" s="188"/>
      <c r="FG48" s="188"/>
      <c r="FH48" s="188"/>
      <c r="FI48" s="188"/>
      <c r="FJ48" s="188"/>
      <c r="FK48" s="188"/>
      <c r="FL48" s="188"/>
      <c r="FM48" s="188"/>
      <c r="FN48" s="188"/>
      <c r="FO48" s="188"/>
      <c r="FP48" s="188"/>
      <c r="FQ48" s="188"/>
      <c r="FR48" s="188"/>
      <c r="FS48" s="188"/>
      <c r="FT48" s="188"/>
      <c r="FU48" s="188"/>
      <c r="FV48" s="188"/>
      <c r="FW48" s="188"/>
      <c r="FX48" s="188"/>
      <c r="FY48" s="188"/>
      <c r="FZ48" s="188"/>
      <c r="GA48" s="188"/>
      <c r="GB48" s="188"/>
      <c r="GC48" s="188"/>
      <c r="GD48" s="188"/>
      <c r="GE48" s="188"/>
      <c r="GF48" s="188"/>
      <c r="GG48" s="188"/>
      <c r="GH48" s="188"/>
      <c r="GI48" s="188"/>
      <c r="GJ48" s="188"/>
      <c r="GK48" s="188"/>
      <c r="GL48" s="188"/>
      <c r="GM48" s="188"/>
      <c r="GN48" s="188"/>
      <c r="GO48" s="188"/>
      <c r="GP48" s="188"/>
      <c r="GQ48" s="188"/>
      <c r="GR48" s="188"/>
      <c r="GS48" s="188"/>
      <c r="GT48" s="188"/>
      <c r="GU48" s="188"/>
      <c r="GV48" s="188"/>
      <c r="GW48" s="188"/>
      <c r="GX48" s="188"/>
      <c r="GY48" s="188"/>
      <c r="GZ48" s="188"/>
      <c r="HA48" s="188"/>
      <c r="HB48" s="188"/>
      <c r="HC48" s="188"/>
      <c r="HD48" s="188"/>
      <c r="HE48" s="188"/>
      <c r="HF48" s="188"/>
      <c r="HG48" s="188"/>
      <c r="HH48" s="188"/>
      <c r="HI48" s="188"/>
      <c r="HJ48" s="188"/>
      <c r="HK48" s="188"/>
      <c r="HL48" s="188"/>
      <c r="HM48" s="188"/>
      <c r="HN48" s="188"/>
      <c r="HO48" s="188"/>
      <c r="HP48" s="188"/>
      <c r="HQ48" s="188"/>
      <c r="HR48" s="188"/>
      <c r="HS48" s="188"/>
      <c r="HT48" s="188"/>
      <c r="HU48" s="188"/>
      <c r="HV48" s="188"/>
      <c r="HW48" s="188"/>
      <c r="HX48" s="188"/>
      <c r="HY48" s="188"/>
      <c r="HZ48" s="188"/>
      <c r="IA48" s="188"/>
      <c r="IB48" s="188"/>
      <c r="IC48" s="188"/>
      <c r="ID48" s="188"/>
      <c r="IE48" s="188"/>
      <c r="IF48" s="188"/>
      <c r="IG48" s="190"/>
      <c r="IH48" s="230"/>
      <c r="II48" s="188"/>
      <c r="IJ48" s="188"/>
      <c r="IK48" s="188"/>
      <c r="IL48" s="188"/>
      <c r="IM48" s="188"/>
      <c r="IN48" s="188"/>
      <c r="IO48" s="188"/>
      <c r="IP48" s="188"/>
      <c r="IQ48" s="188"/>
      <c r="IR48" s="188"/>
      <c r="IS48" s="188"/>
      <c r="IT48" s="188"/>
      <c r="IU48" s="188"/>
      <c r="IV48" s="189"/>
      <c r="IW48" s="513">
        <f t="shared" si="19"/>
        <v>0</v>
      </c>
      <c r="IX48" s="514">
        <f t="shared" si="6"/>
        <v>0</v>
      </c>
      <c r="IY48" s="515">
        <f t="shared" si="7"/>
        <v>0</v>
      </c>
      <c r="IZ48" s="537"/>
      <c r="JA48" s="537"/>
      <c r="JB48" s="537"/>
      <c r="JC48" s="537"/>
      <c r="JD48" s="537"/>
      <c r="JE48" s="537"/>
      <c r="JF48" s="537"/>
      <c r="JG48" s="537"/>
      <c r="JH48" s="537"/>
      <c r="JI48" s="537"/>
      <c r="JJ48" s="537"/>
      <c r="JK48" s="537"/>
      <c r="JL48" s="537"/>
    </row>
    <row r="49" spans="1:272" s="77" customFormat="1" ht="30" customHeight="1" x14ac:dyDescent="0.25">
      <c r="A49" s="497">
        <f>'OPTOMETRIA_IIst-pr. szczegółowy'!A49</f>
        <v>29</v>
      </c>
      <c r="B49" s="534" t="str">
        <f>IF('OPTOMETRIA_IIst-pr. szczegółowy'!B49&gt;0,'OPTOMETRIA_IIst-pr. szczegółowy'!B49," ")</f>
        <v xml:space="preserve"> </v>
      </c>
      <c r="C49" s="535" t="str">
        <f>IF('OPTOMETRIA_IIst-pr. szczegółowy'!C49&gt;0,'OPTOMETRIA_IIst-pr. szczegółowy'!C49," ")</f>
        <v>2026/2027</v>
      </c>
      <c r="D49" s="535" t="str">
        <f>IF('OPTOMETRIA_IIst-pr. szczegółowy'!D49&gt;0,'OPTOMETRIA_IIst-pr. szczegółowy'!D49," ")</f>
        <v xml:space="preserve"> </v>
      </c>
      <c r="E49" s="534">
        <f>IF('OPTOMETRIA_IIst-pr. szczegółowy'!E49&gt;0,'OPTOMETRIA_IIst-pr. szczegółowy'!E49," ")</f>
        <v>2</v>
      </c>
      <c r="F49" s="533" t="str">
        <f>IF('OPTOMETRIA_IIst-pr. szczegółowy'!F49&gt;0,'OPTOMETRIA_IIst-pr. szczegółowy'!F49," ")</f>
        <v>2027/2028</v>
      </c>
      <c r="G49" s="533" t="str">
        <f>IF('OPTOMETRIA_IIst-pr. szczegółowy'!G49&gt;0,'OPTOMETRIA_IIst-pr. szczegółowy'!G49," ")</f>
        <v>POW</v>
      </c>
      <c r="H49" s="536" t="str">
        <f>IF('OPTOMETRIA_IIst-pr. szczegółowy'!H49&gt;0,'OPTOMETRIA_IIst-pr. szczegółowy'!H49," ")</f>
        <v xml:space="preserve"> </v>
      </c>
      <c r="I49" s="536" t="str">
        <f>IF('OPTOMETRIA_IIst-pr. szczegółowy'!I49&gt;0,'OPTOMETRIA_IIst-pr. szczegółowy'!I49," ")</f>
        <v>seminarium dyplomowe 2</v>
      </c>
      <c r="J49" s="501">
        <f>'OPTOMETRIA_IIst-pr. szczegółowy'!Y49+'OPTOMETRIA_IIst-pr. szczegółowy'!AV49</f>
        <v>125</v>
      </c>
      <c r="K49" s="502">
        <f>'OPTOMETRIA_IIst-pr. szczegółowy'!AS49+'OPTOMETRIA_IIst-pr. szczegółowy'!BP49</f>
        <v>100</v>
      </c>
      <c r="L49" s="503">
        <f>'OPTOMETRIA_IIst-pr. szczegółowy'!Z49+'OPTOMETRIA_IIst-pr. szczegółowy'!AW49</f>
        <v>25</v>
      </c>
      <c r="M49" s="504">
        <f>'OPTOMETRIA_IIst-pr. szczegółowy'!AB49+'OPTOMETRIA_IIst-pr. szczegółowy'!AD49+'OPTOMETRIA_IIst-pr. szczegółowy'!AY49+'OPTOMETRIA_IIst-pr. szczegółowy'!BA49</f>
        <v>25</v>
      </c>
      <c r="N49" s="505">
        <f>'OPTOMETRIA_IIst-pr. szczegółowy'!AA49+'OPTOMETRIA_IIst-pr. szczegółowy'!AX49</f>
        <v>25</v>
      </c>
      <c r="O49" s="196">
        <f>'OPTOMETRIA_IIst-pr. szczegółowy'!X49+'OPTOMETRIA_IIst-pr. szczegółowy'!AU49</f>
        <v>5</v>
      </c>
      <c r="P49" s="506" t="str">
        <f>IF('OPTOMETRIA_IIst-pr. szczegółowy'!V49&gt;0,'OPTOMETRIA_IIst-pr. szczegółowy'!V49," ")</f>
        <v>zal/o</v>
      </c>
      <c r="Q49" s="507">
        <f t="shared" si="16"/>
        <v>1</v>
      </c>
      <c r="R49" s="508">
        <f t="shared" si="17"/>
        <v>4</v>
      </c>
      <c r="S49" s="509">
        <f t="shared" si="18"/>
        <v>1</v>
      </c>
      <c r="T49" s="187"/>
      <c r="U49" s="188"/>
      <c r="V49" s="188"/>
      <c r="W49" s="188"/>
      <c r="X49" s="188"/>
      <c r="Y49" s="188"/>
      <c r="Z49" s="188"/>
      <c r="AA49" s="188"/>
      <c r="AB49" s="188"/>
      <c r="AC49" s="188">
        <v>1</v>
      </c>
      <c r="AD49" s="188"/>
      <c r="AE49" s="189"/>
      <c r="AF49" s="189"/>
      <c r="AG49" s="189"/>
      <c r="AH49" s="189"/>
      <c r="AI49" s="189"/>
      <c r="AJ49" s="187"/>
      <c r="AK49" s="188"/>
      <c r="AL49" s="188"/>
      <c r="AM49" s="188"/>
      <c r="AN49" s="188"/>
      <c r="AO49" s="190"/>
      <c r="AP49" s="230"/>
      <c r="AQ49" s="188"/>
      <c r="AR49" s="188"/>
      <c r="AS49" s="188"/>
      <c r="AT49" s="188"/>
      <c r="AU49" s="188">
        <v>1</v>
      </c>
      <c r="AV49" s="188">
        <v>1</v>
      </c>
      <c r="AW49" s="188"/>
      <c r="AX49" s="188"/>
      <c r="AY49" s="188"/>
      <c r="AZ49" s="188">
        <v>1</v>
      </c>
      <c r="BA49" s="188"/>
      <c r="BB49" s="188"/>
      <c r="BC49" s="188"/>
      <c r="BD49" s="188">
        <v>1</v>
      </c>
      <c r="BE49" s="187"/>
      <c r="BF49" s="188">
        <v>1</v>
      </c>
      <c r="BG49" s="188"/>
      <c r="BH49" s="189"/>
      <c r="BI49" s="190"/>
      <c r="BJ49" s="187"/>
      <c r="BK49" s="188"/>
      <c r="BL49" s="188"/>
      <c r="BM49" s="188"/>
      <c r="BN49" s="188"/>
      <c r="BO49" s="188"/>
      <c r="BP49" s="188"/>
      <c r="BQ49" s="188"/>
      <c r="BR49" s="188"/>
      <c r="BS49" s="188"/>
      <c r="BT49" s="188"/>
      <c r="BU49" s="188"/>
      <c r="BV49" s="188"/>
      <c r="BW49" s="188"/>
      <c r="BX49" s="188"/>
      <c r="BY49" s="188"/>
      <c r="BZ49" s="188"/>
      <c r="CA49" s="188"/>
      <c r="CB49" s="188"/>
      <c r="CC49" s="188"/>
      <c r="CD49" s="188"/>
      <c r="CE49" s="188"/>
      <c r="CF49" s="188"/>
      <c r="CG49" s="188"/>
      <c r="CH49" s="188"/>
      <c r="CI49" s="188"/>
      <c r="CJ49" s="188"/>
      <c r="CK49" s="188"/>
      <c r="CL49" s="188"/>
      <c r="CM49" s="188"/>
      <c r="CN49" s="188"/>
      <c r="CO49" s="188"/>
      <c r="CP49" s="188"/>
      <c r="CQ49" s="188"/>
      <c r="CR49" s="188"/>
      <c r="CS49" s="188"/>
      <c r="CT49" s="188"/>
      <c r="CU49" s="188"/>
      <c r="CV49" s="188"/>
      <c r="CW49" s="188"/>
      <c r="CX49" s="188"/>
      <c r="CY49" s="188"/>
      <c r="CZ49" s="188"/>
      <c r="DA49" s="188"/>
      <c r="DB49" s="188"/>
      <c r="DC49" s="188"/>
      <c r="DD49" s="188"/>
      <c r="DE49" s="188"/>
      <c r="DF49" s="188"/>
      <c r="DG49" s="188"/>
      <c r="DH49" s="188"/>
      <c r="DI49" s="188"/>
      <c r="DJ49" s="188"/>
      <c r="DK49" s="188"/>
      <c r="DL49" s="188"/>
      <c r="DM49" s="188"/>
      <c r="DN49" s="188"/>
      <c r="DO49" s="188"/>
      <c r="DP49" s="188"/>
      <c r="DQ49" s="188"/>
      <c r="DR49" s="188"/>
      <c r="DS49" s="188"/>
      <c r="DT49" s="188"/>
      <c r="DU49" s="188"/>
      <c r="DV49" s="188"/>
      <c r="DW49" s="188"/>
      <c r="DX49" s="188"/>
      <c r="DY49" s="188"/>
      <c r="DZ49" s="188"/>
      <c r="EA49" s="188"/>
      <c r="EB49" s="188"/>
      <c r="EC49" s="188"/>
      <c r="ED49" s="188"/>
      <c r="EE49" s="188"/>
      <c r="EF49" s="188"/>
      <c r="EG49" s="188"/>
      <c r="EH49" s="188"/>
      <c r="EI49" s="188"/>
      <c r="EJ49" s="188"/>
      <c r="EK49" s="188"/>
      <c r="EL49" s="188"/>
      <c r="EM49" s="188"/>
      <c r="EN49" s="188"/>
      <c r="EO49" s="188"/>
      <c r="EP49" s="188"/>
      <c r="EQ49" s="188"/>
      <c r="ER49" s="188"/>
      <c r="ES49" s="188"/>
      <c r="ET49" s="188"/>
      <c r="EU49" s="555"/>
      <c r="EV49" s="187"/>
      <c r="EW49" s="188"/>
      <c r="EX49" s="188"/>
      <c r="EY49" s="188"/>
      <c r="EZ49" s="188"/>
      <c r="FA49" s="188"/>
      <c r="FB49" s="188"/>
      <c r="FC49" s="188"/>
      <c r="FD49" s="188"/>
      <c r="FE49" s="188"/>
      <c r="FF49" s="188"/>
      <c r="FG49" s="188"/>
      <c r="FH49" s="188"/>
      <c r="FI49" s="188"/>
      <c r="FJ49" s="188"/>
      <c r="FK49" s="188"/>
      <c r="FL49" s="188"/>
      <c r="FM49" s="188"/>
      <c r="FN49" s="188"/>
      <c r="FO49" s="188"/>
      <c r="FP49" s="188"/>
      <c r="FQ49" s="188"/>
      <c r="FR49" s="188"/>
      <c r="FS49" s="188"/>
      <c r="FT49" s="188"/>
      <c r="FU49" s="188"/>
      <c r="FV49" s="188"/>
      <c r="FW49" s="188"/>
      <c r="FX49" s="188"/>
      <c r="FY49" s="188"/>
      <c r="FZ49" s="188"/>
      <c r="GA49" s="188"/>
      <c r="GB49" s="188"/>
      <c r="GC49" s="188"/>
      <c r="GD49" s="188"/>
      <c r="GE49" s="188"/>
      <c r="GF49" s="188"/>
      <c r="GG49" s="188"/>
      <c r="GH49" s="188"/>
      <c r="GI49" s="188"/>
      <c r="GJ49" s="188"/>
      <c r="GK49" s="188"/>
      <c r="GL49" s="188"/>
      <c r="GM49" s="188"/>
      <c r="GN49" s="188"/>
      <c r="GO49" s="188"/>
      <c r="GP49" s="188"/>
      <c r="GQ49" s="188"/>
      <c r="GR49" s="188"/>
      <c r="GS49" s="188"/>
      <c r="GT49" s="188"/>
      <c r="GU49" s="188"/>
      <c r="GV49" s="188"/>
      <c r="GW49" s="188"/>
      <c r="GX49" s="188"/>
      <c r="GY49" s="188"/>
      <c r="GZ49" s="188"/>
      <c r="HA49" s="188"/>
      <c r="HB49" s="188"/>
      <c r="HC49" s="188"/>
      <c r="HD49" s="188"/>
      <c r="HE49" s="188"/>
      <c r="HF49" s="188"/>
      <c r="HG49" s="188"/>
      <c r="HH49" s="188"/>
      <c r="HI49" s="188"/>
      <c r="HJ49" s="188"/>
      <c r="HK49" s="188"/>
      <c r="HL49" s="188"/>
      <c r="HM49" s="188"/>
      <c r="HN49" s="188"/>
      <c r="HO49" s="188"/>
      <c r="HP49" s="188"/>
      <c r="HQ49" s="188"/>
      <c r="HR49" s="188"/>
      <c r="HS49" s="188"/>
      <c r="HT49" s="188"/>
      <c r="HU49" s="188"/>
      <c r="HV49" s="188"/>
      <c r="HW49" s="188"/>
      <c r="HX49" s="188"/>
      <c r="HY49" s="188"/>
      <c r="HZ49" s="188"/>
      <c r="IA49" s="188"/>
      <c r="IB49" s="188"/>
      <c r="IC49" s="188"/>
      <c r="ID49" s="188"/>
      <c r="IE49" s="188"/>
      <c r="IF49" s="188"/>
      <c r="IG49" s="190"/>
      <c r="IH49" s="230"/>
      <c r="II49" s="188"/>
      <c r="IJ49" s="188"/>
      <c r="IK49" s="188"/>
      <c r="IL49" s="188"/>
      <c r="IM49" s="188"/>
      <c r="IN49" s="188"/>
      <c r="IO49" s="188"/>
      <c r="IP49" s="188"/>
      <c r="IQ49" s="188"/>
      <c r="IR49" s="188"/>
      <c r="IS49" s="188"/>
      <c r="IT49" s="188"/>
      <c r="IU49" s="188"/>
      <c r="IV49" s="189"/>
      <c r="IW49" s="513">
        <f t="shared" si="19"/>
        <v>0</v>
      </c>
      <c r="IX49" s="514">
        <f t="shared" si="6"/>
        <v>0</v>
      </c>
      <c r="IY49" s="515">
        <f t="shared" si="7"/>
        <v>0</v>
      </c>
      <c r="IZ49" s="537"/>
      <c r="JA49" s="537"/>
      <c r="JB49" s="537"/>
      <c r="JC49" s="537"/>
      <c r="JD49" s="537"/>
      <c r="JE49" s="537"/>
      <c r="JF49" s="537"/>
      <c r="JG49" s="537"/>
      <c r="JH49" s="537"/>
      <c r="JI49" s="537"/>
      <c r="JJ49" s="537"/>
      <c r="JK49" s="537"/>
      <c r="JL49" s="537"/>
    </row>
    <row r="50" spans="1:272" s="77" customFormat="1" ht="30" customHeight="1" x14ac:dyDescent="0.25">
      <c r="A50" s="497">
        <f>'OPTOMETRIA_IIst-pr. szczegółowy'!A50</f>
        <v>30</v>
      </c>
      <c r="B50" s="534" t="str">
        <f>IF('OPTOMETRIA_IIst-pr. szczegółowy'!B50&gt;0,'OPTOMETRIA_IIst-pr. szczegółowy'!B50," ")</f>
        <v xml:space="preserve"> </v>
      </c>
      <c r="C50" s="535" t="str">
        <f>IF('OPTOMETRIA_IIst-pr. szczegółowy'!C50&gt;0,'OPTOMETRIA_IIst-pr. szczegółowy'!C50," ")</f>
        <v>2026/2027</v>
      </c>
      <c r="D50" s="535" t="str">
        <f>IF('OPTOMETRIA_IIst-pr. szczegółowy'!D50&gt;0,'OPTOMETRIA_IIst-pr. szczegółowy'!D50," ")</f>
        <v xml:space="preserve"> </v>
      </c>
      <c r="E50" s="534">
        <f>IF('OPTOMETRIA_IIst-pr. szczegółowy'!E50&gt;0,'OPTOMETRIA_IIst-pr. szczegółowy'!E50," ")</f>
        <v>2</v>
      </c>
      <c r="F50" s="533" t="str">
        <f>IF('OPTOMETRIA_IIst-pr. szczegółowy'!F50&gt;0,'OPTOMETRIA_IIst-pr. szczegółowy'!F50," ")</f>
        <v>2027/2028</v>
      </c>
      <c r="G50" s="533" t="str">
        <f>IF('OPTOMETRIA_IIst-pr. szczegółowy'!G50&gt;0,'OPTOMETRIA_IIst-pr. szczegółowy'!G50," ")</f>
        <v>RPS</v>
      </c>
      <c r="H50" s="536" t="str">
        <f>IF('OPTOMETRIA_IIst-pr. szczegółowy'!H50&gt;0,'OPTOMETRIA_IIst-pr. szczegółowy'!H50," ")</f>
        <v xml:space="preserve"> </v>
      </c>
      <c r="I50" s="536" t="str">
        <f>IF('OPTOMETRIA_IIst-pr. szczegółowy'!I50&gt;0,'OPTOMETRIA_IIst-pr. szczegółowy'!I50," ")</f>
        <v>praktyka zawodowa 2</v>
      </c>
      <c r="J50" s="501">
        <f>'OPTOMETRIA_IIst-pr. szczegółowy'!Y50+'OPTOMETRIA_IIst-pr. szczegółowy'!AV50</f>
        <v>50</v>
      </c>
      <c r="K50" s="502">
        <f>'OPTOMETRIA_IIst-pr. szczegółowy'!AS50+'OPTOMETRIA_IIst-pr. szczegółowy'!BP50</f>
        <v>0</v>
      </c>
      <c r="L50" s="503">
        <f>'OPTOMETRIA_IIst-pr. szczegółowy'!Z50+'OPTOMETRIA_IIst-pr. szczegółowy'!AW50</f>
        <v>50</v>
      </c>
      <c r="M50" s="504">
        <f>'OPTOMETRIA_IIst-pr. szczegółowy'!AB50+'OPTOMETRIA_IIst-pr. szczegółowy'!AD50+'OPTOMETRIA_IIst-pr. szczegółowy'!AY50+'OPTOMETRIA_IIst-pr. szczegółowy'!BA50</f>
        <v>0</v>
      </c>
      <c r="N50" s="505">
        <f>'OPTOMETRIA_IIst-pr. szczegółowy'!AA50+'OPTOMETRIA_IIst-pr. szczegółowy'!AX50</f>
        <v>50</v>
      </c>
      <c r="O50" s="196">
        <f>'OPTOMETRIA_IIst-pr. szczegółowy'!X50+'OPTOMETRIA_IIst-pr. szczegółowy'!AU50</f>
        <v>2</v>
      </c>
      <c r="P50" s="506" t="str">
        <f>IF('OPTOMETRIA_IIst-pr. szczegółowy'!V50&gt;0,'OPTOMETRIA_IIst-pr. szczegółowy'!V50," ")</f>
        <v>zal/o</v>
      </c>
      <c r="Q50" s="507">
        <f t="shared" si="16"/>
        <v>2</v>
      </c>
      <c r="R50" s="508">
        <f t="shared" si="17"/>
        <v>8</v>
      </c>
      <c r="S50" s="509">
        <f t="shared" si="18"/>
        <v>1</v>
      </c>
      <c r="T50" s="187"/>
      <c r="U50" s="188"/>
      <c r="V50" s="188"/>
      <c r="W50" s="188"/>
      <c r="X50" s="188"/>
      <c r="Y50" s="188"/>
      <c r="Z50" s="188"/>
      <c r="AA50" s="188">
        <v>1</v>
      </c>
      <c r="AB50" s="188">
        <v>1</v>
      </c>
      <c r="AC50" s="188"/>
      <c r="AD50" s="188"/>
      <c r="AE50" s="189"/>
      <c r="AF50" s="189"/>
      <c r="AG50" s="189"/>
      <c r="AH50" s="189"/>
      <c r="AI50" s="189"/>
      <c r="AJ50" s="187"/>
      <c r="AK50" s="188"/>
      <c r="AL50" s="188"/>
      <c r="AM50" s="188"/>
      <c r="AN50" s="188"/>
      <c r="AO50" s="190"/>
      <c r="AP50" s="230">
        <v>1</v>
      </c>
      <c r="AQ50" s="188">
        <v>1</v>
      </c>
      <c r="AR50" s="188"/>
      <c r="AS50" s="188">
        <v>1</v>
      </c>
      <c r="AT50" s="188">
        <v>1</v>
      </c>
      <c r="AU50" s="188"/>
      <c r="AV50" s="188"/>
      <c r="AW50" s="188">
        <v>1</v>
      </c>
      <c r="AX50" s="188">
        <v>1</v>
      </c>
      <c r="AY50" s="188"/>
      <c r="AZ50" s="188"/>
      <c r="BA50" s="188"/>
      <c r="BB50" s="188"/>
      <c r="BC50" s="188">
        <v>1</v>
      </c>
      <c r="BD50" s="188">
        <v>1</v>
      </c>
      <c r="BE50" s="187"/>
      <c r="BF50" s="188"/>
      <c r="BG50" s="188"/>
      <c r="BH50" s="189">
        <v>1</v>
      </c>
      <c r="BI50" s="190"/>
      <c r="BJ50" s="187"/>
      <c r="BK50" s="188"/>
      <c r="BL50" s="188"/>
      <c r="BM50" s="188"/>
      <c r="BN50" s="188"/>
      <c r="BO50" s="188"/>
      <c r="BP50" s="188"/>
      <c r="BQ50" s="188"/>
      <c r="BR50" s="188"/>
      <c r="BS50" s="188"/>
      <c r="BT50" s="188"/>
      <c r="BU50" s="188"/>
      <c r="BV50" s="188"/>
      <c r="BW50" s="188"/>
      <c r="BX50" s="188"/>
      <c r="BY50" s="188"/>
      <c r="BZ50" s="188"/>
      <c r="CA50" s="188"/>
      <c r="CB50" s="188"/>
      <c r="CC50" s="188"/>
      <c r="CD50" s="188"/>
      <c r="CE50" s="188"/>
      <c r="CF50" s="188"/>
      <c r="CG50" s="188"/>
      <c r="CH50" s="188"/>
      <c r="CI50" s="188"/>
      <c r="CJ50" s="188"/>
      <c r="CK50" s="188"/>
      <c r="CL50" s="188"/>
      <c r="CM50" s="188"/>
      <c r="CN50" s="188"/>
      <c r="CO50" s="188"/>
      <c r="CP50" s="188"/>
      <c r="CQ50" s="188"/>
      <c r="CR50" s="188"/>
      <c r="CS50" s="188"/>
      <c r="CT50" s="188"/>
      <c r="CU50" s="188"/>
      <c r="CV50" s="188"/>
      <c r="CW50" s="188"/>
      <c r="CX50" s="188"/>
      <c r="CY50" s="188"/>
      <c r="CZ50" s="188"/>
      <c r="DA50" s="188"/>
      <c r="DB50" s="188"/>
      <c r="DC50" s="188"/>
      <c r="DD50" s="188"/>
      <c r="DE50" s="188"/>
      <c r="DF50" s="188"/>
      <c r="DG50" s="188"/>
      <c r="DH50" s="188"/>
      <c r="DI50" s="188"/>
      <c r="DJ50" s="188"/>
      <c r="DK50" s="188"/>
      <c r="DL50" s="188"/>
      <c r="DM50" s="188"/>
      <c r="DN50" s="188"/>
      <c r="DO50" s="188"/>
      <c r="DP50" s="188"/>
      <c r="DQ50" s="188"/>
      <c r="DR50" s="188"/>
      <c r="DS50" s="188"/>
      <c r="DT50" s="188"/>
      <c r="DU50" s="188"/>
      <c r="DV50" s="188"/>
      <c r="DW50" s="188"/>
      <c r="DX50" s="188"/>
      <c r="DY50" s="188"/>
      <c r="DZ50" s="188"/>
      <c r="EA50" s="188"/>
      <c r="EB50" s="188"/>
      <c r="EC50" s="188"/>
      <c r="ED50" s="188"/>
      <c r="EE50" s="188"/>
      <c r="EF50" s="188"/>
      <c r="EG50" s="188"/>
      <c r="EH50" s="188"/>
      <c r="EI50" s="188"/>
      <c r="EJ50" s="188"/>
      <c r="EK50" s="188"/>
      <c r="EL50" s="188"/>
      <c r="EM50" s="188"/>
      <c r="EN50" s="188"/>
      <c r="EO50" s="188"/>
      <c r="EP50" s="188"/>
      <c r="EQ50" s="188"/>
      <c r="ER50" s="188"/>
      <c r="ES50" s="188"/>
      <c r="ET50" s="188"/>
      <c r="EU50" s="555"/>
      <c r="EV50" s="187"/>
      <c r="EW50" s="188"/>
      <c r="EX50" s="188"/>
      <c r="EY50" s="188"/>
      <c r="EZ50" s="188"/>
      <c r="FA50" s="188"/>
      <c r="FB50" s="188"/>
      <c r="FC50" s="188"/>
      <c r="FD50" s="188"/>
      <c r="FE50" s="188"/>
      <c r="FF50" s="188"/>
      <c r="FG50" s="188"/>
      <c r="FH50" s="188"/>
      <c r="FI50" s="188"/>
      <c r="FJ50" s="188"/>
      <c r="FK50" s="188"/>
      <c r="FL50" s="188"/>
      <c r="FM50" s="188"/>
      <c r="FN50" s="188"/>
      <c r="FO50" s="188"/>
      <c r="FP50" s="188"/>
      <c r="FQ50" s="188"/>
      <c r="FR50" s="188"/>
      <c r="FS50" s="188"/>
      <c r="FT50" s="188"/>
      <c r="FU50" s="188"/>
      <c r="FV50" s="188"/>
      <c r="FW50" s="188"/>
      <c r="FX50" s="188"/>
      <c r="FY50" s="188"/>
      <c r="FZ50" s="188"/>
      <c r="GA50" s="188"/>
      <c r="GB50" s="188"/>
      <c r="GC50" s="188"/>
      <c r="GD50" s="188"/>
      <c r="GE50" s="188"/>
      <c r="GF50" s="188"/>
      <c r="GG50" s="188"/>
      <c r="GH50" s="188"/>
      <c r="GI50" s="188"/>
      <c r="GJ50" s="188"/>
      <c r="GK50" s="188"/>
      <c r="GL50" s="188"/>
      <c r="GM50" s="188"/>
      <c r="GN50" s="188"/>
      <c r="GO50" s="188"/>
      <c r="GP50" s="188"/>
      <c r="GQ50" s="188"/>
      <c r="GR50" s="188"/>
      <c r="GS50" s="188"/>
      <c r="GT50" s="188"/>
      <c r="GU50" s="188"/>
      <c r="GV50" s="188"/>
      <c r="GW50" s="188"/>
      <c r="GX50" s="188"/>
      <c r="GY50" s="188"/>
      <c r="GZ50" s="188"/>
      <c r="HA50" s="188"/>
      <c r="HB50" s="188"/>
      <c r="HC50" s="188"/>
      <c r="HD50" s="188"/>
      <c r="HE50" s="188"/>
      <c r="HF50" s="188"/>
      <c r="HG50" s="188"/>
      <c r="HH50" s="188"/>
      <c r="HI50" s="188"/>
      <c r="HJ50" s="188"/>
      <c r="HK50" s="188"/>
      <c r="HL50" s="188"/>
      <c r="HM50" s="188"/>
      <c r="HN50" s="188"/>
      <c r="HO50" s="188"/>
      <c r="HP50" s="188"/>
      <c r="HQ50" s="188"/>
      <c r="HR50" s="188"/>
      <c r="HS50" s="188"/>
      <c r="HT50" s="188"/>
      <c r="HU50" s="188"/>
      <c r="HV50" s="188"/>
      <c r="HW50" s="188"/>
      <c r="HX50" s="188"/>
      <c r="HY50" s="188"/>
      <c r="HZ50" s="188"/>
      <c r="IA50" s="188"/>
      <c r="IB50" s="188"/>
      <c r="IC50" s="188"/>
      <c r="ID50" s="188"/>
      <c r="IE50" s="188"/>
      <c r="IF50" s="188"/>
      <c r="IG50" s="190"/>
      <c r="IH50" s="230"/>
      <c r="II50" s="188"/>
      <c r="IJ50" s="188"/>
      <c r="IK50" s="188"/>
      <c r="IL50" s="188"/>
      <c r="IM50" s="188"/>
      <c r="IN50" s="188"/>
      <c r="IO50" s="188"/>
      <c r="IP50" s="188"/>
      <c r="IQ50" s="188"/>
      <c r="IR50" s="188"/>
      <c r="IS50" s="188"/>
      <c r="IT50" s="188"/>
      <c r="IU50" s="188"/>
      <c r="IV50" s="189"/>
      <c r="IW50" s="513">
        <f t="shared" si="19"/>
        <v>0</v>
      </c>
      <c r="IX50" s="514">
        <f t="shared" si="6"/>
        <v>0</v>
      </c>
      <c r="IY50" s="515">
        <f t="shared" si="7"/>
        <v>0</v>
      </c>
      <c r="IZ50" s="537"/>
      <c r="JA50" s="537"/>
      <c r="JB50" s="537"/>
      <c r="JC50" s="537"/>
      <c r="JD50" s="537"/>
      <c r="JE50" s="537"/>
      <c r="JF50" s="537"/>
      <c r="JG50" s="537"/>
      <c r="JH50" s="537"/>
      <c r="JI50" s="537"/>
      <c r="JJ50" s="537"/>
      <c r="JK50" s="537"/>
      <c r="JL50" s="537"/>
    </row>
    <row r="51" spans="1:272" s="77" customFormat="1" ht="63" x14ac:dyDescent="0.25">
      <c r="A51" s="497">
        <f>'OPTOMETRIA_IIst-pr. szczegółowy'!A51</f>
        <v>31</v>
      </c>
      <c r="B51" s="534" t="str">
        <f>IF('OPTOMETRIA_IIst-pr. szczegółowy'!B51&gt;0,'OPTOMETRIA_IIst-pr. szczegółowy'!B51," ")</f>
        <v xml:space="preserve"> </v>
      </c>
      <c r="C51" s="535" t="str">
        <f>IF('OPTOMETRIA_IIst-pr. szczegółowy'!C51&gt;0,'OPTOMETRIA_IIst-pr. szczegółowy'!C51," ")</f>
        <v>2026/2027</v>
      </c>
      <c r="D51" s="535" t="str">
        <f>IF('OPTOMETRIA_IIst-pr. szczegółowy'!D51&gt;0,'OPTOMETRIA_IIst-pr. szczegółowy'!D51," ")</f>
        <v xml:space="preserve"> </v>
      </c>
      <c r="E51" s="534">
        <f>IF('OPTOMETRIA_IIst-pr. szczegółowy'!E51&gt;0,'OPTOMETRIA_IIst-pr. szczegółowy'!E51," ")</f>
        <v>2</v>
      </c>
      <c r="F51" s="533" t="str">
        <f>IF('OPTOMETRIA_IIst-pr. szczegółowy'!F51&gt;0,'OPTOMETRIA_IIst-pr. szczegółowy'!F51," ")</f>
        <v>2027/2028</v>
      </c>
      <c r="G51" s="533" t="str">
        <f>IF('OPTOMETRIA_IIst-pr. szczegółowy'!G51&gt;0,'OPTOMETRIA_IIst-pr. szczegółowy'!G51," ")</f>
        <v>POW</v>
      </c>
      <c r="H51" s="536" t="str">
        <f>IF('OPTOMETRIA_IIst-pr. szczegółowy'!H51&gt;0,'OPTOMETRIA_IIst-pr. szczegółowy'!H51," ")</f>
        <v xml:space="preserve"> </v>
      </c>
      <c r="I51" s="536" t="str">
        <f>IF('OPTOMETRIA_IIst-pr. szczegółowy'!I51&gt;0,'OPTOMETRIA_IIst-pr. szczegółowy'!I51," ")</f>
        <v xml:space="preserve">bezpieczeństwo pacjenta i personelu medycznego / zarządzanie ryzykiem klinicznym </v>
      </c>
      <c r="J51" s="501">
        <f>'OPTOMETRIA_IIst-pr. szczegółowy'!Y51+'OPTOMETRIA_IIst-pr. szczegółowy'!AV51</f>
        <v>50</v>
      </c>
      <c r="K51" s="502">
        <f>'OPTOMETRIA_IIst-pr. szczegółowy'!AS51+'OPTOMETRIA_IIst-pr. szczegółowy'!BP51</f>
        <v>25</v>
      </c>
      <c r="L51" s="503">
        <f>'OPTOMETRIA_IIst-pr. szczegółowy'!Z51+'OPTOMETRIA_IIst-pr. szczegółowy'!AW51</f>
        <v>25</v>
      </c>
      <c r="M51" s="504">
        <f>'OPTOMETRIA_IIst-pr. szczegółowy'!AB51+'OPTOMETRIA_IIst-pr. szczegółowy'!AD51+'OPTOMETRIA_IIst-pr. szczegółowy'!AY51+'OPTOMETRIA_IIst-pr. szczegółowy'!BA51</f>
        <v>25</v>
      </c>
      <c r="N51" s="505">
        <f>'OPTOMETRIA_IIst-pr. szczegółowy'!AA51+'OPTOMETRIA_IIst-pr. szczegółowy'!AX51</f>
        <v>25</v>
      </c>
      <c r="O51" s="196">
        <f>'OPTOMETRIA_IIst-pr. szczegółowy'!X51+'OPTOMETRIA_IIst-pr. szczegółowy'!AU51</f>
        <v>2</v>
      </c>
      <c r="P51" s="506" t="str">
        <f>IF('OPTOMETRIA_IIst-pr. szczegółowy'!V51&gt;0,'OPTOMETRIA_IIst-pr. szczegółowy'!V51," ")</f>
        <v>zal/o</v>
      </c>
      <c r="Q51" s="507">
        <f t="shared" si="16"/>
        <v>3</v>
      </c>
      <c r="R51" s="508">
        <f t="shared" si="17"/>
        <v>2</v>
      </c>
      <c r="S51" s="509">
        <f t="shared" si="18"/>
        <v>2</v>
      </c>
      <c r="T51" s="187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9">
        <v>1</v>
      </c>
      <c r="AF51" s="189">
        <v>1</v>
      </c>
      <c r="AG51" s="189">
        <v>1</v>
      </c>
      <c r="AH51" s="189"/>
      <c r="AI51" s="189"/>
      <c r="AJ51" s="187"/>
      <c r="AK51" s="188"/>
      <c r="AL51" s="188"/>
      <c r="AM51" s="188"/>
      <c r="AN51" s="188"/>
      <c r="AO51" s="190"/>
      <c r="AP51" s="230"/>
      <c r="AQ51" s="188"/>
      <c r="AR51" s="188"/>
      <c r="AS51" s="188"/>
      <c r="AT51" s="188"/>
      <c r="AU51" s="188"/>
      <c r="AV51" s="188"/>
      <c r="AW51" s="188"/>
      <c r="AX51" s="188">
        <v>1</v>
      </c>
      <c r="AY51" s="188"/>
      <c r="AZ51" s="188"/>
      <c r="BA51" s="188"/>
      <c r="BB51" s="188"/>
      <c r="BC51" s="188">
        <v>1</v>
      </c>
      <c r="BD51" s="188"/>
      <c r="BE51" s="187">
        <v>1</v>
      </c>
      <c r="BF51" s="188"/>
      <c r="BG51" s="188"/>
      <c r="BH51" s="189">
        <v>1</v>
      </c>
      <c r="BI51" s="190"/>
      <c r="BJ51" s="187"/>
      <c r="BK51" s="188"/>
      <c r="BL51" s="188"/>
      <c r="BM51" s="188"/>
      <c r="BN51" s="188"/>
      <c r="BO51" s="188"/>
      <c r="BP51" s="188"/>
      <c r="BQ51" s="188"/>
      <c r="BR51" s="188"/>
      <c r="BS51" s="188"/>
      <c r="BT51" s="188"/>
      <c r="BU51" s="188"/>
      <c r="BV51" s="188"/>
      <c r="BW51" s="188"/>
      <c r="BX51" s="188"/>
      <c r="BY51" s="188"/>
      <c r="BZ51" s="188"/>
      <c r="CA51" s="188"/>
      <c r="CB51" s="188"/>
      <c r="CC51" s="188"/>
      <c r="CD51" s="188"/>
      <c r="CE51" s="188"/>
      <c r="CF51" s="188"/>
      <c r="CG51" s="188"/>
      <c r="CH51" s="188"/>
      <c r="CI51" s="188"/>
      <c r="CJ51" s="188"/>
      <c r="CK51" s="188"/>
      <c r="CL51" s="188"/>
      <c r="CM51" s="188"/>
      <c r="CN51" s="188"/>
      <c r="CO51" s="188"/>
      <c r="CP51" s="188"/>
      <c r="CQ51" s="188"/>
      <c r="CR51" s="188"/>
      <c r="CS51" s="188"/>
      <c r="CT51" s="188"/>
      <c r="CU51" s="188"/>
      <c r="CV51" s="188"/>
      <c r="CW51" s="188"/>
      <c r="CX51" s="188"/>
      <c r="CY51" s="188"/>
      <c r="CZ51" s="188"/>
      <c r="DA51" s="188"/>
      <c r="DB51" s="188"/>
      <c r="DC51" s="188"/>
      <c r="DD51" s="188"/>
      <c r="DE51" s="188"/>
      <c r="DF51" s="188"/>
      <c r="DG51" s="188"/>
      <c r="DH51" s="188"/>
      <c r="DI51" s="188"/>
      <c r="DJ51" s="188"/>
      <c r="DK51" s="188"/>
      <c r="DL51" s="188"/>
      <c r="DM51" s="188"/>
      <c r="DN51" s="188"/>
      <c r="DO51" s="188"/>
      <c r="DP51" s="188"/>
      <c r="DQ51" s="188"/>
      <c r="DR51" s="188"/>
      <c r="DS51" s="188"/>
      <c r="DT51" s="188"/>
      <c r="DU51" s="188"/>
      <c r="DV51" s="188"/>
      <c r="DW51" s="188"/>
      <c r="DX51" s="188"/>
      <c r="DY51" s="188"/>
      <c r="DZ51" s="188"/>
      <c r="EA51" s="188"/>
      <c r="EB51" s="188"/>
      <c r="EC51" s="188"/>
      <c r="ED51" s="188"/>
      <c r="EE51" s="188"/>
      <c r="EF51" s="188"/>
      <c r="EG51" s="188"/>
      <c r="EH51" s="188"/>
      <c r="EI51" s="188"/>
      <c r="EJ51" s="188"/>
      <c r="EK51" s="188"/>
      <c r="EL51" s="188"/>
      <c r="EM51" s="188"/>
      <c r="EN51" s="188"/>
      <c r="EO51" s="188"/>
      <c r="EP51" s="188"/>
      <c r="EQ51" s="188"/>
      <c r="ER51" s="188"/>
      <c r="ES51" s="188"/>
      <c r="ET51" s="188"/>
      <c r="EU51" s="555"/>
      <c r="EV51" s="187"/>
      <c r="EW51" s="188"/>
      <c r="EX51" s="188"/>
      <c r="EY51" s="188"/>
      <c r="EZ51" s="188"/>
      <c r="FA51" s="188"/>
      <c r="FB51" s="188"/>
      <c r="FC51" s="188"/>
      <c r="FD51" s="188"/>
      <c r="FE51" s="188"/>
      <c r="FF51" s="188"/>
      <c r="FG51" s="188"/>
      <c r="FH51" s="188"/>
      <c r="FI51" s="188"/>
      <c r="FJ51" s="188"/>
      <c r="FK51" s="188"/>
      <c r="FL51" s="188"/>
      <c r="FM51" s="188"/>
      <c r="FN51" s="188"/>
      <c r="FO51" s="188"/>
      <c r="FP51" s="188"/>
      <c r="FQ51" s="188"/>
      <c r="FR51" s="188"/>
      <c r="FS51" s="188"/>
      <c r="FT51" s="188"/>
      <c r="FU51" s="188"/>
      <c r="FV51" s="188"/>
      <c r="FW51" s="188"/>
      <c r="FX51" s="188"/>
      <c r="FY51" s="188"/>
      <c r="FZ51" s="188"/>
      <c r="GA51" s="188"/>
      <c r="GB51" s="188"/>
      <c r="GC51" s="188"/>
      <c r="GD51" s="188"/>
      <c r="GE51" s="188"/>
      <c r="GF51" s="188"/>
      <c r="GG51" s="188"/>
      <c r="GH51" s="188"/>
      <c r="GI51" s="188"/>
      <c r="GJ51" s="188"/>
      <c r="GK51" s="188"/>
      <c r="GL51" s="188"/>
      <c r="GM51" s="188"/>
      <c r="GN51" s="188"/>
      <c r="GO51" s="188"/>
      <c r="GP51" s="188"/>
      <c r="GQ51" s="188"/>
      <c r="GR51" s="188"/>
      <c r="GS51" s="188"/>
      <c r="GT51" s="188"/>
      <c r="GU51" s="188"/>
      <c r="GV51" s="188"/>
      <c r="GW51" s="188"/>
      <c r="GX51" s="188"/>
      <c r="GY51" s="188"/>
      <c r="GZ51" s="188"/>
      <c r="HA51" s="188"/>
      <c r="HB51" s="188"/>
      <c r="HC51" s="188"/>
      <c r="HD51" s="188"/>
      <c r="HE51" s="188"/>
      <c r="HF51" s="188"/>
      <c r="HG51" s="188"/>
      <c r="HH51" s="188"/>
      <c r="HI51" s="188"/>
      <c r="HJ51" s="188"/>
      <c r="HK51" s="188"/>
      <c r="HL51" s="188"/>
      <c r="HM51" s="188"/>
      <c r="HN51" s="188"/>
      <c r="HO51" s="188"/>
      <c r="HP51" s="188"/>
      <c r="HQ51" s="188"/>
      <c r="HR51" s="188"/>
      <c r="HS51" s="188"/>
      <c r="HT51" s="188"/>
      <c r="HU51" s="188"/>
      <c r="HV51" s="188"/>
      <c r="HW51" s="188"/>
      <c r="HX51" s="188"/>
      <c r="HY51" s="188"/>
      <c r="HZ51" s="188"/>
      <c r="IA51" s="188"/>
      <c r="IB51" s="188"/>
      <c r="IC51" s="188"/>
      <c r="ID51" s="188"/>
      <c r="IE51" s="188"/>
      <c r="IF51" s="188"/>
      <c r="IG51" s="190"/>
      <c r="IH51" s="230"/>
      <c r="II51" s="188"/>
      <c r="IJ51" s="188"/>
      <c r="IK51" s="188"/>
      <c r="IL51" s="188"/>
      <c r="IM51" s="188"/>
      <c r="IN51" s="188"/>
      <c r="IO51" s="188"/>
      <c r="IP51" s="188"/>
      <c r="IQ51" s="188"/>
      <c r="IR51" s="188"/>
      <c r="IS51" s="188"/>
      <c r="IT51" s="188"/>
      <c r="IU51" s="188"/>
      <c r="IV51" s="189"/>
      <c r="IW51" s="513">
        <f t="shared" si="19"/>
        <v>0</v>
      </c>
      <c r="IX51" s="514">
        <f t="shared" si="6"/>
        <v>0</v>
      </c>
      <c r="IY51" s="515">
        <f t="shared" si="7"/>
        <v>0</v>
      </c>
      <c r="IZ51" s="537"/>
      <c r="JA51" s="537"/>
      <c r="JB51" s="537"/>
      <c r="JC51" s="537"/>
      <c r="JD51" s="537"/>
      <c r="JE51" s="537"/>
      <c r="JF51" s="537"/>
      <c r="JG51" s="537"/>
      <c r="JH51" s="537"/>
      <c r="JI51" s="537"/>
      <c r="JJ51" s="537"/>
      <c r="JK51" s="537"/>
      <c r="JL51" s="537"/>
    </row>
    <row r="52" spans="1:272" s="77" customFormat="1" ht="47.25" x14ac:dyDescent="0.25">
      <c r="A52" s="497">
        <f>'OPTOMETRIA_IIst-pr. szczegółowy'!A52</f>
        <v>32</v>
      </c>
      <c r="B52" s="534" t="str">
        <f>IF('OPTOMETRIA_IIst-pr. szczegółowy'!B52&gt;0,'OPTOMETRIA_IIst-pr. szczegółowy'!B52," ")</f>
        <v xml:space="preserve"> </v>
      </c>
      <c r="C52" s="535" t="str">
        <f>IF('OPTOMETRIA_IIst-pr. szczegółowy'!C52&gt;0,'OPTOMETRIA_IIst-pr. szczegółowy'!C52," ")</f>
        <v>2026/2027</v>
      </c>
      <c r="D52" s="535" t="str">
        <f>IF('OPTOMETRIA_IIst-pr. szczegółowy'!D52&gt;0,'OPTOMETRIA_IIst-pr. szczegółowy'!D52," ")</f>
        <v xml:space="preserve"> </v>
      </c>
      <c r="E52" s="534">
        <f>IF('OPTOMETRIA_IIst-pr. szczegółowy'!E52&gt;0,'OPTOMETRIA_IIst-pr. szczegółowy'!E52," ")</f>
        <v>2</v>
      </c>
      <c r="F52" s="533" t="str">
        <f>IF('OPTOMETRIA_IIst-pr. szczegółowy'!F52&gt;0,'OPTOMETRIA_IIst-pr. szczegółowy'!F52," ")</f>
        <v>2027/2028</v>
      </c>
      <c r="G52" s="533" t="str">
        <f>IF('OPTOMETRIA_IIst-pr. szczegółowy'!G52&gt;0,'OPTOMETRIA_IIst-pr. szczegółowy'!G52," ")</f>
        <v>POW</v>
      </c>
      <c r="H52" s="536" t="str">
        <f>IF('OPTOMETRIA_IIst-pr. szczegółowy'!H52&gt;0,'OPTOMETRIA_IIst-pr. szczegółowy'!H52," ")</f>
        <v xml:space="preserve"> </v>
      </c>
      <c r="I52" s="536" t="str">
        <f>IF('OPTOMETRIA_IIst-pr. szczegółowy'!I52&gt;0,'OPTOMETRIA_IIst-pr. szczegółowy'!I52," ")</f>
        <v xml:space="preserve">fizjoprofilaktyka narządu wzroku / profilaktyka zaburzeń wzroku </v>
      </c>
      <c r="J52" s="501">
        <f>'OPTOMETRIA_IIst-pr. szczegółowy'!Y52+'OPTOMETRIA_IIst-pr. szczegółowy'!AV52</f>
        <v>50</v>
      </c>
      <c r="K52" s="502">
        <f>'OPTOMETRIA_IIst-pr. szczegółowy'!AS52+'OPTOMETRIA_IIst-pr. szczegółowy'!BP52</f>
        <v>25</v>
      </c>
      <c r="L52" s="503">
        <f>'OPTOMETRIA_IIst-pr. szczegółowy'!Z52+'OPTOMETRIA_IIst-pr. szczegółowy'!AW52</f>
        <v>25</v>
      </c>
      <c r="M52" s="504">
        <f>'OPTOMETRIA_IIst-pr. szczegółowy'!AB52+'OPTOMETRIA_IIst-pr. szczegółowy'!AD52+'OPTOMETRIA_IIst-pr. szczegółowy'!AY52+'OPTOMETRIA_IIst-pr. szczegółowy'!BA52</f>
        <v>10</v>
      </c>
      <c r="N52" s="505">
        <f>'OPTOMETRIA_IIst-pr. szczegółowy'!AA52+'OPTOMETRIA_IIst-pr. szczegółowy'!AX52</f>
        <v>25</v>
      </c>
      <c r="O52" s="196">
        <f>'OPTOMETRIA_IIst-pr. szczegółowy'!X52+'OPTOMETRIA_IIst-pr. szczegółowy'!AU52</f>
        <v>2</v>
      </c>
      <c r="P52" s="506" t="str">
        <f>IF('OPTOMETRIA_IIst-pr. szczegółowy'!V52&gt;0,'OPTOMETRIA_IIst-pr. szczegółowy'!V52," ")</f>
        <v>zal/o</v>
      </c>
      <c r="Q52" s="507">
        <f t="shared" si="16"/>
        <v>3</v>
      </c>
      <c r="R52" s="508">
        <f t="shared" si="17"/>
        <v>3</v>
      </c>
      <c r="S52" s="509">
        <f t="shared" si="18"/>
        <v>1</v>
      </c>
      <c r="T52" s="187"/>
      <c r="U52" s="188"/>
      <c r="V52" s="188"/>
      <c r="W52" s="188">
        <v>1</v>
      </c>
      <c r="X52" s="188"/>
      <c r="Y52" s="188"/>
      <c r="Z52" s="188"/>
      <c r="AA52" s="188"/>
      <c r="AB52" s="188">
        <v>1</v>
      </c>
      <c r="AC52" s="188"/>
      <c r="AD52" s="188">
        <v>1</v>
      </c>
      <c r="AE52" s="189"/>
      <c r="AF52" s="189"/>
      <c r="AG52" s="189"/>
      <c r="AH52" s="189"/>
      <c r="AI52" s="189"/>
      <c r="AJ52" s="187"/>
      <c r="AK52" s="188"/>
      <c r="AL52" s="188"/>
      <c r="AM52" s="188"/>
      <c r="AN52" s="188"/>
      <c r="AO52" s="190"/>
      <c r="AP52" s="230"/>
      <c r="AQ52" s="188"/>
      <c r="AR52" s="188"/>
      <c r="AS52" s="188"/>
      <c r="AT52" s="188"/>
      <c r="AU52" s="188"/>
      <c r="AV52" s="188"/>
      <c r="AW52" s="188">
        <v>1</v>
      </c>
      <c r="AX52" s="188"/>
      <c r="AY52" s="188">
        <v>1</v>
      </c>
      <c r="AZ52" s="188">
        <v>1</v>
      </c>
      <c r="BA52" s="188"/>
      <c r="BB52" s="188"/>
      <c r="BC52" s="188"/>
      <c r="BD52" s="188"/>
      <c r="BE52" s="187"/>
      <c r="BF52" s="188"/>
      <c r="BG52" s="188">
        <v>1</v>
      </c>
      <c r="BH52" s="189"/>
      <c r="BI52" s="190"/>
      <c r="BJ52" s="187"/>
      <c r="BK52" s="188"/>
      <c r="BL52" s="188"/>
      <c r="BM52" s="188"/>
      <c r="BN52" s="188"/>
      <c r="BO52" s="188"/>
      <c r="BP52" s="188"/>
      <c r="BQ52" s="188"/>
      <c r="BR52" s="188"/>
      <c r="BS52" s="188"/>
      <c r="BT52" s="188"/>
      <c r="BU52" s="188"/>
      <c r="BV52" s="188"/>
      <c r="BW52" s="188"/>
      <c r="BX52" s="188"/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8"/>
      <c r="CL52" s="188"/>
      <c r="CM52" s="188"/>
      <c r="CN52" s="188"/>
      <c r="CO52" s="188"/>
      <c r="CP52" s="188"/>
      <c r="CQ52" s="188"/>
      <c r="CR52" s="188"/>
      <c r="CS52" s="188"/>
      <c r="CT52" s="188"/>
      <c r="CU52" s="188"/>
      <c r="CV52" s="188"/>
      <c r="CW52" s="188"/>
      <c r="CX52" s="188"/>
      <c r="CY52" s="188"/>
      <c r="CZ52" s="188"/>
      <c r="DA52" s="188"/>
      <c r="DB52" s="188"/>
      <c r="DC52" s="188"/>
      <c r="DD52" s="188"/>
      <c r="DE52" s="188"/>
      <c r="DF52" s="188"/>
      <c r="DG52" s="188"/>
      <c r="DH52" s="188"/>
      <c r="DI52" s="188"/>
      <c r="DJ52" s="188"/>
      <c r="DK52" s="188"/>
      <c r="DL52" s="188"/>
      <c r="DM52" s="188"/>
      <c r="DN52" s="188"/>
      <c r="DO52" s="188"/>
      <c r="DP52" s="188"/>
      <c r="DQ52" s="188"/>
      <c r="DR52" s="188"/>
      <c r="DS52" s="188"/>
      <c r="DT52" s="188"/>
      <c r="DU52" s="188"/>
      <c r="DV52" s="188"/>
      <c r="DW52" s="188"/>
      <c r="DX52" s="188"/>
      <c r="DY52" s="188"/>
      <c r="DZ52" s="188"/>
      <c r="EA52" s="188"/>
      <c r="EB52" s="188"/>
      <c r="EC52" s="188"/>
      <c r="ED52" s="188"/>
      <c r="EE52" s="188"/>
      <c r="EF52" s="188"/>
      <c r="EG52" s="188"/>
      <c r="EH52" s="188"/>
      <c r="EI52" s="188"/>
      <c r="EJ52" s="188"/>
      <c r="EK52" s="188"/>
      <c r="EL52" s="188"/>
      <c r="EM52" s="188"/>
      <c r="EN52" s="188"/>
      <c r="EO52" s="188"/>
      <c r="EP52" s="188"/>
      <c r="EQ52" s="188"/>
      <c r="ER52" s="188"/>
      <c r="ES52" s="188"/>
      <c r="ET52" s="188"/>
      <c r="EU52" s="555"/>
      <c r="EV52" s="187"/>
      <c r="EW52" s="188"/>
      <c r="EX52" s="188"/>
      <c r="EY52" s="188"/>
      <c r="EZ52" s="188"/>
      <c r="FA52" s="188"/>
      <c r="FB52" s="188"/>
      <c r="FC52" s="188"/>
      <c r="FD52" s="188"/>
      <c r="FE52" s="188"/>
      <c r="FF52" s="188"/>
      <c r="FG52" s="188"/>
      <c r="FH52" s="188"/>
      <c r="FI52" s="188"/>
      <c r="FJ52" s="188"/>
      <c r="FK52" s="188"/>
      <c r="FL52" s="188"/>
      <c r="FM52" s="188"/>
      <c r="FN52" s="188"/>
      <c r="FO52" s="188"/>
      <c r="FP52" s="188"/>
      <c r="FQ52" s="188"/>
      <c r="FR52" s="188"/>
      <c r="FS52" s="188"/>
      <c r="FT52" s="188"/>
      <c r="FU52" s="188"/>
      <c r="FV52" s="188"/>
      <c r="FW52" s="188"/>
      <c r="FX52" s="188"/>
      <c r="FY52" s="188"/>
      <c r="FZ52" s="188"/>
      <c r="GA52" s="188"/>
      <c r="GB52" s="188"/>
      <c r="GC52" s="188"/>
      <c r="GD52" s="188"/>
      <c r="GE52" s="188"/>
      <c r="GF52" s="188"/>
      <c r="GG52" s="188"/>
      <c r="GH52" s="188"/>
      <c r="GI52" s="188"/>
      <c r="GJ52" s="188"/>
      <c r="GK52" s="188"/>
      <c r="GL52" s="188"/>
      <c r="GM52" s="188"/>
      <c r="GN52" s="188"/>
      <c r="GO52" s="188"/>
      <c r="GP52" s="188"/>
      <c r="GQ52" s="188"/>
      <c r="GR52" s="188"/>
      <c r="GS52" s="188"/>
      <c r="GT52" s="188"/>
      <c r="GU52" s="188"/>
      <c r="GV52" s="188"/>
      <c r="GW52" s="188"/>
      <c r="GX52" s="188"/>
      <c r="GY52" s="188"/>
      <c r="GZ52" s="188"/>
      <c r="HA52" s="188"/>
      <c r="HB52" s="188"/>
      <c r="HC52" s="188"/>
      <c r="HD52" s="188"/>
      <c r="HE52" s="188"/>
      <c r="HF52" s="188"/>
      <c r="HG52" s="188"/>
      <c r="HH52" s="188"/>
      <c r="HI52" s="188"/>
      <c r="HJ52" s="188"/>
      <c r="HK52" s="188"/>
      <c r="HL52" s="188"/>
      <c r="HM52" s="188"/>
      <c r="HN52" s="188"/>
      <c r="HO52" s="188"/>
      <c r="HP52" s="188"/>
      <c r="HQ52" s="188"/>
      <c r="HR52" s="188"/>
      <c r="HS52" s="188"/>
      <c r="HT52" s="188"/>
      <c r="HU52" s="188"/>
      <c r="HV52" s="188"/>
      <c r="HW52" s="188"/>
      <c r="HX52" s="188"/>
      <c r="HY52" s="188"/>
      <c r="HZ52" s="188"/>
      <c r="IA52" s="188"/>
      <c r="IB52" s="188"/>
      <c r="IC52" s="188"/>
      <c r="ID52" s="188"/>
      <c r="IE52" s="188"/>
      <c r="IF52" s="188"/>
      <c r="IG52" s="190"/>
      <c r="IH52" s="230"/>
      <c r="II52" s="188"/>
      <c r="IJ52" s="188"/>
      <c r="IK52" s="188"/>
      <c r="IL52" s="188"/>
      <c r="IM52" s="188"/>
      <c r="IN52" s="188"/>
      <c r="IO52" s="188"/>
      <c r="IP52" s="188"/>
      <c r="IQ52" s="188"/>
      <c r="IR52" s="188"/>
      <c r="IS52" s="188"/>
      <c r="IT52" s="188"/>
      <c r="IU52" s="188"/>
      <c r="IV52" s="189"/>
      <c r="IW52" s="513">
        <f t="shared" si="19"/>
        <v>0</v>
      </c>
      <c r="IX52" s="514">
        <f t="shared" si="6"/>
        <v>0</v>
      </c>
      <c r="IY52" s="515">
        <f t="shared" si="7"/>
        <v>0</v>
      </c>
      <c r="IZ52" s="537"/>
      <c r="JA52" s="537"/>
      <c r="JB52" s="537"/>
      <c r="JC52" s="537"/>
      <c r="JD52" s="537"/>
      <c r="JE52" s="537"/>
      <c r="JF52" s="537"/>
      <c r="JG52" s="537"/>
      <c r="JH52" s="537"/>
      <c r="JI52" s="537"/>
      <c r="JJ52" s="537"/>
      <c r="JK52" s="537"/>
      <c r="JL52" s="537"/>
    </row>
    <row r="53" spans="1:272" s="77" customFormat="1" ht="78.75" x14ac:dyDescent="0.25">
      <c r="A53" s="497">
        <f>'OPTOMETRIA_IIst-pr. szczegółowy'!A53</f>
        <v>33</v>
      </c>
      <c r="B53" s="534" t="str">
        <f>IF('OPTOMETRIA_IIst-pr. szczegółowy'!B53&gt;0,'OPTOMETRIA_IIst-pr. szczegółowy'!B53," ")</f>
        <v xml:space="preserve"> </v>
      </c>
      <c r="C53" s="535" t="str">
        <f>IF('OPTOMETRIA_IIst-pr. szczegółowy'!C53&gt;0,'OPTOMETRIA_IIst-pr. szczegółowy'!C53," ")</f>
        <v>2026/2027</v>
      </c>
      <c r="D53" s="535" t="str">
        <f>IF('OPTOMETRIA_IIst-pr. szczegółowy'!D53&gt;0,'OPTOMETRIA_IIst-pr. szczegółowy'!D53," ")</f>
        <v xml:space="preserve"> </v>
      </c>
      <c r="E53" s="534">
        <f>IF('OPTOMETRIA_IIst-pr. szczegółowy'!E53&gt;0,'OPTOMETRIA_IIst-pr. szczegółowy'!E53," ")</f>
        <v>2</v>
      </c>
      <c r="F53" s="533" t="str">
        <f>IF('OPTOMETRIA_IIst-pr. szczegółowy'!F53&gt;0,'OPTOMETRIA_IIst-pr. szczegółowy'!F53," ")</f>
        <v>2027/2028</v>
      </c>
      <c r="G53" s="533" t="str">
        <f>IF('OPTOMETRIA_IIst-pr. szczegółowy'!G53&gt;0,'OPTOMETRIA_IIst-pr. szczegółowy'!G53," ")</f>
        <v>POW</v>
      </c>
      <c r="H53" s="536" t="str">
        <f>IF('OPTOMETRIA_IIst-pr. szczegółowy'!H53&gt;0,'OPTOMETRIA_IIst-pr. szczegółowy'!H53," ")</f>
        <v xml:space="preserve"> </v>
      </c>
      <c r="I53" s="536" t="str">
        <f>IF('OPTOMETRIA_IIst-pr. szczegółowy'!I53&gt;0,'OPTOMETRIA_IIst-pr. szczegółowy'!I53," ")</f>
        <v>pomoce wzrokowe dla osób słabowidzących / wspomaganie funkcjonowania osób słabowidzących</v>
      </c>
      <c r="J53" s="501">
        <f>'OPTOMETRIA_IIst-pr. szczegółowy'!Y53+'OPTOMETRIA_IIst-pr. szczegółowy'!AV53</f>
        <v>50</v>
      </c>
      <c r="K53" s="502">
        <f>'OPTOMETRIA_IIst-pr. szczegółowy'!AS53+'OPTOMETRIA_IIst-pr. szczegółowy'!BP53</f>
        <v>20</v>
      </c>
      <c r="L53" s="503">
        <f>'OPTOMETRIA_IIst-pr. szczegółowy'!Z53+'OPTOMETRIA_IIst-pr. szczegółowy'!AW53</f>
        <v>30</v>
      </c>
      <c r="M53" s="504">
        <f>'OPTOMETRIA_IIst-pr. szczegółowy'!AB53+'OPTOMETRIA_IIst-pr. szczegółowy'!AD53+'OPTOMETRIA_IIst-pr. szczegółowy'!AY53+'OPTOMETRIA_IIst-pr. szczegółowy'!BA53</f>
        <v>10</v>
      </c>
      <c r="N53" s="505">
        <f>'OPTOMETRIA_IIst-pr. szczegółowy'!AA53+'OPTOMETRIA_IIst-pr. szczegółowy'!AX53</f>
        <v>30</v>
      </c>
      <c r="O53" s="196">
        <f>'OPTOMETRIA_IIst-pr. szczegółowy'!X53+'OPTOMETRIA_IIst-pr. szczegółowy'!AU53</f>
        <v>2</v>
      </c>
      <c r="P53" s="506" t="str">
        <f>IF('OPTOMETRIA_IIst-pr. szczegółowy'!V53&gt;0,'OPTOMETRIA_IIst-pr. szczegółowy'!V53," ")</f>
        <v>zal/o</v>
      </c>
      <c r="Q53" s="507">
        <f t="shared" si="16"/>
        <v>2</v>
      </c>
      <c r="R53" s="508">
        <f t="shared" si="17"/>
        <v>2</v>
      </c>
      <c r="S53" s="509">
        <f t="shared" si="18"/>
        <v>2</v>
      </c>
      <c r="T53" s="187"/>
      <c r="U53" s="188"/>
      <c r="V53" s="188"/>
      <c r="W53" s="188"/>
      <c r="X53" s="188">
        <v>1</v>
      </c>
      <c r="Y53" s="188"/>
      <c r="Z53" s="188"/>
      <c r="AA53" s="188"/>
      <c r="AB53" s="188">
        <v>1</v>
      </c>
      <c r="AC53" s="188"/>
      <c r="AD53" s="188"/>
      <c r="AE53" s="189"/>
      <c r="AF53" s="189"/>
      <c r="AG53" s="189"/>
      <c r="AH53" s="189"/>
      <c r="AI53" s="189"/>
      <c r="AJ53" s="187"/>
      <c r="AK53" s="188"/>
      <c r="AL53" s="188"/>
      <c r="AM53" s="188"/>
      <c r="AN53" s="188"/>
      <c r="AO53" s="190"/>
      <c r="AP53" s="230"/>
      <c r="AQ53" s="188"/>
      <c r="AR53" s="188"/>
      <c r="AS53" s="188"/>
      <c r="AT53" s="188">
        <v>1</v>
      </c>
      <c r="AU53" s="188"/>
      <c r="AV53" s="188"/>
      <c r="AW53" s="188">
        <v>1</v>
      </c>
      <c r="AX53" s="188"/>
      <c r="AY53" s="188"/>
      <c r="AZ53" s="188"/>
      <c r="BA53" s="188"/>
      <c r="BB53" s="188"/>
      <c r="BC53" s="188"/>
      <c r="BD53" s="188"/>
      <c r="BE53" s="187">
        <v>1</v>
      </c>
      <c r="BF53" s="188"/>
      <c r="BG53" s="188"/>
      <c r="BH53" s="189">
        <v>1</v>
      </c>
      <c r="BI53" s="190"/>
      <c r="BJ53" s="187"/>
      <c r="BK53" s="188"/>
      <c r="BL53" s="188"/>
      <c r="BM53" s="188"/>
      <c r="BN53" s="188"/>
      <c r="BO53" s="188"/>
      <c r="BP53" s="188"/>
      <c r="BQ53" s="188"/>
      <c r="BR53" s="188"/>
      <c r="BS53" s="188"/>
      <c r="BT53" s="188"/>
      <c r="BU53" s="188"/>
      <c r="BV53" s="188"/>
      <c r="BW53" s="188"/>
      <c r="BX53" s="188"/>
      <c r="BY53" s="188"/>
      <c r="BZ53" s="188"/>
      <c r="CA53" s="188"/>
      <c r="CB53" s="188"/>
      <c r="CC53" s="188"/>
      <c r="CD53" s="188"/>
      <c r="CE53" s="188"/>
      <c r="CF53" s="188"/>
      <c r="CG53" s="188"/>
      <c r="CH53" s="188"/>
      <c r="CI53" s="188"/>
      <c r="CJ53" s="188"/>
      <c r="CK53" s="188"/>
      <c r="CL53" s="188"/>
      <c r="CM53" s="188"/>
      <c r="CN53" s="188"/>
      <c r="CO53" s="188"/>
      <c r="CP53" s="188"/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  <c r="DB53" s="188"/>
      <c r="DC53" s="188"/>
      <c r="DD53" s="188"/>
      <c r="DE53" s="188"/>
      <c r="DF53" s="188"/>
      <c r="DG53" s="188"/>
      <c r="DH53" s="188"/>
      <c r="DI53" s="188"/>
      <c r="DJ53" s="188"/>
      <c r="DK53" s="188"/>
      <c r="DL53" s="188"/>
      <c r="DM53" s="188"/>
      <c r="DN53" s="188"/>
      <c r="DO53" s="188"/>
      <c r="DP53" s="188"/>
      <c r="DQ53" s="188"/>
      <c r="DR53" s="188"/>
      <c r="DS53" s="188"/>
      <c r="DT53" s="188"/>
      <c r="DU53" s="188"/>
      <c r="DV53" s="188"/>
      <c r="DW53" s="188"/>
      <c r="DX53" s="188"/>
      <c r="DY53" s="188"/>
      <c r="DZ53" s="188"/>
      <c r="EA53" s="188"/>
      <c r="EB53" s="188"/>
      <c r="EC53" s="188"/>
      <c r="ED53" s="188"/>
      <c r="EE53" s="188"/>
      <c r="EF53" s="188"/>
      <c r="EG53" s="188"/>
      <c r="EH53" s="188"/>
      <c r="EI53" s="188"/>
      <c r="EJ53" s="188"/>
      <c r="EK53" s="188"/>
      <c r="EL53" s="188"/>
      <c r="EM53" s="188"/>
      <c r="EN53" s="188"/>
      <c r="EO53" s="188"/>
      <c r="EP53" s="188"/>
      <c r="EQ53" s="188"/>
      <c r="ER53" s="188"/>
      <c r="ES53" s="188"/>
      <c r="ET53" s="188"/>
      <c r="EU53" s="555"/>
      <c r="EV53" s="187"/>
      <c r="EW53" s="188"/>
      <c r="EX53" s="188"/>
      <c r="EY53" s="188"/>
      <c r="EZ53" s="188"/>
      <c r="FA53" s="188"/>
      <c r="FB53" s="188"/>
      <c r="FC53" s="188"/>
      <c r="FD53" s="188"/>
      <c r="FE53" s="188"/>
      <c r="FF53" s="188"/>
      <c r="FG53" s="188"/>
      <c r="FH53" s="188"/>
      <c r="FI53" s="188"/>
      <c r="FJ53" s="188"/>
      <c r="FK53" s="188"/>
      <c r="FL53" s="188"/>
      <c r="FM53" s="188"/>
      <c r="FN53" s="188"/>
      <c r="FO53" s="188"/>
      <c r="FP53" s="188"/>
      <c r="FQ53" s="188"/>
      <c r="FR53" s="188"/>
      <c r="FS53" s="188"/>
      <c r="FT53" s="188"/>
      <c r="FU53" s="188"/>
      <c r="FV53" s="188"/>
      <c r="FW53" s="188"/>
      <c r="FX53" s="188"/>
      <c r="FY53" s="188"/>
      <c r="FZ53" s="188"/>
      <c r="GA53" s="188"/>
      <c r="GB53" s="188"/>
      <c r="GC53" s="188"/>
      <c r="GD53" s="188"/>
      <c r="GE53" s="188"/>
      <c r="GF53" s="188"/>
      <c r="GG53" s="188"/>
      <c r="GH53" s="188"/>
      <c r="GI53" s="188"/>
      <c r="GJ53" s="188"/>
      <c r="GK53" s="188"/>
      <c r="GL53" s="188"/>
      <c r="GM53" s="188"/>
      <c r="GN53" s="188"/>
      <c r="GO53" s="188"/>
      <c r="GP53" s="188"/>
      <c r="GQ53" s="188"/>
      <c r="GR53" s="188"/>
      <c r="GS53" s="188"/>
      <c r="GT53" s="188"/>
      <c r="GU53" s="188"/>
      <c r="GV53" s="188"/>
      <c r="GW53" s="188"/>
      <c r="GX53" s="188"/>
      <c r="GY53" s="188"/>
      <c r="GZ53" s="188"/>
      <c r="HA53" s="188"/>
      <c r="HB53" s="188"/>
      <c r="HC53" s="188"/>
      <c r="HD53" s="188"/>
      <c r="HE53" s="188"/>
      <c r="HF53" s="188"/>
      <c r="HG53" s="188"/>
      <c r="HH53" s="188"/>
      <c r="HI53" s="188"/>
      <c r="HJ53" s="188"/>
      <c r="HK53" s="188"/>
      <c r="HL53" s="188"/>
      <c r="HM53" s="188"/>
      <c r="HN53" s="188"/>
      <c r="HO53" s="188"/>
      <c r="HP53" s="188"/>
      <c r="HQ53" s="188"/>
      <c r="HR53" s="188"/>
      <c r="HS53" s="188"/>
      <c r="HT53" s="188"/>
      <c r="HU53" s="188"/>
      <c r="HV53" s="188"/>
      <c r="HW53" s="188"/>
      <c r="HX53" s="188"/>
      <c r="HY53" s="188"/>
      <c r="HZ53" s="188"/>
      <c r="IA53" s="188"/>
      <c r="IB53" s="188"/>
      <c r="IC53" s="188"/>
      <c r="ID53" s="188"/>
      <c r="IE53" s="188"/>
      <c r="IF53" s="188"/>
      <c r="IG53" s="190"/>
      <c r="IH53" s="230"/>
      <c r="II53" s="188"/>
      <c r="IJ53" s="188"/>
      <c r="IK53" s="188"/>
      <c r="IL53" s="188"/>
      <c r="IM53" s="188"/>
      <c r="IN53" s="188"/>
      <c r="IO53" s="188"/>
      <c r="IP53" s="188"/>
      <c r="IQ53" s="188"/>
      <c r="IR53" s="188"/>
      <c r="IS53" s="188"/>
      <c r="IT53" s="188"/>
      <c r="IU53" s="188"/>
      <c r="IV53" s="189"/>
      <c r="IW53" s="513">
        <f t="shared" si="19"/>
        <v>0</v>
      </c>
      <c r="IX53" s="514">
        <f t="shared" si="6"/>
        <v>0</v>
      </c>
      <c r="IY53" s="515">
        <f t="shared" si="7"/>
        <v>0</v>
      </c>
      <c r="IZ53" s="537"/>
      <c r="JA53" s="537"/>
      <c r="JB53" s="537"/>
      <c r="JC53" s="537"/>
      <c r="JD53" s="537"/>
      <c r="JE53" s="537"/>
      <c r="JF53" s="537"/>
      <c r="JG53" s="537"/>
      <c r="JH53" s="537"/>
      <c r="JI53" s="537"/>
      <c r="JJ53" s="537"/>
      <c r="JK53" s="537"/>
      <c r="JL53" s="537"/>
    </row>
    <row r="54" spans="1:272" s="77" customFormat="1" ht="30" customHeight="1" x14ac:dyDescent="0.25">
      <c r="A54" s="497">
        <f>'OPTOMETRIA_IIst-pr. szczegółowy'!A54</f>
        <v>34</v>
      </c>
      <c r="B54" s="534" t="str">
        <f>IF('OPTOMETRIA_IIst-pr. szczegółowy'!B54&gt;0,'OPTOMETRIA_IIst-pr. szczegółowy'!B54," ")</f>
        <v xml:space="preserve"> </v>
      </c>
      <c r="C54" s="535" t="str">
        <f>IF('OPTOMETRIA_IIst-pr. szczegółowy'!C54&gt;0,'OPTOMETRIA_IIst-pr. szczegółowy'!C54," ")</f>
        <v>2026/2027</v>
      </c>
      <c r="D54" s="535" t="str">
        <f>IF('OPTOMETRIA_IIst-pr. szczegółowy'!D54&gt;0,'OPTOMETRIA_IIst-pr. szczegółowy'!D54," ")</f>
        <v xml:space="preserve"> </v>
      </c>
      <c r="E54" s="534">
        <f>IF('OPTOMETRIA_IIst-pr. szczegółowy'!E54&gt;0,'OPTOMETRIA_IIst-pr. szczegółowy'!E54," ")</f>
        <v>2</v>
      </c>
      <c r="F54" s="533" t="str">
        <f>IF('OPTOMETRIA_IIst-pr. szczegółowy'!F54&gt;0,'OPTOMETRIA_IIst-pr. szczegółowy'!F54," ")</f>
        <v>2027/2028</v>
      </c>
      <c r="G54" s="533" t="str">
        <f>IF('OPTOMETRIA_IIst-pr. szczegółowy'!G54&gt;0,'OPTOMETRIA_IIst-pr. szczegółowy'!G54," ")</f>
        <v>RPS</v>
      </c>
      <c r="H54" s="536" t="str">
        <f>IF('OPTOMETRIA_IIst-pr. szczegółowy'!H54&gt;0,'OPTOMETRIA_IIst-pr. szczegółowy'!H54," ")</f>
        <v xml:space="preserve"> </v>
      </c>
      <c r="I54" s="536" t="str">
        <f>IF('OPTOMETRIA_IIst-pr. szczegółowy'!I54&gt;0,'OPTOMETRIA_IIst-pr. szczegółowy'!I54," ")</f>
        <v>psychologia poznawcza</v>
      </c>
      <c r="J54" s="501">
        <f>'OPTOMETRIA_IIst-pr. szczegółowy'!Y54+'OPTOMETRIA_IIst-pr. szczegółowy'!AV54</f>
        <v>50</v>
      </c>
      <c r="K54" s="502">
        <f>'OPTOMETRIA_IIst-pr. szczegółowy'!AS54+'OPTOMETRIA_IIst-pr. szczegółowy'!BP54</f>
        <v>20</v>
      </c>
      <c r="L54" s="503">
        <f>'OPTOMETRIA_IIst-pr. szczegółowy'!Z54+'OPTOMETRIA_IIst-pr. szczegółowy'!AW54</f>
        <v>30</v>
      </c>
      <c r="M54" s="504">
        <f>'OPTOMETRIA_IIst-pr. szczegółowy'!AB54+'OPTOMETRIA_IIst-pr. szczegółowy'!AD54+'OPTOMETRIA_IIst-pr. szczegółowy'!AY54+'OPTOMETRIA_IIst-pr. szczegółowy'!BA54</f>
        <v>30</v>
      </c>
      <c r="N54" s="505">
        <f>'OPTOMETRIA_IIst-pr. szczegółowy'!AA54+'OPTOMETRIA_IIst-pr. szczegółowy'!AX54</f>
        <v>30</v>
      </c>
      <c r="O54" s="196">
        <f>'OPTOMETRIA_IIst-pr. szczegółowy'!X54+'OPTOMETRIA_IIst-pr. szczegółowy'!AU54</f>
        <v>2</v>
      </c>
      <c r="P54" s="506" t="str">
        <f>IF('OPTOMETRIA_IIst-pr. szczegółowy'!V54&gt;0,'OPTOMETRIA_IIst-pr. szczegółowy'!V54," ")</f>
        <v>zal/o</v>
      </c>
      <c r="Q54" s="507">
        <f t="shared" si="16"/>
        <v>1</v>
      </c>
      <c r="R54" s="508">
        <f t="shared" si="17"/>
        <v>2</v>
      </c>
      <c r="S54" s="509">
        <f t="shared" si="18"/>
        <v>2</v>
      </c>
      <c r="T54" s="187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9"/>
      <c r="AF54" s="189"/>
      <c r="AG54" s="189"/>
      <c r="AH54" s="189"/>
      <c r="AI54" s="189">
        <v>1</v>
      </c>
      <c r="AJ54" s="187"/>
      <c r="AK54" s="188"/>
      <c r="AL54" s="188"/>
      <c r="AM54" s="188"/>
      <c r="AN54" s="188"/>
      <c r="AO54" s="190"/>
      <c r="AP54" s="230"/>
      <c r="AQ54" s="188"/>
      <c r="AR54" s="188"/>
      <c r="AS54" s="188"/>
      <c r="AT54" s="188"/>
      <c r="AU54" s="188"/>
      <c r="AV54" s="188"/>
      <c r="AW54" s="188"/>
      <c r="AX54" s="188"/>
      <c r="AY54" s="188"/>
      <c r="AZ54" s="188"/>
      <c r="BA54" s="188">
        <v>1</v>
      </c>
      <c r="BB54" s="188"/>
      <c r="BC54" s="188">
        <v>1</v>
      </c>
      <c r="BD54" s="188"/>
      <c r="BE54" s="187">
        <v>1</v>
      </c>
      <c r="BF54" s="188"/>
      <c r="BG54" s="188"/>
      <c r="BH54" s="189">
        <v>1</v>
      </c>
      <c r="BI54" s="190"/>
      <c r="BJ54" s="187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88"/>
      <c r="CJ54" s="188"/>
      <c r="CK54" s="188"/>
      <c r="CL54" s="188"/>
      <c r="CM54" s="188"/>
      <c r="CN54" s="188"/>
      <c r="CO54" s="188"/>
      <c r="CP54" s="188"/>
      <c r="CQ54" s="188"/>
      <c r="CR54" s="188"/>
      <c r="CS54" s="188"/>
      <c r="CT54" s="188"/>
      <c r="CU54" s="188"/>
      <c r="CV54" s="188"/>
      <c r="CW54" s="188"/>
      <c r="CX54" s="188"/>
      <c r="CY54" s="188"/>
      <c r="CZ54" s="188"/>
      <c r="DA54" s="188"/>
      <c r="DB54" s="188"/>
      <c r="DC54" s="188"/>
      <c r="DD54" s="188"/>
      <c r="DE54" s="188"/>
      <c r="DF54" s="188"/>
      <c r="DG54" s="188"/>
      <c r="DH54" s="188"/>
      <c r="DI54" s="188"/>
      <c r="DJ54" s="188"/>
      <c r="DK54" s="188"/>
      <c r="DL54" s="188"/>
      <c r="DM54" s="188"/>
      <c r="DN54" s="188"/>
      <c r="DO54" s="188"/>
      <c r="DP54" s="188"/>
      <c r="DQ54" s="188"/>
      <c r="DR54" s="188"/>
      <c r="DS54" s="188"/>
      <c r="DT54" s="188"/>
      <c r="DU54" s="188"/>
      <c r="DV54" s="188"/>
      <c r="DW54" s="188"/>
      <c r="DX54" s="188"/>
      <c r="DY54" s="188"/>
      <c r="DZ54" s="188"/>
      <c r="EA54" s="188"/>
      <c r="EB54" s="188"/>
      <c r="EC54" s="188"/>
      <c r="ED54" s="188"/>
      <c r="EE54" s="188"/>
      <c r="EF54" s="188"/>
      <c r="EG54" s="188"/>
      <c r="EH54" s="188"/>
      <c r="EI54" s="188"/>
      <c r="EJ54" s="188"/>
      <c r="EK54" s="188"/>
      <c r="EL54" s="188"/>
      <c r="EM54" s="188"/>
      <c r="EN54" s="188"/>
      <c r="EO54" s="188"/>
      <c r="EP54" s="188"/>
      <c r="EQ54" s="188"/>
      <c r="ER54" s="188"/>
      <c r="ES54" s="188"/>
      <c r="ET54" s="188"/>
      <c r="EU54" s="555"/>
      <c r="EV54" s="187"/>
      <c r="EW54" s="188"/>
      <c r="EX54" s="188"/>
      <c r="EY54" s="188"/>
      <c r="EZ54" s="188"/>
      <c r="FA54" s="188"/>
      <c r="FB54" s="188"/>
      <c r="FC54" s="188"/>
      <c r="FD54" s="188"/>
      <c r="FE54" s="188"/>
      <c r="FF54" s="188"/>
      <c r="FG54" s="188"/>
      <c r="FH54" s="188"/>
      <c r="FI54" s="188"/>
      <c r="FJ54" s="188"/>
      <c r="FK54" s="188"/>
      <c r="FL54" s="188"/>
      <c r="FM54" s="188"/>
      <c r="FN54" s="188"/>
      <c r="FO54" s="188"/>
      <c r="FP54" s="188"/>
      <c r="FQ54" s="188"/>
      <c r="FR54" s="188"/>
      <c r="FS54" s="188"/>
      <c r="FT54" s="188"/>
      <c r="FU54" s="188"/>
      <c r="FV54" s="188"/>
      <c r="FW54" s="188"/>
      <c r="FX54" s="188"/>
      <c r="FY54" s="188"/>
      <c r="FZ54" s="188"/>
      <c r="GA54" s="188"/>
      <c r="GB54" s="188"/>
      <c r="GC54" s="188"/>
      <c r="GD54" s="188"/>
      <c r="GE54" s="188"/>
      <c r="GF54" s="188"/>
      <c r="GG54" s="188"/>
      <c r="GH54" s="188"/>
      <c r="GI54" s="188"/>
      <c r="GJ54" s="188"/>
      <c r="GK54" s="188"/>
      <c r="GL54" s="188"/>
      <c r="GM54" s="188"/>
      <c r="GN54" s="188"/>
      <c r="GO54" s="188"/>
      <c r="GP54" s="188"/>
      <c r="GQ54" s="188"/>
      <c r="GR54" s="188"/>
      <c r="GS54" s="188"/>
      <c r="GT54" s="188"/>
      <c r="GU54" s="188"/>
      <c r="GV54" s="188"/>
      <c r="GW54" s="188"/>
      <c r="GX54" s="188"/>
      <c r="GY54" s="188"/>
      <c r="GZ54" s="188"/>
      <c r="HA54" s="188"/>
      <c r="HB54" s="188"/>
      <c r="HC54" s="188"/>
      <c r="HD54" s="188"/>
      <c r="HE54" s="188"/>
      <c r="HF54" s="188"/>
      <c r="HG54" s="188"/>
      <c r="HH54" s="188"/>
      <c r="HI54" s="188"/>
      <c r="HJ54" s="188"/>
      <c r="HK54" s="188"/>
      <c r="HL54" s="188"/>
      <c r="HM54" s="188"/>
      <c r="HN54" s="188"/>
      <c r="HO54" s="188"/>
      <c r="HP54" s="188"/>
      <c r="HQ54" s="188"/>
      <c r="HR54" s="188"/>
      <c r="HS54" s="188"/>
      <c r="HT54" s="188"/>
      <c r="HU54" s="188"/>
      <c r="HV54" s="188"/>
      <c r="HW54" s="188"/>
      <c r="HX54" s="188"/>
      <c r="HY54" s="188"/>
      <c r="HZ54" s="188"/>
      <c r="IA54" s="188"/>
      <c r="IB54" s="188"/>
      <c r="IC54" s="188"/>
      <c r="ID54" s="188"/>
      <c r="IE54" s="188"/>
      <c r="IF54" s="188"/>
      <c r="IG54" s="190"/>
      <c r="IH54" s="230"/>
      <c r="II54" s="188"/>
      <c r="IJ54" s="188"/>
      <c r="IK54" s="188"/>
      <c r="IL54" s="188"/>
      <c r="IM54" s="188"/>
      <c r="IN54" s="188"/>
      <c r="IO54" s="188"/>
      <c r="IP54" s="188"/>
      <c r="IQ54" s="188"/>
      <c r="IR54" s="188"/>
      <c r="IS54" s="188"/>
      <c r="IT54" s="188"/>
      <c r="IU54" s="188"/>
      <c r="IV54" s="189"/>
      <c r="IW54" s="513">
        <f t="shared" si="19"/>
        <v>0</v>
      </c>
      <c r="IX54" s="514">
        <f t="shared" si="6"/>
        <v>0</v>
      </c>
      <c r="IY54" s="515">
        <f t="shared" si="7"/>
        <v>0</v>
      </c>
      <c r="IZ54" s="537"/>
      <c r="JA54" s="537"/>
      <c r="JB54" s="537"/>
      <c r="JC54" s="537"/>
      <c r="JD54" s="537"/>
      <c r="JE54" s="537"/>
      <c r="JF54" s="537"/>
      <c r="JG54" s="537"/>
      <c r="JH54" s="537"/>
      <c r="JI54" s="537"/>
      <c r="JJ54" s="537"/>
      <c r="JK54" s="537"/>
      <c r="JL54" s="537"/>
    </row>
    <row r="55" spans="1:272" s="77" customFormat="1" ht="30.6" customHeight="1" thickBot="1" x14ac:dyDescent="0.3">
      <c r="A55" s="497">
        <f>'OPTOMETRIA_IIst-pr. szczegółowy'!A55</f>
        <v>35</v>
      </c>
      <c r="B55" s="534" t="str">
        <f>IF('OPTOMETRIA_IIst-pr. szczegółowy'!B55&gt;0,'OPTOMETRIA_IIst-pr. szczegółowy'!B55," ")</f>
        <v xml:space="preserve"> </v>
      </c>
      <c r="C55" s="535" t="str">
        <f>IF('OPTOMETRIA_IIst-pr. szczegółowy'!C55&gt;0,'OPTOMETRIA_IIst-pr. szczegółowy'!C55," ")</f>
        <v>2026/2027</v>
      </c>
      <c r="D55" s="535" t="str">
        <f>IF('OPTOMETRIA_IIst-pr. szczegółowy'!D55&gt;0,'OPTOMETRIA_IIst-pr. szczegółowy'!D55," ")</f>
        <v xml:space="preserve"> </v>
      </c>
      <c r="E55" s="534">
        <f>IF('OPTOMETRIA_IIst-pr. szczegółowy'!E55&gt;0,'OPTOMETRIA_IIst-pr. szczegółowy'!E55," ")</f>
        <v>2</v>
      </c>
      <c r="F55" s="533" t="str">
        <f>IF('OPTOMETRIA_IIst-pr. szczegółowy'!F55&gt;0,'OPTOMETRIA_IIst-pr. szczegółowy'!F55," ")</f>
        <v>2027/2028</v>
      </c>
      <c r="G55" s="533" t="str">
        <f>IF('OPTOMETRIA_IIst-pr. szczegółowy'!G55&gt;0,'OPTOMETRIA_IIst-pr. szczegółowy'!G55," ")</f>
        <v>RPS</v>
      </c>
      <c r="H55" s="536" t="str">
        <f>IF('OPTOMETRIA_IIst-pr. szczegółowy'!H55&gt;0,'OPTOMETRIA_IIst-pr. szczegółowy'!H55," ")</f>
        <v xml:space="preserve"> </v>
      </c>
      <c r="I55" s="536" t="str">
        <f>IF('OPTOMETRIA_IIst-pr. szczegółowy'!I55&gt;0,'OPTOMETRIA_IIst-pr. szczegółowy'!I55," ")</f>
        <v>badanie okulistyczne</v>
      </c>
      <c r="J55" s="501">
        <f>'OPTOMETRIA_IIst-pr. szczegółowy'!Y55+'OPTOMETRIA_IIst-pr. szczegółowy'!AV55</f>
        <v>75</v>
      </c>
      <c r="K55" s="502">
        <f>'OPTOMETRIA_IIst-pr. szczegółowy'!AS55+'OPTOMETRIA_IIst-pr. szczegółowy'!BP55</f>
        <v>30</v>
      </c>
      <c r="L55" s="503">
        <f>'OPTOMETRIA_IIst-pr. szczegółowy'!Z55+'OPTOMETRIA_IIst-pr. szczegółowy'!AW55</f>
        <v>45</v>
      </c>
      <c r="M55" s="504">
        <f>'OPTOMETRIA_IIst-pr. szczegółowy'!AB55+'OPTOMETRIA_IIst-pr. szczegółowy'!AD55+'OPTOMETRIA_IIst-pr. szczegółowy'!AY55+'OPTOMETRIA_IIst-pr. szczegółowy'!BA55</f>
        <v>15</v>
      </c>
      <c r="N55" s="505">
        <f>'OPTOMETRIA_IIst-pr. szczegółowy'!AA55+'OPTOMETRIA_IIst-pr. szczegółowy'!AX55</f>
        <v>45</v>
      </c>
      <c r="O55" s="196">
        <f>'OPTOMETRIA_IIst-pr. szczegółowy'!X55+'OPTOMETRIA_IIst-pr. szczegółowy'!AU55</f>
        <v>3</v>
      </c>
      <c r="P55" s="506" t="str">
        <f>IF('OPTOMETRIA_IIst-pr. szczegółowy'!V55&gt;0,'OPTOMETRIA_IIst-pr. szczegółowy'!V55," ")</f>
        <v>zal/o</v>
      </c>
      <c r="Q55" s="507">
        <f t="shared" si="16"/>
        <v>5</v>
      </c>
      <c r="R55" s="508">
        <f t="shared" si="17"/>
        <v>5</v>
      </c>
      <c r="S55" s="509">
        <f t="shared" si="18"/>
        <v>2</v>
      </c>
      <c r="T55" s="187"/>
      <c r="U55" s="188">
        <v>1</v>
      </c>
      <c r="V55" s="188">
        <v>1</v>
      </c>
      <c r="W55" s="188"/>
      <c r="X55" s="188"/>
      <c r="Y55" s="188"/>
      <c r="Z55" s="188">
        <v>1</v>
      </c>
      <c r="AA55" s="188"/>
      <c r="AB55" s="188"/>
      <c r="AC55" s="188"/>
      <c r="AD55" s="188"/>
      <c r="AE55" s="189"/>
      <c r="AF55" s="189"/>
      <c r="AG55" s="189">
        <v>1</v>
      </c>
      <c r="AH55" s="189"/>
      <c r="AI55" s="189">
        <v>1</v>
      </c>
      <c r="AJ55" s="187"/>
      <c r="AK55" s="188"/>
      <c r="AL55" s="188"/>
      <c r="AM55" s="188"/>
      <c r="AN55" s="188"/>
      <c r="AO55" s="190"/>
      <c r="AP55" s="230">
        <v>1</v>
      </c>
      <c r="AQ55" s="188">
        <v>1</v>
      </c>
      <c r="AR55" s="188">
        <v>1</v>
      </c>
      <c r="AS55" s="188"/>
      <c r="AT55" s="188"/>
      <c r="AU55" s="188">
        <v>1</v>
      </c>
      <c r="AV55" s="188"/>
      <c r="AW55" s="188"/>
      <c r="AX55" s="188">
        <v>1</v>
      </c>
      <c r="AY55" s="188"/>
      <c r="AZ55" s="188"/>
      <c r="BA55" s="188"/>
      <c r="BB55" s="188"/>
      <c r="BC55" s="188"/>
      <c r="BD55" s="188"/>
      <c r="BE55" s="187">
        <v>1</v>
      </c>
      <c r="BF55" s="188"/>
      <c r="BG55" s="188"/>
      <c r="BH55" s="189">
        <v>1</v>
      </c>
      <c r="BI55" s="190"/>
      <c r="BJ55" s="187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88"/>
      <c r="CW55" s="188"/>
      <c r="CX55" s="188"/>
      <c r="CY55" s="188"/>
      <c r="CZ55" s="188"/>
      <c r="DA55" s="188"/>
      <c r="DB55" s="188"/>
      <c r="DC55" s="188"/>
      <c r="DD55" s="188"/>
      <c r="DE55" s="188"/>
      <c r="DF55" s="188"/>
      <c r="DG55" s="188"/>
      <c r="DH55" s="188"/>
      <c r="DI55" s="188"/>
      <c r="DJ55" s="188"/>
      <c r="DK55" s="188"/>
      <c r="DL55" s="188"/>
      <c r="DM55" s="188"/>
      <c r="DN55" s="188"/>
      <c r="DO55" s="188"/>
      <c r="DP55" s="188"/>
      <c r="DQ55" s="188"/>
      <c r="DR55" s="188"/>
      <c r="DS55" s="188"/>
      <c r="DT55" s="188"/>
      <c r="DU55" s="188"/>
      <c r="DV55" s="188"/>
      <c r="DW55" s="188"/>
      <c r="DX55" s="188"/>
      <c r="DY55" s="188"/>
      <c r="DZ55" s="188"/>
      <c r="EA55" s="188"/>
      <c r="EB55" s="188"/>
      <c r="EC55" s="188"/>
      <c r="ED55" s="188"/>
      <c r="EE55" s="188"/>
      <c r="EF55" s="188"/>
      <c r="EG55" s="188"/>
      <c r="EH55" s="188"/>
      <c r="EI55" s="188"/>
      <c r="EJ55" s="188"/>
      <c r="EK55" s="188"/>
      <c r="EL55" s="188"/>
      <c r="EM55" s="188"/>
      <c r="EN55" s="188"/>
      <c r="EO55" s="188"/>
      <c r="EP55" s="188"/>
      <c r="EQ55" s="188"/>
      <c r="ER55" s="188"/>
      <c r="ES55" s="188"/>
      <c r="ET55" s="188"/>
      <c r="EU55" s="555"/>
      <c r="EV55" s="187"/>
      <c r="EW55" s="188"/>
      <c r="EX55" s="188"/>
      <c r="EY55" s="188"/>
      <c r="EZ55" s="188"/>
      <c r="FA55" s="188"/>
      <c r="FB55" s="188"/>
      <c r="FC55" s="188"/>
      <c r="FD55" s="188"/>
      <c r="FE55" s="188"/>
      <c r="FF55" s="188"/>
      <c r="FG55" s="188"/>
      <c r="FH55" s="188"/>
      <c r="FI55" s="188"/>
      <c r="FJ55" s="188"/>
      <c r="FK55" s="188"/>
      <c r="FL55" s="188"/>
      <c r="FM55" s="188"/>
      <c r="FN55" s="188"/>
      <c r="FO55" s="188"/>
      <c r="FP55" s="188"/>
      <c r="FQ55" s="188"/>
      <c r="FR55" s="188"/>
      <c r="FS55" s="188"/>
      <c r="FT55" s="188"/>
      <c r="FU55" s="188"/>
      <c r="FV55" s="188"/>
      <c r="FW55" s="188"/>
      <c r="FX55" s="188"/>
      <c r="FY55" s="188"/>
      <c r="FZ55" s="188"/>
      <c r="GA55" s="188"/>
      <c r="GB55" s="188"/>
      <c r="GC55" s="188"/>
      <c r="GD55" s="188"/>
      <c r="GE55" s="188"/>
      <c r="GF55" s="188"/>
      <c r="GG55" s="188"/>
      <c r="GH55" s="188"/>
      <c r="GI55" s="188"/>
      <c r="GJ55" s="188"/>
      <c r="GK55" s="188"/>
      <c r="GL55" s="188"/>
      <c r="GM55" s="188"/>
      <c r="GN55" s="188"/>
      <c r="GO55" s="188"/>
      <c r="GP55" s="188"/>
      <c r="GQ55" s="188"/>
      <c r="GR55" s="188"/>
      <c r="GS55" s="188"/>
      <c r="GT55" s="188"/>
      <c r="GU55" s="188"/>
      <c r="GV55" s="188"/>
      <c r="GW55" s="188"/>
      <c r="GX55" s="188"/>
      <c r="GY55" s="188"/>
      <c r="GZ55" s="188"/>
      <c r="HA55" s="188"/>
      <c r="HB55" s="188"/>
      <c r="HC55" s="188"/>
      <c r="HD55" s="188"/>
      <c r="HE55" s="188"/>
      <c r="HF55" s="188"/>
      <c r="HG55" s="188"/>
      <c r="HH55" s="188"/>
      <c r="HI55" s="188"/>
      <c r="HJ55" s="188"/>
      <c r="HK55" s="188"/>
      <c r="HL55" s="188"/>
      <c r="HM55" s="188"/>
      <c r="HN55" s="188"/>
      <c r="HO55" s="188"/>
      <c r="HP55" s="188"/>
      <c r="HQ55" s="188"/>
      <c r="HR55" s="188"/>
      <c r="HS55" s="188"/>
      <c r="HT55" s="188"/>
      <c r="HU55" s="188"/>
      <c r="HV55" s="188"/>
      <c r="HW55" s="188"/>
      <c r="HX55" s="188"/>
      <c r="HY55" s="188"/>
      <c r="HZ55" s="188"/>
      <c r="IA55" s="188"/>
      <c r="IB55" s="188"/>
      <c r="IC55" s="188"/>
      <c r="ID55" s="188"/>
      <c r="IE55" s="188"/>
      <c r="IF55" s="188"/>
      <c r="IG55" s="190"/>
      <c r="IH55" s="230"/>
      <c r="II55" s="188"/>
      <c r="IJ55" s="188"/>
      <c r="IK55" s="188"/>
      <c r="IL55" s="188"/>
      <c r="IM55" s="188"/>
      <c r="IN55" s="188"/>
      <c r="IO55" s="188"/>
      <c r="IP55" s="188"/>
      <c r="IQ55" s="188"/>
      <c r="IR55" s="188"/>
      <c r="IS55" s="188"/>
      <c r="IT55" s="188"/>
      <c r="IU55" s="188"/>
      <c r="IV55" s="189"/>
      <c r="IW55" s="513">
        <f t="shared" si="19"/>
        <v>0</v>
      </c>
      <c r="IX55" s="514">
        <f t="shared" si="6"/>
        <v>0</v>
      </c>
      <c r="IY55" s="515">
        <f t="shared" si="7"/>
        <v>0</v>
      </c>
      <c r="IZ55" s="537"/>
      <c r="JA55" s="537"/>
      <c r="JB55" s="537"/>
      <c r="JC55" s="537"/>
      <c r="JD55" s="537"/>
      <c r="JE55" s="537"/>
      <c r="JF55" s="537"/>
      <c r="JG55" s="537"/>
      <c r="JH55" s="537"/>
      <c r="JI55" s="537"/>
      <c r="JJ55" s="537"/>
      <c r="JK55" s="537"/>
      <c r="JL55" s="537"/>
    </row>
    <row r="56" spans="1:272" s="77" customFormat="1" ht="30.6" customHeight="1" x14ac:dyDescent="0.25">
      <c r="A56" s="497">
        <f>'OPTOMETRIA_IIst-pr. szczegółowy'!A56</f>
        <v>36</v>
      </c>
      <c r="B56" s="534" t="str">
        <f>IF('OPTOMETRIA_IIst-pr. szczegółowy'!B56&gt;0,'OPTOMETRIA_IIst-pr. szczegółowy'!B56," ")</f>
        <v xml:space="preserve"> </v>
      </c>
      <c r="C56" s="535" t="str">
        <f>IF('OPTOMETRIA_IIst-pr. szczegółowy'!C56&gt;0,'OPTOMETRIA_IIst-pr. szczegółowy'!C56," ")</f>
        <v>2026/2027</v>
      </c>
      <c r="D56" s="535" t="str">
        <f>IF('OPTOMETRIA_IIst-pr. szczegółowy'!D56&gt;0,'OPTOMETRIA_IIst-pr. szczegółowy'!D56," ")</f>
        <v xml:space="preserve"> </v>
      </c>
      <c r="E56" s="534">
        <f>IF('OPTOMETRIA_IIst-pr. szczegółowy'!E56&gt;0,'OPTOMETRIA_IIst-pr. szczegółowy'!E56," ")</f>
        <v>2</v>
      </c>
      <c r="F56" s="533" t="str">
        <f>IF('OPTOMETRIA_IIst-pr. szczegółowy'!F56&gt;0,'OPTOMETRIA_IIst-pr. szczegółowy'!F56," ")</f>
        <v>2027/2028</v>
      </c>
      <c r="G56" s="533" t="str">
        <f>IF('OPTOMETRIA_IIst-pr. szczegółowy'!G56&gt;0,'OPTOMETRIA_IIst-pr. szczegółowy'!G56," ")</f>
        <v>RPS</v>
      </c>
      <c r="H56" s="536" t="str">
        <f>IF('OPTOMETRIA_IIst-pr. szczegółowy'!H56&gt;0,'OPTOMETRIA_IIst-pr. szczegółowy'!H56," ")</f>
        <v xml:space="preserve"> </v>
      </c>
      <c r="I56" s="536" t="str">
        <f>IF('OPTOMETRIA_IIst-pr. szczegółowy'!I56&gt;0,'OPTOMETRIA_IIst-pr. szczegółowy'!I56," ")</f>
        <v xml:space="preserve">zaćma - diagnostyka i leczenie </v>
      </c>
      <c r="J56" s="501">
        <f>'OPTOMETRIA_IIst-pr. szczegółowy'!Y56+'OPTOMETRIA_IIst-pr. szczegółowy'!AV56</f>
        <v>75</v>
      </c>
      <c r="K56" s="502">
        <f>'OPTOMETRIA_IIst-pr. szczegółowy'!AS56+'OPTOMETRIA_IIst-pr. szczegółowy'!BP56</f>
        <v>35</v>
      </c>
      <c r="L56" s="503">
        <f>'OPTOMETRIA_IIst-pr. szczegółowy'!Z56+'OPTOMETRIA_IIst-pr. szczegółowy'!AW56</f>
        <v>40</v>
      </c>
      <c r="M56" s="504">
        <f>'OPTOMETRIA_IIst-pr. szczegółowy'!AB56+'OPTOMETRIA_IIst-pr. szczegółowy'!AD56+'OPTOMETRIA_IIst-pr. szczegółowy'!AY56+'OPTOMETRIA_IIst-pr. szczegółowy'!BA56</f>
        <v>10</v>
      </c>
      <c r="N56" s="505">
        <f>'OPTOMETRIA_IIst-pr. szczegółowy'!AA56+'OPTOMETRIA_IIst-pr. szczegółowy'!AX56</f>
        <v>40</v>
      </c>
      <c r="O56" s="196">
        <f>'OPTOMETRIA_IIst-pr. szczegółowy'!X56+'OPTOMETRIA_IIst-pr. szczegółowy'!AU56</f>
        <v>3</v>
      </c>
      <c r="P56" s="506" t="str">
        <f>IF('OPTOMETRIA_IIst-pr. szczegółowy'!V56&gt;0,'OPTOMETRIA_IIst-pr. szczegółowy'!V56," ")</f>
        <v>zal/o</v>
      </c>
      <c r="Q56" s="507">
        <f t="shared" si="16"/>
        <v>4</v>
      </c>
      <c r="R56" s="508">
        <f t="shared" si="17"/>
        <v>1</v>
      </c>
      <c r="S56" s="509">
        <f t="shared" si="18"/>
        <v>1</v>
      </c>
      <c r="T56" s="187"/>
      <c r="U56" s="188">
        <v>1</v>
      </c>
      <c r="V56" s="188">
        <v>1</v>
      </c>
      <c r="W56" s="188"/>
      <c r="X56" s="188">
        <v>1</v>
      </c>
      <c r="Y56" s="188"/>
      <c r="Z56" s="188">
        <v>1</v>
      </c>
      <c r="AA56" s="188"/>
      <c r="AB56" s="188"/>
      <c r="AC56" s="188"/>
      <c r="AD56" s="188"/>
      <c r="AE56" s="189"/>
      <c r="AF56" s="189"/>
      <c r="AG56" s="189"/>
      <c r="AH56" s="189"/>
      <c r="AI56" s="189"/>
      <c r="AJ56" s="187"/>
      <c r="AK56" s="188"/>
      <c r="AL56" s="188"/>
      <c r="AM56" s="188"/>
      <c r="AN56" s="188"/>
      <c r="AO56" s="190"/>
      <c r="AP56" s="230"/>
      <c r="AQ56" s="188">
        <v>1</v>
      </c>
      <c r="AR56" s="188"/>
      <c r="AS56" s="188"/>
      <c r="AT56" s="188"/>
      <c r="AU56" s="188"/>
      <c r="AV56" s="188"/>
      <c r="AW56" s="188"/>
      <c r="AX56" s="188"/>
      <c r="AY56" s="188"/>
      <c r="AZ56" s="188"/>
      <c r="BA56" s="188"/>
      <c r="BB56" s="188"/>
      <c r="BC56" s="188"/>
      <c r="BD56" s="188"/>
      <c r="BE56" s="187">
        <v>1</v>
      </c>
      <c r="BF56" s="188"/>
      <c r="BG56" s="188"/>
      <c r="BH56" s="189"/>
      <c r="BI56" s="190"/>
      <c r="BJ56" s="183"/>
      <c r="BK56" s="184"/>
      <c r="BL56" s="184"/>
      <c r="BM56" s="184"/>
      <c r="BN56" s="184"/>
      <c r="BO56" s="184"/>
      <c r="BP56" s="184"/>
      <c r="BQ56" s="184"/>
      <c r="BR56" s="184"/>
      <c r="BS56" s="184"/>
      <c r="BT56" s="184"/>
      <c r="BU56" s="184"/>
      <c r="BV56" s="184"/>
      <c r="BW56" s="184"/>
      <c r="BX56" s="184"/>
      <c r="BY56" s="184"/>
      <c r="BZ56" s="184"/>
      <c r="CA56" s="184"/>
      <c r="CB56" s="184"/>
      <c r="CC56" s="184"/>
      <c r="CD56" s="184"/>
      <c r="CE56" s="184"/>
      <c r="CF56" s="184"/>
      <c r="CG56" s="184"/>
      <c r="CH56" s="184"/>
      <c r="CI56" s="184"/>
      <c r="CJ56" s="184"/>
      <c r="CK56" s="184"/>
      <c r="CL56" s="184"/>
      <c r="CM56" s="184"/>
      <c r="CN56" s="184"/>
      <c r="CO56" s="184"/>
      <c r="CP56" s="184"/>
      <c r="CQ56" s="184"/>
      <c r="CR56" s="184"/>
      <c r="CS56" s="184"/>
      <c r="CT56" s="184"/>
      <c r="CU56" s="184"/>
      <c r="CV56" s="184"/>
      <c r="CW56" s="184"/>
      <c r="CX56" s="184"/>
      <c r="CY56" s="184"/>
      <c r="CZ56" s="184"/>
      <c r="DA56" s="184"/>
      <c r="DB56" s="184"/>
      <c r="DC56" s="184"/>
      <c r="DD56" s="184"/>
      <c r="DE56" s="184"/>
      <c r="DF56" s="184"/>
      <c r="DG56" s="184"/>
      <c r="DH56" s="184"/>
      <c r="DI56" s="184"/>
      <c r="DJ56" s="184"/>
      <c r="DK56" s="184"/>
      <c r="DL56" s="184"/>
      <c r="DM56" s="184"/>
      <c r="DN56" s="184"/>
      <c r="DO56" s="184"/>
      <c r="DP56" s="184"/>
      <c r="DQ56" s="184"/>
      <c r="DR56" s="184"/>
      <c r="DS56" s="184"/>
      <c r="DT56" s="184"/>
      <c r="DU56" s="184"/>
      <c r="DV56" s="184"/>
      <c r="DW56" s="184"/>
      <c r="DX56" s="184"/>
      <c r="DY56" s="184"/>
      <c r="DZ56" s="184"/>
      <c r="EA56" s="184"/>
      <c r="EB56" s="184"/>
      <c r="EC56" s="184"/>
      <c r="ED56" s="184"/>
      <c r="EE56" s="184"/>
      <c r="EF56" s="184"/>
      <c r="EG56" s="184"/>
      <c r="EH56" s="184"/>
      <c r="EI56" s="184"/>
      <c r="EJ56" s="184"/>
      <c r="EK56" s="184"/>
      <c r="EL56" s="184"/>
      <c r="EM56" s="184"/>
      <c r="EN56" s="184"/>
      <c r="EO56" s="184"/>
      <c r="EP56" s="184"/>
      <c r="EQ56" s="184"/>
      <c r="ER56" s="184"/>
      <c r="ES56" s="184"/>
      <c r="ET56" s="184"/>
      <c r="EU56" s="556"/>
      <c r="EV56" s="183"/>
      <c r="EW56" s="184"/>
      <c r="EX56" s="184"/>
      <c r="EY56" s="184"/>
      <c r="EZ56" s="184"/>
      <c r="FA56" s="184"/>
      <c r="FB56" s="184"/>
      <c r="FC56" s="184"/>
      <c r="FD56" s="184"/>
      <c r="FE56" s="184"/>
      <c r="FF56" s="184"/>
      <c r="FG56" s="184"/>
      <c r="FH56" s="184"/>
      <c r="FI56" s="184"/>
      <c r="FJ56" s="184"/>
      <c r="FK56" s="184"/>
      <c r="FL56" s="184"/>
      <c r="FM56" s="184"/>
      <c r="FN56" s="184"/>
      <c r="FO56" s="184"/>
      <c r="FP56" s="184"/>
      <c r="FQ56" s="184"/>
      <c r="FR56" s="184"/>
      <c r="FS56" s="184"/>
      <c r="FT56" s="184"/>
      <c r="FU56" s="184"/>
      <c r="FV56" s="184"/>
      <c r="FW56" s="184"/>
      <c r="FX56" s="184"/>
      <c r="FY56" s="184"/>
      <c r="FZ56" s="184"/>
      <c r="GA56" s="184"/>
      <c r="GB56" s="184"/>
      <c r="GC56" s="184"/>
      <c r="GD56" s="184"/>
      <c r="GE56" s="184"/>
      <c r="GF56" s="184"/>
      <c r="GG56" s="184"/>
      <c r="GH56" s="184"/>
      <c r="GI56" s="184"/>
      <c r="GJ56" s="184"/>
      <c r="GK56" s="184"/>
      <c r="GL56" s="184"/>
      <c r="GM56" s="184"/>
      <c r="GN56" s="184"/>
      <c r="GO56" s="184"/>
      <c r="GP56" s="184"/>
      <c r="GQ56" s="184"/>
      <c r="GR56" s="184"/>
      <c r="GS56" s="184"/>
      <c r="GT56" s="184"/>
      <c r="GU56" s="184"/>
      <c r="GV56" s="184"/>
      <c r="GW56" s="184"/>
      <c r="GX56" s="184"/>
      <c r="GY56" s="184"/>
      <c r="GZ56" s="184"/>
      <c r="HA56" s="184"/>
      <c r="HB56" s="184"/>
      <c r="HC56" s="184"/>
      <c r="HD56" s="184"/>
      <c r="HE56" s="184"/>
      <c r="HF56" s="184"/>
      <c r="HG56" s="184"/>
      <c r="HH56" s="184"/>
      <c r="HI56" s="184"/>
      <c r="HJ56" s="184"/>
      <c r="HK56" s="184"/>
      <c r="HL56" s="184"/>
      <c r="HM56" s="184"/>
      <c r="HN56" s="184"/>
      <c r="HO56" s="184"/>
      <c r="HP56" s="184"/>
      <c r="HQ56" s="184"/>
      <c r="HR56" s="184"/>
      <c r="HS56" s="184"/>
      <c r="HT56" s="184"/>
      <c r="HU56" s="184"/>
      <c r="HV56" s="184"/>
      <c r="HW56" s="184"/>
      <c r="HX56" s="184"/>
      <c r="HY56" s="184"/>
      <c r="HZ56" s="184"/>
      <c r="IA56" s="184"/>
      <c r="IB56" s="184"/>
      <c r="IC56" s="184"/>
      <c r="ID56" s="184"/>
      <c r="IE56" s="184"/>
      <c r="IF56" s="184"/>
      <c r="IG56" s="186"/>
      <c r="IH56" s="229"/>
      <c r="II56" s="184"/>
      <c r="IJ56" s="184"/>
      <c r="IK56" s="184"/>
      <c r="IL56" s="184"/>
      <c r="IM56" s="184"/>
      <c r="IN56" s="184"/>
      <c r="IO56" s="184"/>
      <c r="IP56" s="184"/>
      <c r="IQ56" s="184"/>
      <c r="IR56" s="184"/>
      <c r="IS56" s="184"/>
      <c r="IT56" s="184"/>
      <c r="IU56" s="184"/>
      <c r="IV56" s="185"/>
      <c r="IW56" s="510">
        <f t="shared" si="19"/>
        <v>0</v>
      </c>
      <c r="IX56" s="511">
        <f t="shared" si="6"/>
        <v>0</v>
      </c>
      <c r="IY56" s="512">
        <f t="shared" si="7"/>
        <v>0</v>
      </c>
      <c r="IZ56" s="537"/>
      <c r="JA56" s="537"/>
      <c r="JB56" s="537"/>
      <c r="JC56" s="537"/>
      <c r="JD56" s="537"/>
      <c r="JE56" s="537"/>
      <c r="JF56" s="537"/>
      <c r="JG56" s="537"/>
      <c r="JH56" s="537"/>
      <c r="JI56" s="537"/>
      <c r="JJ56" s="537"/>
      <c r="JK56" s="537"/>
      <c r="JL56" s="537"/>
    </row>
    <row r="57" spans="1:272" s="77" customFormat="1" ht="27" customHeight="1" x14ac:dyDescent="0.25">
      <c r="A57" s="497">
        <f>'OPTOMETRIA_IIst-pr. szczegółowy'!A57</f>
        <v>37</v>
      </c>
      <c r="B57" s="534" t="str">
        <f>IF('OPTOMETRIA_IIst-pr. szczegółowy'!B57&gt;0,'OPTOMETRIA_IIst-pr. szczegółowy'!B57," ")</f>
        <v xml:space="preserve"> </v>
      </c>
      <c r="C57" s="535" t="str">
        <f>IF('OPTOMETRIA_IIst-pr. szczegółowy'!C57&gt;0,'OPTOMETRIA_IIst-pr. szczegółowy'!C57," ")</f>
        <v>2026/2027</v>
      </c>
      <c r="D57" s="535" t="str">
        <f>IF('OPTOMETRIA_IIst-pr. szczegółowy'!D57&gt;0,'OPTOMETRIA_IIst-pr. szczegółowy'!D57," ")</f>
        <v xml:space="preserve"> </v>
      </c>
      <c r="E57" s="534">
        <f>IF('OPTOMETRIA_IIst-pr. szczegółowy'!E57&gt;0,'OPTOMETRIA_IIst-pr. szczegółowy'!E57," ")</f>
        <v>2</v>
      </c>
      <c r="F57" s="533" t="str">
        <f>IF('OPTOMETRIA_IIst-pr. szczegółowy'!F57&gt;0,'OPTOMETRIA_IIst-pr. szczegółowy'!F57," ")</f>
        <v>2027/2028</v>
      </c>
      <c r="G57" s="533" t="str">
        <f>IF('OPTOMETRIA_IIst-pr. szczegółowy'!G57&gt;0,'OPTOMETRIA_IIst-pr. szczegółowy'!G57," ")</f>
        <v>RPS</v>
      </c>
      <c r="H57" s="536" t="str">
        <f>IF('OPTOMETRIA_IIst-pr. szczegółowy'!H57&gt;0,'OPTOMETRIA_IIst-pr. szczegółowy'!H57," ")</f>
        <v xml:space="preserve"> </v>
      </c>
      <c r="I57" s="536" t="str">
        <f>IF('OPTOMETRIA_IIst-pr. szczegółowy'!I57&gt;0,'OPTOMETRIA_IIst-pr. szczegółowy'!I57," ")</f>
        <v>farmakologia okulistyczna</v>
      </c>
      <c r="J57" s="501">
        <f>'OPTOMETRIA_IIst-pr. szczegółowy'!Y57+'OPTOMETRIA_IIst-pr. szczegółowy'!AV57</f>
        <v>75</v>
      </c>
      <c r="K57" s="502">
        <f>'OPTOMETRIA_IIst-pr. szczegółowy'!AS57+'OPTOMETRIA_IIst-pr. szczegółowy'!BP57</f>
        <v>35</v>
      </c>
      <c r="L57" s="503">
        <f>'OPTOMETRIA_IIst-pr. szczegółowy'!Z57+'OPTOMETRIA_IIst-pr. szczegółowy'!AW57</f>
        <v>40</v>
      </c>
      <c r="M57" s="504">
        <f>'OPTOMETRIA_IIst-pr. szczegółowy'!AB57+'OPTOMETRIA_IIst-pr. szczegółowy'!AD57+'OPTOMETRIA_IIst-pr. szczegółowy'!AY57+'OPTOMETRIA_IIst-pr. szczegółowy'!BA57</f>
        <v>15</v>
      </c>
      <c r="N57" s="505">
        <f>'OPTOMETRIA_IIst-pr. szczegółowy'!AA57+'OPTOMETRIA_IIst-pr. szczegółowy'!AX57</f>
        <v>40</v>
      </c>
      <c r="O57" s="196">
        <f>'OPTOMETRIA_IIst-pr. szczegółowy'!X57+'OPTOMETRIA_IIst-pr. szczegółowy'!AU57</f>
        <v>3</v>
      </c>
      <c r="P57" s="506" t="str">
        <f>IF('OPTOMETRIA_IIst-pr. szczegółowy'!V57&gt;0,'OPTOMETRIA_IIst-pr. szczegółowy'!V57," ")</f>
        <v>zal/o</v>
      </c>
      <c r="Q57" s="507">
        <f t="shared" si="16"/>
        <v>3</v>
      </c>
      <c r="R57" s="508">
        <f t="shared" si="17"/>
        <v>1</v>
      </c>
      <c r="S57" s="509">
        <f t="shared" si="18"/>
        <v>1</v>
      </c>
      <c r="T57" s="187"/>
      <c r="U57" s="188">
        <v>1</v>
      </c>
      <c r="V57" s="188"/>
      <c r="W57" s="188"/>
      <c r="X57" s="188"/>
      <c r="Y57" s="188"/>
      <c r="Z57" s="188">
        <v>1</v>
      </c>
      <c r="AA57" s="188"/>
      <c r="AB57" s="188"/>
      <c r="AC57" s="188"/>
      <c r="AD57" s="188"/>
      <c r="AE57" s="189"/>
      <c r="AF57" s="189"/>
      <c r="AG57" s="189">
        <v>1</v>
      </c>
      <c r="AH57" s="189"/>
      <c r="AI57" s="189"/>
      <c r="AJ57" s="187"/>
      <c r="AK57" s="188"/>
      <c r="AL57" s="188"/>
      <c r="AM57" s="188"/>
      <c r="AN57" s="188"/>
      <c r="AO57" s="190"/>
      <c r="AP57" s="230"/>
      <c r="AQ57" s="188"/>
      <c r="AR57" s="188"/>
      <c r="AS57" s="188"/>
      <c r="AT57" s="188"/>
      <c r="AU57" s="188">
        <v>1</v>
      </c>
      <c r="AV57" s="188"/>
      <c r="AW57" s="188"/>
      <c r="AX57" s="188"/>
      <c r="AY57" s="188"/>
      <c r="AZ57" s="188"/>
      <c r="BA57" s="188"/>
      <c r="BB57" s="188"/>
      <c r="BC57" s="188"/>
      <c r="BD57" s="188"/>
      <c r="BE57" s="187">
        <v>1</v>
      </c>
      <c r="BF57" s="188"/>
      <c r="BG57" s="188"/>
      <c r="BH57" s="189"/>
      <c r="BI57" s="190"/>
      <c r="BJ57" s="187"/>
      <c r="BK57" s="188"/>
      <c r="BL57" s="188"/>
      <c r="BM57" s="188"/>
      <c r="BN57" s="188"/>
      <c r="BO57" s="188"/>
      <c r="BP57" s="188"/>
      <c r="BQ57" s="188"/>
      <c r="BR57" s="188"/>
      <c r="BS57" s="188"/>
      <c r="BT57" s="188"/>
      <c r="BU57" s="188"/>
      <c r="BV57" s="188"/>
      <c r="BW57" s="188"/>
      <c r="BX57" s="188"/>
      <c r="BY57" s="188"/>
      <c r="BZ57" s="188"/>
      <c r="CA57" s="188"/>
      <c r="CB57" s="188"/>
      <c r="CC57" s="188"/>
      <c r="CD57" s="188"/>
      <c r="CE57" s="188"/>
      <c r="CF57" s="188"/>
      <c r="CG57" s="188"/>
      <c r="CH57" s="188"/>
      <c r="CI57" s="188"/>
      <c r="CJ57" s="188"/>
      <c r="CK57" s="188"/>
      <c r="CL57" s="188"/>
      <c r="CM57" s="188"/>
      <c r="CN57" s="188"/>
      <c r="CO57" s="188"/>
      <c r="CP57" s="188"/>
      <c r="CQ57" s="188"/>
      <c r="CR57" s="188"/>
      <c r="CS57" s="188"/>
      <c r="CT57" s="188"/>
      <c r="CU57" s="188"/>
      <c r="CV57" s="188"/>
      <c r="CW57" s="188"/>
      <c r="CX57" s="188"/>
      <c r="CY57" s="188"/>
      <c r="CZ57" s="188"/>
      <c r="DA57" s="188"/>
      <c r="DB57" s="188"/>
      <c r="DC57" s="188"/>
      <c r="DD57" s="188"/>
      <c r="DE57" s="188"/>
      <c r="DF57" s="188"/>
      <c r="DG57" s="188"/>
      <c r="DH57" s="188"/>
      <c r="DI57" s="188"/>
      <c r="DJ57" s="188"/>
      <c r="DK57" s="188"/>
      <c r="DL57" s="188"/>
      <c r="DM57" s="188"/>
      <c r="DN57" s="188"/>
      <c r="DO57" s="188"/>
      <c r="DP57" s="188"/>
      <c r="DQ57" s="188"/>
      <c r="DR57" s="188"/>
      <c r="DS57" s="188"/>
      <c r="DT57" s="188"/>
      <c r="DU57" s="188"/>
      <c r="DV57" s="188"/>
      <c r="DW57" s="188"/>
      <c r="DX57" s="188"/>
      <c r="DY57" s="188"/>
      <c r="DZ57" s="188"/>
      <c r="EA57" s="188"/>
      <c r="EB57" s="188"/>
      <c r="EC57" s="188"/>
      <c r="ED57" s="188"/>
      <c r="EE57" s="188"/>
      <c r="EF57" s="188"/>
      <c r="EG57" s="188"/>
      <c r="EH57" s="188"/>
      <c r="EI57" s="188"/>
      <c r="EJ57" s="188"/>
      <c r="EK57" s="188"/>
      <c r="EL57" s="188"/>
      <c r="EM57" s="188"/>
      <c r="EN57" s="188"/>
      <c r="EO57" s="188"/>
      <c r="EP57" s="188"/>
      <c r="EQ57" s="188"/>
      <c r="ER57" s="188"/>
      <c r="ES57" s="188"/>
      <c r="ET57" s="188"/>
      <c r="EU57" s="555"/>
      <c r="EV57" s="187"/>
      <c r="EW57" s="188"/>
      <c r="EX57" s="188"/>
      <c r="EY57" s="188"/>
      <c r="EZ57" s="188"/>
      <c r="FA57" s="188"/>
      <c r="FB57" s="188"/>
      <c r="FC57" s="188"/>
      <c r="FD57" s="188"/>
      <c r="FE57" s="188"/>
      <c r="FF57" s="188"/>
      <c r="FG57" s="188"/>
      <c r="FH57" s="188"/>
      <c r="FI57" s="188"/>
      <c r="FJ57" s="188"/>
      <c r="FK57" s="188"/>
      <c r="FL57" s="188"/>
      <c r="FM57" s="188"/>
      <c r="FN57" s="188"/>
      <c r="FO57" s="188"/>
      <c r="FP57" s="188"/>
      <c r="FQ57" s="188"/>
      <c r="FR57" s="188"/>
      <c r="FS57" s="188"/>
      <c r="FT57" s="188"/>
      <c r="FU57" s="188"/>
      <c r="FV57" s="188"/>
      <c r="FW57" s="188"/>
      <c r="FX57" s="188"/>
      <c r="FY57" s="188"/>
      <c r="FZ57" s="188"/>
      <c r="GA57" s="188"/>
      <c r="GB57" s="188"/>
      <c r="GC57" s="188"/>
      <c r="GD57" s="188"/>
      <c r="GE57" s="188"/>
      <c r="GF57" s="188"/>
      <c r="GG57" s="188"/>
      <c r="GH57" s="188"/>
      <c r="GI57" s="188"/>
      <c r="GJ57" s="188"/>
      <c r="GK57" s="188"/>
      <c r="GL57" s="188"/>
      <c r="GM57" s="188"/>
      <c r="GN57" s="188"/>
      <c r="GO57" s="188"/>
      <c r="GP57" s="188"/>
      <c r="GQ57" s="188"/>
      <c r="GR57" s="188"/>
      <c r="GS57" s="188"/>
      <c r="GT57" s="188"/>
      <c r="GU57" s="188"/>
      <c r="GV57" s="188"/>
      <c r="GW57" s="188"/>
      <c r="GX57" s="188"/>
      <c r="GY57" s="188"/>
      <c r="GZ57" s="188"/>
      <c r="HA57" s="188"/>
      <c r="HB57" s="188"/>
      <c r="HC57" s="188"/>
      <c r="HD57" s="188"/>
      <c r="HE57" s="188"/>
      <c r="HF57" s="188"/>
      <c r="HG57" s="188"/>
      <c r="HH57" s="188"/>
      <c r="HI57" s="188"/>
      <c r="HJ57" s="188"/>
      <c r="HK57" s="188"/>
      <c r="HL57" s="188"/>
      <c r="HM57" s="188"/>
      <c r="HN57" s="188"/>
      <c r="HO57" s="188"/>
      <c r="HP57" s="188"/>
      <c r="HQ57" s="188"/>
      <c r="HR57" s="188"/>
      <c r="HS57" s="188"/>
      <c r="HT57" s="188"/>
      <c r="HU57" s="188"/>
      <c r="HV57" s="188"/>
      <c r="HW57" s="188"/>
      <c r="HX57" s="188"/>
      <c r="HY57" s="188"/>
      <c r="HZ57" s="188"/>
      <c r="IA57" s="188"/>
      <c r="IB57" s="188"/>
      <c r="IC57" s="188"/>
      <c r="ID57" s="188"/>
      <c r="IE57" s="188"/>
      <c r="IF57" s="188"/>
      <c r="IG57" s="190"/>
      <c r="IH57" s="230"/>
      <c r="II57" s="188"/>
      <c r="IJ57" s="188"/>
      <c r="IK57" s="188"/>
      <c r="IL57" s="188"/>
      <c r="IM57" s="188"/>
      <c r="IN57" s="188"/>
      <c r="IO57" s="188"/>
      <c r="IP57" s="188"/>
      <c r="IQ57" s="188"/>
      <c r="IR57" s="188"/>
      <c r="IS57" s="188"/>
      <c r="IT57" s="188"/>
      <c r="IU57" s="188"/>
      <c r="IV57" s="189"/>
      <c r="IW57" s="513">
        <f t="shared" si="19"/>
        <v>0</v>
      </c>
      <c r="IX57" s="514">
        <f t="shared" si="6"/>
        <v>0</v>
      </c>
      <c r="IY57" s="515">
        <f t="shared" si="7"/>
        <v>0</v>
      </c>
      <c r="IZ57" s="537"/>
      <c r="JA57" s="537"/>
      <c r="JB57" s="537"/>
      <c r="JC57" s="537"/>
      <c r="JD57" s="537"/>
      <c r="JE57" s="537"/>
      <c r="JF57" s="537"/>
      <c r="JG57" s="537"/>
      <c r="JH57" s="537"/>
      <c r="JI57" s="537"/>
      <c r="JJ57" s="537"/>
      <c r="JK57" s="537"/>
      <c r="JL57" s="537"/>
    </row>
    <row r="58" spans="1:272" s="77" customFormat="1" ht="31.5" x14ac:dyDescent="0.25">
      <c r="A58" s="497">
        <f>'OPTOMETRIA_IIst-pr. szczegółowy'!A58</f>
        <v>38</v>
      </c>
      <c r="B58" s="534" t="str">
        <f>IF('OPTOMETRIA_IIst-pr. szczegółowy'!B58&gt;0,'OPTOMETRIA_IIst-pr. szczegółowy'!B58," ")</f>
        <v xml:space="preserve"> </v>
      </c>
      <c r="C58" s="535" t="str">
        <f>IF('OPTOMETRIA_IIst-pr. szczegółowy'!C58&gt;0,'OPTOMETRIA_IIst-pr. szczegółowy'!C58," ")</f>
        <v>2026/2027</v>
      </c>
      <c r="D58" s="535" t="str">
        <f>IF('OPTOMETRIA_IIst-pr. szczegółowy'!D58&gt;0,'OPTOMETRIA_IIst-pr. szczegółowy'!D58," ")</f>
        <v xml:space="preserve"> </v>
      </c>
      <c r="E58" s="534">
        <f>IF('OPTOMETRIA_IIst-pr. szczegółowy'!E58&gt;0,'OPTOMETRIA_IIst-pr. szczegółowy'!E58," ")</f>
        <v>2</v>
      </c>
      <c r="F58" s="533" t="str">
        <f>IF('OPTOMETRIA_IIst-pr. szczegółowy'!F58&gt;0,'OPTOMETRIA_IIst-pr. szczegółowy'!F58," ")</f>
        <v>2027/2028</v>
      </c>
      <c r="G58" s="533" t="str">
        <f>IF('OPTOMETRIA_IIst-pr. szczegółowy'!G58&gt;0,'OPTOMETRIA_IIst-pr. szczegółowy'!G58," ")</f>
        <v>RPS</v>
      </c>
      <c r="H58" s="536" t="str">
        <f>IF('OPTOMETRIA_IIst-pr. szczegółowy'!H58&gt;0,'OPTOMETRIA_IIst-pr. szczegółowy'!H58," ")</f>
        <v xml:space="preserve"> </v>
      </c>
      <c r="I58" s="536" t="str">
        <f>IF('OPTOMETRIA_IIst-pr. szczegółowy'!I58&gt;0,'OPTOMETRIA_IIst-pr. szczegółowy'!I58," ")</f>
        <v>zaburzenia widzenia obuocznego</v>
      </c>
      <c r="J58" s="501">
        <f>'OPTOMETRIA_IIst-pr. szczegółowy'!Y58+'OPTOMETRIA_IIst-pr. szczegółowy'!AV58</f>
        <v>75</v>
      </c>
      <c r="K58" s="502">
        <f>'OPTOMETRIA_IIst-pr. szczegółowy'!AS58+'OPTOMETRIA_IIst-pr. szczegółowy'!BP58</f>
        <v>45</v>
      </c>
      <c r="L58" s="503">
        <f>'OPTOMETRIA_IIst-pr. szczegółowy'!Z58+'OPTOMETRIA_IIst-pr. szczegółowy'!AW58</f>
        <v>30</v>
      </c>
      <c r="M58" s="504">
        <f>'OPTOMETRIA_IIst-pr. szczegółowy'!AB58+'OPTOMETRIA_IIst-pr. szczegółowy'!AD58+'OPTOMETRIA_IIst-pr. szczegółowy'!AY58+'OPTOMETRIA_IIst-pr. szczegółowy'!BA58</f>
        <v>15</v>
      </c>
      <c r="N58" s="505">
        <f>'OPTOMETRIA_IIst-pr. szczegółowy'!AA58+'OPTOMETRIA_IIst-pr. szczegółowy'!AX58</f>
        <v>30</v>
      </c>
      <c r="O58" s="196">
        <f>'OPTOMETRIA_IIst-pr. szczegółowy'!X58+'OPTOMETRIA_IIst-pr. szczegółowy'!AU58</f>
        <v>3</v>
      </c>
      <c r="P58" s="506" t="str">
        <f>IF('OPTOMETRIA_IIst-pr. szczegółowy'!V58&gt;0,'OPTOMETRIA_IIst-pr. szczegółowy'!V58," ")</f>
        <v>zal/o</v>
      </c>
      <c r="Q58" s="507">
        <f t="shared" ref="Q58:Q61" si="20">SUM(T58:AO58)</f>
        <v>1</v>
      </c>
      <c r="R58" s="508">
        <f t="shared" ref="R58:R61" si="21">SUM(AP58:BD58)</f>
        <v>2</v>
      </c>
      <c r="S58" s="509">
        <f t="shared" si="18"/>
        <v>1</v>
      </c>
      <c r="T58" s="187"/>
      <c r="U58" s="188"/>
      <c r="V58" s="188"/>
      <c r="W58" s="188"/>
      <c r="X58" s="188"/>
      <c r="Y58" s="188">
        <v>1</v>
      </c>
      <c r="Z58" s="188"/>
      <c r="AA58" s="188"/>
      <c r="AB58" s="188"/>
      <c r="AC58" s="188"/>
      <c r="AD58" s="188"/>
      <c r="AE58" s="189"/>
      <c r="AF58" s="189"/>
      <c r="AG58" s="189"/>
      <c r="AH58" s="189"/>
      <c r="AI58" s="189"/>
      <c r="AJ58" s="187"/>
      <c r="AK58" s="188"/>
      <c r="AL58" s="188"/>
      <c r="AM58" s="188"/>
      <c r="AN58" s="188"/>
      <c r="AO58" s="190"/>
      <c r="AP58" s="230">
        <v>1</v>
      </c>
      <c r="AQ58" s="188"/>
      <c r="AR58" s="188">
        <v>1</v>
      </c>
      <c r="AS58" s="188"/>
      <c r="AT58" s="188"/>
      <c r="AU58" s="188"/>
      <c r="AV58" s="188"/>
      <c r="AW58" s="188"/>
      <c r="AX58" s="188"/>
      <c r="AY58" s="188"/>
      <c r="AZ58" s="188"/>
      <c r="BA58" s="188"/>
      <c r="BB58" s="188"/>
      <c r="BC58" s="188"/>
      <c r="BD58" s="188"/>
      <c r="BE58" s="187"/>
      <c r="BF58" s="188">
        <v>1</v>
      </c>
      <c r="BG58" s="188"/>
      <c r="BH58" s="189"/>
      <c r="BI58" s="190"/>
      <c r="BJ58" s="187"/>
      <c r="BK58" s="188"/>
      <c r="BL58" s="188"/>
      <c r="BM58" s="188"/>
      <c r="BN58" s="188"/>
      <c r="BO58" s="188"/>
      <c r="BP58" s="188"/>
      <c r="BQ58" s="188"/>
      <c r="BR58" s="188"/>
      <c r="BS58" s="188"/>
      <c r="BT58" s="188"/>
      <c r="BU58" s="188"/>
      <c r="BV58" s="188"/>
      <c r="BW58" s="188"/>
      <c r="BX58" s="188"/>
      <c r="BY58" s="188"/>
      <c r="BZ58" s="188"/>
      <c r="CA58" s="188"/>
      <c r="CB58" s="188"/>
      <c r="CC58" s="188"/>
      <c r="CD58" s="188"/>
      <c r="CE58" s="188"/>
      <c r="CF58" s="188"/>
      <c r="CG58" s="188"/>
      <c r="CH58" s="188"/>
      <c r="CI58" s="188"/>
      <c r="CJ58" s="188"/>
      <c r="CK58" s="188"/>
      <c r="CL58" s="188"/>
      <c r="CM58" s="188"/>
      <c r="CN58" s="188"/>
      <c r="CO58" s="188"/>
      <c r="CP58" s="188"/>
      <c r="CQ58" s="188"/>
      <c r="CR58" s="188"/>
      <c r="CS58" s="188"/>
      <c r="CT58" s="188"/>
      <c r="CU58" s="188"/>
      <c r="CV58" s="188"/>
      <c r="CW58" s="188"/>
      <c r="CX58" s="188"/>
      <c r="CY58" s="188"/>
      <c r="CZ58" s="188"/>
      <c r="DA58" s="188"/>
      <c r="DB58" s="188"/>
      <c r="DC58" s="188"/>
      <c r="DD58" s="188"/>
      <c r="DE58" s="188"/>
      <c r="DF58" s="188"/>
      <c r="DG58" s="188"/>
      <c r="DH58" s="188"/>
      <c r="DI58" s="188"/>
      <c r="DJ58" s="188"/>
      <c r="DK58" s="188"/>
      <c r="DL58" s="188"/>
      <c r="DM58" s="188"/>
      <c r="DN58" s="188"/>
      <c r="DO58" s="188"/>
      <c r="DP58" s="188"/>
      <c r="DQ58" s="188"/>
      <c r="DR58" s="188"/>
      <c r="DS58" s="188"/>
      <c r="DT58" s="188"/>
      <c r="DU58" s="188"/>
      <c r="DV58" s="188"/>
      <c r="DW58" s="188"/>
      <c r="DX58" s="188"/>
      <c r="DY58" s="188"/>
      <c r="DZ58" s="188"/>
      <c r="EA58" s="188"/>
      <c r="EB58" s="188"/>
      <c r="EC58" s="188"/>
      <c r="ED58" s="188"/>
      <c r="EE58" s="188"/>
      <c r="EF58" s="188"/>
      <c r="EG58" s="188"/>
      <c r="EH58" s="188"/>
      <c r="EI58" s="188"/>
      <c r="EJ58" s="188"/>
      <c r="EK58" s="188"/>
      <c r="EL58" s="188"/>
      <c r="EM58" s="188"/>
      <c r="EN58" s="188"/>
      <c r="EO58" s="188"/>
      <c r="EP58" s="188"/>
      <c r="EQ58" s="188"/>
      <c r="ER58" s="188"/>
      <c r="ES58" s="188"/>
      <c r="ET58" s="188"/>
      <c r="EU58" s="555"/>
      <c r="EV58" s="187"/>
      <c r="EW58" s="188"/>
      <c r="EX58" s="188"/>
      <c r="EY58" s="188"/>
      <c r="EZ58" s="188"/>
      <c r="FA58" s="188"/>
      <c r="FB58" s="188"/>
      <c r="FC58" s="188"/>
      <c r="FD58" s="188"/>
      <c r="FE58" s="188"/>
      <c r="FF58" s="188"/>
      <c r="FG58" s="188"/>
      <c r="FH58" s="188"/>
      <c r="FI58" s="188"/>
      <c r="FJ58" s="188"/>
      <c r="FK58" s="188"/>
      <c r="FL58" s="188"/>
      <c r="FM58" s="188"/>
      <c r="FN58" s="188"/>
      <c r="FO58" s="188"/>
      <c r="FP58" s="188"/>
      <c r="FQ58" s="188"/>
      <c r="FR58" s="188"/>
      <c r="FS58" s="188"/>
      <c r="FT58" s="188"/>
      <c r="FU58" s="188"/>
      <c r="FV58" s="188"/>
      <c r="FW58" s="188"/>
      <c r="FX58" s="188"/>
      <c r="FY58" s="188"/>
      <c r="FZ58" s="188"/>
      <c r="GA58" s="188"/>
      <c r="GB58" s="188"/>
      <c r="GC58" s="188"/>
      <c r="GD58" s="188"/>
      <c r="GE58" s="188"/>
      <c r="GF58" s="188"/>
      <c r="GG58" s="188"/>
      <c r="GH58" s="188"/>
      <c r="GI58" s="188"/>
      <c r="GJ58" s="188"/>
      <c r="GK58" s="188"/>
      <c r="GL58" s="188"/>
      <c r="GM58" s="188"/>
      <c r="GN58" s="188"/>
      <c r="GO58" s="188"/>
      <c r="GP58" s="188"/>
      <c r="GQ58" s="188"/>
      <c r="GR58" s="188"/>
      <c r="GS58" s="188"/>
      <c r="GT58" s="188"/>
      <c r="GU58" s="188"/>
      <c r="GV58" s="188"/>
      <c r="GW58" s="188"/>
      <c r="GX58" s="188"/>
      <c r="GY58" s="188"/>
      <c r="GZ58" s="188"/>
      <c r="HA58" s="188"/>
      <c r="HB58" s="188"/>
      <c r="HC58" s="188"/>
      <c r="HD58" s="188"/>
      <c r="HE58" s="188"/>
      <c r="HF58" s="188"/>
      <c r="HG58" s="188"/>
      <c r="HH58" s="188"/>
      <c r="HI58" s="188"/>
      <c r="HJ58" s="188"/>
      <c r="HK58" s="188"/>
      <c r="HL58" s="188"/>
      <c r="HM58" s="188"/>
      <c r="HN58" s="188"/>
      <c r="HO58" s="188"/>
      <c r="HP58" s="188"/>
      <c r="HQ58" s="188"/>
      <c r="HR58" s="188"/>
      <c r="HS58" s="188"/>
      <c r="HT58" s="188"/>
      <c r="HU58" s="188"/>
      <c r="HV58" s="188"/>
      <c r="HW58" s="188"/>
      <c r="HX58" s="188"/>
      <c r="HY58" s="188"/>
      <c r="HZ58" s="188"/>
      <c r="IA58" s="188"/>
      <c r="IB58" s="188"/>
      <c r="IC58" s="188"/>
      <c r="ID58" s="188"/>
      <c r="IE58" s="188"/>
      <c r="IF58" s="188"/>
      <c r="IG58" s="190"/>
      <c r="IH58" s="230"/>
      <c r="II58" s="188"/>
      <c r="IJ58" s="188"/>
      <c r="IK58" s="188"/>
      <c r="IL58" s="188"/>
      <c r="IM58" s="188"/>
      <c r="IN58" s="188"/>
      <c r="IO58" s="188"/>
      <c r="IP58" s="188"/>
      <c r="IQ58" s="188"/>
      <c r="IR58" s="188"/>
      <c r="IS58" s="188"/>
      <c r="IT58" s="188"/>
      <c r="IU58" s="188"/>
      <c r="IV58" s="189"/>
      <c r="IW58" s="513">
        <f t="shared" si="19"/>
        <v>0</v>
      </c>
      <c r="IX58" s="514">
        <f t="shared" si="6"/>
        <v>0</v>
      </c>
      <c r="IY58" s="515">
        <f t="shared" si="7"/>
        <v>0</v>
      </c>
      <c r="IZ58" s="537"/>
      <c r="JA58" s="537"/>
      <c r="JB58" s="537"/>
      <c r="JC58" s="537"/>
      <c r="JD58" s="537"/>
      <c r="JE58" s="537"/>
      <c r="JF58" s="537"/>
      <c r="JG58" s="537"/>
      <c r="JH58" s="537"/>
      <c r="JI58" s="537"/>
      <c r="JJ58" s="537"/>
      <c r="JK58" s="537"/>
      <c r="JL58" s="537"/>
    </row>
    <row r="59" spans="1:272" s="77" customFormat="1" ht="31.5" x14ac:dyDescent="0.25">
      <c r="A59" s="497">
        <f>'OPTOMETRIA_IIst-pr. szczegółowy'!A59</f>
        <v>39</v>
      </c>
      <c r="B59" s="534" t="str">
        <f>IF('OPTOMETRIA_IIst-pr. szczegółowy'!B59&gt;0,'OPTOMETRIA_IIst-pr. szczegółowy'!B59," ")</f>
        <v xml:space="preserve"> </v>
      </c>
      <c r="C59" s="535" t="str">
        <f>IF('OPTOMETRIA_IIst-pr. szczegółowy'!C59&gt;0,'OPTOMETRIA_IIst-pr. szczegółowy'!C59," ")</f>
        <v>2026/2027</v>
      </c>
      <c r="D59" s="535" t="str">
        <f>IF('OPTOMETRIA_IIst-pr. szczegółowy'!D59&gt;0,'OPTOMETRIA_IIst-pr. szczegółowy'!D59," ")</f>
        <v xml:space="preserve"> </v>
      </c>
      <c r="E59" s="534">
        <f>IF('OPTOMETRIA_IIst-pr. szczegółowy'!E59&gt;0,'OPTOMETRIA_IIst-pr. szczegółowy'!E59," ")</f>
        <v>2</v>
      </c>
      <c r="F59" s="533" t="str">
        <f>IF('OPTOMETRIA_IIst-pr. szczegółowy'!F59&gt;0,'OPTOMETRIA_IIst-pr. szczegółowy'!F59," ")</f>
        <v>2027/2028</v>
      </c>
      <c r="G59" s="533" t="str">
        <f>IF('OPTOMETRIA_IIst-pr. szczegółowy'!G59&gt;0,'OPTOMETRIA_IIst-pr. szczegółowy'!G59," ")</f>
        <v>RPS</v>
      </c>
      <c r="H59" s="536" t="str">
        <f>IF('OPTOMETRIA_IIst-pr. szczegółowy'!H59&gt;0,'OPTOMETRIA_IIst-pr. szczegółowy'!H59," ")</f>
        <v xml:space="preserve"> </v>
      </c>
      <c r="I59" s="536" t="str">
        <f>IF('OPTOMETRIA_IIst-pr. szczegółowy'!I59&gt;0,'OPTOMETRIA_IIst-pr. szczegółowy'!I59," ")</f>
        <v>podstawy chirurgii refrakcyjnej</v>
      </c>
      <c r="J59" s="501">
        <f>'OPTOMETRIA_IIst-pr. szczegółowy'!Y59+'OPTOMETRIA_IIst-pr. szczegółowy'!AV59</f>
        <v>50</v>
      </c>
      <c r="K59" s="502">
        <f>'OPTOMETRIA_IIst-pr. szczegółowy'!AS59+'OPTOMETRIA_IIst-pr. szczegółowy'!BP59</f>
        <v>20</v>
      </c>
      <c r="L59" s="503">
        <f>'OPTOMETRIA_IIst-pr. szczegółowy'!Z59+'OPTOMETRIA_IIst-pr. szczegółowy'!AW59</f>
        <v>30</v>
      </c>
      <c r="M59" s="504">
        <f>'OPTOMETRIA_IIst-pr. szczegółowy'!AB59+'OPTOMETRIA_IIst-pr. szczegółowy'!AD59+'OPTOMETRIA_IIst-pr. szczegółowy'!AY59+'OPTOMETRIA_IIst-pr. szczegółowy'!BA59</f>
        <v>10</v>
      </c>
      <c r="N59" s="505">
        <f>'OPTOMETRIA_IIst-pr. szczegółowy'!AA59+'OPTOMETRIA_IIst-pr. szczegółowy'!AX59</f>
        <v>30</v>
      </c>
      <c r="O59" s="196">
        <f>'OPTOMETRIA_IIst-pr. szczegółowy'!X59+'OPTOMETRIA_IIst-pr. szczegółowy'!AU59</f>
        <v>2</v>
      </c>
      <c r="P59" s="506" t="str">
        <f>IF('OPTOMETRIA_IIst-pr. szczegółowy'!V59&gt;0,'OPTOMETRIA_IIst-pr. szczegółowy'!V59," ")</f>
        <v>zal/o</v>
      </c>
      <c r="Q59" s="507">
        <f t="shared" si="20"/>
        <v>2</v>
      </c>
      <c r="R59" s="508">
        <f t="shared" si="21"/>
        <v>1</v>
      </c>
      <c r="S59" s="509">
        <f t="shared" si="18"/>
        <v>1</v>
      </c>
      <c r="T59" s="187"/>
      <c r="U59" s="188"/>
      <c r="V59" s="188"/>
      <c r="W59" s="188">
        <v>1</v>
      </c>
      <c r="X59" s="188">
        <v>1</v>
      </c>
      <c r="Y59" s="188"/>
      <c r="Z59" s="188"/>
      <c r="AA59" s="188"/>
      <c r="AB59" s="188"/>
      <c r="AC59" s="188"/>
      <c r="AD59" s="188"/>
      <c r="AE59" s="189"/>
      <c r="AF59" s="189"/>
      <c r="AG59" s="189"/>
      <c r="AH59" s="189"/>
      <c r="AI59" s="189"/>
      <c r="AJ59" s="187"/>
      <c r="AK59" s="188"/>
      <c r="AL59" s="188"/>
      <c r="AM59" s="188"/>
      <c r="AN59" s="188"/>
      <c r="AO59" s="190"/>
      <c r="AP59" s="230"/>
      <c r="AQ59" s="188"/>
      <c r="AR59" s="188"/>
      <c r="AS59" s="188">
        <v>1</v>
      </c>
      <c r="AT59" s="188"/>
      <c r="AU59" s="188"/>
      <c r="AV59" s="188"/>
      <c r="AW59" s="188"/>
      <c r="AX59" s="188"/>
      <c r="AY59" s="188"/>
      <c r="AZ59" s="188"/>
      <c r="BA59" s="188"/>
      <c r="BB59" s="188"/>
      <c r="BC59" s="188"/>
      <c r="BD59" s="188"/>
      <c r="BE59" s="187"/>
      <c r="BF59" s="188">
        <v>1</v>
      </c>
      <c r="BG59" s="188"/>
      <c r="BH59" s="189"/>
      <c r="BI59" s="190"/>
      <c r="BJ59" s="187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  <c r="CA59" s="188"/>
      <c r="CB59" s="188"/>
      <c r="CC59" s="188"/>
      <c r="CD59" s="188"/>
      <c r="CE59" s="188"/>
      <c r="CF59" s="188"/>
      <c r="CG59" s="188"/>
      <c r="CH59" s="188"/>
      <c r="CI59" s="188"/>
      <c r="CJ59" s="188"/>
      <c r="CK59" s="188"/>
      <c r="CL59" s="188"/>
      <c r="CM59" s="188"/>
      <c r="CN59" s="188"/>
      <c r="CO59" s="188"/>
      <c r="CP59" s="188"/>
      <c r="CQ59" s="188"/>
      <c r="CR59" s="188"/>
      <c r="CS59" s="188"/>
      <c r="CT59" s="188"/>
      <c r="CU59" s="188"/>
      <c r="CV59" s="188"/>
      <c r="CW59" s="188"/>
      <c r="CX59" s="188"/>
      <c r="CY59" s="188"/>
      <c r="CZ59" s="188"/>
      <c r="DA59" s="188"/>
      <c r="DB59" s="188"/>
      <c r="DC59" s="188"/>
      <c r="DD59" s="188"/>
      <c r="DE59" s="188"/>
      <c r="DF59" s="188"/>
      <c r="DG59" s="188"/>
      <c r="DH59" s="188"/>
      <c r="DI59" s="188"/>
      <c r="DJ59" s="188"/>
      <c r="DK59" s="188"/>
      <c r="DL59" s="188"/>
      <c r="DM59" s="188"/>
      <c r="DN59" s="188"/>
      <c r="DO59" s="188"/>
      <c r="DP59" s="188"/>
      <c r="DQ59" s="188"/>
      <c r="DR59" s="188"/>
      <c r="DS59" s="188"/>
      <c r="DT59" s="188"/>
      <c r="DU59" s="188"/>
      <c r="DV59" s="188"/>
      <c r="DW59" s="188"/>
      <c r="DX59" s="188"/>
      <c r="DY59" s="188"/>
      <c r="DZ59" s="188"/>
      <c r="EA59" s="188"/>
      <c r="EB59" s="188"/>
      <c r="EC59" s="188"/>
      <c r="ED59" s="188"/>
      <c r="EE59" s="188"/>
      <c r="EF59" s="188"/>
      <c r="EG59" s="188"/>
      <c r="EH59" s="188"/>
      <c r="EI59" s="188"/>
      <c r="EJ59" s="188"/>
      <c r="EK59" s="188"/>
      <c r="EL59" s="188"/>
      <c r="EM59" s="188"/>
      <c r="EN59" s="188"/>
      <c r="EO59" s="188"/>
      <c r="EP59" s="188"/>
      <c r="EQ59" s="188"/>
      <c r="ER59" s="188"/>
      <c r="ES59" s="188"/>
      <c r="ET59" s="188"/>
      <c r="EU59" s="555"/>
      <c r="EV59" s="187"/>
      <c r="EW59" s="188"/>
      <c r="EX59" s="188"/>
      <c r="EY59" s="188"/>
      <c r="EZ59" s="188"/>
      <c r="FA59" s="188"/>
      <c r="FB59" s="188"/>
      <c r="FC59" s="188"/>
      <c r="FD59" s="188"/>
      <c r="FE59" s="188"/>
      <c r="FF59" s="188"/>
      <c r="FG59" s="188"/>
      <c r="FH59" s="188"/>
      <c r="FI59" s="188"/>
      <c r="FJ59" s="188"/>
      <c r="FK59" s="188"/>
      <c r="FL59" s="188"/>
      <c r="FM59" s="188"/>
      <c r="FN59" s="188"/>
      <c r="FO59" s="188"/>
      <c r="FP59" s="188"/>
      <c r="FQ59" s="188"/>
      <c r="FR59" s="188"/>
      <c r="FS59" s="188"/>
      <c r="FT59" s="188"/>
      <c r="FU59" s="188"/>
      <c r="FV59" s="188"/>
      <c r="FW59" s="188"/>
      <c r="FX59" s="188"/>
      <c r="FY59" s="188"/>
      <c r="FZ59" s="188"/>
      <c r="GA59" s="188"/>
      <c r="GB59" s="188"/>
      <c r="GC59" s="188"/>
      <c r="GD59" s="188"/>
      <c r="GE59" s="188"/>
      <c r="GF59" s="188"/>
      <c r="GG59" s="188"/>
      <c r="GH59" s="188"/>
      <c r="GI59" s="188"/>
      <c r="GJ59" s="188"/>
      <c r="GK59" s="188"/>
      <c r="GL59" s="188"/>
      <c r="GM59" s="188"/>
      <c r="GN59" s="188"/>
      <c r="GO59" s="188"/>
      <c r="GP59" s="188"/>
      <c r="GQ59" s="188"/>
      <c r="GR59" s="188"/>
      <c r="GS59" s="188"/>
      <c r="GT59" s="188"/>
      <c r="GU59" s="188"/>
      <c r="GV59" s="188"/>
      <c r="GW59" s="188"/>
      <c r="GX59" s="188"/>
      <c r="GY59" s="188"/>
      <c r="GZ59" s="188"/>
      <c r="HA59" s="188"/>
      <c r="HB59" s="188"/>
      <c r="HC59" s="188"/>
      <c r="HD59" s="188"/>
      <c r="HE59" s="188"/>
      <c r="HF59" s="188"/>
      <c r="HG59" s="188"/>
      <c r="HH59" s="188"/>
      <c r="HI59" s="188"/>
      <c r="HJ59" s="188"/>
      <c r="HK59" s="188"/>
      <c r="HL59" s="188"/>
      <c r="HM59" s="188"/>
      <c r="HN59" s="188"/>
      <c r="HO59" s="188"/>
      <c r="HP59" s="188"/>
      <c r="HQ59" s="188"/>
      <c r="HR59" s="188"/>
      <c r="HS59" s="188"/>
      <c r="HT59" s="188"/>
      <c r="HU59" s="188"/>
      <c r="HV59" s="188"/>
      <c r="HW59" s="188"/>
      <c r="HX59" s="188"/>
      <c r="HY59" s="188"/>
      <c r="HZ59" s="188"/>
      <c r="IA59" s="188"/>
      <c r="IB59" s="188"/>
      <c r="IC59" s="188"/>
      <c r="ID59" s="188"/>
      <c r="IE59" s="188"/>
      <c r="IF59" s="188"/>
      <c r="IG59" s="190"/>
      <c r="IH59" s="230"/>
      <c r="II59" s="188"/>
      <c r="IJ59" s="188"/>
      <c r="IK59" s="188"/>
      <c r="IL59" s="188"/>
      <c r="IM59" s="188"/>
      <c r="IN59" s="188"/>
      <c r="IO59" s="188"/>
      <c r="IP59" s="188"/>
      <c r="IQ59" s="188"/>
      <c r="IR59" s="188"/>
      <c r="IS59" s="188"/>
      <c r="IT59" s="188"/>
      <c r="IU59" s="188"/>
      <c r="IV59" s="189"/>
      <c r="IW59" s="513">
        <f t="shared" si="19"/>
        <v>0</v>
      </c>
      <c r="IX59" s="514">
        <f t="shared" si="6"/>
        <v>0</v>
      </c>
      <c r="IY59" s="515">
        <f t="shared" si="7"/>
        <v>0</v>
      </c>
      <c r="IZ59" s="537"/>
      <c r="JA59" s="537"/>
      <c r="JB59" s="537"/>
      <c r="JC59" s="537"/>
      <c r="JD59" s="537"/>
      <c r="JE59" s="537"/>
      <c r="JF59" s="537"/>
      <c r="JG59" s="537"/>
      <c r="JH59" s="537"/>
      <c r="JI59" s="537"/>
      <c r="JJ59" s="537"/>
      <c r="JK59" s="537"/>
      <c r="JL59" s="537"/>
    </row>
    <row r="60" spans="1:272" s="77" customFormat="1" ht="27.75" customHeight="1" x14ac:dyDescent="0.25">
      <c r="A60" s="497">
        <f>'OPTOMETRIA_IIst-pr. szczegółowy'!A60</f>
        <v>40</v>
      </c>
      <c r="B60" s="534" t="str">
        <f>IF('OPTOMETRIA_IIst-pr. szczegółowy'!B60&gt;0,'OPTOMETRIA_IIst-pr. szczegółowy'!B60," ")</f>
        <v xml:space="preserve"> </v>
      </c>
      <c r="C60" s="535" t="str">
        <f>IF('OPTOMETRIA_IIst-pr. szczegółowy'!C60&gt;0,'OPTOMETRIA_IIst-pr. szczegółowy'!C60," ")</f>
        <v>2026/2027</v>
      </c>
      <c r="D60" s="535" t="str">
        <f>IF('OPTOMETRIA_IIst-pr. szczegółowy'!D60&gt;0,'OPTOMETRIA_IIst-pr. szczegółowy'!D60," ")</f>
        <v xml:space="preserve"> </v>
      </c>
      <c r="E60" s="534">
        <f>IF('OPTOMETRIA_IIst-pr. szczegółowy'!E60&gt;0,'OPTOMETRIA_IIst-pr. szczegółowy'!E60," ")</f>
        <v>2</v>
      </c>
      <c r="F60" s="533" t="str">
        <f>IF('OPTOMETRIA_IIst-pr. szczegółowy'!F60&gt;0,'OPTOMETRIA_IIst-pr. szczegółowy'!F60," ")</f>
        <v>2027/2028</v>
      </c>
      <c r="G60" s="533" t="str">
        <f>IF('OPTOMETRIA_IIst-pr. szczegółowy'!G60&gt;0,'OPTOMETRIA_IIst-pr. szczegółowy'!G60," ")</f>
        <v>RPS</v>
      </c>
      <c r="H60" s="536" t="str">
        <f>IF('OPTOMETRIA_IIst-pr. szczegółowy'!H60&gt;0,'OPTOMETRIA_IIst-pr. szczegółowy'!H60," ")</f>
        <v xml:space="preserve"> </v>
      </c>
      <c r="I60" s="536" t="str">
        <f>IF('OPTOMETRIA_IIst-pr. szczegółowy'!I60&gt;0,'OPTOMETRIA_IIst-pr. szczegółowy'!I60," ")</f>
        <v>pomiary refrakcji 4</v>
      </c>
      <c r="J60" s="501">
        <f>'OPTOMETRIA_IIst-pr. szczegółowy'!Y60+'OPTOMETRIA_IIst-pr. szczegółowy'!AV60</f>
        <v>100</v>
      </c>
      <c r="K60" s="502">
        <f>'OPTOMETRIA_IIst-pr. szczegółowy'!AS60+'OPTOMETRIA_IIst-pr. szczegółowy'!BP60</f>
        <v>70</v>
      </c>
      <c r="L60" s="503">
        <f>'OPTOMETRIA_IIst-pr. szczegółowy'!Z60+'OPTOMETRIA_IIst-pr. szczegółowy'!AW60</f>
        <v>30</v>
      </c>
      <c r="M60" s="504">
        <f>'OPTOMETRIA_IIst-pr. szczegółowy'!AB60+'OPTOMETRIA_IIst-pr. szczegółowy'!AD60+'OPTOMETRIA_IIst-pr. szczegółowy'!AY60+'OPTOMETRIA_IIst-pr. szczegółowy'!BA60</f>
        <v>0</v>
      </c>
      <c r="N60" s="505">
        <f>'OPTOMETRIA_IIst-pr. szczegółowy'!AA60+'OPTOMETRIA_IIst-pr. szczegółowy'!AX60</f>
        <v>30</v>
      </c>
      <c r="O60" s="196">
        <f>'OPTOMETRIA_IIst-pr. szczegółowy'!X60+'OPTOMETRIA_IIst-pr. szczegółowy'!AU60</f>
        <v>4</v>
      </c>
      <c r="P60" s="506" t="str">
        <f>IF('OPTOMETRIA_IIst-pr. szczegółowy'!V60&gt;0,'OPTOMETRIA_IIst-pr. szczegółowy'!V60," ")</f>
        <v>egz</v>
      </c>
      <c r="Q60" s="507">
        <f t="shared" si="20"/>
        <v>2</v>
      </c>
      <c r="R60" s="508">
        <f t="shared" si="21"/>
        <v>3</v>
      </c>
      <c r="S60" s="509">
        <f t="shared" si="18"/>
        <v>1</v>
      </c>
      <c r="T60" s="187"/>
      <c r="U60" s="188"/>
      <c r="V60" s="188"/>
      <c r="W60" s="188">
        <v>1</v>
      </c>
      <c r="X60" s="188">
        <v>1</v>
      </c>
      <c r="Y60" s="188"/>
      <c r="Z60" s="188"/>
      <c r="AA60" s="188"/>
      <c r="AB60" s="188"/>
      <c r="AC60" s="188"/>
      <c r="AD60" s="188"/>
      <c r="AE60" s="189"/>
      <c r="AF60" s="189"/>
      <c r="AG60" s="189"/>
      <c r="AH60" s="189"/>
      <c r="AI60" s="189"/>
      <c r="AJ60" s="187"/>
      <c r="AK60" s="188"/>
      <c r="AL60" s="188"/>
      <c r="AM60" s="188"/>
      <c r="AN60" s="188"/>
      <c r="AO60" s="190"/>
      <c r="AP60" s="230">
        <v>1</v>
      </c>
      <c r="AQ60" s="188"/>
      <c r="AR60" s="188">
        <v>1</v>
      </c>
      <c r="AS60" s="188"/>
      <c r="AT60" s="188">
        <v>1</v>
      </c>
      <c r="AU60" s="188"/>
      <c r="AV60" s="188"/>
      <c r="AW60" s="188"/>
      <c r="AX60" s="188"/>
      <c r="AY60" s="188"/>
      <c r="AZ60" s="188"/>
      <c r="BA60" s="188"/>
      <c r="BB60" s="188"/>
      <c r="BC60" s="188"/>
      <c r="BD60" s="188"/>
      <c r="BE60" s="187">
        <v>1</v>
      </c>
      <c r="BF60" s="188"/>
      <c r="BG60" s="188"/>
      <c r="BH60" s="189"/>
      <c r="BI60" s="190"/>
      <c r="BJ60" s="187"/>
      <c r="BK60" s="188"/>
      <c r="BL60" s="188"/>
      <c r="BM60" s="188"/>
      <c r="BN60" s="188"/>
      <c r="BO60" s="188"/>
      <c r="BP60" s="188"/>
      <c r="BQ60" s="188"/>
      <c r="BR60" s="188"/>
      <c r="BS60" s="188"/>
      <c r="BT60" s="188"/>
      <c r="BU60" s="188"/>
      <c r="BV60" s="188"/>
      <c r="BW60" s="188"/>
      <c r="BX60" s="188"/>
      <c r="BY60" s="188"/>
      <c r="BZ60" s="188"/>
      <c r="CA60" s="188"/>
      <c r="CB60" s="188"/>
      <c r="CC60" s="188"/>
      <c r="CD60" s="188"/>
      <c r="CE60" s="188"/>
      <c r="CF60" s="188"/>
      <c r="CG60" s="188"/>
      <c r="CH60" s="188"/>
      <c r="CI60" s="188"/>
      <c r="CJ60" s="188"/>
      <c r="CK60" s="188"/>
      <c r="CL60" s="188"/>
      <c r="CM60" s="188"/>
      <c r="CN60" s="188"/>
      <c r="CO60" s="188"/>
      <c r="CP60" s="188"/>
      <c r="CQ60" s="188"/>
      <c r="CR60" s="188"/>
      <c r="CS60" s="188"/>
      <c r="CT60" s="188"/>
      <c r="CU60" s="188"/>
      <c r="CV60" s="188"/>
      <c r="CW60" s="188"/>
      <c r="CX60" s="188"/>
      <c r="CY60" s="188"/>
      <c r="CZ60" s="188"/>
      <c r="DA60" s="188"/>
      <c r="DB60" s="188"/>
      <c r="DC60" s="188"/>
      <c r="DD60" s="188"/>
      <c r="DE60" s="188"/>
      <c r="DF60" s="188"/>
      <c r="DG60" s="188"/>
      <c r="DH60" s="188"/>
      <c r="DI60" s="188"/>
      <c r="DJ60" s="188"/>
      <c r="DK60" s="188"/>
      <c r="DL60" s="188"/>
      <c r="DM60" s="188"/>
      <c r="DN60" s="188"/>
      <c r="DO60" s="188"/>
      <c r="DP60" s="188"/>
      <c r="DQ60" s="188"/>
      <c r="DR60" s="188"/>
      <c r="DS60" s="188"/>
      <c r="DT60" s="188"/>
      <c r="DU60" s="188"/>
      <c r="DV60" s="188"/>
      <c r="DW60" s="188"/>
      <c r="DX60" s="188"/>
      <c r="DY60" s="188"/>
      <c r="DZ60" s="188"/>
      <c r="EA60" s="188"/>
      <c r="EB60" s="188"/>
      <c r="EC60" s="188"/>
      <c r="ED60" s="188"/>
      <c r="EE60" s="188"/>
      <c r="EF60" s="188"/>
      <c r="EG60" s="188"/>
      <c r="EH60" s="188"/>
      <c r="EI60" s="188"/>
      <c r="EJ60" s="188"/>
      <c r="EK60" s="188"/>
      <c r="EL60" s="188"/>
      <c r="EM60" s="188"/>
      <c r="EN60" s="188"/>
      <c r="EO60" s="188"/>
      <c r="EP60" s="188"/>
      <c r="EQ60" s="188"/>
      <c r="ER60" s="188"/>
      <c r="ES60" s="188"/>
      <c r="ET60" s="188"/>
      <c r="EU60" s="555"/>
      <c r="EV60" s="187"/>
      <c r="EW60" s="188"/>
      <c r="EX60" s="188"/>
      <c r="EY60" s="188"/>
      <c r="EZ60" s="188"/>
      <c r="FA60" s="188"/>
      <c r="FB60" s="188"/>
      <c r="FC60" s="188"/>
      <c r="FD60" s="188"/>
      <c r="FE60" s="188"/>
      <c r="FF60" s="188"/>
      <c r="FG60" s="188"/>
      <c r="FH60" s="188"/>
      <c r="FI60" s="188"/>
      <c r="FJ60" s="188"/>
      <c r="FK60" s="188"/>
      <c r="FL60" s="188"/>
      <c r="FM60" s="188"/>
      <c r="FN60" s="188"/>
      <c r="FO60" s="188"/>
      <c r="FP60" s="188"/>
      <c r="FQ60" s="188"/>
      <c r="FR60" s="188"/>
      <c r="FS60" s="188"/>
      <c r="FT60" s="188"/>
      <c r="FU60" s="188"/>
      <c r="FV60" s="188"/>
      <c r="FW60" s="188"/>
      <c r="FX60" s="188"/>
      <c r="FY60" s="188"/>
      <c r="FZ60" s="188"/>
      <c r="GA60" s="188"/>
      <c r="GB60" s="188"/>
      <c r="GC60" s="188"/>
      <c r="GD60" s="188"/>
      <c r="GE60" s="188"/>
      <c r="GF60" s="188"/>
      <c r="GG60" s="188"/>
      <c r="GH60" s="188"/>
      <c r="GI60" s="188"/>
      <c r="GJ60" s="188"/>
      <c r="GK60" s="188"/>
      <c r="GL60" s="188"/>
      <c r="GM60" s="188"/>
      <c r="GN60" s="188"/>
      <c r="GO60" s="188"/>
      <c r="GP60" s="188"/>
      <c r="GQ60" s="188"/>
      <c r="GR60" s="188"/>
      <c r="GS60" s="188"/>
      <c r="GT60" s="188"/>
      <c r="GU60" s="188"/>
      <c r="GV60" s="188"/>
      <c r="GW60" s="188"/>
      <c r="GX60" s="188"/>
      <c r="GY60" s="188"/>
      <c r="GZ60" s="188"/>
      <c r="HA60" s="188"/>
      <c r="HB60" s="188"/>
      <c r="HC60" s="188"/>
      <c r="HD60" s="188"/>
      <c r="HE60" s="188"/>
      <c r="HF60" s="188"/>
      <c r="HG60" s="188"/>
      <c r="HH60" s="188"/>
      <c r="HI60" s="188"/>
      <c r="HJ60" s="188"/>
      <c r="HK60" s="188"/>
      <c r="HL60" s="188"/>
      <c r="HM60" s="188"/>
      <c r="HN60" s="188"/>
      <c r="HO60" s="188"/>
      <c r="HP60" s="188"/>
      <c r="HQ60" s="188"/>
      <c r="HR60" s="188"/>
      <c r="HS60" s="188"/>
      <c r="HT60" s="188"/>
      <c r="HU60" s="188"/>
      <c r="HV60" s="188"/>
      <c r="HW60" s="188"/>
      <c r="HX60" s="188"/>
      <c r="HY60" s="188"/>
      <c r="HZ60" s="188"/>
      <c r="IA60" s="188"/>
      <c r="IB60" s="188"/>
      <c r="IC60" s="188"/>
      <c r="ID60" s="188"/>
      <c r="IE60" s="188"/>
      <c r="IF60" s="188"/>
      <c r="IG60" s="190"/>
      <c r="IH60" s="230"/>
      <c r="II60" s="188"/>
      <c r="IJ60" s="188"/>
      <c r="IK60" s="188"/>
      <c r="IL60" s="188"/>
      <c r="IM60" s="188"/>
      <c r="IN60" s="188"/>
      <c r="IO60" s="188"/>
      <c r="IP60" s="188"/>
      <c r="IQ60" s="188"/>
      <c r="IR60" s="188"/>
      <c r="IS60" s="188"/>
      <c r="IT60" s="188"/>
      <c r="IU60" s="188"/>
      <c r="IV60" s="189"/>
      <c r="IW60" s="513">
        <f t="shared" si="19"/>
        <v>0</v>
      </c>
      <c r="IX60" s="514">
        <f t="shared" si="6"/>
        <v>0</v>
      </c>
      <c r="IY60" s="515">
        <f t="shared" si="7"/>
        <v>0</v>
      </c>
      <c r="IZ60" s="537"/>
      <c r="JA60" s="537"/>
      <c r="JB60" s="537"/>
      <c r="JC60" s="537"/>
      <c r="JD60" s="537"/>
      <c r="JE60" s="537"/>
      <c r="JF60" s="537"/>
      <c r="JG60" s="537"/>
      <c r="JH60" s="537"/>
      <c r="JI60" s="537"/>
      <c r="JJ60" s="537"/>
      <c r="JK60" s="537"/>
      <c r="JL60" s="537"/>
    </row>
    <row r="61" spans="1:272" s="77" customFormat="1" ht="31.5" x14ac:dyDescent="0.25">
      <c r="A61" s="497">
        <f>'OPTOMETRIA_IIst-pr. szczegółowy'!A61</f>
        <v>41</v>
      </c>
      <c r="B61" s="534" t="str">
        <f>IF('OPTOMETRIA_IIst-pr. szczegółowy'!B61&gt;0,'OPTOMETRIA_IIst-pr. szczegółowy'!B61," ")</f>
        <v xml:space="preserve"> </v>
      </c>
      <c r="C61" s="535" t="str">
        <f>IF('OPTOMETRIA_IIst-pr. szczegółowy'!C61&gt;0,'OPTOMETRIA_IIst-pr. szczegółowy'!C61," ")</f>
        <v>2026/2027</v>
      </c>
      <c r="D61" s="535" t="str">
        <f>IF('OPTOMETRIA_IIst-pr. szczegółowy'!D61&gt;0,'OPTOMETRIA_IIst-pr. szczegółowy'!D61," ")</f>
        <v xml:space="preserve"> </v>
      </c>
      <c r="E61" s="534">
        <f>IF('OPTOMETRIA_IIst-pr. szczegółowy'!E61&gt;0,'OPTOMETRIA_IIst-pr. szczegółowy'!E61," ")</f>
        <v>2</v>
      </c>
      <c r="F61" s="533" t="str">
        <f>IF('OPTOMETRIA_IIst-pr. szczegółowy'!F61&gt;0,'OPTOMETRIA_IIst-pr. szczegółowy'!F61," ")</f>
        <v>2027/2028</v>
      </c>
      <c r="G61" s="533" t="str">
        <f>IF('OPTOMETRIA_IIst-pr. szczegółowy'!G61&gt;0,'OPTOMETRIA_IIst-pr. szczegółowy'!G61," ")</f>
        <v>RPS</v>
      </c>
      <c r="H61" s="536" t="str">
        <f>IF('OPTOMETRIA_IIst-pr. szczegółowy'!H61&gt;0,'OPTOMETRIA_IIst-pr. szczegółowy'!H61," ")</f>
        <v xml:space="preserve"> </v>
      </c>
      <c r="I61" s="536" t="str">
        <f>IF('OPTOMETRIA_IIst-pr. szczegółowy'!I61&gt;0,'OPTOMETRIA_IIst-pr. szczegółowy'!I61," ")</f>
        <v>neurobiologia procesów widzenia</v>
      </c>
      <c r="J61" s="501">
        <f>'OPTOMETRIA_IIst-pr. szczegółowy'!Y61+'OPTOMETRIA_IIst-pr. szczegółowy'!AV61</f>
        <v>50</v>
      </c>
      <c r="K61" s="502">
        <f>'OPTOMETRIA_IIst-pr. szczegółowy'!AS61+'OPTOMETRIA_IIst-pr. szczegółowy'!BP61</f>
        <v>25</v>
      </c>
      <c r="L61" s="503">
        <f>'OPTOMETRIA_IIst-pr. szczegółowy'!Z61+'OPTOMETRIA_IIst-pr. szczegółowy'!AW61</f>
        <v>25</v>
      </c>
      <c r="M61" s="504">
        <f>'OPTOMETRIA_IIst-pr. szczegółowy'!AB61+'OPTOMETRIA_IIst-pr. szczegółowy'!AD61+'OPTOMETRIA_IIst-pr. szczegółowy'!AY61+'OPTOMETRIA_IIst-pr. szczegółowy'!BA61</f>
        <v>10</v>
      </c>
      <c r="N61" s="505">
        <f>'OPTOMETRIA_IIst-pr. szczegółowy'!AA61+'OPTOMETRIA_IIst-pr. szczegółowy'!AX61</f>
        <v>25</v>
      </c>
      <c r="O61" s="196">
        <f>'OPTOMETRIA_IIst-pr. szczegółowy'!X61+'OPTOMETRIA_IIst-pr. szczegółowy'!AU61</f>
        <v>2</v>
      </c>
      <c r="P61" s="506" t="str">
        <f>IF('OPTOMETRIA_IIst-pr. szczegółowy'!V61&gt;0,'OPTOMETRIA_IIst-pr. szczegółowy'!V61," ")</f>
        <v>zal/o</v>
      </c>
      <c r="Q61" s="507">
        <f t="shared" si="20"/>
        <v>2</v>
      </c>
      <c r="R61" s="508">
        <f t="shared" si="21"/>
        <v>1</v>
      </c>
      <c r="S61" s="509">
        <f t="shared" si="18"/>
        <v>1</v>
      </c>
      <c r="T61" s="187">
        <v>1</v>
      </c>
      <c r="U61" s="188"/>
      <c r="V61" s="188"/>
      <c r="W61" s="188"/>
      <c r="X61" s="188"/>
      <c r="Y61" s="188">
        <v>1</v>
      </c>
      <c r="Z61" s="188"/>
      <c r="AA61" s="188"/>
      <c r="AB61" s="188"/>
      <c r="AC61" s="188"/>
      <c r="AD61" s="188"/>
      <c r="AE61" s="189"/>
      <c r="AF61" s="189"/>
      <c r="AG61" s="189"/>
      <c r="AH61" s="189"/>
      <c r="AI61" s="189"/>
      <c r="AJ61" s="187"/>
      <c r="AK61" s="188"/>
      <c r="AL61" s="188"/>
      <c r="AM61" s="188"/>
      <c r="AN61" s="188"/>
      <c r="AO61" s="190"/>
      <c r="AP61" s="230"/>
      <c r="AQ61" s="188"/>
      <c r="AR61" s="188"/>
      <c r="AS61" s="188"/>
      <c r="AT61" s="188"/>
      <c r="AU61" s="188"/>
      <c r="AV61" s="188">
        <v>1</v>
      </c>
      <c r="AW61" s="188"/>
      <c r="AX61" s="188"/>
      <c r="AY61" s="188"/>
      <c r="AZ61" s="188"/>
      <c r="BA61" s="188"/>
      <c r="BB61" s="188"/>
      <c r="BC61" s="188"/>
      <c r="BD61" s="188"/>
      <c r="BE61" s="187"/>
      <c r="BF61" s="188">
        <v>1</v>
      </c>
      <c r="BG61" s="188"/>
      <c r="BH61" s="189"/>
      <c r="BI61" s="190"/>
      <c r="BJ61" s="187"/>
      <c r="BK61" s="188"/>
      <c r="BL61" s="188"/>
      <c r="BM61" s="188"/>
      <c r="BN61" s="188"/>
      <c r="BO61" s="188"/>
      <c r="BP61" s="188"/>
      <c r="BQ61" s="188"/>
      <c r="BR61" s="188"/>
      <c r="BS61" s="188"/>
      <c r="BT61" s="188"/>
      <c r="BU61" s="188"/>
      <c r="BV61" s="188"/>
      <c r="BW61" s="188"/>
      <c r="BX61" s="188"/>
      <c r="BY61" s="188"/>
      <c r="BZ61" s="188"/>
      <c r="CA61" s="188"/>
      <c r="CB61" s="188"/>
      <c r="CC61" s="188"/>
      <c r="CD61" s="188"/>
      <c r="CE61" s="188"/>
      <c r="CF61" s="188"/>
      <c r="CG61" s="188"/>
      <c r="CH61" s="188"/>
      <c r="CI61" s="188"/>
      <c r="CJ61" s="188"/>
      <c r="CK61" s="188"/>
      <c r="CL61" s="188"/>
      <c r="CM61" s="188"/>
      <c r="CN61" s="188"/>
      <c r="CO61" s="188"/>
      <c r="CP61" s="188"/>
      <c r="CQ61" s="188"/>
      <c r="CR61" s="188"/>
      <c r="CS61" s="188"/>
      <c r="CT61" s="188"/>
      <c r="CU61" s="188"/>
      <c r="CV61" s="188"/>
      <c r="CW61" s="188"/>
      <c r="CX61" s="188"/>
      <c r="CY61" s="188"/>
      <c r="CZ61" s="188"/>
      <c r="DA61" s="188"/>
      <c r="DB61" s="188"/>
      <c r="DC61" s="188"/>
      <c r="DD61" s="188"/>
      <c r="DE61" s="188"/>
      <c r="DF61" s="188"/>
      <c r="DG61" s="188"/>
      <c r="DH61" s="188"/>
      <c r="DI61" s="188"/>
      <c r="DJ61" s="188"/>
      <c r="DK61" s="188"/>
      <c r="DL61" s="188"/>
      <c r="DM61" s="188"/>
      <c r="DN61" s="188"/>
      <c r="DO61" s="188"/>
      <c r="DP61" s="188"/>
      <c r="DQ61" s="188"/>
      <c r="DR61" s="188"/>
      <c r="DS61" s="188"/>
      <c r="DT61" s="188"/>
      <c r="DU61" s="188"/>
      <c r="DV61" s="188"/>
      <c r="DW61" s="188"/>
      <c r="DX61" s="188"/>
      <c r="DY61" s="188"/>
      <c r="DZ61" s="188"/>
      <c r="EA61" s="188"/>
      <c r="EB61" s="188"/>
      <c r="EC61" s="188"/>
      <c r="ED61" s="188"/>
      <c r="EE61" s="188"/>
      <c r="EF61" s="188"/>
      <c r="EG61" s="188"/>
      <c r="EH61" s="188"/>
      <c r="EI61" s="188"/>
      <c r="EJ61" s="188"/>
      <c r="EK61" s="188"/>
      <c r="EL61" s="188"/>
      <c r="EM61" s="188"/>
      <c r="EN61" s="188"/>
      <c r="EO61" s="188"/>
      <c r="EP61" s="188"/>
      <c r="EQ61" s="188"/>
      <c r="ER61" s="188"/>
      <c r="ES61" s="188"/>
      <c r="ET61" s="188"/>
      <c r="EU61" s="555"/>
      <c r="EV61" s="187"/>
      <c r="EW61" s="188"/>
      <c r="EX61" s="188"/>
      <c r="EY61" s="188"/>
      <c r="EZ61" s="188"/>
      <c r="FA61" s="188"/>
      <c r="FB61" s="188"/>
      <c r="FC61" s="188"/>
      <c r="FD61" s="188"/>
      <c r="FE61" s="188"/>
      <c r="FF61" s="188"/>
      <c r="FG61" s="188"/>
      <c r="FH61" s="188"/>
      <c r="FI61" s="188"/>
      <c r="FJ61" s="188"/>
      <c r="FK61" s="188"/>
      <c r="FL61" s="188"/>
      <c r="FM61" s="188"/>
      <c r="FN61" s="188"/>
      <c r="FO61" s="188"/>
      <c r="FP61" s="188"/>
      <c r="FQ61" s="188"/>
      <c r="FR61" s="188"/>
      <c r="FS61" s="188"/>
      <c r="FT61" s="188"/>
      <c r="FU61" s="188"/>
      <c r="FV61" s="188"/>
      <c r="FW61" s="188"/>
      <c r="FX61" s="188"/>
      <c r="FY61" s="188"/>
      <c r="FZ61" s="188"/>
      <c r="GA61" s="188"/>
      <c r="GB61" s="188"/>
      <c r="GC61" s="188"/>
      <c r="GD61" s="188"/>
      <c r="GE61" s="188"/>
      <c r="GF61" s="188"/>
      <c r="GG61" s="188"/>
      <c r="GH61" s="188"/>
      <c r="GI61" s="188"/>
      <c r="GJ61" s="188"/>
      <c r="GK61" s="188"/>
      <c r="GL61" s="188"/>
      <c r="GM61" s="188"/>
      <c r="GN61" s="188"/>
      <c r="GO61" s="188"/>
      <c r="GP61" s="188"/>
      <c r="GQ61" s="188"/>
      <c r="GR61" s="188"/>
      <c r="GS61" s="188"/>
      <c r="GT61" s="188"/>
      <c r="GU61" s="188"/>
      <c r="GV61" s="188"/>
      <c r="GW61" s="188"/>
      <c r="GX61" s="188"/>
      <c r="GY61" s="188"/>
      <c r="GZ61" s="188"/>
      <c r="HA61" s="188"/>
      <c r="HB61" s="188"/>
      <c r="HC61" s="188"/>
      <c r="HD61" s="188"/>
      <c r="HE61" s="188"/>
      <c r="HF61" s="188"/>
      <c r="HG61" s="188"/>
      <c r="HH61" s="188"/>
      <c r="HI61" s="188"/>
      <c r="HJ61" s="188"/>
      <c r="HK61" s="188"/>
      <c r="HL61" s="188"/>
      <c r="HM61" s="188"/>
      <c r="HN61" s="188"/>
      <c r="HO61" s="188"/>
      <c r="HP61" s="188"/>
      <c r="HQ61" s="188"/>
      <c r="HR61" s="188"/>
      <c r="HS61" s="188"/>
      <c r="HT61" s="188"/>
      <c r="HU61" s="188"/>
      <c r="HV61" s="188"/>
      <c r="HW61" s="188"/>
      <c r="HX61" s="188"/>
      <c r="HY61" s="188"/>
      <c r="HZ61" s="188"/>
      <c r="IA61" s="188"/>
      <c r="IB61" s="188"/>
      <c r="IC61" s="188"/>
      <c r="ID61" s="188"/>
      <c r="IE61" s="188"/>
      <c r="IF61" s="188"/>
      <c r="IG61" s="190"/>
      <c r="IH61" s="230"/>
      <c r="II61" s="188"/>
      <c r="IJ61" s="188"/>
      <c r="IK61" s="188"/>
      <c r="IL61" s="188"/>
      <c r="IM61" s="188"/>
      <c r="IN61" s="188"/>
      <c r="IO61" s="188"/>
      <c r="IP61" s="188"/>
      <c r="IQ61" s="188"/>
      <c r="IR61" s="188"/>
      <c r="IS61" s="188"/>
      <c r="IT61" s="188"/>
      <c r="IU61" s="188"/>
      <c r="IV61" s="189"/>
      <c r="IW61" s="513">
        <f t="shared" si="19"/>
        <v>0</v>
      </c>
      <c r="IX61" s="514">
        <f t="shared" si="6"/>
        <v>0</v>
      </c>
      <c r="IY61" s="515">
        <f t="shared" si="7"/>
        <v>0</v>
      </c>
      <c r="IZ61" s="537"/>
      <c r="JA61" s="537"/>
      <c r="JB61" s="537"/>
      <c r="JC61" s="537"/>
      <c r="JD61" s="537"/>
      <c r="JE61" s="537"/>
      <c r="JF61" s="537"/>
      <c r="JG61" s="537"/>
      <c r="JH61" s="537"/>
      <c r="JI61" s="537"/>
      <c r="JJ61" s="537"/>
      <c r="JK61" s="537"/>
      <c r="JL61" s="537"/>
    </row>
    <row r="62" spans="1:272" s="77" customFormat="1" ht="31.5" x14ac:dyDescent="0.25">
      <c r="A62" s="497">
        <f>'OPTOMETRIA_IIst-pr. szczegółowy'!A62</f>
        <v>42</v>
      </c>
      <c r="B62" s="534" t="str">
        <f>IF('OPTOMETRIA_IIst-pr. szczegółowy'!B62&gt;0,'OPTOMETRIA_IIst-pr. szczegółowy'!B62," ")</f>
        <v xml:space="preserve"> </v>
      </c>
      <c r="C62" s="535" t="str">
        <f>IF('OPTOMETRIA_IIst-pr. szczegółowy'!C62&gt;0,'OPTOMETRIA_IIst-pr. szczegółowy'!C62," ")</f>
        <v>2026/2027</v>
      </c>
      <c r="D62" s="535" t="str">
        <f>IF('OPTOMETRIA_IIst-pr. szczegółowy'!D62&gt;0,'OPTOMETRIA_IIst-pr. szczegółowy'!D62," ")</f>
        <v xml:space="preserve"> </v>
      </c>
      <c r="E62" s="534">
        <f>IF('OPTOMETRIA_IIst-pr. szczegółowy'!E62&gt;0,'OPTOMETRIA_IIst-pr. szczegółowy'!E62," ")</f>
        <v>2</v>
      </c>
      <c r="F62" s="533" t="str">
        <f>IF('OPTOMETRIA_IIst-pr. szczegółowy'!F62&gt;0,'OPTOMETRIA_IIst-pr. szczegółowy'!F62," ")</f>
        <v>2027/2028</v>
      </c>
      <c r="G62" s="533" t="str">
        <f>IF('OPTOMETRIA_IIst-pr. szczegółowy'!G62&gt;0,'OPTOMETRIA_IIst-pr. szczegółowy'!G62," ")</f>
        <v>RPS</v>
      </c>
      <c r="H62" s="536" t="str">
        <f>IF('OPTOMETRIA_IIst-pr. szczegółowy'!H62&gt;0,'OPTOMETRIA_IIst-pr. szczegółowy'!H62," ")</f>
        <v xml:space="preserve"> </v>
      </c>
      <c r="I62" s="536" t="str">
        <f>IF('OPTOMETRIA_IIst-pr. szczegółowy'!I62&gt;0,'OPTOMETRIA_IIst-pr. szczegółowy'!I62," ")</f>
        <v>diagnostyka okulistyczna – techniki soczewkowe</v>
      </c>
      <c r="J62" s="501">
        <f>'OPTOMETRIA_IIst-pr. szczegółowy'!Y62+'OPTOMETRIA_IIst-pr. szczegółowy'!AV62</f>
        <v>75</v>
      </c>
      <c r="K62" s="502">
        <f>'OPTOMETRIA_IIst-pr. szczegółowy'!AS62+'OPTOMETRIA_IIst-pr. szczegółowy'!BP62</f>
        <v>40</v>
      </c>
      <c r="L62" s="503">
        <f>'OPTOMETRIA_IIst-pr. szczegółowy'!Z62+'OPTOMETRIA_IIst-pr. szczegółowy'!AW62</f>
        <v>35</v>
      </c>
      <c r="M62" s="504">
        <f>'OPTOMETRIA_IIst-pr. szczegółowy'!AB62+'OPTOMETRIA_IIst-pr. szczegółowy'!AD62+'OPTOMETRIA_IIst-pr. szczegółowy'!AY62+'OPTOMETRIA_IIst-pr. szczegółowy'!BA62</f>
        <v>10</v>
      </c>
      <c r="N62" s="505">
        <f>'OPTOMETRIA_IIst-pr. szczegółowy'!AA62+'OPTOMETRIA_IIst-pr. szczegółowy'!AX62</f>
        <v>35</v>
      </c>
      <c r="O62" s="196">
        <f>'OPTOMETRIA_IIst-pr. szczegółowy'!X62+'OPTOMETRIA_IIst-pr. szczegółowy'!AU62</f>
        <v>3</v>
      </c>
      <c r="P62" s="506" t="str">
        <f>IF('OPTOMETRIA_IIst-pr. szczegółowy'!V62&gt;0,'OPTOMETRIA_IIst-pr. szczegółowy'!V62," ")</f>
        <v>zal/o</v>
      </c>
      <c r="Q62" s="507">
        <f t="shared" si="16"/>
        <v>2</v>
      </c>
      <c r="R62" s="508">
        <f t="shared" si="17"/>
        <v>3</v>
      </c>
      <c r="S62" s="509">
        <f t="shared" si="18"/>
        <v>1</v>
      </c>
      <c r="T62" s="187"/>
      <c r="U62" s="188"/>
      <c r="V62" s="188">
        <v>1</v>
      </c>
      <c r="W62" s="188"/>
      <c r="X62" s="188"/>
      <c r="Y62" s="188"/>
      <c r="Z62" s="188"/>
      <c r="AA62" s="188">
        <v>1</v>
      </c>
      <c r="AB62" s="188"/>
      <c r="AC62" s="188"/>
      <c r="AD62" s="188"/>
      <c r="AE62" s="189"/>
      <c r="AF62" s="189"/>
      <c r="AG62" s="189"/>
      <c r="AH62" s="189"/>
      <c r="AI62" s="189"/>
      <c r="AJ62" s="187"/>
      <c r="AK62" s="188"/>
      <c r="AL62" s="188"/>
      <c r="AM62" s="188"/>
      <c r="AN62" s="188"/>
      <c r="AO62" s="190"/>
      <c r="AP62" s="230"/>
      <c r="AQ62" s="188">
        <v>1</v>
      </c>
      <c r="AR62" s="188">
        <v>1</v>
      </c>
      <c r="AS62" s="188">
        <v>1</v>
      </c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7">
        <v>1</v>
      </c>
      <c r="BF62" s="188"/>
      <c r="BG62" s="188"/>
      <c r="BH62" s="189"/>
      <c r="BI62" s="190"/>
      <c r="BJ62" s="187"/>
      <c r="BK62" s="188"/>
      <c r="BL62" s="188"/>
      <c r="BM62" s="188"/>
      <c r="BN62" s="188"/>
      <c r="BO62" s="188"/>
      <c r="BP62" s="188"/>
      <c r="BQ62" s="188"/>
      <c r="BR62" s="188"/>
      <c r="BS62" s="188"/>
      <c r="BT62" s="188"/>
      <c r="BU62" s="188"/>
      <c r="BV62" s="188"/>
      <c r="BW62" s="188"/>
      <c r="BX62" s="188"/>
      <c r="BY62" s="188"/>
      <c r="BZ62" s="188"/>
      <c r="CA62" s="188"/>
      <c r="CB62" s="188"/>
      <c r="CC62" s="188"/>
      <c r="CD62" s="188"/>
      <c r="CE62" s="188"/>
      <c r="CF62" s="188"/>
      <c r="CG62" s="188"/>
      <c r="CH62" s="188"/>
      <c r="CI62" s="188"/>
      <c r="CJ62" s="188"/>
      <c r="CK62" s="188"/>
      <c r="CL62" s="188"/>
      <c r="CM62" s="188"/>
      <c r="CN62" s="188"/>
      <c r="CO62" s="188"/>
      <c r="CP62" s="188"/>
      <c r="CQ62" s="188"/>
      <c r="CR62" s="188"/>
      <c r="CS62" s="188"/>
      <c r="CT62" s="188"/>
      <c r="CU62" s="188"/>
      <c r="CV62" s="188"/>
      <c r="CW62" s="188"/>
      <c r="CX62" s="188"/>
      <c r="CY62" s="188"/>
      <c r="CZ62" s="188"/>
      <c r="DA62" s="188"/>
      <c r="DB62" s="188"/>
      <c r="DC62" s="188"/>
      <c r="DD62" s="188"/>
      <c r="DE62" s="188"/>
      <c r="DF62" s="188"/>
      <c r="DG62" s="188"/>
      <c r="DH62" s="188"/>
      <c r="DI62" s="188"/>
      <c r="DJ62" s="188"/>
      <c r="DK62" s="188"/>
      <c r="DL62" s="188"/>
      <c r="DM62" s="188"/>
      <c r="DN62" s="188"/>
      <c r="DO62" s="188"/>
      <c r="DP62" s="188"/>
      <c r="DQ62" s="188"/>
      <c r="DR62" s="188"/>
      <c r="DS62" s="188"/>
      <c r="DT62" s="188"/>
      <c r="DU62" s="188"/>
      <c r="DV62" s="188"/>
      <c r="DW62" s="188"/>
      <c r="DX62" s="188"/>
      <c r="DY62" s="188"/>
      <c r="DZ62" s="188"/>
      <c r="EA62" s="188"/>
      <c r="EB62" s="188"/>
      <c r="EC62" s="188"/>
      <c r="ED62" s="188"/>
      <c r="EE62" s="188"/>
      <c r="EF62" s="188"/>
      <c r="EG62" s="188"/>
      <c r="EH62" s="188"/>
      <c r="EI62" s="188"/>
      <c r="EJ62" s="188"/>
      <c r="EK62" s="188"/>
      <c r="EL62" s="188"/>
      <c r="EM62" s="188"/>
      <c r="EN62" s="188"/>
      <c r="EO62" s="188"/>
      <c r="EP62" s="188"/>
      <c r="EQ62" s="188"/>
      <c r="ER62" s="188"/>
      <c r="ES62" s="188"/>
      <c r="ET62" s="188"/>
      <c r="EU62" s="555"/>
      <c r="EV62" s="187"/>
      <c r="EW62" s="188"/>
      <c r="EX62" s="188"/>
      <c r="EY62" s="188"/>
      <c r="EZ62" s="188"/>
      <c r="FA62" s="188"/>
      <c r="FB62" s="188"/>
      <c r="FC62" s="188"/>
      <c r="FD62" s="188"/>
      <c r="FE62" s="188"/>
      <c r="FF62" s="188"/>
      <c r="FG62" s="188"/>
      <c r="FH62" s="188"/>
      <c r="FI62" s="188"/>
      <c r="FJ62" s="188"/>
      <c r="FK62" s="188"/>
      <c r="FL62" s="188"/>
      <c r="FM62" s="188"/>
      <c r="FN62" s="188"/>
      <c r="FO62" s="188"/>
      <c r="FP62" s="188"/>
      <c r="FQ62" s="188"/>
      <c r="FR62" s="188"/>
      <c r="FS62" s="188"/>
      <c r="FT62" s="188"/>
      <c r="FU62" s="188"/>
      <c r="FV62" s="188"/>
      <c r="FW62" s="188"/>
      <c r="FX62" s="188"/>
      <c r="FY62" s="188"/>
      <c r="FZ62" s="188"/>
      <c r="GA62" s="188"/>
      <c r="GB62" s="188"/>
      <c r="GC62" s="188"/>
      <c r="GD62" s="188"/>
      <c r="GE62" s="188"/>
      <c r="GF62" s="188"/>
      <c r="GG62" s="188"/>
      <c r="GH62" s="188"/>
      <c r="GI62" s="188"/>
      <c r="GJ62" s="188"/>
      <c r="GK62" s="188"/>
      <c r="GL62" s="188"/>
      <c r="GM62" s="188"/>
      <c r="GN62" s="188"/>
      <c r="GO62" s="188"/>
      <c r="GP62" s="188"/>
      <c r="GQ62" s="188"/>
      <c r="GR62" s="188"/>
      <c r="GS62" s="188"/>
      <c r="GT62" s="188"/>
      <c r="GU62" s="188"/>
      <c r="GV62" s="188"/>
      <c r="GW62" s="188"/>
      <c r="GX62" s="188"/>
      <c r="GY62" s="188"/>
      <c r="GZ62" s="188"/>
      <c r="HA62" s="188"/>
      <c r="HB62" s="188"/>
      <c r="HC62" s="188"/>
      <c r="HD62" s="188"/>
      <c r="HE62" s="188"/>
      <c r="HF62" s="188"/>
      <c r="HG62" s="188"/>
      <c r="HH62" s="188"/>
      <c r="HI62" s="188"/>
      <c r="HJ62" s="188"/>
      <c r="HK62" s="188"/>
      <c r="HL62" s="188"/>
      <c r="HM62" s="188"/>
      <c r="HN62" s="188"/>
      <c r="HO62" s="188"/>
      <c r="HP62" s="188"/>
      <c r="HQ62" s="188"/>
      <c r="HR62" s="188"/>
      <c r="HS62" s="188"/>
      <c r="HT62" s="188"/>
      <c r="HU62" s="188"/>
      <c r="HV62" s="188"/>
      <c r="HW62" s="188"/>
      <c r="HX62" s="188"/>
      <c r="HY62" s="188"/>
      <c r="HZ62" s="188"/>
      <c r="IA62" s="188"/>
      <c r="IB62" s="188"/>
      <c r="IC62" s="188"/>
      <c r="ID62" s="188"/>
      <c r="IE62" s="188"/>
      <c r="IF62" s="188"/>
      <c r="IG62" s="190"/>
      <c r="IH62" s="230"/>
      <c r="II62" s="188"/>
      <c r="IJ62" s="188"/>
      <c r="IK62" s="188"/>
      <c r="IL62" s="188"/>
      <c r="IM62" s="188"/>
      <c r="IN62" s="188"/>
      <c r="IO62" s="188"/>
      <c r="IP62" s="188"/>
      <c r="IQ62" s="188"/>
      <c r="IR62" s="188"/>
      <c r="IS62" s="188"/>
      <c r="IT62" s="188"/>
      <c r="IU62" s="188"/>
      <c r="IV62" s="189"/>
      <c r="IW62" s="513">
        <f t="shared" si="19"/>
        <v>0</v>
      </c>
      <c r="IX62" s="514">
        <f t="shared" si="6"/>
        <v>0</v>
      </c>
      <c r="IY62" s="515">
        <f t="shared" si="7"/>
        <v>0</v>
      </c>
      <c r="IZ62" s="537"/>
      <c r="JA62" s="537"/>
      <c r="JB62" s="537"/>
      <c r="JC62" s="537"/>
      <c r="JD62" s="537"/>
      <c r="JE62" s="537"/>
      <c r="JF62" s="537"/>
      <c r="JG62" s="537"/>
      <c r="JH62" s="537"/>
      <c r="JI62" s="537"/>
      <c r="JJ62" s="537"/>
      <c r="JK62" s="537"/>
      <c r="JL62" s="537"/>
    </row>
    <row r="63" spans="1:272" s="77" customFormat="1" ht="63" x14ac:dyDescent="0.25">
      <c r="A63" s="497">
        <f>'OPTOMETRIA_IIst-pr. szczegółowy'!A63</f>
        <v>43</v>
      </c>
      <c r="B63" s="534" t="str">
        <f>IF('OPTOMETRIA_IIst-pr. szczegółowy'!B63&gt;0,'OPTOMETRIA_IIst-pr. szczegółowy'!B63," ")</f>
        <v xml:space="preserve"> </v>
      </c>
      <c r="C63" s="535" t="str">
        <f>IF('OPTOMETRIA_IIst-pr. szczegółowy'!C63&gt;0,'OPTOMETRIA_IIst-pr. szczegółowy'!C63," ")</f>
        <v>2026/2027</v>
      </c>
      <c r="D63" s="535" t="str">
        <f>IF('OPTOMETRIA_IIst-pr. szczegółowy'!D63&gt;0,'OPTOMETRIA_IIst-pr. szczegółowy'!D63," ")</f>
        <v xml:space="preserve"> </v>
      </c>
      <c r="E63" s="534">
        <f>IF('OPTOMETRIA_IIst-pr. szczegółowy'!E63&gt;0,'OPTOMETRIA_IIst-pr. szczegółowy'!E63," ")</f>
        <v>2</v>
      </c>
      <c r="F63" s="533" t="str">
        <f>IF('OPTOMETRIA_IIst-pr. szczegółowy'!F63&gt;0,'OPTOMETRIA_IIst-pr. szczegółowy'!F63," ")</f>
        <v>2027/2028</v>
      </c>
      <c r="G63" s="533" t="str">
        <f>IF('OPTOMETRIA_IIst-pr. szczegółowy'!G63&gt;0,'OPTOMETRIA_IIst-pr. szczegółowy'!G63," ")</f>
        <v>POW</v>
      </c>
      <c r="H63" s="536" t="str">
        <f>IF('OPTOMETRIA_IIst-pr. szczegółowy'!H63&gt;0,'OPTOMETRIA_IIst-pr. szczegółowy'!H63," ")</f>
        <v xml:space="preserve"> </v>
      </c>
      <c r="I63" s="536" t="str">
        <f>IF('OPTOMETRIA_IIst-pr. szczegółowy'!I63&gt;0,'OPTOMETRIA_IIst-pr. szczegółowy'!I63," ")</f>
        <v xml:space="preserve">rehabilitacja wzrokowa u dzieci i doroslych / terapeutyczny dobór korekcji </v>
      </c>
      <c r="J63" s="501">
        <f>'OPTOMETRIA_IIst-pr. szczegółowy'!Y63+'OPTOMETRIA_IIst-pr. szczegółowy'!AV63</f>
        <v>50</v>
      </c>
      <c r="K63" s="502">
        <f>'OPTOMETRIA_IIst-pr. szczegółowy'!AS63+'OPTOMETRIA_IIst-pr. szczegółowy'!BP63</f>
        <v>20</v>
      </c>
      <c r="L63" s="503">
        <f>'OPTOMETRIA_IIst-pr. szczegółowy'!Z63+'OPTOMETRIA_IIst-pr. szczegółowy'!AW63</f>
        <v>30</v>
      </c>
      <c r="M63" s="504">
        <f>'OPTOMETRIA_IIst-pr. szczegółowy'!AB63+'OPTOMETRIA_IIst-pr. szczegółowy'!AD63+'OPTOMETRIA_IIst-pr. szczegółowy'!AY63+'OPTOMETRIA_IIst-pr. szczegółowy'!BA63</f>
        <v>10</v>
      </c>
      <c r="N63" s="505">
        <f>'OPTOMETRIA_IIst-pr. szczegółowy'!AA63+'OPTOMETRIA_IIst-pr. szczegółowy'!AX63</f>
        <v>30</v>
      </c>
      <c r="O63" s="196">
        <f>'OPTOMETRIA_IIst-pr. szczegółowy'!X63+'OPTOMETRIA_IIst-pr. szczegółowy'!AU63</f>
        <v>2</v>
      </c>
      <c r="P63" s="506" t="str">
        <f>IF('OPTOMETRIA_IIst-pr. szczegółowy'!V62&gt;0,'OPTOMETRIA_IIst-pr. szczegółowy'!V62," ")</f>
        <v>zal/o</v>
      </c>
      <c r="Q63" s="507">
        <f t="shared" si="16"/>
        <v>2</v>
      </c>
      <c r="R63" s="508">
        <f t="shared" si="17"/>
        <v>2</v>
      </c>
      <c r="S63" s="509">
        <f t="shared" si="18"/>
        <v>1</v>
      </c>
      <c r="T63" s="187"/>
      <c r="U63" s="188"/>
      <c r="V63" s="188"/>
      <c r="W63" s="188"/>
      <c r="X63" s="188">
        <v>1</v>
      </c>
      <c r="Y63" s="188"/>
      <c r="Z63" s="188"/>
      <c r="AA63" s="188"/>
      <c r="AB63" s="188">
        <v>1</v>
      </c>
      <c r="AC63" s="188"/>
      <c r="AD63" s="188"/>
      <c r="AE63" s="189"/>
      <c r="AF63" s="189"/>
      <c r="AG63" s="189"/>
      <c r="AH63" s="189"/>
      <c r="AI63" s="189"/>
      <c r="AJ63" s="187"/>
      <c r="AK63" s="188"/>
      <c r="AL63" s="188"/>
      <c r="AM63" s="188"/>
      <c r="AN63" s="188"/>
      <c r="AO63" s="190"/>
      <c r="AP63" s="230"/>
      <c r="AQ63" s="188"/>
      <c r="AR63" s="188"/>
      <c r="AS63" s="188"/>
      <c r="AT63" s="188">
        <v>1</v>
      </c>
      <c r="AU63" s="188"/>
      <c r="AV63" s="188"/>
      <c r="AW63" s="188">
        <v>1</v>
      </c>
      <c r="AX63" s="188"/>
      <c r="AY63" s="188"/>
      <c r="AZ63" s="188"/>
      <c r="BA63" s="188"/>
      <c r="BB63" s="188"/>
      <c r="BC63" s="188"/>
      <c r="BD63" s="188"/>
      <c r="BE63" s="187"/>
      <c r="BF63" s="188"/>
      <c r="BG63" s="188">
        <v>1</v>
      </c>
      <c r="BH63" s="189"/>
      <c r="BI63" s="190"/>
      <c r="BJ63" s="187"/>
      <c r="BK63" s="188"/>
      <c r="BL63" s="188"/>
      <c r="BM63" s="188"/>
      <c r="BN63" s="188"/>
      <c r="BO63" s="188"/>
      <c r="BP63" s="188"/>
      <c r="BQ63" s="188"/>
      <c r="BR63" s="188"/>
      <c r="BS63" s="188"/>
      <c r="BT63" s="188"/>
      <c r="BU63" s="188"/>
      <c r="BV63" s="188"/>
      <c r="BW63" s="188"/>
      <c r="BX63" s="188"/>
      <c r="BY63" s="188"/>
      <c r="BZ63" s="188"/>
      <c r="CA63" s="188"/>
      <c r="CB63" s="188"/>
      <c r="CC63" s="188"/>
      <c r="CD63" s="188"/>
      <c r="CE63" s="188"/>
      <c r="CF63" s="188"/>
      <c r="CG63" s="188"/>
      <c r="CH63" s="188"/>
      <c r="CI63" s="188"/>
      <c r="CJ63" s="188"/>
      <c r="CK63" s="188"/>
      <c r="CL63" s="188"/>
      <c r="CM63" s="188"/>
      <c r="CN63" s="188"/>
      <c r="CO63" s="188"/>
      <c r="CP63" s="188"/>
      <c r="CQ63" s="188"/>
      <c r="CR63" s="188"/>
      <c r="CS63" s="188"/>
      <c r="CT63" s="188"/>
      <c r="CU63" s="188"/>
      <c r="CV63" s="188"/>
      <c r="CW63" s="188"/>
      <c r="CX63" s="188"/>
      <c r="CY63" s="188"/>
      <c r="CZ63" s="188"/>
      <c r="DA63" s="188"/>
      <c r="DB63" s="188"/>
      <c r="DC63" s="188"/>
      <c r="DD63" s="188"/>
      <c r="DE63" s="188"/>
      <c r="DF63" s="188"/>
      <c r="DG63" s="188"/>
      <c r="DH63" s="188"/>
      <c r="DI63" s="188"/>
      <c r="DJ63" s="188"/>
      <c r="DK63" s="188"/>
      <c r="DL63" s="188"/>
      <c r="DM63" s="188"/>
      <c r="DN63" s="188"/>
      <c r="DO63" s="188"/>
      <c r="DP63" s="188"/>
      <c r="DQ63" s="188"/>
      <c r="DR63" s="188"/>
      <c r="DS63" s="188"/>
      <c r="DT63" s="188"/>
      <c r="DU63" s="188"/>
      <c r="DV63" s="188"/>
      <c r="DW63" s="188"/>
      <c r="DX63" s="188"/>
      <c r="DY63" s="188"/>
      <c r="DZ63" s="188"/>
      <c r="EA63" s="188"/>
      <c r="EB63" s="188"/>
      <c r="EC63" s="188"/>
      <c r="ED63" s="188"/>
      <c r="EE63" s="188"/>
      <c r="EF63" s="188"/>
      <c r="EG63" s="188"/>
      <c r="EH63" s="188"/>
      <c r="EI63" s="188"/>
      <c r="EJ63" s="188"/>
      <c r="EK63" s="188"/>
      <c r="EL63" s="188"/>
      <c r="EM63" s="188"/>
      <c r="EN63" s="188"/>
      <c r="EO63" s="188"/>
      <c r="EP63" s="188"/>
      <c r="EQ63" s="188"/>
      <c r="ER63" s="188"/>
      <c r="ES63" s="188"/>
      <c r="ET63" s="188"/>
      <c r="EU63" s="555"/>
      <c r="EV63" s="187"/>
      <c r="EW63" s="188"/>
      <c r="EX63" s="188"/>
      <c r="EY63" s="188"/>
      <c r="EZ63" s="188"/>
      <c r="FA63" s="188"/>
      <c r="FB63" s="188"/>
      <c r="FC63" s="188"/>
      <c r="FD63" s="188"/>
      <c r="FE63" s="188"/>
      <c r="FF63" s="188"/>
      <c r="FG63" s="188"/>
      <c r="FH63" s="188"/>
      <c r="FI63" s="188"/>
      <c r="FJ63" s="188"/>
      <c r="FK63" s="188"/>
      <c r="FL63" s="188"/>
      <c r="FM63" s="188"/>
      <c r="FN63" s="188"/>
      <c r="FO63" s="188"/>
      <c r="FP63" s="188"/>
      <c r="FQ63" s="188"/>
      <c r="FR63" s="188"/>
      <c r="FS63" s="188"/>
      <c r="FT63" s="188"/>
      <c r="FU63" s="188"/>
      <c r="FV63" s="188"/>
      <c r="FW63" s="188"/>
      <c r="FX63" s="188"/>
      <c r="FY63" s="188"/>
      <c r="FZ63" s="188"/>
      <c r="GA63" s="188"/>
      <c r="GB63" s="188"/>
      <c r="GC63" s="188"/>
      <c r="GD63" s="188"/>
      <c r="GE63" s="188"/>
      <c r="GF63" s="188"/>
      <c r="GG63" s="188"/>
      <c r="GH63" s="188"/>
      <c r="GI63" s="188"/>
      <c r="GJ63" s="188"/>
      <c r="GK63" s="188"/>
      <c r="GL63" s="188"/>
      <c r="GM63" s="188"/>
      <c r="GN63" s="188"/>
      <c r="GO63" s="188"/>
      <c r="GP63" s="188"/>
      <c r="GQ63" s="188"/>
      <c r="GR63" s="188"/>
      <c r="GS63" s="188"/>
      <c r="GT63" s="188"/>
      <c r="GU63" s="188"/>
      <c r="GV63" s="188"/>
      <c r="GW63" s="188"/>
      <c r="GX63" s="188"/>
      <c r="GY63" s="188"/>
      <c r="GZ63" s="188"/>
      <c r="HA63" s="188"/>
      <c r="HB63" s="188"/>
      <c r="HC63" s="188"/>
      <c r="HD63" s="188"/>
      <c r="HE63" s="188"/>
      <c r="HF63" s="188"/>
      <c r="HG63" s="188"/>
      <c r="HH63" s="188"/>
      <c r="HI63" s="188"/>
      <c r="HJ63" s="188"/>
      <c r="HK63" s="188"/>
      <c r="HL63" s="188"/>
      <c r="HM63" s="188"/>
      <c r="HN63" s="188"/>
      <c r="HO63" s="188"/>
      <c r="HP63" s="188"/>
      <c r="HQ63" s="188"/>
      <c r="HR63" s="188"/>
      <c r="HS63" s="188"/>
      <c r="HT63" s="188"/>
      <c r="HU63" s="188"/>
      <c r="HV63" s="188"/>
      <c r="HW63" s="188"/>
      <c r="HX63" s="188"/>
      <c r="HY63" s="188"/>
      <c r="HZ63" s="188"/>
      <c r="IA63" s="188"/>
      <c r="IB63" s="188"/>
      <c r="IC63" s="188"/>
      <c r="ID63" s="188"/>
      <c r="IE63" s="188"/>
      <c r="IF63" s="188"/>
      <c r="IG63" s="190"/>
      <c r="IH63" s="230"/>
      <c r="II63" s="188"/>
      <c r="IJ63" s="188"/>
      <c r="IK63" s="188"/>
      <c r="IL63" s="188"/>
      <c r="IM63" s="188"/>
      <c r="IN63" s="188"/>
      <c r="IO63" s="188"/>
      <c r="IP63" s="188"/>
      <c r="IQ63" s="188"/>
      <c r="IR63" s="188"/>
      <c r="IS63" s="188"/>
      <c r="IT63" s="188"/>
      <c r="IU63" s="188"/>
      <c r="IV63" s="189"/>
      <c r="IW63" s="513">
        <f t="shared" si="19"/>
        <v>0</v>
      </c>
      <c r="IX63" s="514">
        <f t="shared" si="6"/>
        <v>0</v>
      </c>
      <c r="IY63" s="515">
        <f t="shared" si="7"/>
        <v>0</v>
      </c>
      <c r="IZ63" s="537"/>
      <c r="JA63" s="537"/>
      <c r="JB63" s="537"/>
      <c r="JC63" s="537"/>
      <c r="JD63" s="537"/>
      <c r="JE63" s="537"/>
      <c r="JF63" s="537"/>
      <c r="JG63" s="537"/>
      <c r="JH63" s="537"/>
      <c r="JI63" s="537"/>
      <c r="JJ63" s="537"/>
      <c r="JK63" s="537"/>
      <c r="JL63" s="537"/>
    </row>
    <row r="64" spans="1:272" s="77" customFormat="1" ht="63" x14ac:dyDescent="0.25">
      <c r="A64" s="497">
        <f>'OPTOMETRIA_IIst-pr. szczegółowy'!A64</f>
        <v>44</v>
      </c>
      <c r="B64" s="534" t="str">
        <f>IF('OPTOMETRIA_IIst-pr. szczegółowy'!B64&gt;0,'OPTOMETRIA_IIst-pr. szczegółowy'!B64," ")</f>
        <v xml:space="preserve"> </v>
      </c>
      <c r="C64" s="535" t="str">
        <f>IF('OPTOMETRIA_IIst-pr. szczegółowy'!C64&gt;0,'OPTOMETRIA_IIst-pr. szczegółowy'!C64," ")</f>
        <v>2026/2027</v>
      </c>
      <c r="D64" s="535" t="str">
        <f>IF('OPTOMETRIA_IIst-pr. szczegółowy'!D64&gt;0,'OPTOMETRIA_IIst-pr. szczegółowy'!D64," ")</f>
        <v xml:space="preserve"> </v>
      </c>
      <c r="E64" s="534">
        <f>IF('OPTOMETRIA_IIst-pr. szczegółowy'!E64&gt;0,'OPTOMETRIA_IIst-pr. szczegółowy'!E64," ")</f>
        <v>2</v>
      </c>
      <c r="F64" s="533" t="str">
        <f>IF('OPTOMETRIA_IIst-pr. szczegółowy'!F64&gt;0,'OPTOMETRIA_IIst-pr. szczegółowy'!F64," ")</f>
        <v>2027/2028</v>
      </c>
      <c r="G64" s="533" t="str">
        <f>IF('OPTOMETRIA_IIst-pr. szczegółowy'!G64&gt;0,'OPTOMETRIA_IIst-pr. szczegółowy'!G64," ")</f>
        <v>POW</v>
      </c>
      <c r="H64" s="536" t="str">
        <f>IF('OPTOMETRIA_IIst-pr. szczegółowy'!H64&gt;0,'OPTOMETRIA_IIst-pr. szczegółowy'!H64," ")</f>
        <v xml:space="preserve"> </v>
      </c>
      <c r="I64" s="536" t="str">
        <f>IF('OPTOMETRIA_IIst-pr. szczegółowy'!I64&gt;0,'OPTOMETRIA_IIst-pr. szczegółowy'!I64," ")</f>
        <v>interdyscyplinarna diagnostyka okulistyczna / ogólnoustrojowe determinanty chorób oczu</v>
      </c>
      <c r="J64" s="501">
        <f>'OPTOMETRIA_IIst-pr. szczegółowy'!Y64+'OPTOMETRIA_IIst-pr. szczegółowy'!AV64</f>
        <v>50</v>
      </c>
      <c r="K64" s="502">
        <f>'OPTOMETRIA_IIst-pr. szczegółowy'!AS64+'OPTOMETRIA_IIst-pr. szczegółowy'!BP64</f>
        <v>20</v>
      </c>
      <c r="L64" s="503">
        <f>'OPTOMETRIA_IIst-pr. szczegółowy'!Z64+'OPTOMETRIA_IIst-pr. szczegółowy'!AW64</f>
        <v>30</v>
      </c>
      <c r="M64" s="504">
        <f>'OPTOMETRIA_IIst-pr. szczegółowy'!AB64+'OPTOMETRIA_IIst-pr. szczegółowy'!AD64+'OPTOMETRIA_IIst-pr. szczegółowy'!AY64+'OPTOMETRIA_IIst-pr. szczegółowy'!BA64</f>
        <v>10</v>
      </c>
      <c r="N64" s="505">
        <f>'OPTOMETRIA_IIst-pr. szczegółowy'!AA64+'OPTOMETRIA_IIst-pr. szczegółowy'!AX64</f>
        <v>30</v>
      </c>
      <c r="O64" s="196">
        <f>'OPTOMETRIA_IIst-pr. szczegółowy'!X64+'OPTOMETRIA_IIst-pr. szczegółowy'!AU64</f>
        <v>2</v>
      </c>
      <c r="P64" s="506" t="str">
        <f>IF('OPTOMETRIA_IIst-pr. szczegółowy'!V64&gt;0,'OPTOMETRIA_IIst-pr. szczegółowy'!V64," ")</f>
        <v>zal/o</v>
      </c>
      <c r="Q64" s="507">
        <f t="shared" si="16"/>
        <v>4</v>
      </c>
      <c r="R64" s="508">
        <f t="shared" si="17"/>
        <v>1</v>
      </c>
      <c r="S64" s="509">
        <f t="shared" si="18"/>
        <v>3</v>
      </c>
      <c r="T64" s="187">
        <v>1</v>
      </c>
      <c r="U64" s="188">
        <v>1</v>
      </c>
      <c r="V64" s="188"/>
      <c r="W64" s="188"/>
      <c r="X64" s="188"/>
      <c r="Y64" s="188"/>
      <c r="Z64" s="188"/>
      <c r="AA64" s="188"/>
      <c r="AB64" s="188"/>
      <c r="AC64" s="188"/>
      <c r="AD64" s="188">
        <v>1</v>
      </c>
      <c r="AE64" s="189">
        <v>1</v>
      </c>
      <c r="AF64" s="189"/>
      <c r="AG64" s="189"/>
      <c r="AH64" s="189"/>
      <c r="AI64" s="189"/>
      <c r="AJ64" s="187"/>
      <c r="AK64" s="188"/>
      <c r="AL64" s="188"/>
      <c r="AM64" s="188"/>
      <c r="AN64" s="188"/>
      <c r="AO64" s="190"/>
      <c r="AP64" s="230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8"/>
      <c r="BB64" s="188"/>
      <c r="BC64" s="188">
        <v>1</v>
      </c>
      <c r="BD64" s="188"/>
      <c r="BE64" s="187">
        <v>1</v>
      </c>
      <c r="BF64" s="188"/>
      <c r="BG64" s="188">
        <v>1</v>
      </c>
      <c r="BH64" s="189">
        <v>1</v>
      </c>
      <c r="BI64" s="190"/>
      <c r="BJ64" s="187"/>
      <c r="BK64" s="188"/>
      <c r="BL64" s="188"/>
      <c r="BM64" s="188"/>
      <c r="BN64" s="188"/>
      <c r="BO64" s="188"/>
      <c r="BP64" s="188"/>
      <c r="BQ64" s="188"/>
      <c r="BR64" s="188"/>
      <c r="BS64" s="188"/>
      <c r="BT64" s="188"/>
      <c r="BU64" s="188"/>
      <c r="BV64" s="188"/>
      <c r="BW64" s="188"/>
      <c r="BX64" s="188"/>
      <c r="BY64" s="188"/>
      <c r="BZ64" s="188"/>
      <c r="CA64" s="188"/>
      <c r="CB64" s="188"/>
      <c r="CC64" s="188"/>
      <c r="CD64" s="188"/>
      <c r="CE64" s="188"/>
      <c r="CF64" s="188"/>
      <c r="CG64" s="188"/>
      <c r="CH64" s="188"/>
      <c r="CI64" s="188"/>
      <c r="CJ64" s="188"/>
      <c r="CK64" s="188"/>
      <c r="CL64" s="188"/>
      <c r="CM64" s="188"/>
      <c r="CN64" s="188"/>
      <c r="CO64" s="188"/>
      <c r="CP64" s="188"/>
      <c r="CQ64" s="188"/>
      <c r="CR64" s="188"/>
      <c r="CS64" s="188"/>
      <c r="CT64" s="188"/>
      <c r="CU64" s="188"/>
      <c r="CV64" s="188"/>
      <c r="CW64" s="188"/>
      <c r="CX64" s="188"/>
      <c r="CY64" s="188"/>
      <c r="CZ64" s="188"/>
      <c r="DA64" s="188"/>
      <c r="DB64" s="188"/>
      <c r="DC64" s="188"/>
      <c r="DD64" s="188"/>
      <c r="DE64" s="188"/>
      <c r="DF64" s="188"/>
      <c r="DG64" s="188"/>
      <c r="DH64" s="188"/>
      <c r="DI64" s="188"/>
      <c r="DJ64" s="188"/>
      <c r="DK64" s="188"/>
      <c r="DL64" s="188"/>
      <c r="DM64" s="188"/>
      <c r="DN64" s="188"/>
      <c r="DO64" s="188"/>
      <c r="DP64" s="188"/>
      <c r="DQ64" s="188"/>
      <c r="DR64" s="188"/>
      <c r="DS64" s="188"/>
      <c r="DT64" s="188"/>
      <c r="DU64" s="188"/>
      <c r="DV64" s="188"/>
      <c r="DW64" s="188"/>
      <c r="DX64" s="188"/>
      <c r="DY64" s="188"/>
      <c r="DZ64" s="188"/>
      <c r="EA64" s="188"/>
      <c r="EB64" s="188"/>
      <c r="EC64" s="188"/>
      <c r="ED64" s="188"/>
      <c r="EE64" s="188"/>
      <c r="EF64" s="188"/>
      <c r="EG64" s="188"/>
      <c r="EH64" s="188"/>
      <c r="EI64" s="188"/>
      <c r="EJ64" s="188"/>
      <c r="EK64" s="188"/>
      <c r="EL64" s="188"/>
      <c r="EM64" s="188"/>
      <c r="EN64" s="188"/>
      <c r="EO64" s="188"/>
      <c r="EP64" s="188"/>
      <c r="EQ64" s="188"/>
      <c r="ER64" s="188"/>
      <c r="ES64" s="188"/>
      <c r="ET64" s="188"/>
      <c r="EU64" s="555"/>
      <c r="EV64" s="187"/>
      <c r="EW64" s="188"/>
      <c r="EX64" s="188"/>
      <c r="EY64" s="188"/>
      <c r="EZ64" s="188"/>
      <c r="FA64" s="188"/>
      <c r="FB64" s="188"/>
      <c r="FC64" s="188"/>
      <c r="FD64" s="188"/>
      <c r="FE64" s="188"/>
      <c r="FF64" s="188"/>
      <c r="FG64" s="188"/>
      <c r="FH64" s="188"/>
      <c r="FI64" s="188"/>
      <c r="FJ64" s="188"/>
      <c r="FK64" s="188"/>
      <c r="FL64" s="188"/>
      <c r="FM64" s="188"/>
      <c r="FN64" s="188"/>
      <c r="FO64" s="188"/>
      <c r="FP64" s="188"/>
      <c r="FQ64" s="188"/>
      <c r="FR64" s="188"/>
      <c r="FS64" s="188"/>
      <c r="FT64" s="188"/>
      <c r="FU64" s="188"/>
      <c r="FV64" s="188"/>
      <c r="FW64" s="188"/>
      <c r="FX64" s="188"/>
      <c r="FY64" s="188"/>
      <c r="FZ64" s="188"/>
      <c r="GA64" s="188"/>
      <c r="GB64" s="188"/>
      <c r="GC64" s="188"/>
      <c r="GD64" s="188"/>
      <c r="GE64" s="188"/>
      <c r="GF64" s="188"/>
      <c r="GG64" s="188"/>
      <c r="GH64" s="188"/>
      <c r="GI64" s="188"/>
      <c r="GJ64" s="188"/>
      <c r="GK64" s="188"/>
      <c r="GL64" s="188"/>
      <c r="GM64" s="188"/>
      <c r="GN64" s="188"/>
      <c r="GO64" s="188"/>
      <c r="GP64" s="188"/>
      <c r="GQ64" s="188"/>
      <c r="GR64" s="188"/>
      <c r="GS64" s="188"/>
      <c r="GT64" s="188"/>
      <c r="GU64" s="188"/>
      <c r="GV64" s="188"/>
      <c r="GW64" s="188"/>
      <c r="GX64" s="188"/>
      <c r="GY64" s="188"/>
      <c r="GZ64" s="188"/>
      <c r="HA64" s="188"/>
      <c r="HB64" s="188"/>
      <c r="HC64" s="188"/>
      <c r="HD64" s="188"/>
      <c r="HE64" s="188"/>
      <c r="HF64" s="188"/>
      <c r="HG64" s="188"/>
      <c r="HH64" s="188"/>
      <c r="HI64" s="188"/>
      <c r="HJ64" s="188"/>
      <c r="HK64" s="188"/>
      <c r="HL64" s="188"/>
      <c r="HM64" s="188"/>
      <c r="HN64" s="188"/>
      <c r="HO64" s="188"/>
      <c r="HP64" s="188"/>
      <c r="HQ64" s="188"/>
      <c r="HR64" s="188"/>
      <c r="HS64" s="188"/>
      <c r="HT64" s="188"/>
      <c r="HU64" s="188"/>
      <c r="HV64" s="188"/>
      <c r="HW64" s="188"/>
      <c r="HX64" s="188"/>
      <c r="HY64" s="188"/>
      <c r="HZ64" s="188"/>
      <c r="IA64" s="188"/>
      <c r="IB64" s="188"/>
      <c r="IC64" s="188"/>
      <c r="ID64" s="188"/>
      <c r="IE64" s="188"/>
      <c r="IF64" s="188"/>
      <c r="IG64" s="190"/>
      <c r="IH64" s="230"/>
      <c r="II64" s="188"/>
      <c r="IJ64" s="188"/>
      <c r="IK64" s="188"/>
      <c r="IL64" s="188"/>
      <c r="IM64" s="188"/>
      <c r="IN64" s="188"/>
      <c r="IO64" s="188"/>
      <c r="IP64" s="188"/>
      <c r="IQ64" s="188"/>
      <c r="IR64" s="188"/>
      <c r="IS64" s="188"/>
      <c r="IT64" s="188"/>
      <c r="IU64" s="188"/>
      <c r="IV64" s="189"/>
      <c r="IW64" s="513">
        <f t="shared" si="19"/>
        <v>0</v>
      </c>
      <c r="IX64" s="514">
        <f t="shared" si="6"/>
        <v>0</v>
      </c>
      <c r="IY64" s="515">
        <f t="shared" si="7"/>
        <v>0</v>
      </c>
      <c r="IZ64" s="537"/>
      <c r="JA64" s="537"/>
      <c r="JB64" s="537"/>
      <c r="JC64" s="537"/>
      <c r="JD64" s="537"/>
      <c r="JE64" s="537"/>
      <c r="JF64" s="537"/>
      <c r="JG64" s="537"/>
      <c r="JH64" s="537"/>
      <c r="JI64" s="537"/>
      <c r="JJ64" s="537"/>
      <c r="JK64" s="537"/>
      <c r="JL64" s="537"/>
    </row>
    <row r="65" spans="1:272" s="77" customFormat="1" ht="30" customHeight="1" thickBot="1" x14ac:dyDescent="0.3">
      <c r="A65" s="497">
        <f>'OPTOMETRIA_IIst-pr. szczegółowy'!A65</f>
        <v>45</v>
      </c>
      <c r="B65" s="534" t="str">
        <f>IF('OPTOMETRIA_IIst-pr. szczegółowy'!B65&gt;0,'OPTOMETRIA_IIst-pr. szczegółowy'!B65," ")</f>
        <v xml:space="preserve"> </v>
      </c>
      <c r="C65" s="535" t="str">
        <f>IF('OPTOMETRIA_IIst-pr. szczegółowy'!C65&gt;0,'OPTOMETRIA_IIst-pr. szczegółowy'!C65," ")</f>
        <v>2026/2027</v>
      </c>
      <c r="D65" s="535" t="str">
        <f>IF('OPTOMETRIA_IIst-pr. szczegółowy'!D65&gt;0,'OPTOMETRIA_IIst-pr. szczegółowy'!D65," ")</f>
        <v xml:space="preserve"> </v>
      </c>
      <c r="E65" s="534">
        <f>IF('OPTOMETRIA_IIst-pr. szczegółowy'!E65&gt;0,'OPTOMETRIA_IIst-pr. szczegółowy'!E65," ")</f>
        <v>2</v>
      </c>
      <c r="F65" s="533" t="str">
        <f>IF('OPTOMETRIA_IIst-pr. szczegółowy'!F65&gt;0,'OPTOMETRIA_IIst-pr. szczegółowy'!F65," ")</f>
        <v>2027/2028</v>
      </c>
      <c r="G65" s="533" t="str">
        <f>IF('OPTOMETRIA_IIst-pr. szczegółowy'!G65&gt;0,'OPTOMETRIA_IIst-pr. szczegółowy'!G65," ")</f>
        <v>POW</v>
      </c>
      <c r="H65" s="536" t="str">
        <f>IF('OPTOMETRIA_IIst-pr. szczegółowy'!H65&gt;0,'OPTOMETRIA_IIst-pr. szczegółowy'!H65," ")</f>
        <v xml:space="preserve"> </v>
      </c>
      <c r="I65" s="536" t="str">
        <f>IF('OPTOMETRIA_IIst-pr. szczegółowy'!I65&gt;0,'OPTOMETRIA_IIst-pr. szczegółowy'!I65," ")</f>
        <v>seminarium dyplomowe 3</v>
      </c>
      <c r="J65" s="501">
        <f>'OPTOMETRIA_IIst-pr. szczegółowy'!Y65+'OPTOMETRIA_IIst-pr. szczegółowy'!AV65</f>
        <v>125</v>
      </c>
      <c r="K65" s="502">
        <f>'OPTOMETRIA_IIst-pr. szczegółowy'!AS65+'OPTOMETRIA_IIst-pr. szczegółowy'!BP65</f>
        <v>100</v>
      </c>
      <c r="L65" s="503">
        <f>'OPTOMETRIA_IIst-pr. szczegółowy'!Z65+'OPTOMETRIA_IIst-pr. szczegółowy'!AW65</f>
        <v>25</v>
      </c>
      <c r="M65" s="504">
        <f>'OPTOMETRIA_IIst-pr. szczegółowy'!AB65+'OPTOMETRIA_IIst-pr. szczegółowy'!AD65+'OPTOMETRIA_IIst-pr. szczegółowy'!AY65+'OPTOMETRIA_IIst-pr. szczegółowy'!BA65</f>
        <v>25</v>
      </c>
      <c r="N65" s="505">
        <f>'OPTOMETRIA_IIst-pr. szczegółowy'!AA65+'OPTOMETRIA_IIst-pr. szczegółowy'!AX65</f>
        <v>25</v>
      </c>
      <c r="O65" s="196">
        <f>'OPTOMETRIA_IIst-pr. szczegółowy'!X65+'OPTOMETRIA_IIst-pr. szczegółowy'!AU65</f>
        <v>5</v>
      </c>
      <c r="P65" s="506" t="str">
        <f>IF('OPTOMETRIA_IIst-pr. szczegółowy'!V65&gt;0,'OPTOMETRIA_IIst-pr. szczegółowy'!V65," ")</f>
        <v>zal</v>
      </c>
      <c r="Q65" s="507">
        <f t="shared" si="16"/>
        <v>1</v>
      </c>
      <c r="R65" s="508">
        <f t="shared" si="17"/>
        <v>3</v>
      </c>
      <c r="S65" s="509">
        <f t="shared" si="18"/>
        <v>3</v>
      </c>
      <c r="T65" s="194"/>
      <c r="U65" s="193"/>
      <c r="V65" s="193"/>
      <c r="W65" s="193"/>
      <c r="X65" s="193"/>
      <c r="Y65" s="193"/>
      <c r="Z65" s="193"/>
      <c r="AA65" s="193"/>
      <c r="AB65" s="193"/>
      <c r="AC65" s="193">
        <v>1</v>
      </c>
      <c r="AD65" s="193"/>
      <c r="AE65" s="191"/>
      <c r="AF65" s="191"/>
      <c r="AG65" s="191"/>
      <c r="AH65" s="191"/>
      <c r="AI65" s="191"/>
      <c r="AJ65" s="194"/>
      <c r="AK65" s="193"/>
      <c r="AL65" s="193"/>
      <c r="AM65" s="193"/>
      <c r="AN65" s="193"/>
      <c r="AO65" s="192"/>
      <c r="AP65" s="231"/>
      <c r="AQ65" s="193"/>
      <c r="AR65" s="193"/>
      <c r="AS65" s="193"/>
      <c r="AT65" s="193"/>
      <c r="AU65" s="193"/>
      <c r="AV65" s="193">
        <v>1</v>
      </c>
      <c r="AW65" s="193"/>
      <c r="AX65" s="193"/>
      <c r="AY65" s="193"/>
      <c r="AZ65" s="193"/>
      <c r="BA65" s="193">
        <v>1</v>
      </c>
      <c r="BB65" s="193"/>
      <c r="BC65" s="193"/>
      <c r="BD65" s="193">
        <v>1</v>
      </c>
      <c r="BE65" s="194"/>
      <c r="BF65" s="193">
        <v>1</v>
      </c>
      <c r="BG65" s="193"/>
      <c r="BH65" s="191">
        <v>1</v>
      </c>
      <c r="BI65" s="228">
        <v>1</v>
      </c>
      <c r="BJ65" s="187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188"/>
      <c r="CE65" s="188"/>
      <c r="CF65" s="188"/>
      <c r="CG65" s="188"/>
      <c r="CH65" s="188"/>
      <c r="CI65" s="188"/>
      <c r="CJ65" s="188"/>
      <c r="CK65" s="188"/>
      <c r="CL65" s="188"/>
      <c r="CM65" s="188"/>
      <c r="CN65" s="188"/>
      <c r="CO65" s="188"/>
      <c r="CP65" s="188"/>
      <c r="CQ65" s="188"/>
      <c r="CR65" s="188"/>
      <c r="CS65" s="188"/>
      <c r="CT65" s="188"/>
      <c r="CU65" s="188"/>
      <c r="CV65" s="188"/>
      <c r="CW65" s="188"/>
      <c r="CX65" s="188"/>
      <c r="CY65" s="188"/>
      <c r="CZ65" s="188"/>
      <c r="DA65" s="188"/>
      <c r="DB65" s="188"/>
      <c r="DC65" s="188"/>
      <c r="DD65" s="188"/>
      <c r="DE65" s="188"/>
      <c r="DF65" s="188"/>
      <c r="DG65" s="188"/>
      <c r="DH65" s="188"/>
      <c r="DI65" s="188"/>
      <c r="DJ65" s="188"/>
      <c r="DK65" s="188"/>
      <c r="DL65" s="188"/>
      <c r="DM65" s="188"/>
      <c r="DN65" s="188"/>
      <c r="DO65" s="188"/>
      <c r="DP65" s="188"/>
      <c r="DQ65" s="188"/>
      <c r="DR65" s="188"/>
      <c r="DS65" s="188"/>
      <c r="DT65" s="188"/>
      <c r="DU65" s="188"/>
      <c r="DV65" s="188"/>
      <c r="DW65" s="188"/>
      <c r="DX65" s="188"/>
      <c r="DY65" s="188"/>
      <c r="DZ65" s="188"/>
      <c r="EA65" s="188"/>
      <c r="EB65" s="188"/>
      <c r="EC65" s="188"/>
      <c r="ED65" s="188"/>
      <c r="EE65" s="188"/>
      <c r="EF65" s="188"/>
      <c r="EG65" s="188"/>
      <c r="EH65" s="188"/>
      <c r="EI65" s="188"/>
      <c r="EJ65" s="188"/>
      <c r="EK65" s="188"/>
      <c r="EL65" s="188"/>
      <c r="EM65" s="188"/>
      <c r="EN65" s="188"/>
      <c r="EO65" s="188"/>
      <c r="EP65" s="188"/>
      <c r="EQ65" s="188"/>
      <c r="ER65" s="188"/>
      <c r="ES65" s="188"/>
      <c r="ET65" s="188"/>
      <c r="EU65" s="555"/>
      <c r="EV65" s="187"/>
      <c r="EW65" s="188"/>
      <c r="EX65" s="188"/>
      <c r="EY65" s="188"/>
      <c r="EZ65" s="188"/>
      <c r="FA65" s="188"/>
      <c r="FB65" s="188"/>
      <c r="FC65" s="188"/>
      <c r="FD65" s="188"/>
      <c r="FE65" s="188"/>
      <c r="FF65" s="188"/>
      <c r="FG65" s="188"/>
      <c r="FH65" s="188"/>
      <c r="FI65" s="188"/>
      <c r="FJ65" s="188"/>
      <c r="FK65" s="188"/>
      <c r="FL65" s="188"/>
      <c r="FM65" s="188"/>
      <c r="FN65" s="188"/>
      <c r="FO65" s="188"/>
      <c r="FP65" s="188"/>
      <c r="FQ65" s="188"/>
      <c r="FR65" s="188"/>
      <c r="FS65" s="188"/>
      <c r="FT65" s="188"/>
      <c r="FU65" s="188"/>
      <c r="FV65" s="188"/>
      <c r="FW65" s="188"/>
      <c r="FX65" s="188"/>
      <c r="FY65" s="188"/>
      <c r="FZ65" s="188"/>
      <c r="GA65" s="188"/>
      <c r="GB65" s="188"/>
      <c r="GC65" s="188"/>
      <c r="GD65" s="188"/>
      <c r="GE65" s="188"/>
      <c r="GF65" s="188"/>
      <c r="GG65" s="188"/>
      <c r="GH65" s="188"/>
      <c r="GI65" s="188"/>
      <c r="GJ65" s="188"/>
      <c r="GK65" s="188"/>
      <c r="GL65" s="188"/>
      <c r="GM65" s="188"/>
      <c r="GN65" s="188"/>
      <c r="GO65" s="188"/>
      <c r="GP65" s="188"/>
      <c r="GQ65" s="188"/>
      <c r="GR65" s="188"/>
      <c r="GS65" s="188"/>
      <c r="GT65" s="188"/>
      <c r="GU65" s="188"/>
      <c r="GV65" s="188"/>
      <c r="GW65" s="188"/>
      <c r="GX65" s="188"/>
      <c r="GY65" s="188"/>
      <c r="GZ65" s="188"/>
      <c r="HA65" s="188"/>
      <c r="HB65" s="188"/>
      <c r="HC65" s="188"/>
      <c r="HD65" s="188"/>
      <c r="HE65" s="188"/>
      <c r="HF65" s="188"/>
      <c r="HG65" s="188"/>
      <c r="HH65" s="188"/>
      <c r="HI65" s="188"/>
      <c r="HJ65" s="188"/>
      <c r="HK65" s="188"/>
      <c r="HL65" s="188"/>
      <c r="HM65" s="188"/>
      <c r="HN65" s="188"/>
      <c r="HO65" s="188"/>
      <c r="HP65" s="188"/>
      <c r="HQ65" s="188"/>
      <c r="HR65" s="188"/>
      <c r="HS65" s="188"/>
      <c r="HT65" s="188"/>
      <c r="HU65" s="188"/>
      <c r="HV65" s="188"/>
      <c r="HW65" s="188"/>
      <c r="HX65" s="188"/>
      <c r="HY65" s="188"/>
      <c r="HZ65" s="188"/>
      <c r="IA65" s="188"/>
      <c r="IB65" s="188"/>
      <c r="IC65" s="188"/>
      <c r="ID65" s="188"/>
      <c r="IE65" s="188"/>
      <c r="IF65" s="188"/>
      <c r="IG65" s="190"/>
      <c r="IH65" s="230"/>
      <c r="II65" s="188"/>
      <c r="IJ65" s="188"/>
      <c r="IK65" s="188"/>
      <c r="IL65" s="188"/>
      <c r="IM65" s="188"/>
      <c r="IN65" s="188"/>
      <c r="IO65" s="188"/>
      <c r="IP65" s="188"/>
      <c r="IQ65" s="188"/>
      <c r="IR65" s="188"/>
      <c r="IS65" s="188"/>
      <c r="IT65" s="188"/>
      <c r="IU65" s="188"/>
      <c r="IV65" s="189"/>
      <c r="IW65" s="513">
        <f t="shared" si="19"/>
        <v>0</v>
      </c>
      <c r="IX65" s="514">
        <f t="shared" si="6"/>
        <v>0</v>
      </c>
      <c r="IY65" s="515">
        <f t="shared" si="7"/>
        <v>0</v>
      </c>
      <c r="IZ65" s="537"/>
      <c r="JA65" s="537"/>
      <c r="JB65" s="537"/>
      <c r="JC65" s="537"/>
      <c r="JD65" s="537"/>
      <c r="JE65" s="537"/>
      <c r="JF65" s="537"/>
      <c r="JG65" s="537"/>
      <c r="JH65" s="537"/>
      <c r="JI65" s="537"/>
      <c r="JJ65" s="537"/>
      <c r="JK65" s="537"/>
      <c r="JL65" s="537"/>
    </row>
    <row r="66" spans="1:272" s="77" customFormat="1" ht="32.25" customHeight="1" thickBot="1" x14ac:dyDescent="0.3">
      <c r="A66" s="538">
        <f>'OPTOMETRIA_IIst-pr. szczegółowy'!A66</f>
        <v>0</v>
      </c>
      <c r="B66" s="539" t="str">
        <f>IF('OPTOMETRIA_IIst-pr. szczegółowy'!B66&gt;0,'OPTOMETRIA_IIst-pr. szczegółowy'!B66," ")</f>
        <v xml:space="preserve"> </v>
      </c>
      <c r="C66" s="540" t="str">
        <f>IF('OPTOMETRIA_IIst-pr. szczegółowy'!C66&gt;0,'OPTOMETRIA_IIst-pr. szczegółowy'!C66," ")</f>
        <v xml:space="preserve"> </v>
      </c>
      <c r="D66" s="540" t="str">
        <f>IF('OPTOMETRIA_IIst-pr. szczegółowy'!D66&gt;0,'OPTOMETRIA_IIst-pr. szczegółowy'!D66," ")</f>
        <v xml:space="preserve"> </v>
      </c>
      <c r="E66" s="539" t="str">
        <f>IF('OPTOMETRIA_IIst-pr. szczegółowy'!E66&gt;0,'OPTOMETRIA_IIst-pr. szczegółowy'!E66," ")</f>
        <v xml:space="preserve"> </v>
      </c>
      <c r="F66" s="541" t="str">
        <f>IF('OPTOMETRIA_IIst-pr. szczegółowy'!F66&gt;0,'OPTOMETRIA_IIst-pr. szczegółowy'!F66," ")</f>
        <v xml:space="preserve"> </v>
      </c>
      <c r="G66" s="541" t="str">
        <f>IF('OPTOMETRIA_IIst-pr. szczegółowy'!G66&gt;0,'OPTOMETRIA_IIst-pr. szczegółowy'!G66," ")</f>
        <v xml:space="preserve"> </v>
      </c>
      <c r="H66" s="542" t="str">
        <f>IF('OPTOMETRIA_IIst-pr. szczegółowy'!H66&gt;0,'OPTOMETRIA_IIst-pr. szczegółowy'!H66," ")</f>
        <v xml:space="preserve"> </v>
      </c>
      <c r="I66" s="542" t="str">
        <f>IF('OPTOMETRIA_IIst-pr. szczegółowy'!I66&gt;0,'OPTOMETRIA_IIst-pr. szczegółowy'!I66," ")</f>
        <v>sumy dla 2 roku</v>
      </c>
      <c r="J66" s="540">
        <f>'OPTOMETRIA_IIst-pr. szczegółowy'!Y66+'OPTOMETRIA_IIst-pr. szczegółowy'!AV66</f>
        <v>1505</v>
      </c>
      <c r="K66" s="540">
        <f>'OPTOMETRIA_IIst-pr. szczegółowy'!AS66+'OPTOMETRIA_IIst-pr. szczegółowy'!BP66</f>
        <v>765</v>
      </c>
      <c r="L66" s="540">
        <f>'OPTOMETRIA_IIst-pr. szczegółowy'!Z66+'OPTOMETRIA_IIst-pr. szczegółowy'!AW66</f>
        <v>740</v>
      </c>
      <c r="M66" s="540">
        <f>'OPTOMETRIA_IIst-pr. szczegółowy'!AB66+'OPTOMETRIA_IIst-pr. szczegółowy'!AD66+'OPTOMETRIA_IIst-pr. szczegółowy'!AY66+'OPTOMETRIA_IIst-pr. szczegółowy'!BA66</f>
        <v>290</v>
      </c>
      <c r="N66" s="540">
        <f>'OPTOMETRIA_IIst-pr. szczegółowy'!AA66+'OPTOMETRIA_IIst-pr. szczegółowy'!AX66</f>
        <v>740</v>
      </c>
      <c r="O66" s="198">
        <f>'OPTOMETRIA_IIst-pr. szczegółowy'!X66+'OPTOMETRIA_IIst-pr. szczegółowy'!AU66</f>
        <v>60</v>
      </c>
      <c r="P66" s="540" t="str">
        <f>IF('OPTOMETRIA_IIst-pr. szczegółowy'!V66&gt;0,'OPTOMETRIA_IIst-pr. szczegółowy'!V66," ")</f>
        <v xml:space="preserve"> </v>
      </c>
      <c r="Q66" s="543">
        <f t="shared" ref="Q66:AD66" si="22">SUM(Q44:Q65)</f>
        <v>55</v>
      </c>
      <c r="R66" s="543">
        <f t="shared" si="22"/>
        <v>58</v>
      </c>
      <c r="S66" s="544">
        <f t="shared" si="22"/>
        <v>30</v>
      </c>
      <c r="T66" s="545">
        <f t="shared" si="22"/>
        <v>4</v>
      </c>
      <c r="U66" s="546">
        <f t="shared" si="22"/>
        <v>8</v>
      </c>
      <c r="V66" s="546">
        <f t="shared" si="22"/>
        <v>5</v>
      </c>
      <c r="W66" s="546">
        <f t="shared" si="22"/>
        <v>5</v>
      </c>
      <c r="X66" s="546">
        <f t="shared" si="22"/>
        <v>7</v>
      </c>
      <c r="Y66" s="546">
        <f t="shared" si="22"/>
        <v>3</v>
      </c>
      <c r="Z66" s="546">
        <f t="shared" si="22"/>
        <v>5</v>
      </c>
      <c r="AA66" s="546">
        <f t="shared" si="22"/>
        <v>2</v>
      </c>
      <c r="AB66" s="546">
        <f t="shared" si="22"/>
        <v>4</v>
      </c>
      <c r="AC66" s="546">
        <f t="shared" si="22"/>
        <v>2</v>
      </c>
      <c r="AD66" s="546">
        <f t="shared" si="22"/>
        <v>2</v>
      </c>
      <c r="AE66" s="547">
        <f t="shared" ref="AE66:AI66" si="23">SUM(AE44:AE65)</f>
        <v>2</v>
      </c>
      <c r="AF66" s="547">
        <f t="shared" si="23"/>
        <v>1</v>
      </c>
      <c r="AG66" s="547">
        <f t="shared" si="23"/>
        <v>3</v>
      </c>
      <c r="AH66" s="547">
        <f t="shared" si="23"/>
        <v>0</v>
      </c>
      <c r="AI66" s="547">
        <f t="shared" si="23"/>
        <v>2</v>
      </c>
      <c r="AJ66" s="545">
        <f t="shared" ref="AJ66:AN66" si="24">SUM(AJ44:AJ65)</f>
        <v>0</v>
      </c>
      <c r="AK66" s="546">
        <f t="shared" si="24"/>
        <v>0</v>
      </c>
      <c r="AL66" s="546">
        <f t="shared" si="24"/>
        <v>0</v>
      </c>
      <c r="AM66" s="546">
        <f t="shared" si="24"/>
        <v>0</v>
      </c>
      <c r="AN66" s="546">
        <f t="shared" si="24"/>
        <v>0</v>
      </c>
      <c r="AO66" s="548">
        <f t="shared" ref="AO66:AW66" si="25">SUM(AO44:AO65)</f>
        <v>0</v>
      </c>
      <c r="AP66" s="543">
        <f t="shared" si="25"/>
        <v>5</v>
      </c>
      <c r="AQ66" s="546">
        <f t="shared" si="25"/>
        <v>8</v>
      </c>
      <c r="AR66" s="546">
        <f t="shared" si="25"/>
        <v>5</v>
      </c>
      <c r="AS66" s="546">
        <f t="shared" si="25"/>
        <v>5</v>
      </c>
      <c r="AT66" s="546">
        <f t="shared" si="25"/>
        <v>5</v>
      </c>
      <c r="AU66" s="546">
        <f t="shared" si="25"/>
        <v>5</v>
      </c>
      <c r="AV66" s="546">
        <f t="shared" si="25"/>
        <v>3</v>
      </c>
      <c r="AW66" s="546">
        <f t="shared" si="25"/>
        <v>4</v>
      </c>
      <c r="AX66" s="546">
        <f t="shared" ref="AX66:BI66" si="26">SUM(AX44:AX65)</f>
        <v>3</v>
      </c>
      <c r="AY66" s="546">
        <f t="shared" ref="AY66" si="27">SUM(AY44:AY65)</f>
        <v>2</v>
      </c>
      <c r="AZ66" s="546">
        <f t="shared" ref="AZ66:BD66" si="28">SUM(AZ44:AZ65)</f>
        <v>2</v>
      </c>
      <c r="BA66" s="546">
        <f t="shared" ref="BA66:BC66" si="29">SUM(BA44:BA65)</f>
        <v>4</v>
      </c>
      <c r="BB66" s="546">
        <f t="shared" si="29"/>
        <v>0</v>
      </c>
      <c r="BC66" s="546">
        <f t="shared" si="29"/>
        <v>4</v>
      </c>
      <c r="BD66" s="546">
        <f t="shared" si="28"/>
        <v>3</v>
      </c>
      <c r="BE66" s="545">
        <f t="shared" si="26"/>
        <v>11</v>
      </c>
      <c r="BF66" s="546">
        <f t="shared" si="26"/>
        <v>5</v>
      </c>
      <c r="BG66" s="546">
        <f t="shared" si="26"/>
        <v>3</v>
      </c>
      <c r="BH66" s="546">
        <f t="shared" si="26"/>
        <v>10</v>
      </c>
      <c r="BI66" s="546">
        <f t="shared" si="26"/>
        <v>1</v>
      </c>
      <c r="BJ66" s="546">
        <f t="shared" ref="BJ66:DU66" si="30">SUM(BJ44:BJ65)</f>
        <v>0</v>
      </c>
      <c r="BK66" s="546">
        <f t="shared" si="30"/>
        <v>0</v>
      </c>
      <c r="BL66" s="546">
        <f t="shared" si="30"/>
        <v>0</v>
      </c>
      <c r="BM66" s="546">
        <f t="shared" si="30"/>
        <v>0</v>
      </c>
      <c r="BN66" s="546">
        <f t="shared" si="30"/>
        <v>0</v>
      </c>
      <c r="BO66" s="546">
        <f t="shared" si="30"/>
        <v>0</v>
      </c>
      <c r="BP66" s="546">
        <f t="shared" si="30"/>
        <v>0</v>
      </c>
      <c r="BQ66" s="546">
        <f t="shared" si="30"/>
        <v>0</v>
      </c>
      <c r="BR66" s="546">
        <f t="shared" si="30"/>
        <v>0</v>
      </c>
      <c r="BS66" s="546">
        <f t="shared" si="30"/>
        <v>0</v>
      </c>
      <c r="BT66" s="546">
        <f t="shared" si="30"/>
        <v>0</v>
      </c>
      <c r="BU66" s="546">
        <f t="shared" si="30"/>
        <v>0</v>
      </c>
      <c r="BV66" s="546">
        <f t="shared" si="30"/>
        <v>0</v>
      </c>
      <c r="BW66" s="546">
        <f t="shared" si="30"/>
        <v>0</v>
      </c>
      <c r="BX66" s="546">
        <f t="shared" si="30"/>
        <v>0</v>
      </c>
      <c r="BY66" s="546">
        <f t="shared" si="30"/>
        <v>0</v>
      </c>
      <c r="BZ66" s="546">
        <f t="shared" si="30"/>
        <v>0</v>
      </c>
      <c r="CA66" s="546">
        <f t="shared" si="30"/>
        <v>0</v>
      </c>
      <c r="CB66" s="546">
        <f t="shared" si="30"/>
        <v>0</v>
      </c>
      <c r="CC66" s="546">
        <f t="shared" si="30"/>
        <v>0</v>
      </c>
      <c r="CD66" s="546">
        <f t="shared" si="30"/>
        <v>0</v>
      </c>
      <c r="CE66" s="546">
        <f t="shared" si="30"/>
        <v>0</v>
      </c>
      <c r="CF66" s="546">
        <f t="shared" si="30"/>
        <v>0</v>
      </c>
      <c r="CG66" s="546">
        <f t="shared" si="30"/>
        <v>0</v>
      </c>
      <c r="CH66" s="546">
        <f t="shared" si="30"/>
        <v>0</v>
      </c>
      <c r="CI66" s="546">
        <f t="shared" si="30"/>
        <v>0</v>
      </c>
      <c r="CJ66" s="546">
        <f t="shared" si="30"/>
        <v>0</v>
      </c>
      <c r="CK66" s="546">
        <f t="shared" si="30"/>
        <v>0</v>
      </c>
      <c r="CL66" s="546">
        <f t="shared" si="30"/>
        <v>0</v>
      </c>
      <c r="CM66" s="546">
        <f t="shared" si="30"/>
        <v>0</v>
      </c>
      <c r="CN66" s="546">
        <f t="shared" si="30"/>
        <v>0</v>
      </c>
      <c r="CO66" s="546">
        <f t="shared" si="30"/>
        <v>0</v>
      </c>
      <c r="CP66" s="546">
        <f t="shared" si="30"/>
        <v>0</v>
      </c>
      <c r="CQ66" s="546">
        <f t="shared" si="30"/>
        <v>0</v>
      </c>
      <c r="CR66" s="546">
        <f t="shared" si="30"/>
        <v>0</v>
      </c>
      <c r="CS66" s="546">
        <f t="shared" si="30"/>
        <v>0</v>
      </c>
      <c r="CT66" s="546">
        <f t="shared" si="30"/>
        <v>0</v>
      </c>
      <c r="CU66" s="546">
        <f t="shared" si="30"/>
        <v>0</v>
      </c>
      <c r="CV66" s="546">
        <f t="shared" si="30"/>
        <v>0</v>
      </c>
      <c r="CW66" s="546">
        <f t="shared" si="30"/>
        <v>0</v>
      </c>
      <c r="CX66" s="546">
        <f t="shared" si="30"/>
        <v>0</v>
      </c>
      <c r="CY66" s="546">
        <f t="shared" si="30"/>
        <v>0</v>
      </c>
      <c r="CZ66" s="546">
        <f t="shared" si="30"/>
        <v>0</v>
      </c>
      <c r="DA66" s="546">
        <f t="shared" si="30"/>
        <v>0</v>
      </c>
      <c r="DB66" s="546">
        <f t="shared" si="30"/>
        <v>0</v>
      </c>
      <c r="DC66" s="546">
        <f t="shared" si="30"/>
        <v>0</v>
      </c>
      <c r="DD66" s="546">
        <f t="shared" si="30"/>
        <v>0</v>
      </c>
      <c r="DE66" s="546">
        <f t="shared" si="30"/>
        <v>0</v>
      </c>
      <c r="DF66" s="546">
        <f t="shared" si="30"/>
        <v>0</v>
      </c>
      <c r="DG66" s="546">
        <f t="shared" si="30"/>
        <v>0</v>
      </c>
      <c r="DH66" s="546">
        <f t="shared" si="30"/>
        <v>0</v>
      </c>
      <c r="DI66" s="546">
        <f t="shared" si="30"/>
        <v>0</v>
      </c>
      <c r="DJ66" s="546">
        <f>SUM(DJ44:DJ65)</f>
        <v>0</v>
      </c>
      <c r="DK66" s="546">
        <f t="shared" si="30"/>
        <v>0</v>
      </c>
      <c r="DL66" s="546">
        <f t="shared" si="30"/>
        <v>0</v>
      </c>
      <c r="DM66" s="546">
        <f t="shared" si="30"/>
        <v>0</v>
      </c>
      <c r="DN66" s="546">
        <f t="shared" si="30"/>
        <v>0</v>
      </c>
      <c r="DO66" s="546">
        <f t="shared" si="30"/>
        <v>0</v>
      </c>
      <c r="DP66" s="546">
        <f t="shared" si="30"/>
        <v>0</v>
      </c>
      <c r="DQ66" s="546">
        <f t="shared" si="30"/>
        <v>0</v>
      </c>
      <c r="DR66" s="546">
        <f t="shared" si="30"/>
        <v>0</v>
      </c>
      <c r="DS66" s="546">
        <f t="shared" si="30"/>
        <v>0</v>
      </c>
      <c r="DT66" s="546">
        <f t="shared" si="30"/>
        <v>0</v>
      </c>
      <c r="DU66" s="546">
        <f t="shared" si="30"/>
        <v>0</v>
      </c>
      <c r="DV66" s="546">
        <f t="shared" ref="DV66:GG66" si="31">SUM(DV44:DV65)</f>
        <v>0</v>
      </c>
      <c r="DW66" s="546">
        <f t="shared" si="31"/>
        <v>0</v>
      </c>
      <c r="DX66" s="546">
        <f t="shared" si="31"/>
        <v>0</v>
      </c>
      <c r="DY66" s="546">
        <f t="shared" si="31"/>
        <v>0</v>
      </c>
      <c r="DZ66" s="546">
        <f t="shared" si="31"/>
        <v>0</v>
      </c>
      <c r="EA66" s="546">
        <f t="shared" si="31"/>
        <v>0</v>
      </c>
      <c r="EB66" s="546">
        <f t="shared" si="31"/>
        <v>0</v>
      </c>
      <c r="EC66" s="546">
        <f t="shared" si="31"/>
        <v>0</v>
      </c>
      <c r="ED66" s="546">
        <f t="shared" si="31"/>
        <v>0</v>
      </c>
      <c r="EE66" s="546">
        <f t="shared" si="31"/>
        <v>0</v>
      </c>
      <c r="EF66" s="546">
        <f t="shared" si="31"/>
        <v>0</v>
      </c>
      <c r="EG66" s="546">
        <f t="shared" si="31"/>
        <v>0</v>
      </c>
      <c r="EH66" s="546">
        <f t="shared" si="31"/>
        <v>0</v>
      </c>
      <c r="EI66" s="546">
        <f t="shared" si="31"/>
        <v>0</v>
      </c>
      <c r="EJ66" s="546">
        <f t="shared" si="31"/>
        <v>0</v>
      </c>
      <c r="EK66" s="546">
        <f t="shared" si="31"/>
        <v>0</v>
      </c>
      <c r="EL66" s="546">
        <f t="shared" si="31"/>
        <v>0</v>
      </c>
      <c r="EM66" s="546">
        <f t="shared" si="31"/>
        <v>0</v>
      </c>
      <c r="EN66" s="546">
        <f t="shared" si="31"/>
        <v>0</v>
      </c>
      <c r="EO66" s="546">
        <f t="shared" si="31"/>
        <v>0</v>
      </c>
      <c r="EP66" s="546">
        <f t="shared" si="31"/>
        <v>0</v>
      </c>
      <c r="EQ66" s="546">
        <f t="shared" si="31"/>
        <v>0</v>
      </c>
      <c r="ER66" s="546">
        <f t="shared" si="31"/>
        <v>0</v>
      </c>
      <c r="ES66" s="546">
        <f t="shared" si="31"/>
        <v>0</v>
      </c>
      <c r="ET66" s="546">
        <f t="shared" si="31"/>
        <v>0</v>
      </c>
      <c r="EU66" s="546">
        <f t="shared" si="31"/>
        <v>0</v>
      </c>
      <c r="EV66" s="546">
        <f t="shared" si="31"/>
        <v>0</v>
      </c>
      <c r="EW66" s="546">
        <f t="shared" si="31"/>
        <v>0</v>
      </c>
      <c r="EX66" s="546">
        <f t="shared" si="31"/>
        <v>0</v>
      </c>
      <c r="EY66" s="546">
        <f t="shared" si="31"/>
        <v>0</v>
      </c>
      <c r="EZ66" s="546">
        <f t="shared" si="31"/>
        <v>0</v>
      </c>
      <c r="FA66" s="546">
        <f t="shared" si="31"/>
        <v>0</v>
      </c>
      <c r="FB66" s="546">
        <f t="shared" si="31"/>
        <v>0</v>
      </c>
      <c r="FC66" s="546">
        <f t="shared" si="31"/>
        <v>0</v>
      </c>
      <c r="FD66" s="546">
        <f t="shared" si="31"/>
        <v>0</v>
      </c>
      <c r="FE66" s="546">
        <f t="shared" si="31"/>
        <v>0</v>
      </c>
      <c r="FF66" s="546">
        <f t="shared" si="31"/>
        <v>0</v>
      </c>
      <c r="FG66" s="546">
        <f t="shared" si="31"/>
        <v>0</v>
      </c>
      <c r="FH66" s="546">
        <f t="shared" si="31"/>
        <v>0</v>
      </c>
      <c r="FI66" s="546">
        <f t="shared" si="31"/>
        <v>0</v>
      </c>
      <c r="FJ66" s="546">
        <f t="shared" si="31"/>
        <v>0</v>
      </c>
      <c r="FK66" s="546">
        <f t="shared" si="31"/>
        <v>0</v>
      </c>
      <c r="FL66" s="546">
        <f t="shared" si="31"/>
        <v>0</v>
      </c>
      <c r="FM66" s="546">
        <f t="shared" si="31"/>
        <v>0</v>
      </c>
      <c r="FN66" s="546">
        <f t="shared" si="31"/>
        <v>0</v>
      </c>
      <c r="FO66" s="546">
        <f t="shared" si="31"/>
        <v>0</v>
      </c>
      <c r="FP66" s="546">
        <f t="shared" si="31"/>
        <v>0</v>
      </c>
      <c r="FQ66" s="546">
        <f t="shared" si="31"/>
        <v>0</v>
      </c>
      <c r="FR66" s="546">
        <f t="shared" si="31"/>
        <v>0</v>
      </c>
      <c r="FS66" s="546">
        <f t="shared" si="31"/>
        <v>0</v>
      </c>
      <c r="FT66" s="546">
        <f t="shared" si="31"/>
        <v>0</v>
      </c>
      <c r="FU66" s="546">
        <f t="shared" si="31"/>
        <v>0</v>
      </c>
      <c r="FV66" s="546">
        <f t="shared" si="31"/>
        <v>0</v>
      </c>
      <c r="FW66" s="546">
        <f t="shared" si="31"/>
        <v>0</v>
      </c>
      <c r="FX66" s="546">
        <f t="shared" si="31"/>
        <v>0</v>
      </c>
      <c r="FY66" s="546">
        <f t="shared" si="31"/>
        <v>0</v>
      </c>
      <c r="FZ66" s="546">
        <f t="shared" si="31"/>
        <v>0</v>
      </c>
      <c r="GA66" s="546">
        <f t="shared" si="31"/>
        <v>0</v>
      </c>
      <c r="GB66" s="546">
        <f t="shared" si="31"/>
        <v>0</v>
      </c>
      <c r="GC66" s="546">
        <f t="shared" si="31"/>
        <v>0</v>
      </c>
      <c r="GD66" s="546">
        <f t="shared" si="31"/>
        <v>0</v>
      </c>
      <c r="GE66" s="546">
        <f t="shared" si="31"/>
        <v>0</v>
      </c>
      <c r="GF66" s="546">
        <f t="shared" si="31"/>
        <v>0</v>
      </c>
      <c r="GG66" s="546">
        <f t="shared" si="31"/>
        <v>0</v>
      </c>
      <c r="GH66" s="546">
        <f t="shared" ref="GH66:IS66" si="32">SUM(GH44:GH65)</f>
        <v>0</v>
      </c>
      <c r="GI66" s="546">
        <f t="shared" si="32"/>
        <v>0</v>
      </c>
      <c r="GJ66" s="546">
        <f t="shared" si="32"/>
        <v>0</v>
      </c>
      <c r="GK66" s="546">
        <f t="shared" si="32"/>
        <v>0</v>
      </c>
      <c r="GL66" s="546">
        <f t="shared" si="32"/>
        <v>0</v>
      </c>
      <c r="GM66" s="546">
        <f t="shared" si="32"/>
        <v>0</v>
      </c>
      <c r="GN66" s="546">
        <f t="shared" si="32"/>
        <v>0</v>
      </c>
      <c r="GO66" s="546">
        <f t="shared" si="32"/>
        <v>0</v>
      </c>
      <c r="GP66" s="546">
        <f t="shared" si="32"/>
        <v>0</v>
      </c>
      <c r="GQ66" s="546">
        <f t="shared" si="32"/>
        <v>0</v>
      </c>
      <c r="GR66" s="546">
        <f t="shared" si="32"/>
        <v>0</v>
      </c>
      <c r="GS66" s="546">
        <f t="shared" si="32"/>
        <v>0</v>
      </c>
      <c r="GT66" s="546">
        <f t="shared" si="32"/>
        <v>0</v>
      </c>
      <c r="GU66" s="546">
        <f t="shared" si="32"/>
        <v>0</v>
      </c>
      <c r="GV66" s="546">
        <f t="shared" si="32"/>
        <v>0</v>
      </c>
      <c r="GW66" s="546">
        <f t="shared" si="32"/>
        <v>0</v>
      </c>
      <c r="GX66" s="546">
        <f t="shared" si="32"/>
        <v>0</v>
      </c>
      <c r="GY66" s="546">
        <f t="shared" si="32"/>
        <v>0</v>
      </c>
      <c r="GZ66" s="546">
        <f t="shared" si="32"/>
        <v>0</v>
      </c>
      <c r="HA66" s="546">
        <f t="shared" si="32"/>
        <v>0</v>
      </c>
      <c r="HB66" s="546">
        <f t="shared" si="32"/>
        <v>0</v>
      </c>
      <c r="HC66" s="546">
        <f t="shared" si="32"/>
        <v>0</v>
      </c>
      <c r="HD66" s="546">
        <f t="shared" si="32"/>
        <v>0</v>
      </c>
      <c r="HE66" s="546">
        <f t="shared" si="32"/>
        <v>0</v>
      </c>
      <c r="HF66" s="546">
        <f t="shared" si="32"/>
        <v>0</v>
      </c>
      <c r="HG66" s="546">
        <f t="shared" si="32"/>
        <v>0</v>
      </c>
      <c r="HH66" s="546">
        <f t="shared" si="32"/>
        <v>0</v>
      </c>
      <c r="HI66" s="546">
        <f t="shared" si="32"/>
        <v>0</v>
      </c>
      <c r="HJ66" s="546">
        <f t="shared" si="32"/>
        <v>0</v>
      </c>
      <c r="HK66" s="546">
        <f t="shared" si="32"/>
        <v>0</v>
      </c>
      <c r="HL66" s="546">
        <f t="shared" si="32"/>
        <v>0</v>
      </c>
      <c r="HM66" s="546">
        <f t="shared" si="32"/>
        <v>0</v>
      </c>
      <c r="HN66" s="546">
        <f t="shared" si="32"/>
        <v>0</v>
      </c>
      <c r="HO66" s="546">
        <f t="shared" si="32"/>
        <v>0</v>
      </c>
      <c r="HP66" s="546">
        <f t="shared" si="32"/>
        <v>0</v>
      </c>
      <c r="HQ66" s="546">
        <f t="shared" si="32"/>
        <v>0</v>
      </c>
      <c r="HR66" s="546">
        <f t="shared" si="32"/>
        <v>0</v>
      </c>
      <c r="HS66" s="546">
        <f t="shared" si="32"/>
        <v>0</v>
      </c>
      <c r="HT66" s="546">
        <f t="shared" si="32"/>
        <v>0</v>
      </c>
      <c r="HU66" s="546">
        <f t="shared" si="32"/>
        <v>0</v>
      </c>
      <c r="HV66" s="546">
        <f t="shared" si="32"/>
        <v>0</v>
      </c>
      <c r="HW66" s="546">
        <f t="shared" si="32"/>
        <v>0</v>
      </c>
      <c r="HX66" s="546">
        <f t="shared" si="32"/>
        <v>0</v>
      </c>
      <c r="HY66" s="546">
        <f t="shared" si="32"/>
        <v>0</v>
      </c>
      <c r="HZ66" s="546">
        <f t="shared" si="32"/>
        <v>0</v>
      </c>
      <c r="IA66" s="546">
        <f t="shared" si="32"/>
        <v>0</v>
      </c>
      <c r="IB66" s="546">
        <f t="shared" si="32"/>
        <v>0</v>
      </c>
      <c r="IC66" s="546">
        <f t="shared" si="32"/>
        <v>0</v>
      </c>
      <c r="ID66" s="546">
        <f t="shared" si="32"/>
        <v>0</v>
      </c>
      <c r="IE66" s="546">
        <f t="shared" si="32"/>
        <v>0</v>
      </c>
      <c r="IF66" s="546">
        <f t="shared" si="32"/>
        <v>0</v>
      </c>
      <c r="IG66" s="546">
        <f t="shared" si="32"/>
        <v>0</v>
      </c>
      <c r="IH66" s="546">
        <f t="shared" si="32"/>
        <v>0</v>
      </c>
      <c r="II66" s="546">
        <f t="shared" si="32"/>
        <v>0</v>
      </c>
      <c r="IJ66" s="546">
        <f t="shared" si="32"/>
        <v>0</v>
      </c>
      <c r="IK66" s="546">
        <f t="shared" si="32"/>
        <v>0</v>
      </c>
      <c r="IL66" s="546">
        <f t="shared" si="32"/>
        <v>0</v>
      </c>
      <c r="IM66" s="546">
        <f t="shared" si="32"/>
        <v>0</v>
      </c>
      <c r="IN66" s="546">
        <f t="shared" si="32"/>
        <v>0</v>
      </c>
      <c r="IO66" s="546">
        <f t="shared" si="32"/>
        <v>0</v>
      </c>
      <c r="IP66" s="546">
        <f t="shared" si="32"/>
        <v>0</v>
      </c>
      <c r="IQ66" s="546">
        <f t="shared" si="32"/>
        <v>0</v>
      </c>
      <c r="IR66" s="546">
        <f t="shared" si="32"/>
        <v>0</v>
      </c>
      <c r="IS66" s="546">
        <f t="shared" si="32"/>
        <v>0</v>
      </c>
      <c r="IT66" s="546">
        <f t="shared" ref="IT66:IY66" si="33">SUM(IT44:IT65)</f>
        <v>0</v>
      </c>
      <c r="IU66" s="546">
        <f t="shared" si="33"/>
        <v>0</v>
      </c>
      <c r="IV66" s="546">
        <f t="shared" si="33"/>
        <v>0</v>
      </c>
      <c r="IW66" s="546">
        <f t="shared" si="33"/>
        <v>0</v>
      </c>
      <c r="IX66" s="546">
        <f t="shared" si="33"/>
        <v>0</v>
      </c>
      <c r="IY66" s="546">
        <f t="shared" si="33"/>
        <v>0</v>
      </c>
      <c r="IZ66" s="582"/>
      <c r="JA66" s="583"/>
      <c r="JB66" s="537"/>
      <c r="JC66" s="537"/>
      <c r="JD66" s="537"/>
      <c r="JE66" s="537"/>
      <c r="JF66" s="537"/>
      <c r="JG66" s="537"/>
      <c r="JH66" s="537"/>
      <c r="JI66" s="537"/>
      <c r="JJ66" s="537"/>
      <c r="JK66" s="537"/>
      <c r="JL66" s="537"/>
    </row>
    <row r="67" spans="1:272" s="195" customFormat="1" ht="21.75" customHeight="1" thickBot="1" x14ac:dyDescent="0.3">
      <c r="A67" s="577" t="s">
        <v>21</v>
      </c>
      <c r="B67" s="578"/>
      <c r="C67" s="578"/>
      <c r="D67" s="578"/>
      <c r="E67" s="578"/>
      <c r="F67" s="578"/>
      <c r="G67" s="578"/>
      <c r="H67" s="579"/>
      <c r="I67" s="580"/>
      <c r="J67" s="549">
        <f>'OPTOMETRIA_IIst-pr. szczegółowy'!M67</f>
        <v>3011</v>
      </c>
      <c r="K67" s="549">
        <f>'OPTOMETRIA_IIst-pr. szczegółowy'!N67</f>
        <v>1510</v>
      </c>
      <c r="L67" s="549">
        <f>'OPTOMETRIA_IIst-pr. szczegółowy'!O67</f>
        <v>1501</v>
      </c>
      <c r="M67" s="549">
        <f>'OPTOMETRIA_IIst-pr. szczegółowy'!P67</f>
        <v>1501</v>
      </c>
      <c r="N67" s="549">
        <f>'OPTOMETRIA_IIst-pr. szczegółowy'!Q67</f>
        <v>120</v>
      </c>
      <c r="O67" s="549">
        <f>'OPTOMETRIA_IIst-pr. szczegółowy'!R67</f>
        <v>0</v>
      </c>
      <c r="P67" s="549">
        <f>'OPTOMETRIA_IIst-pr. szczegółowy'!S67</f>
        <v>57.607142857142868</v>
      </c>
      <c r="Q67" s="549">
        <f t="shared" ref="Q67:AI67" si="34">SUM(Q20:Q42,Q44:Q65)</f>
        <v>96</v>
      </c>
      <c r="R67" s="549">
        <f t="shared" si="34"/>
        <v>106</v>
      </c>
      <c r="S67" s="549">
        <f t="shared" si="34"/>
        <v>57</v>
      </c>
      <c r="T67" s="549">
        <f t="shared" si="34"/>
        <v>6</v>
      </c>
      <c r="U67" s="549">
        <f t="shared" si="34"/>
        <v>9</v>
      </c>
      <c r="V67" s="549">
        <f t="shared" si="34"/>
        <v>8</v>
      </c>
      <c r="W67" s="549">
        <f t="shared" si="34"/>
        <v>9</v>
      </c>
      <c r="X67" s="549">
        <f t="shared" si="34"/>
        <v>8</v>
      </c>
      <c r="Y67" s="549">
        <f t="shared" si="34"/>
        <v>6</v>
      </c>
      <c r="Z67" s="549">
        <f t="shared" si="34"/>
        <v>5</v>
      </c>
      <c r="AA67" s="549">
        <f t="shared" si="34"/>
        <v>7</v>
      </c>
      <c r="AB67" s="549">
        <f t="shared" si="34"/>
        <v>5</v>
      </c>
      <c r="AC67" s="549">
        <f t="shared" si="34"/>
        <v>5</v>
      </c>
      <c r="AD67" s="549">
        <f t="shared" si="34"/>
        <v>4</v>
      </c>
      <c r="AE67" s="549">
        <f t="shared" si="34"/>
        <v>4</v>
      </c>
      <c r="AF67" s="549">
        <f t="shared" si="34"/>
        <v>3</v>
      </c>
      <c r="AG67" s="549">
        <f t="shared" si="34"/>
        <v>5</v>
      </c>
      <c r="AH67" s="549">
        <f t="shared" si="34"/>
        <v>3</v>
      </c>
      <c r="AI67" s="549">
        <f t="shared" si="34"/>
        <v>3</v>
      </c>
      <c r="AJ67" s="550">
        <f t="shared" ref="AJ67:AN67" si="35">SUM(AJ20:AJ42,AJ44:AJ65)</f>
        <v>1</v>
      </c>
      <c r="AK67" s="549">
        <f t="shared" si="35"/>
        <v>1</v>
      </c>
      <c r="AL67" s="549">
        <f t="shared" si="35"/>
        <v>1</v>
      </c>
      <c r="AM67" s="549">
        <f t="shared" si="35"/>
        <v>1</v>
      </c>
      <c r="AN67" s="549">
        <f t="shared" si="35"/>
        <v>1</v>
      </c>
      <c r="AO67" s="551">
        <f t="shared" ref="AO67:AW67" si="36">SUM(AO20:AO42,AO44:AO65)</f>
        <v>1</v>
      </c>
      <c r="AP67" s="549">
        <f t="shared" si="36"/>
        <v>9</v>
      </c>
      <c r="AQ67" s="549">
        <f t="shared" si="36"/>
        <v>10</v>
      </c>
      <c r="AR67" s="549">
        <f t="shared" si="36"/>
        <v>9</v>
      </c>
      <c r="AS67" s="549">
        <f t="shared" si="36"/>
        <v>10</v>
      </c>
      <c r="AT67" s="549">
        <f t="shared" si="36"/>
        <v>9</v>
      </c>
      <c r="AU67" s="549">
        <f t="shared" si="36"/>
        <v>8</v>
      </c>
      <c r="AV67" s="549">
        <f t="shared" si="36"/>
        <v>7</v>
      </c>
      <c r="AW67" s="549">
        <f t="shared" si="36"/>
        <v>7</v>
      </c>
      <c r="AX67" s="549">
        <f t="shared" ref="AX67:BI67" si="37">SUM(AX20:AX42,AX44:AX65)</f>
        <v>7</v>
      </c>
      <c r="AY67" s="549">
        <f t="shared" ref="AY67" si="38">SUM(AY20:AY42,AY44:AY65)</f>
        <v>5</v>
      </c>
      <c r="AZ67" s="549">
        <f t="shared" ref="AZ67:BD67" si="39">SUM(AZ20:AZ42,AZ44:AZ65)</f>
        <v>5</v>
      </c>
      <c r="BA67" s="549">
        <f t="shared" ref="BA67:BC67" si="40">SUM(BA20:BA42,BA44:BA65)</f>
        <v>7</v>
      </c>
      <c r="BB67" s="549">
        <f t="shared" si="40"/>
        <v>3</v>
      </c>
      <c r="BC67" s="549">
        <f t="shared" si="40"/>
        <v>5</v>
      </c>
      <c r="BD67" s="549">
        <f t="shared" si="39"/>
        <v>5</v>
      </c>
      <c r="BE67" s="549">
        <f t="shared" si="37"/>
        <v>19</v>
      </c>
      <c r="BF67" s="549">
        <f t="shared" si="37"/>
        <v>11</v>
      </c>
      <c r="BG67" s="549">
        <f t="shared" si="37"/>
        <v>6</v>
      </c>
      <c r="BH67" s="549">
        <f t="shared" si="37"/>
        <v>17</v>
      </c>
      <c r="BI67" s="549">
        <f t="shared" si="37"/>
        <v>4</v>
      </c>
      <c r="BJ67" s="549">
        <f t="shared" ref="BJ67:DU67" si="41">SUM(BJ20:BJ42,BJ44:BJ65)</f>
        <v>0</v>
      </c>
      <c r="BK67" s="549">
        <f t="shared" si="41"/>
        <v>0</v>
      </c>
      <c r="BL67" s="549">
        <f t="shared" si="41"/>
        <v>0</v>
      </c>
      <c r="BM67" s="549">
        <f t="shared" si="41"/>
        <v>0</v>
      </c>
      <c r="BN67" s="549">
        <f t="shared" si="41"/>
        <v>0</v>
      </c>
      <c r="BO67" s="549">
        <f t="shared" si="41"/>
        <v>0</v>
      </c>
      <c r="BP67" s="549">
        <f t="shared" si="41"/>
        <v>0</v>
      </c>
      <c r="BQ67" s="549">
        <f t="shared" si="41"/>
        <v>0</v>
      </c>
      <c r="BR67" s="549">
        <f t="shared" si="41"/>
        <v>0</v>
      </c>
      <c r="BS67" s="549">
        <f t="shared" si="41"/>
        <v>0</v>
      </c>
      <c r="BT67" s="549">
        <f t="shared" si="41"/>
        <v>0</v>
      </c>
      <c r="BU67" s="549">
        <f t="shared" si="41"/>
        <v>0</v>
      </c>
      <c r="BV67" s="549">
        <f t="shared" si="41"/>
        <v>0</v>
      </c>
      <c r="BW67" s="549">
        <f t="shared" si="41"/>
        <v>0</v>
      </c>
      <c r="BX67" s="549">
        <f t="shared" si="41"/>
        <v>0</v>
      </c>
      <c r="BY67" s="549">
        <f t="shared" si="41"/>
        <v>0</v>
      </c>
      <c r="BZ67" s="549">
        <f t="shared" si="41"/>
        <v>0</v>
      </c>
      <c r="CA67" s="549">
        <f t="shared" si="41"/>
        <v>0</v>
      </c>
      <c r="CB67" s="549">
        <f t="shared" si="41"/>
        <v>0</v>
      </c>
      <c r="CC67" s="549">
        <f t="shared" si="41"/>
        <v>0</v>
      </c>
      <c r="CD67" s="549">
        <f t="shared" si="41"/>
        <v>0</v>
      </c>
      <c r="CE67" s="549">
        <f t="shared" si="41"/>
        <v>0</v>
      </c>
      <c r="CF67" s="549">
        <f t="shared" si="41"/>
        <v>0</v>
      </c>
      <c r="CG67" s="549">
        <f t="shared" si="41"/>
        <v>0</v>
      </c>
      <c r="CH67" s="549">
        <f t="shared" si="41"/>
        <v>0</v>
      </c>
      <c r="CI67" s="549">
        <f t="shared" si="41"/>
        <v>0</v>
      </c>
      <c r="CJ67" s="549">
        <f t="shared" si="41"/>
        <v>0</v>
      </c>
      <c r="CK67" s="549">
        <f t="shared" si="41"/>
        <v>0</v>
      </c>
      <c r="CL67" s="549">
        <f t="shared" si="41"/>
        <v>0</v>
      </c>
      <c r="CM67" s="549">
        <f t="shared" si="41"/>
        <v>0</v>
      </c>
      <c r="CN67" s="549">
        <f t="shared" si="41"/>
        <v>0</v>
      </c>
      <c r="CO67" s="549">
        <f t="shared" si="41"/>
        <v>0</v>
      </c>
      <c r="CP67" s="549">
        <f t="shared" si="41"/>
        <v>0</v>
      </c>
      <c r="CQ67" s="549">
        <f t="shared" si="41"/>
        <v>0</v>
      </c>
      <c r="CR67" s="549">
        <f t="shared" si="41"/>
        <v>0</v>
      </c>
      <c r="CS67" s="549">
        <f t="shared" si="41"/>
        <v>0</v>
      </c>
      <c r="CT67" s="549">
        <f t="shared" si="41"/>
        <v>0</v>
      </c>
      <c r="CU67" s="549">
        <f t="shared" si="41"/>
        <v>0</v>
      </c>
      <c r="CV67" s="549">
        <f t="shared" si="41"/>
        <v>0</v>
      </c>
      <c r="CW67" s="549">
        <f t="shared" si="41"/>
        <v>0</v>
      </c>
      <c r="CX67" s="549">
        <f t="shared" si="41"/>
        <v>0</v>
      </c>
      <c r="CY67" s="549">
        <f t="shared" si="41"/>
        <v>0</v>
      </c>
      <c r="CZ67" s="549">
        <f t="shared" si="41"/>
        <v>0</v>
      </c>
      <c r="DA67" s="549">
        <f t="shared" si="41"/>
        <v>0</v>
      </c>
      <c r="DB67" s="549">
        <f t="shared" si="41"/>
        <v>0</v>
      </c>
      <c r="DC67" s="549">
        <f t="shared" si="41"/>
        <v>0</v>
      </c>
      <c r="DD67" s="549">
        <f t="shared" si="41"/>
        <v>0</v>
      </c>
      <c r="DE67" s="549">
        <f t="shared" si="41"/>
        <v>0</v>
      </c>
      <c r="DF67" s="549">
        <f t="shared" si="41"/>
        <v>0</v>
      </c>
      <c r="DG67" s="549">
        <f t="shared" si="41"/>
        <v>0</v>
      </c>
      <c r="DH67" s="549">
        <f t="shared" si="41"/>
        <v>0</v>
      </c>
      <c r="DI67" s="549">
        <f t="shared" si="41"/>
        <v>0</v>
      </c>
      <c r="DJ67" s="549">
        <f>SUM(DJ20:DJ42,DJ44:DJ65)</f>
        <v>0</v>
      </c>
      <c r="DK67" s="549">
        <f t="shared" si="41"/>
        <v>0</v>
      </c>
      <c r="DL67" s="549">
        <f t="shared" si="41"/>
        <v>0</v>
      </c>
      <c r="DM67" s="549">
        <f t="shared" si="41"/>
        <v>0</v>
      </c>
      <c r="DN67" s="549">
        <f t="shared" si="41"/>
        <v>0</v>
      </c>
      <c r="DO67" s="549">
        <f t="shared" si="41"/>
        <v>0</v>
      </c>
      <c r="DP67" s="549">
        <f t="shared" si="41"/>
        <v>0</v>
      </c>
      <c r="DQ67" s="549">
        <f t="shared" si="41"/>
        <v>0</v>
      </c>
      <c r="DR67" s="549">
        <f t="shared" si="41"/>
        <v>0</v>
      </c>
      <c r="DS67" s="549">
        <f t="shared" si="41"/>
        <v>0</v>
      </c>
      <c r="DT67" s="549">
        <f t="shared" si="41"/>
        <v>0</v>
      </c>
      <c r="DU67" s="549">
        <f t="shared" si="41"/>
        <v>0</v>
      </c>
      <c r="DV67" s="549">
        <f t="shared" ref="DV67:GG67" si="42">SUM(DV20:DV42,DV44:DV65)</f>
        <v>0</v>
      </c>
      <c r="DW67" s="549">
        <f t="shared" si="42"/>
        <v>0</v>
      </c>
      <c r="DX67" s="549">
        <f t="shared" si="42"/>
        <v>0</v>
      </c>
      <c r="DY67" s="549">
        <f t="shared" si="42"/>
        <v>0</v>
      </c>
      <c r="DZ67" s="549">
        <f t="shared" si="42"/>
        <v>0</v>
      </c>
      <c r="EA67" s="549">
        <f t="shared" si="42"/>
        <v>0</v>
      </c>
      <c r="EB67" s="549">
        <f t="shared" si="42"/>
        <v>0</v>
      </c>
      <c r="EC67" s="549">
        <f t="shared" si="42"/>
        <v>0</v>
      </c>
      <c r="ED67" s="549">
        <f t="shared" si="42"/>
        <v>0</v>
      </c>
      <c r="EE67" s="549">
        <f t="shared" si="42"/>
        <v>0</v>
      </c>
      <c r="EF67" s="549">
        <f t="shared" si="42"/>
        <v>0</v>
      </c>
      <c r="EG67" s="549">
        <f t="shared" si="42"/>
        <v>0</v>
      </c>
      <c r="EH67" s="549">
        <f t="shared" si="42"/>
        <v>0</v>
      </c>
      <c r="EI67" s="549">
        <f t="shared" si="42"/>
        <v>0</v>
      </c>
      <c r="EJ67" s="549">
        <f t="shared" si="42"/>
        <v>0</v>
      </c>
      <c r="EK67" s="549">
        <f t="shared" si="42"/>
        <v>0</v>
      </c>
      <c r="EL67" s="549">
        <f t="shared" si="42"/>
        <v>0</v>
      </c>
      <c r="EM67" s="549">
        <f t="shared" si="42"/>
        <v>0</v>
      </c>
      <c r="EN67" s="549">
        <f t="shared" si="42"/>
        <v>0</v>
      </c>
      <c r="EO67" s="549">
        <f t="shared" si="42"/>
        <v>0</v>
      </c>
      <c r="EP67" s="549">
        <f t="shared" si="42"/>
        <v>0</v>
      </c>
      <c r="EQ67" s="549">
        <f t="shared" si="42"/>
        <v>0</v>
      </c>
      <c r="ER67" s="549">
        <f t="shared" si="42"/>
        <v>0</v>
      </c>
      <c r="ES67" s="549">
        <f t="shared" si="42"/>
        <v>0</v>
      </c>
      <c r="ET67" s="549">
        <f t="shared" si="42"/>
        <v>0</v>
      </c>
      <c r="EU67" s="549">
        <f t="shared" si="42"/>
        <v>0</v>
      </c>
      <c r="EV67" s="549">
        <f t="shared" si="42"/>
        <v>0</v>
      </c>
      <c r="EW67" s="549">
        <f t="shared" si="42"/>
        <v>0</v>
      </c>
      <c r="EX67" s="549">
        <f t="shared" si="42"/>
        <v>0</v>
      </c>
      <c r="EY67" s="549">
        <f t="shared" si="42"/>
        <v>0</v>
      </c>
      <c r="EZ67" s="549">
        <f t="shared" si="42"/>
        <v>0</v>
      </c>
      <c r="FA67" s="549">
        <f t="shared" si="42"/>
        <v>0</v>
      </c>
      <c r="FB67" s="549">
        <f t="shared" si="42"/>
        <v>0</v>
      </c>
      <c r="FC67" s="549">
        <f t="shared" si="42"/>
        <v>0</v>
      </c>
      <c r="FD67" s="549">
        <f t="shared" si="42"/>
        <v>0</v>
      </c>
      <c r="FE67" s="549">
        <f t="shared" si="42"/>
        <v>0</v>
      </c>
      <c r="FF67" s="549">
        <f t="shared" si="42"/>
        <v>0</v>
      </c>
      <c r="FG67" s="549">
        <f t="shared" si="42"/>
        <v>0</v>
      </c>
      <c r="FH67" s="549">
        <f t="shared" si="42"/>
        <v>0</v>
      </c>
      <c r="FI67" s="549">
        <f t="shared" si="42"/>
        <v>0</v>
      </c>
      <c r="FJ67" s="549">
        <f t="shared" si="42"/>
        <v>0</v>
      </c>
      <c r="FK67" s="549">
        <f t="shared" si="42"/>
        <v>0</v>
      </c>
      <c r="FL67" s="549">
        <f t="shared" si="42"/>
        <v>0</v>
      </c>
      <c r="FM67" s="549">
        <f t="shared" si="42"/>
        <v>0</v>
      </c>
      <c r="FN67" s="549">
        <f t="shared" si="42"/>
        <v>0</v>
      </c>
      <c r="FO67" s="549">
        <f t="shared" si="42"/>
        <v>0</v>
      </c>
      <c r="FP67" s="549">
        <f t="shared" si="42"/>
        <v>0</v>
      </c>
      <c r="FQ67" s="549">
        <f t="shared" si="42"/>
        <v>0</v>
      </c>
      <c r="FR67" s="549">
        <f t="shared" si="42"/>
        <v>0</v>
      </c>
      <c r="FS67" s="549">
        <f t="shared" si="42"/>
        <v>0</v>
      </c>
      <c r="FT67" s="549">
        <f t="shared" si="42"/>
        <v>0</v>
      </c>
      <c r="FU67" s="549">
        <f t="shared" si="42"/>
        <v>0</v>
      </c>
      <c r="FV67" s="549">
        <f t="shared" si="42"/>
        <v>0</v>
      </c>
      <c r="FW67" s="549">
        <f t="shared" si="42"/>
        <v>0</v>
      </c>
      <c r="FX67" s="549">
        <f t="shared" si="42"/>
        <v>0</v>
      </c>
      <c r="FY67" s="549">
        <f t="shared" si="42"/>
        <v>0</v>
      </c>
      <c r="FZ67" s="549">
        <f t="shared" si="42"/>
        <v>0</v>
      </c>
      <c r="GA67" s="549">
        <f t="shared" si="42"/>
        <v>0</v>
      </c>
      <c r="GB67" s="549">
        <f t="shared" si="42"/>
        <v>0</v>
      </c>
      <c r="GC67" s="549">
        <f t="shared" si="42"/>
        <v>0</v>
      </c>
      <c r="GD67" s="549">
        <f t="shared" si="42"/>
        <v>0</v>
      </c>
      <c r="GE67" s="549">
        <f t="shared" si="42"/>
        <v>0</v>
      </c>
      <c r="GF67" s="549">
        <f t="shared" si="42"/>
        <v>0</v>
      </c>
      <c r="GG67" s="549">
        <f t="shared" si="42"/>
        <v>0</v>
      </c>
      <c r="GH67" s="549">
        <f t="shared" ref="GH67:IS67" si="43">SUM(GH20:GH42,GH44:GH65)</f>
        <v>0</v>
      </c>
      <c r="GI67" s="549">
        <f t="shared" si="43"/>
        <v>0</v>
      </c>
      <c r="GJ67" s="549">
        <f t="shared" si="43"/>
        <v>0</v>
      </c>
      <c r="GK67" s="549">
        <f t="shared" si="43"/>
        <v>0</v>
      </c>
      <c r="GL67" s="549">
        <f t="shared" si="43"/>
        <v>0</v>
      </c>
      <c r="GM67" s="549">
        <f t="shared" si="43"/>
        <v>0</v>
      </c>
      <c r="GN67" s="549">
        <f t="shared" si="43"/>
        <v>0</v>
      </c>
      <c r="GO67" s="549">
        <f t="shared" si="43"/>
        <v>0</v>
      </c>
      <c r="GP67" s="549">
        <f t="shared" si="43"/>
        <v>0</v>
      </c>
      <c r="GQ67" s="549">
        <f t="shared" si="43"/>
        <v>0</v>
      </c>
      <c r="GR67" s="549">
        <f t="shared" si="43"/>
        <v>0</v>
      </c>
      <c r="GS67" s="549">
        <f t="shared" si="43"/>
        <v>0</v>
      </c>
      <c r="GT67" s="549">
        <f t="shared" si="43"/>
        <v>0</v>
      </c>
      <c r="GU67" s="549">
        <f t="shared" si="43"/>
        <v>0</v>
      </c>
      <c r="GV67" s="549">
        <f t="shared" si="43"/>
        <v>0</v>
      </c>
      <c r="GW67" s="549">
        <f t="shared" si="43"/>
        <v>0</v>
      </c>
      <c r="GX67" s="549">
        <f t="shared" si="43"/>
        <v>0</v>
      </c>
      <c r="GY67" s="549">
        <f t="shared" si="43"/>
        <v>0</v>
      </c>
      <c r="GZ67" s="549">
        <f t="shared" si="43"/>
        <v>0</v>
      </c>
      <c r="HA67" s="549">
        <f t="shared" si="43"/>
        <v>0</v>
      </c>
      <c r="HB67" s="549">
        <f t="shared" si="43"/>
        <v>0</v>
      </c>
      <c r="HC67" s="549">
        <f t="shared" si="43"/>
        <v>0</v>
      </c>
      <c r="HD67" s="549">
        <f t="shared" si="43"/>
        <v>0</v>
      </c>
      <c r="HE67" s="549">
        <f t="shared" si="43"/>
        <v>0</v>
      </c>
      <c r="HF67" s="549">
        <f t="shared" si="43"/>
        <v>0</v>
      </c>
      <c r="HG67" s="549">
        <f t="shared" si="43"/>
        <v>0</v>
      </c>
      <c r="HH67" s="549">
        <f t="shared" si="43"/>
        <v>0</v>
      </c>
      <c r="HI67" s="549">
        <f t="shared" si="43"/>
        <v>0</v>
      </c>
      <c r="HJ67" s="549">
        <f t="shared" si="43"/>
        <v>0</v>
      </c>
      <c r="HK67" s="549">
        <f t="shared" si="43"/>
        <v>0</v>
      </c>
      <c r="HL67" s="549">
        <f t="shared" si="43"/>
        <v>0</v>
      </c>
      <c r="HM67" s="549">
        <f t="shared" si="43"/>
        <v>0</v>
      </c>
      <c r="HN67" s="549">
        <f t="shared" si="43"/>
        <v>0</v>
      </c>
      <c r="HO67" s="549">
        <f t="shared" si="43"/>
        <v>0</v>
      </c>
      <c r="HP67" s="549">
        <f t="shared" si="43"/>
        <v>0</v>
      </c>
      <c r="HQ67" s="549">
        <f t="shared" si="43"/>
        <v>0</v>
      </c>
      <c r="HR67" s="549">
        <f t="shared" si="43"/>
        <v>0</v>
      </c>
      <c r="HS67" s="549">
        <f t="shared" si="43"/>
        <v>0</v>
      </c>
      <c r="HT67" s="549">
        <f t="shared" si="43"/>
        <v>0</v>
      </c>
      <c r="HU67" s="549">
        <f t="shared" si="43"/>
        <v>0</v>
      </c>
      <c r="HV67" s="549">
        <f t="shared" si="43"/>
        <v>0</v>
      </c>
      <c r="HW67" s="549">
        <f t="shared" si="43"/>
        <v>0</v>
      </c>
      <c r="HX67" s="549">
        <f t="shared" si="43"/>
        <v>0</v>
      </c>
      <c r="HY67" s="549">
        <f t="shared" si="43"/>
        <v>0</v>
      </c>
      <c r="HZ67" s="549">
        <f t="shared" si="43"/>
        <v>0</v>
      </c>
      <c r="IA67" s="549">
        <f t="shared" si="43"/>
        <v>0</v>
      </c>
      <c r="IB67" s="549">
        <f t="shared" si="43"/>
        <v>0</v>
      </c>
      <c r="IC67" s="549">
        <f t="shared" si="43"/>
        <v>0</v>
      </c>
      <c r="ID67" s="549">
        <f t="shared" si="43"/>
        <v>0</v>
      </c>
      <c r="IE67" s="549">
        <f t="shared" si="43"/>
        <v>0</v>
      </c>
      <c r="IF67" s="549">
        <f t="shared" si="43"/>
        <v>0</v>
      </c>
      <c r="IG67" s="549">
        <f t="shared" si="43"/>
        <v>0</v>
      </c>
      <c r="IH67" s="549">
        <f t="shared" si="43"/>
        <v>0</v>
      </c>
      <c r="II67" s="549">
        <f t="shared" si="43"/>
        <v>0</v>
      </c>
      <c r="IJ67" s="549">
        <f t="shared" si="43"/>
        <v>0</v>
      </c>
      <c r="IK67" s="549">
        <f t="shared" si="43"/>
        <v>0</v>
      </c>
      <c r="IL67" s="549">
        <f t="shared" si="43"/>
        <v>0</v>
      </c>
      <c r="IM67" s="549">
        <f t="shared" si="43"/>
        <v>0</v>
      </c>
      <c r="IN67" s="549">
        <f t="shared" si="43"/>
        <v>0</v>
      </c>
      <c r="IO67" s="549">
        <f t="shared" si="43"/>
        <v>0</v>
      </c>
      <c r="IP67" s="549">
        <f t="shared" si="43"/>
        <v>0</v>
      </c>
      <c r="IQ67" s="549">
        <f t="shared" si="43"/>
        <v>0</v>
      </c>
      <c r="IR67" s="549">
        <f t="shared" si="43"/>
        <v>0</v>
      </c>
      <c r="IS67" s="549">
        <f t="shared" si="43"/>
        <v>0</v>
      </c>
      <c r="IT67" s="549">
        <f t="shared" ref="IT67:IY67" si="44">SUM(IT20:IT42,IT44:IT65)</f>
        <v>0</v>
      </c>
      <c r="IU67" s="549">
        <f t="shared" si="44"/>
        <v>0</v>
      </c>
      <c r="IV67" s="549">
        <f t="shared" si="44"/>
        <v>0</v>
      </c>
      <c r="IW67" s="549">
        <f t="shared" si="44"/>
        <v>0</v>
      </c>
      <c r="IX67" s="549">
        <f t="shared" si="44"/>
        <v>0</v>
      </c>
      <c r="IY67" s="549">
        <f t="shared" si="44"/>
        <v>0</v>
      </c>
      <c r="IZ67" s="584"/>
      <c r="JA67" s="584"/>
      <c r="JB67" s="584"/>
      <c r="JC67" s="584"/>
      <c r="JD67" s="584"/>
      <c r="JE67" s="584"/>
      <c r="JF67" s="584"/>
      <c r="JG67" s="584"/>
      <c r="JH67" s="584"/>
      <c r="JI67" s="584"/>
      <c r="JJ67" s="584"/>
      <c r="JK67" s="584"/>
      <c r="JL67" s="584"/>
    </row>
    <row r="68" spans="1:272" x14ac:dyDescent="0.25">
      <c r="I68" s="581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</row>
    <row r="69" spans="1:272" x14ac:dyDescent="0.25">
      <c r="I69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</row>
    <row r="70" spans="1:272" x14ac:dyDescent="0.25">
      <c r="I70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</row>
    <row r="71" spans="1:272" x14ac:dyDescent="0.25"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</row>
    <row r="72" spans="1:272" x14ac:dyDescent="0.25"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</row>
    <row r="73" spans="1:272" x14ac:dyDescent="0.25"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</row>
    <row r="74" spans="1:272" x14ac:dyDescent="0.25"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</row>
    <row r="75" spans="1:272" x14ac:dyDescent="0.25"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</row>
  </sheetData>
  <sheetProtection algorithmName="SHA-512" hashValue="zI5idYnKQGsF5RSoddv4EPssrvG8wTZvUMTn+nqP4DNVjEGppQWfAStq4YWUBZV4hbe9rncallwYGD2TtD8cpw==" saltValue="DH9C5ALWOOw7s35Xw5k66A==" spinCount="100000" sheet="1" objects="1" scenarios="1" selectLockedCells="1" autoFilter="0"/>
  <autoFilter ref="A19:JL67" xr:uid="{FDF72A3A-7ABA-4A7D-AE20-31791D2A2C87}"/>
  <mergeCells count="34">
    <mergeCell ref="G2:I2"/>
    <mergeCell ref="G16:G18"/>
    <mergeCell ref="H16:H18"/>
    <mergeCell ref="I16:I18"/>
    <mergeCell ref="IZ18:JL18"/>
    <mergeCell ref="O17:O19"/>
    <mergeCell ref="P17:P19"/>
    <mergeCell ref="Q18:Q19"/>
    <mergeCell ref="R18:R19"/>
    <mergeCell ref="S18:S19"/>
    <mergeCell ref="Q16:S17"/>
    <mergeCell ref="J16:P16"/>
    <mergeCell ref="K18:K19"/>
    <mergeCell ref="L18:L19"/>
    <mergeCell ref="M18:M19"/>
    <mergeCell ref="J18:J19"/>
    <mergeCell ref="N18:N19"/>
    <mergeCell ref="AP18:BD18"/>
    <mergeCell ref="BE18:BI18"/>
    <mergeCell ref="J17:N17"/>
    <mergeCell ref="AJ18:AO18"/>
    <mergeCell ref="T18:AI18"/>
    <mergeCell ref="F16:F18"/>
    <mergeCell ref="A16:A18"/>
    <mergeCell ref="B16:B18"/>
    <mergeCell ref="C16:C18"/>
    <mergeCell ref="D16:D18"/>
    <mergeCell ref="E16:E18"/>
    <mergeCell ref="IY18:IY19"/>
    <mergeCell ref="BJ18:EU18"/>
    <mergeCell ref="EV18:IG18"/>
    <mergeCell ref="IH18:IV18"/>
    <mergeCell ref="IW18:IW19"/>
    <mergeCell ref="IX18:IX19"/>
  </mergeCells>
  <phoneticPr fontId="10" type="noConversion"/>
  <conditionalFormatting sqref="O20:O66">
    <cfRule type="containsText" dxfId="9" priority="433" operator="containsText" text=",">
      <formula>NOT(ISERROR(SEARCH(",",O20)))</formula>
    </cfRule>
    <cfRule type="colorScale" priority="434">
      <colorScale>
        <cfvo type="num" val="&quot;*,*&quot;"/>
        <cfvo type="max"/>
        <color rgb="FFFF7128"/>
        <color rgb="FFFFEF9C"/>
      </colorScale>
    </cfRule>
  </conditionalFormatting>
  <conditionalFormatting sqref="T20:AO42 BJ20:EU42 T44:AO65 BJ44:EU65">
    <cfRule type="cellIs" dxfId="8" priority="15" operator="equal">
      <formula>1</formula>
    </cfRule>
  </conditionalFormatting>
  <conditionalFormatting sqref="T19:IV19">
    <cfRule type="expression" dxfId="7" priority="1">
      <formula>T$67&lt;1</formula>
    </cfRule>
  </conditionalFormatting>
  <conditionalFormatting sqref="T67:IV67">
    <cfRule type="cellIs" dxfId="6" priority="4" operator="lessThan">
      <formula>1</formula>
    </cfRule>
  </conditionalFormatting>
  <conditionalFormatting sqref="AP20:BD42">
    <cfRule type="cellIs" dxfId="5" priority="18" operator="equal">
      <formula>1</formula>
    </cfRule>
  </conditionalFormatting>
  <conditionalFormatting sqref="AP44:BD65">
    <cfRule type="cellIs" dxfId="4" priority="19" operator="equal">
      <formula>1</formula>
    </cfRule>
  </conditionalFormatting>
  <conditionalFormatting sqref="BE20:BI42">
    <cfRule type="cellIs" dxfId="3" priority="21" operator="equal">
      <formula>1</formula>
    </cfRule>
  </conditionalFormatting>
  <conditionalFormatting sqref="BE44:BI65">
    <cfRule type="cellIs" dxfId="2" priority="61" operator="equal">
      <formula>1</formula>
    </cfRule>
  </conditionalFormatting>
  <conditionalFormatting sqref="EV20:IG42 EV44:IG65">
    <cfRule type="cellIs" dxfId="1" priority="13" operator="equal">
      <formula>1</formula>
    </cfRule>
  </conditionalFormatting>
  <conditionalFormatting sqref="IH20:IV42 IH44:IV65">
    <cfRule type="cellIs" dxfId="0" priority="12" operator="equal">
      <formula>1</formula>
    </cfRule>
  </conditionalFormatting>
  <dataValidations xWindow="961" yWindow="850" count="45">
    <dataValidation allowBlank="1" showInputMessage="1" showErrorMessage="1" errorTitle="WARTOŚĆ NIEPRAWIDŁOWA" error="Suma ECTS musi być liczbą całkowitą" promptTitle="suma ECTS" prompt="Suma ECTS musi być liczbą całkowitą" sqref="O20:O66" xr:uid="{C7B30FAE-B4D3-491F-AF6C-C0EC9F96C997}"/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66" xr:uid="{D0ABFF8B-4C40-4D2D-9CDF-BC32924D516C}"/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44:IY65 T20:AN42 AP20:IY42 AO20:AO31 AO33:AO42 AO32" xr:uid="{E2BC18E0-1DF7-4969-A9AE-F72195D82690}">
      <formula1>1</formula1>
    </dataValidation>
    <dataValidation allowBlank="1" showInputMessage="1" showErrorMessage="1" promptTitle="K_W01" prompt="w pogłębionym stopniu anatomię, fizjologię i patofizjologię narządu wzroku oraz ich znaczenie w diagnostyce z uwzględnieniem zmian zachodzących w procesie dojrzewania i przebiegu procesów starzenia" sqref="T19" xr:uid="{ECBCB9CD-CD27-4586-822E-8E0B89282482}"/>
    <dataValidation allowBlank="1" showInputMessage="1" showErrorMessage="1" promptTitle="K_W02" prompt="etiopatogenezę i obraz kliniczny najczęstszych chorób narządu wzroku oraz kryteria wczesnego rozpoznawania stanów patologicznych koniecznych do skierowania pacjenta do okulisty" sqref="U19" xr:uid="{22912E3E-61D3-469F-BEFE-55C848B2162C}"/>
    <dataValidation allowBlank="1" showInputMessage="1" showErrorMessage="1" promptTitle="K_W03" prompt="zasady działania, możliwości diagnostyczne oraz ograniczenia interpretacyjne metod badania przedniego i tylnego odcinka oka, umożliwiające właściwą analizę wyników badań i dobór adekwatnych procedur optometrycznych" sqref="V19" xr:uid="{407DE4CD-EED0-474A-9F37-F247B36A19D7}"/>
    <dataValidation allowBlank="1" showInputMessage="1" showErrorMessage="1" promptTitle="K_W04" prompt="zasady i specyfikę badania refrakcji i funkcji wzrokowych w różnych grupach wiekowych, normy rozwojowe układu wzrokowego oraz strategie wczesnego wykrywania wad wzroku i zaburzeń widzenia obuocznego" sqref="W19" xr:uid="{BC62A735-923E-48DA-80F1-01C83D5A489B}"/>
    <dataValidation allowBlank="1" showInputMessage="1" showErrorMessage="1" promptTitle="K_W05" prompt="zaawansowane metody korekcji wad refrakcji, w tym zasady, wskazania i przeciwwskazania chirurgii refrakcyjnej, zasady doboru form zaawansowanej korekcji optycznej oraz sprawowania opieki optometrycznej przed- i pooperacyjnej" sqref="X19" xr:uid="{DD0EC596-C151-42EB-9787-C6F7AC45DFF6}"/>
    <dataValidation allowBlank="1" showInputMessage="1" showErrorMessage="1" promptTitle="K_W06" prompt="w pogłębionym stopniu zaawansowane mechanizmy widzenia obuocznego, akomodacji i procesów strabologicznych oraz współczesne strategie diagnostyczno‑terapeutyczne" sqref="Y19" xr:uid="{C0EBC46B-9D14-47BF-8C99-D480077730DA}"/>
    <dataValidation allowBlank="1" showInputMessage="1" showErrorMessage="1" promptTitle="K_W07" prompt="mechanizmy działania i stosowania farmakologii okulistycznej oraz zasady stosowania preparatów diagnostycznych, interakcji leków i  interpretacji wyników badań prowadzonych w warunkach farmakologicznej modyfikacji funkcji oka" sqref="Z19" xr:uid="{7077AA28-D5D0-45E4-A267-37784B6E5953}"/>
    <dataValidation allowBlank="1" showInputMessage="1" showErrorMessage="1" promptTitle="K_W08" prompt="w pogłębionym stopniu zasady działania, możliwości i ograniczenia zastosowania aparatury wykorzystywanej w diagnostyce i terapii optometrycznej, w tym zaawansowane techniki obrazowania, z uwzględnienim zasad bezpieczństwa" sqref="AA19" xr:uid="{4A488DDC-3C2D-43F1-A54E-5702EB042896}"/>
    <dataValidation allowBlank="1" showInputMessage="1" showErrorMessage="1" promptTitle="K_W09" prompt="zaawansowane metody i narzędzia rehabilitacji wzrokowej pacjentów słabowidzących, ergonomii stanowiska pracy i nauki dla osób z dysfunkcją wzroku oraz organizacji kompleksowej opieki rehabilitacyjnej" sqref="AB19" xr:uid="{652B147B-950D-4C00-AB24-DF57DFA3ABD9}"/>
    <dataValidation allowBlank="1" showInputMessage="1" showErrorMessage="1" promptTitle="K_W10" prompt="interdyscyplinarne powiązania optometrii z naukami medycznymi i naukami o zdrowiu oraz główne tendencje rozwojowe w tych obszarach, a także metodologię badań naukowych, obejmującą biostatystykę, zasady  Evidence-Based Medicine (EBM) i etykę badań" sqref="AC19" xr:uid="{461C6F83-07EA-4BD6-9BEF-2C3854C96099}"/>
    <dataValidation allowBlank="1" showInputMessage="1" showErrorMessage="1" promptTitle="K_W11" prompt="uwarunkowania zdrowia publicznego oraz epidemiologię chorób narządu wzroku, w tym czynniki ryzyka i główne przyczyny utraty widzenia, a także strategie promocji zdrowia i profilaktyki zaburzeń wizenia" sqref="AD19" xr:uid="{5CEDACCC-CAC5-4F95-B0A1-71525AAFF1D9}"/>
    <dataValidation allowBlank="1" showInputMessage="1" showErrorMessage="1" promptTitle="K_W12" prompt="organizację systemu ochrony zdrowia w Polsce i Unii Europejskiej, w tym rolę optometrysty w zespole interdyscyplinarnym, zasady współpracy z lekarzami oraz podstawy regulacji prawnych i systemów refundacji świadczeń optometrycznych" sqref="AE19" xr:uid="{8A2BA60F-937E-4A8A-A15E-B343E20B0935}"/>
    <dataValidation allowBlank="1" showInputMessage="1" showErrorMessage="1" promptTitle="K_W13" prompt="ekonomiczne, prawne i etyczne uwarunkowania działalności zawodowej, w tym zasady ochrony danych, własności przemysłowej i prawa autorskiego oraz podstawy tworzenia i rozwoju różnych form przedsiębiorczości, w tym zasady prowadzenia dokumentacji..." sqref="AF19" xr:uid="{48154750-5261-4D34-9EBF-CB293B1C475A}"/>
    <dataValidation allowBlank="1" showInputMessage="1" showErrorMessage="1" promptTitle="K_W14" prompt="w pogłębionym stopniu zasady zarządzania ryzykiem klinicznym i zapewniania bezpieczeństwa pacjenta w procesie diagnostycznym, obejmujące krytyczną analizę potencjalnych zagrożeń, ocenę czynników ryzyka oraz stosowanie standardów jakości i procedur bezp..." sqref="AG19" xr:uid="{A7B95449-2FC7-457A-B2D3-1FF47C4E783E}"/>
    <dataValidation allowBlank="1" showInputMessage="1" showErrorMessage="1" promptTitle="K_W15" prompt="możliwości, ograniczenia oraz zasady odpowiedzialnego stosowania telemedycyny i systemów sztucznej inteligencji (AI) w optometrii, obejmujące krytyczną analizę ich potencjału diagnostycznego, ryzyk i barier wdrożeniowych oraz interpretację aktualnych..." sqref="AH19" xr:uid="{10892263-DB12-4F04-BE59-EBAF21D2E134}"/>
    <dataValidation allowBlank="1" showInputMessage="1" showErrorMessage="1" promptTitle="K_W16" prompt="wybrane mechanizmy psychologii poznawczej istotne dla skutecznej komunikacji z pacjentem i zespołem oraz refleksyjnej oceny własnych kompetencji i planowania dalszego rozwoju zawodowego" sqref="AI19" xr:uid="{9859FBEB-68C2-47C2-812C-C78A365962B8}"/>
    <dataValidation allowBlank="1" showInputMessage="1" showErrorMessage="1" promptTitle="S.W1" prompt="podstawowe zagrożenia dla zdrowia i życia, które mogą wystąpić w środowisku nauki i pracy, w tym zagrożeń pożarowych, chemicznych, fizycznych i biologicznych" sqref="AJ19" xr:uid="{78FE7383-6D84-4518-A0D1-96267321C99E}"/>
    <dataValidation allowBlank="1" showInputMessage="1" showErrorMessage="1" promptTitle="S.W2" prompt="zasady zapobiegania tym zagrożeniom oraz procedur postępowania w sytuacjach niebezpiecznych" sqref="AK19" xr:uid="{23A4764C-1BAE-4DE9-966E-C0B0FF93DEEE}"/>
    <dataValidation allowBlank="1" showInputMessage="1" showErrorMessage="1" promptTitle="S.W3" prompt="podstawowe zasady udzielania pierwszej pomocy przedmedycznej w nagłych wypadkach" sqref="AL19" xr:uid="{EEAE4268-F508-4DB9-B678-301DAD6687A9}"/>
    <dataValidation allowBlank="1" showInputMessage="1" showErrorMessage="1" promptTitle="P.W1" prompt="zasoby i usługi biblioteczne, w tym bazy danych, katalogi oraz narzędzia wyszukiwania informacji naukowej na poziomie zaawansowanym" sqref="AM19" xr:uid="{1F159C6B-CC16-4A50-8B85-42F5103D7D47}"/>
    <dataValidation allowBlank="1" showInputMessage="1" showErrorMessage="1" promptTitle="P.W3" prompt="metody wyszukiwania, selekcji i oceny wiarygodności źródeł informacji naukowej" sqref="AO19" xr:uid="{467283E6-C8CB-462C-A466-C86A684A2305}"/>
    <dataValidation allowBlank="1" showInputMessage="1" showErrorMessage="1" promptTitle="P.W2" prompt="zasady etycznego korzystania z informacji, w tym prawa autorskiego i zasady cytowania źródeł" sqref="AN19" xr:uid="{3B309C3C-1E51-423D-83AB-25458D6B79D2}"/>
    <dataValidation allowBlank="1" showInputMessage="1" showErrorMessage="1" promptTitle="K_U01" prompt="samodzielnie zaplanować i przeprowadzić kompleksowe badanie optometryczne pacjentów z różnych grup wiekowych z wykorzystaniem zaawansowanych technik diagnostycznych" sqref="AP19" xr:uid="{7C11CE88-3FCA-46D3-BA2D-12D9531BEC0E}"/>
    <dataValidation allowBlank="1" showInputMessage="1" showErrorMessage="1" promptTitle="K_U02" prompt="przeprowadzać rozszerzoną ocenę przedniego odcinka i dna oka z wykorzystaniem zaawansowanych technik optometrycznych, różnicować zmiany fizjologiczne od patologicznych oraz formułować wnioski dotyczące dalszego postępowania optometrycznego i konieczno...." sqref="AQ19" xr:uid="{D801B5EE-2DB4-4B31-BA23-BE93E80302F8}"/>
    <dataValidation allowBlank="1" showInputMessage="1" showErrorMessage="1" promptTitle="K_U03" prompt="wykonywać i krytycznie interpretować złożone pomiary refrakcji, integrować wyniki z innymi danymi klinicznymi oraz dobierać optymalną korekcję w przypadkach typowych i nietypowych, wymagających zaawansowanego różnicowania optometrycznego" sqref="AR19" xr:uid="{07D2E539-F8D1-4BD5-B6D5-CD36D25E7F74}"/>
    <dataValidation allowBlank="1" showInputMessage="1" showErrorMessage="1" promptTitle="K_U04" prompt="obsługiwać specjalistyczną aparaturę okulistyczno-optometryczną oraz posługiwać się zaawansowanym oprogramowaniem do analizy danych klinicznych, interpretacji badań obrazowych i prowadzenia konsultacji optometrycznych z wykorzystaniem nowoczesnych...." sqref="AS19" xr:uid="{0E94350D-9FAF-441F-880F-F4545F9D2B7F}"/>
    <dataValidation allowBlank="1" showInputMessage="1" showErrorMessage="1" promptTitle="K_U05" prompt="zaprojektować, dobrać i dopasować specjalistyczną korekcję okularową i kontaktową oraz monitorować przebieg adaptacji i modyfikować parametry korekcji, także w przypadkach złożonych wymagających zaawansowanej analizy klinicznej i różnicowania optometry..." sqref="AT19" xr:uid="{77458247-1B12-4DD3-BC93-F0267BEBC9E6}"/>
    <dataValidation allowBlank="1" showInputMessage="1" showErrorMessage="1" promptTitle="K_U06" prompt="rozpoznawać objawy stanów nagłych podczas badania optometrycznego, krytycznie oceniać ich znaczenie kliniczne oraz samodzielnie podejmować decyzję o pilnym skierowaniu pacjenta do lekarza" sqref="AU19" xr:uid="{42CCF7B2-0F1E-4E97-A5BA-AC7036B8C456}"/>
    <dataValidation allowBlank="1" showInputMessage="1" showErrorMessage="1" promptTitle="K_U07" prompt="w sposób samodzielny i odpowiedzialny dokonywać właściwego doboru źródeł i informacji klinicznych, przeprowadzać ich ocenę, krytyczną analizę, syntezę oraz twórczą interpretację, a następnie na tej podstawie podejmować decyzje diagnostyczne w warunkach..." sqref="AV19" xr:uid="{E320FE77-D412-4638-B78A-C6CF1890F34F}"/>
    <dataValidation allowBlank="1" showInputMessage="1" showErrorMessage="1" promptTitle="K_U08" prompt="zaplanować, prowadzić i nadzorować rehabilitację funkcji wzrokowych oraz adaptację środowiska domowego i zawodowego pacjenta w celu poprawy sprawności widzenia, a także prowadzić ocenę skuteczności i modyfikację podjętych działań" sqref="AW19" xr:uid="{B77AA080-E4D3-4004-88E0-17AAB7124FF7}"/>
    <dataValidation allowBlank="1" showInputMessage="1" showErrorMessage="1" promptTitle="K_U09" prompt="samodzielnie prowadzić dokumentację medyczną oraz redagować profesjonalną korespondencję kliniczną, zapewniając efektywną wymianę informacji z lekarzami oraz racjonalnego wykorzystania zasobów diagnostycznych i organizacyjnych" sqref="AX19" xr:uid="{5A72F6A9-3E7C-4178-A947-CB9CD1143958}"/>
    <dataValidation allowBlank="1" showInputMessage="1" showErrorMessage="1" promptTitle="K_U10" prompt="samodzielnie projektować, organizować i ewaluować programy przesiewowych badań wzrokowych w populacjach różnych grup wiekowych, dobierać i oceniać narzędzia przesiewowe, analizować dane populacyjne oraz formułować rekomendacje dotyczące profilaktyki i...." sqref="AY19" xr:uid="{D3B7FE2B-F355-4577-A919-50795F44F5D1}"/>
    <dataValidation allowBlank="1" showInputMessage="1" showErrorMessage="1" promptTitle="K_U11" prompt="samodzielnie projektować i realizować badania naukowe w obszarze optometrii i zdrowia wzrokowego, obejmujące formułowanie problemu i hipotez, dobór i uzasadnienie metod, gromadzenie oraz analizę danych statystycznych i krytyczną interpretację wyników" sqref="AZ19" xr:uid="{135216AA-F154-4B94-893B-059228DB871B}"/>
    <dataValidation allowBlank="1" showInputMessage="1" showErrorMessage="1" promptTitle="K_U12" prompt="prowadzić profesjonalną komunikację ze zróżnicowanymi kręgami odbiorców, w tym prowadzić debatę, przekazywać informacje o wynikach badań, ryzyku zdrowotnym i konieczności konsultacji lekarskiej w sposób zrozumiały, empatyczny i adekwatny do wieku oraz...." sqref="BA19" xr:uid="{3CEBC284-59EE-4AE6-B659-8BF9A555187D}"/>
    <dataValidation allowBlank="1" showInputMessage="1" showErrorMessage="1" promptTitle="K_U13" prompt="posługiwać się językiem angielskim na poziomie co najmniej B2+, w zakresie specjalistycznej terminologii optometrycznej, umożliwiającym rozumienie literatury naukowej, komunikację z pacjentem oraz prezentowanie zagadnień zawodowych" sqref="BB19" xr:uid="{43611C66-5A3F-459B-876E-D6438C8F0EAD}"/>
    <dataValidation allowBlank="1" showInputMessage="1" showErrorMessage="1" promptTitle="K_U14" prompt="kierować pracą zespołu a także współpracować w zespole interdyscyplinarnym, skutecznie przekazując informacje kliniczne, uzgadniając plan postępowania diagnostyczno‑terapeutycznego oraz podejmować wiodącą rolę w koordynowaniu opieki nad pacjentem....." sqref="BC19" xr:uid="{78443EFE-187D-4299-94D1-AE4F85B60A14}"/>
    <dataValidation allowBlank="1" showInputMessage="1" showErrorMessage="1" promptTitle="K_U15" prompt="samodzielnie planować i realizować własny rozwój zawodowy i naukowy, identyfikować własne luki kompetencyjne, korzystając z najnowszych źródeł wiedzy naukowej i wytycznych klinicznych oraz wspierać rozwój innych członków zespołu optometrycznego" sqref="BD19" xr:uid="{FA47974F-598F-4B3D-9C96-3D117F19CA8F}"/>
    <dataValidation allowBlank="1" showInputMessage="1" showErrorMessage="1" promptTitle="K_K01" prompt="refleksyjnej oceny własnych kompetencji oraz odpowiedzialnego zasięgania opinii ekspertów i kierowania pacjenta do specjalisty w sytuacjach wymagających szerszej diagnostyki lub interwencji medycznej" sqref="BE19" xr:uid="{AB8F6C4B-5EB8-46C3-8C8F-5C2CE464A49C}"/>
    <dataValidation allowBlank="1" showInputMessage="1" showErrorMessage="1" promptTitle="K_K02" prompt="krytycznej oceny źródeł informacji i znaczenia aktualnej wiedzy w rozwiązywaniu problemów klinicznych i praktycznych w optometrii oraz podejmowania decyzji w sposób odpowiedzialny i oparty na rzetelnych danych" sqref="BF19" xr:uid="{99C6738F-41FC-4AB0-9DF9-466E62234319}"/>
    <dataValidation allowBlank="1" showInputMessage="1" showErrorMessage="1" promptTitle="K_K03" prompt="prowadzenia działań z zakresu promocji zdrowia i profilaktyki, inicjowania i realizowania działań na rzecz interesu publicznego, inspirowania i organizowania działalności na rzecz środowiska społecznego w obszarze ochrony zdrowia, a także myślenia i ....." sqref="BG19" xr:uid="{0450AB92-20A3-4572-8F19-0B04CA07CC1B}"/>
    <dataValidation allowBlank="1" showInputMessage="1" showErrorMessage="1" promptTitle="K_K04" prompt="odpowiedzialnego pełnienia roli zawodowej optometrysty, z poszanowaniem zasad etyki, praw i autonomii pacjenta, rzetelnego i zrozumiałego przekazywania informacji oraz przestrzegania tajemnicy zawodowej" sqref="BH19" xr:uid="{ABFFB49C-A113-4937-B0D6-70E4DCF1E618}"/>
    <dataValidation allowBlank="1" showInputMessage="1" showErrorMessage="1" promptTitle="K_K05" prompt="rozwijania dorobku i podtrzymywania etosu zawodu optometrysty oraz aktywnego działania na rzecz przestrzegania zasad etyki zawodowej z uwzględnieniem zmieniających się potrzeb społecznych" sqref="BI19" xr:uid="{8FB3462B-1620-478C-9476-D15E73EF678B}"/>
  </dataValidation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234B-2069-4FE9-B0B8-EF02123391C9}">
  <dimension ref="A1:Y135"/>
  <sheetViews>
    <sheetView zoomScale="85" zoomScaleNormal="85" workbookViewId="0">
      <selection activeCell="C28" sqref="C28"/>
    </sheetView>
  </sheetViews>
  <sheetFormatPr defaultColWidth="9.140625" defaultRowHeight="15" x14ac:dyDescent="0.25"/>
  <cols>
    <col min="1" max="1" width="26.42578125" style="53" customWidth="1"/>
    <col min="2" max="2" width="11.42578125" style="54" customWidth="1"/>
    <col min="3" max="3" width="96" style="55" customWidth="1"/>
    <col min="4" max="4" width="9.140625" style="58"/>
    <col min="5" max="6" width="9.140625" style="53"/>
    <col min="7" max="7" width="11.28515625" style="53" bestFit="1" customWidth="1"/>
    <col min="8" max="16384" width="9.140625" style="53"/>
  </cols>
  <sheetData>
    <row r="1" spans="1:25" s="161" customFormat="1" ht="60" customHeight="1" x14ac:dyDescent="0.25">
      <c r="A1" s="232" t="s">
        <v>333</v>
      </c>
      <c r="B1" s="233" t="s">
        <v>323</v>
      </c>
      <c r="C1" s="232" t="s">
        <v>334</v>
      </c>
      <c r="D1" s="234" t="s">
        <v>321</v>
      </c>
    </row>
    <row r="2" spans="1:25" ht="45" x14ac:dyDescent="0.25">
      <c r="A2" s="487" t="s">
        <v>335</v>
      </c>
      <c r="B2" s="488" t="s">
        <v>130</v>
      </c>
      <c r="C2" s="489" t="s">
        <v>421</v>
      </c>
      <c r="D2" s="490" t="s">
        <v>309</v>
      </c>
    </row>
    <row r="3" spans="1:25" ht="30" x14ac:dyDescent="0.25">
      <c r="A3" s="487" t="s">
        <v>335</v>
      </c>
      <c r="B3" s="488" t="s">
        <v>131</v>
      </c>
      <c r="C3" s="489" t="s">
        <v>422</v>
      </c>
      <c r="D3" s="490" t="s">
        <v>309</v>
      </c>
    </row>
    <row r="4" spans="1:25" ht="45" x14ac:dyDescent="0.25">
      <c r="A4" s="487" t="s">
        <v>335</v>
      </c>
      <c r="B4" s="488" t="s">
        <v>132</v>
      </c>
      <c r="C4" s="489" t="s">
        <v>423</v>
      </c>
      <c r="D4" s="490" t="s">
        <v>309</v>
      </c>
    </row>
    <row r="5" spans="1:25" ht="45" x14ac:dyDescent="0.25">
      <c r="A5" s="487" t="s">
        <v>335</v>
      </c>
      <c r="B5" s="488" t="s">
        <v>133</v>
      </c>
      <c r="C5" s="489" t="s">
        <v>424</v>
      </c>
      <c r="D5" s="490" t="s">
        <v>309</v>
      </c>
    </row>
    <row r="6" spans="1:25" ht="75" customHeight="1" x14ac:dyDescent="0.25">
      <c r="A6" s="487" t="s">
        <v>335</v>
      </c>
      <c r="B6" s="488" t="s">
        <v>134</v>
      </c>
      <c r="C6" s="489" t="s">
        <v>461</v>
      </c>
      <c r="D6" s="490" t="s">
        <v>309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</row>
    <row r="7" spans="1:25" ht="30" x14ac:dyDescent="0.25">
      <c r="A7" s="487" t="s">
        <v>335</v>
      </c>
      <c r="B7" s="488" t="s">
        <v>135</v>
      </c>
      <c r="C7" s="489" t="s">
        <v>431</v>
      </c>
      <c r="D7" s="490" t="s">
        <v>309</v>
      </c>
    </row>
    <row r="8" spans="1:25" ht="45" x14ac:dyDescent="0.25">
      <c r="A8" s="487" t="s">
        <v>335</v>
      </c>
      <c r="B8" s="488" t="s">
        <v>136</v>
      </c>
      <c r="C8" s="489" t="s">
        <v>432</v>
      </c>
      <c r="D8" s="490" t="s">
        <v>309</v>
      </c>
    </row>
    <row r="9" spans="1:25" ht="45" x14ac:dyDescent="0.25">
      <c r="A9" s="487" t="s">
        <v>335</v>
      </c>
      <c r="B9" s="488" t="s">
        <v>137</v>
      </c>
      <c r="C9" s="489" t="s">
        <v>425</v>
      </c>
      <c r="D9" s="490" t="s">
        <v>309</v>
      </c>
    </row>
    <row r="10" spans="1:25" ht="45" x14ac:dyDescent="0.25">
      <c r="A10" s="487" t="s">
        <v>335</v>
      </c>
      <c r="B10" s="488" t="s">
        <v>138</v>
      </c>
      <c r="C10" s="489" t="s">
        <v>426</v>
      </c>
      <c r="D10" s="490" t="s">
        <v>309</v>
      </c>
    </row>
    <row r="11" spans="1:25" ht="45" x14ac:dyDescent="0.25">
      <c r="A11" s="487" t="s">
        <v>335</v>
      </c>
      <c r="B11" s="491" t="s">
        <v>139</v>
      </c>
      <c r="C11" s="489" t="s">
        <v>427</v>
      </c>
      <c r="D11" s="490" t="s">
        <v>309</v>
      </c>
    </row>
    <row r="12" spans="1:25" ht="30" x14ac:dyDescent="0.25">
      <c r="A12" s="487" t="s">
        <v>335</v>
      </c>
      <c r="B12" s="491" t="s">
        <v>140</v>
      </c>
      <c r="C12" s="489" t="s">
        <v>428</v>
      </c>
      <c r="D12" s="490" t="s">
        <v>309</v>
      </c>
    </row>
    <row r="13" spans="1:25" ht="45" x14ac:dyDescent="0.25">
      <c r="A13" s="487" t="s">
        <v>335</v>
      </c>
      <c r="B13" s="491" t="s">
        <v>141</v>
      </c>
      <c r="C13" s="489" t="s">
        <v>457</v>
      </c>
      <c r="D13" s="490" t="s">
        <v>308</v>
      </c>
    </row>
    <row r="14" spans="1:25" ht="60" x14ac:dyDescent="0.25">
      <c r="A14" s="487" t="s">
        <v>335</v>
      </c>
      <c r="B14" s="491" t="s">
        <v>142</v>
      </c>
      <c r="C14" s="489" t="s">
        <v>462</v>
      </c>
      <c r="D14" s="490" t="s">
        <v>308</v>
      </c>
    </row>
    <row r="15" spans="1:25" ht="45" x14ac:dyDescent="0.25">
      <c r="A15" s="487" t="s">
        <v>335</v>
      </c>
      <c r="B15" s="491" t="s">
        <v>143</v>
      </c>
      <c r="C15" s="489" t="s">
        <v>429</v>
      </c>
      <c r="D15" s="490" t="s">
        <v>308</v>
      </c>
    </row>
    <row r="16" spans="1:25" ht="60" x14ac:dyDescent="0.25">
      <c r="A16" s="487" t="s">
        <v>335</v>
      </c>
      <c r="B16" s="491" t="s">
        <v>144</v>
      </c>
      <c r="C16" s="489" t="s">
        <v>430</v>
      </c>
      <c r="D16" s="490" t="s">
        <v>308</v>
      </c>
    </row>
    <row r="17" spans="1:4" ht="30" x14ac:dyDescent="0.25">
      <c r="A17" s="487" t="s">
        <v>335</v>
      </c>
      <c r="B17" s="491" t="s">
        <v>145</v>
      </c>
      <c r="C17" s="489" t="s">
        <v>463</v>
      </c>
      <c r="D17" s="490" t="s">
        <v>308</v>
      </c>
    </row>
    <row r="18" spans="1:4" ht="30" x14ac:dyDescent="0.25">
      <c r="A18" s="235" t="s">
        <v>336</v>
      </c>
      <c r="B18" s="237" t="s">
        <v>402</v>
      </c>
      <c r="C18" s="236" t="s">
        <v>405</v>
      </c>
      <c r="D18" s="238"/>
    </row>
    <row r="19" spans="1:4" x14ac:dyDescent="0.25">
      <c r="A19" s="235" t="s">
        <v>336</v>
      </c>
      <c r="B19" s="237" t="s">
        <v>403</v>
      </c>
      <c r="C19" s="236" t="s">
        <v>406</v>
      </c>
      <c r="D19" s="238"/>
    </row>
    <row r="20" spans="1:4" x14ac:dyDescent="0.25">
      <c r="A20" s="235" t="s">
        <v>336</v>
      </c>
      <c r="B20" s="237" t="s">
        <v>404</v>
      </c>
      <c r="C20" s="236" t="s">
        <v>407</v>
      </c>
      <c r="D20" s="238"/>
    </row>
    <row r="21" spans="1:4" ht="30" x14ac:dyDescent="0.25">
      <c r="A21" s="235" t="s">
        <v>336</v>
      </c>
      <c r="B21" s="237" t="s">
        <v>408</v>
      </c>
      <c r="C21" s="236" t="s">
        <v>411</v>
      </c>
      <c r="D21" s="238"/>
    </row>
    <row r="22" spans="1:4" x14ac:dyDescent="0.25">
      <c r="A22" s="235" t="s">
        <v>336</v>
      </c>
      <c r="B22" s="237" t="s">
        <v>409</v>
      </c>
      <c r="C22" s="236" t="s">
        <v>412</v>
      </c>
      <c r="D22" s="238"/>
    </row>
    <row r="23" spans="1:4" x14ac:dyDescent="0.25">
      <c r="A23" s="235" t="s">
        <v>336</v>
      </c>
      <c r="B23" s="237" t="s">
        <v>410</v>
      </c>
      <c r="C23" s="236" t="s">
        <v>413</v>
      </c>
      <c r="D23" s="238"/>
    </row>
    <row r="24" spans="1:4" x14ac:dyDescent="0.25">
      <c r="A24" s="476" t="s">
        <v>336</v>
      </c>
      <c r="B24" s="477" t="s">
        <v>469</v>
      </c>
      <c r="C24" s="236"/>
      <c r="D24" s="238"/>
    </row>
    <row r="25" spans="1:4" x14ac:dyDescent="0.25">
      <c r="A25" s="476" t="s">
        <v>336</v>
      </c>
      <c r="B25" s="477" t="s">
        <v>470</v>
      </c>
      <c r="C25" s="236"/>
      <c r="D25" s="238"/>
    </row>
    <row r="26" spans="1:4" x14ac:dyDescent="0.25">
      <c r="A26" s="476" t="s">
        <v>336</v>
      </c>
      <c r="B26" s="477" t="s">
        <v>471</v>
      </c>
      <c r="C26" s="236"/>
      <c r="D26" s="238"/>
    </row>
    <row r="27" spans="1:4" x14ac:dyDescent="0.25">
      <c r="A27" s="476" t="s">
        <v>336</v>
      </c>
      <c r="B27" s="477" t="s">
        <v>472</v>
      </c>
      <c r="C27" s="236"/>
      <c r="D27" s="238"/>
    </row>
    <row r="28" spans="1:4" x14ac:dyDescent="0.25">
      <c r="A28" s="476" t="s">
        <v>336</v>
      </c>
      <c r="B28" s="477" t="s">
        <v>473</v>
      </c>
      <c r="C28" s="236"/>
      <c r="D28" s="238"/>
    </row>
    <row r="29" spans="1:4" x14ac:dyDescent="0.25">
      <c r="A29" s="476" t="s">
        <v>336</v>
      </c>
      <c r="B29" s="477" t="s">
        <v>474</v>
      </c>
      <c r="C29" s="236"/>
      <c r="D29" s="238"/>
    </row>
    <row r="30" spans="1:4" x14ac:dyDescent="0.25">
      <c r="A30" s="476" t="s">
        <v>336</v>
      </c>
      <c r="B30" s="477" t="s">
        <v>475</v>
      </c>
      <c r="C30" s="236"/>
      <c r="D30" s="238"/>
    </row>
    <row r="31" spans="1:4" x14ac:dyDescent="0.25">
      <c r="A31" s="476" t="s">
        <v>336</v>
      </c>
      <c r="B31" s="477" t="s">
        <v>476</v>
      </c>
      <c r="C31" s="236"/>
      <c r="D31" s="238"/>
    </row>
    <row r="32" spans="1:4" x14ac:dyDescent="0.25">
      <c r="A32" s="476" t="s">
        <v>336</v>
      </c>
      <c r="B32" s="477" t="s">
        <v>477</v>
      </c>
      <c r="C32" s="236"/>
      <c r="D32" s="238"/>
    </row>
    <row r="33" spans="1:4" x14ac:dyDescent="0.25">
      <c r="A33" s="476" t="s">
        <v>336</v>
      </c>
      <c r="B33" s="477" t="s">
        <v>478</v>
      </c>
      <c r="C33" s="236"/>
      <c r="D33" s="238"/>
    </row>
    <row r="34" spans="1:4" x14ac:dyDescent="0.25">
      <c r="A34" s="476" t="s">
        <v>336</v>
      </c>
      <c r="B34" s="477" t="s">
        <v>479</v>
      </c>
      <c r="C34" s="236"/>
      <c r="D34" s="238"/>
    </row>
    <row r="35" spans="1:4" x14ac:dyDescent="0.25">
      <c r="A35" s="476" t="s">
        <v>336</v>
      </c>
      <c r="B35" s="477" t="s">
        <v>480</v>
      </c>
      <c r="C35" s="236"/>
      <c r="D35" s="238"/>
    </row>
    <row r="36" spans="1:4" x14ac:dyDescent="0.25">
      <c r="A36" s="476" t="s">
        <v>336</v>
      </c>
      <c r="B36" s="477" t="s">
        <v>481</v>
      </c>
      <c r="C36" s="236"/>
      <c r="D36" s="238"/>
    </row>
    <row r="37" spans="1:4" x14ac:dyDescent="0.25">
      <c r="A37" s="476" t="s">
        <v>336</v>
      </c>
      <c r="B37" s="477" t="s">
        <v>482</v>
      </c>
      <c r="C37" s="236"/>
      <c r="D37" s="238"/>
    </row>
    <row r="38" spans="1:4" x14ac:dyDescent="0.25">
      <c r="A38" s="476" t="s">
        <v>336</v>
      </c>
      <c r="B38" s="477" t="s">
        <v>483</v>
      </c>
      <c r="C38" s="236"/>
      <c r="D38" s="238"/>
    </row>
    <row r="39" spans="1:4" x14ac:dyDescent="0.25">
      <c r="A39" s="476" t="s">
        <v>336</v>
      </c>
      <c r="B39" s="477" t="s">
        <v>484</v>
      </c>
      <c r="C39" s="236"/>
      <c r="D39" s="238"/>
    </row>
    <row r="40" spans="1:4" x14ac:dyDescent="0.25">
      <c r="A40" s="476" t="s">
        <v>336</v>
      </c>
      <c r="B40" s="477" t="s">
        <v>485</v>
      </c>
      <c r="C40" s="236"/>
      <c r="D40" s="238"/>
    </row>
    <row r="41" spans="1:4" x14ac:dyDescent="0.25">
      <c r="A41" s="476" t="s">
        <v>336</v>
      </c>
      <c r="B41" s="477" t="s">
        <v>486</v>
      </c>
      <c r="C41" s="236"/>
      <c r="D41" s="238"/>
    </row>
    <row r="42" spans="1:4" x14ac:dyDescent="0.25">
      <c r="A42" s="476" t="s">
        <v>336</v>
      </c>
      <c r="B42" s="477" t="s">
        <v>487</v>
      </c>
      <c r="C42" s="236"/>
      <c r="D42" s="238"/>
    </row>
    <row r="43" spans="1:4" x14ac:dyDescent="0.25">
      <c r="A43" s="476" t="s">
        <v>336</v>
      </c>
      <c r="B43" s="477" t="s">
        <v>488</v>
      </c>
      <c r="C43" s="236"/>
      <c r="D43" s="238"/>
    </row>
    <row r="44" spans="1:4" x14ac:dyDescent="0.25">
      <c r="A44" s="476" t="s">
        <v>336</v>
      </c>
      <c r="B44" s="477" t="s">
        <v>489</v>
      </c>
      <c r="C44" s="236"/>
      <c r="D44" s="238"/>
    </row>
    <row r="45" spans="1:4" x14ac:dyDescent="0.25">
      <c r="A45" s="476" t="s">
        <v>336</v>
      </c>
      <c r="B45" s="477" t="s">
        <v>490</v>
      </c>
      <c r="C45" s="236"/>
      <c r="D45" s="238"/>
    </row>
    <row r="46" spans="1:4" x14ac:dyDescent="0.25">
      <c r="A46" s="476" t="s">
        <v>336</v>
      </c>
      <c r="B46" s="477" t="s">
        <v>491</v>
      </c>
      <c r="C46" s="236"/>
      <c r="D46" s="238"/>
    </row>
    <row r="47" spans="1:4" x14ac:dyDescent="0.25">
      <c r="A47" s="476" t="s">
        <v>336</v>
      </c>
      <c r="B47" s="477" t="s">
        <v>492</v>
      </c>
      <c r="C47" s="236"/>
      <c r="D47" s="238"/>
    </row>
    <row r="48" spans="1:4" x14ac:dyDescent="0.25">
      <c r="A48" s="476" t="s">
        <v>336</v>
      </c>
      <c r="B48" s="477" t="s">
        <v>493</v>
      </c>
      <c r="C48" s="236"/>
      <c r="D48" s="238"/>
    </row>
    <row r="49" spans="1:4" x14ac:dyDescent="0.25">
      <c r="A49" s="476" t="s">
        <v>336</v>
      </c>
      <c r="B49" s="477" t="s">
        <v>494</v>
      </c>
      <c r="C49" s="236"/>
      <c r="D49" s="238"/>
    </row>
    <row r="50" spans="1:4" x14ac:dyDescent="0.25">
      <c r="A50" s="476" t="s">
        <v>336</v>
      </c>
      <c r="B50" s="477" t="s">
        <v>495</v>
      </c>
      <c r="C50" s="236"/>
      <c r="D50" s="238"/>
    </row>
    <row r="51" spans="1:4" x14ac:dyDescent="0.25">
      <c r="A51" s="476" t="s">
        <v>336</v>
      </c>
      <c r="B51" s="477" t="s">
        <v>496</v>
      </c>
      <c r="C51" s="236"/>
      <c r="D51" s="238"/>
    </row>
    <row r="52" spans="1:4" x14ac:dyDescent="0.25">
      <c r="A52" s="476" t="s">
        <v>336</v>
      </c>
      <c r="B52" s="477" t="s">
        <v>497</v>
      </c>
      <c r="C52" s="236"/>
      <c r="D52" s="238"/>
    </row>
    <row r="53" spans="1:4" x14ac:dyDescent="0.25">
      <c r="A53" s="476" t="s">
        <v>336</v>
      </c>
      <c r="B53" s="477" t="s">
        <v>498</v>
      </c>
      <c r="C53" s="236"/>
      <c r="D53" s="238"/>
    </row>
    <row r="54" spans="1:4" x14ac:dyDescent="0.25">
      <c r="A54" s="476" t="s">
        <v>336</v>
      </c>
      <c r="B54" s="477" t="s">
        <v>499</v>
      </c>
      <c r="C54" s="236"/>
      <c r="D54" s="238"/>
    </row>
    <row r="55" spans="1:4" x14ac:dyDescent="0.25">
      <c r="A55" s="476" t="s">
        <v>336</v>
      </c>
      <c r="B55" s="477" t="s">
        <v>500</v>
      </c>
      <c r="C55" s="236"/>
      <c r="D55" s="238"/>
    </row>
    <row r="56" spans="1:4" x14ac:dyDescent="0.25">
      <c r="A56" s="476" t="s">
        <v>336</v>
      </c>
      <c r="B56" s="477" t="s">
        <v>501</v>
      </c>
      <c r="C56" s="236"/>
      <c r="D56" s="238"/>
    </row>
    <row r="57" spans="1:4" x14ac:dyDescent="0.25">
      <c r="A57" s="476" t="s">
        <v>336</v>
      </c>
      <c r="B57" s="477" t="s">
        <v>502</v>
      </c>
      <c r="C57" s="236"/>
      <c r="D57" s="238"/>
    </row>
    <row r="58" spans="1:4" x14ac:dyDescent="0.25">
      <c r="A58" s="476" t="s">
        <v>336</v>
      </c>
      <c r="B58" s="477" t="s">
        <v>503</v>
      </c>
      <c r="C58" s="236"/>
      <c r="D58" s="238"/>
    </row>
    <row r="59" spans="1:4" x14ac:dyDescent="0.25">
      <c r="A59" s="476" t="s">
        <v>336</v>
      </c>
      <c r="B59" s="477" t="s">
        <v>504</v>
      </c>
      <c r="C59" s="236"/>
      <c r="D59" s="238"/>
    </row>
    <row r="60" spans="1:4" x14ac:dyDescent="0.25">
      <c r="A60" s="476" t="s">
        <v>336</v>
      </c>
      <c r="B60" s="477" t="s">
        <v>505</v>
      </c>
      <c r="C60" s="236"/>
      <c r="D60" s="238"/>
    </row>
    <row r="61" spans="1:4" x14ac:dyDescent="0.25">
      <c r="A61" s="476" t="s">
        <v>336</v>
      </c>
      <c r="B61" s="477" t="s">
        <v>506</v>
      </c>
      <c r="C61" s="236"/>
      <c r="D61" s="238"/>
    </row>
    <row r="62" spans="1:4" x14ac:dyDescent="0.25">
      <c r="A62" s="476" t="s">
        <v>336</v>
      </c>
      <c r="B62" s="477" t="s">
        <v>507</v>
      </c>
      <c r="C62" s="236"/>
      <c r="D62" s="238"/>
    </row>
    <row r="63" spans="1:4" x14ac:dyDescent="0.25">
      <c r="A63" s="476" t="s">
        <v>336</v>
      </c>
      <c r="B63" s="477" t="s">
        <v>508</v>
      </c>
      <c r="C63" s="236"/>
      <c r="D63" s="238"/>
    </row>
    <row r="64" spans="1:4" x14ac:dyDescent="0.25">
      <c r="A64" s="476" t="s">
        <v>336</v>
      </c>
      <c r="B64" s="477" t="s">
        <v>509</v>
      </c>
      <c r="C64" s="236"/>
      <c r="D64" s="238"/>
    </row>
    <row r="65" spans="1:4" x14ac:dyDescent="0.25">
      <c r="A65" s="476" t="s">
        <v>336</v>
      </c>
      <c r="B65" s="477" t="s">
        <v>510</v>
      </c>
      <c r="C65" s="236"/>
      <c r="D65" s="238"/>
    </row>
    <row r="66" spans="1:4" x14ac:dyDescent="0.25">
      <c r="A66" s="476" t="s">
        <v>336</v>
      </c>
      <c r="B66" s="477" t="s">
        <v>511</v>
      </c>
      <c r="C66" s="236"/>
      <c r="D66" s="238"/>
    </row>
    <row r="67" spans="1:4" x14ac:dyDescent="0.25">
      <c r="A67" s="476" t="s">
        <v>336</v>
      </c>
      <c r="B67" s="477" t="s">
        <v>512</v>
      </c>
      <c r="C67" s="236"/>
      <c r="D67" s="238"/>
    </row>
    <row r="68" spans="1:4" x14ac:dyDescent="0.25">
      <c r="A68" s="476" t="s">
        <v>336</v>
      </c>
      <c r="B68" s="477" t="s">
        <v>513</v>
      </c>
      <c r="C68" s="236"/>
      <c r="D68" s="238"/>
    </row>
    <row r="69" spans="1:4" x14ac:dyDescent="0.25">
      <c r="A69" s="476" t="s">
        <v>336</v>
      </c>
      <c r="B69" s="477" t="s">
        <v>514</v>
      </c>
      <c r="C69" s="236"/>
      <c r="D69" s="238"/>
    </row>
    <row r="70" spans="1:4" x14ac:dyDescent="0.25">
      <c r="A70" s="476" t="s">
        <v>336</v>
      </c>
      <c r="B70" s="477" t="s">
        <v>515</v>
      </c>
      <c r="C70" s="236"/>
      <c r="D70" s="238"/>
    </row>
    <row r="71" spans="1:4" ht="30" x14ac:dyDescent="0.25">
      <c r="A71" s="483" t="s">
        <v>335</v>
      </c>
      <c r="B71" s="484" t="s">
        <v>194</v>
      </c>
      <c r="C71" s="483" t="s">
        <v>433</v>
      </c>
      <c r="D71" s="485" t="s">
        <v>311</v>
      </c>
    </row>
    <row r="72" spans="1:4" ht="45" x14ac:dyDescent="0.25">
      <c r="A72" s="483" t="s">
        <v>335</v>
      </c>
      <c r="B72" s="484" t="s">
        <v>195</v>
      </c>
      <c r="C72" s="483" t="s">
        <v>434</v>
      </c>
      <c r="D72" s="485" t="s">
        <v>311</v>
      </c>
    </row>
    <row r="73" spans="1:4" ht="45" x14ac:dyDescent="0.25">
      <c r="A73" s="483" t="s">
        <v>335</v>
      </c>
      <c r="B73" s="484" t="s">
        <v>196</v>
      </c>
      <c r="C73" s="483" t="s">
        <v>435</v>
      </c>
      <c r="D73" s="485" t="s">
        <v>311</v>
      </c>
    </row>
    <row r="74" spans="1:4" ht="45" x14ac:dyDescent="0.25">
      <c r="A74" s="483" t="s">
        <v>335</v>
      </c>
      <c r="B74" s="484" t="s">
        <v>197</v>
      </c>
      <c r="C74" s="483" t="s">
        <v>436</v>
      </c>
      <c r="D74" s="485" t="s">
        <v>311</v>
      </c>
    </row>
    <row r="75" spans="1:4" ht="45" x14ac:dyDescent="0.25">
      <c r="A75" s="483" t="s">
        <v>335</v>
      </c>
      <c r="B75" s="484" t="s">
        <v>198</v>
      </c>
      <c r="C75" s="483" t="s">
        <v>437</v>
      </c>
      <c r="D75" s="485" t="s">
        <v>311</v>
      </c>
    </row>
    <row r="76" spans="1:4" ht="30" x14ac:dyDescent="0.25">
      <c r="A76" s="483" t="s">
        <v>335</v>
      </c>
      <c r="B76" s="484" t="s">
        <v>199</v>
      </c>
      <c r="C76" s="483" t="s">
        <v>438</v>
      </c>
      <c r="D76" s="485" t="s">
        <v>311</v>
      </c>
    </row>
    <row r="77" spans="1:4" ht="45" x14ac:dyDescent="0.25">
      <c r="A77" s="483" t="s">
        <v>335</v>
      </c>
      <c r="B77" s="484" t="s">
        <v>200</v>
      </c>
      <c r="C77" s="486" t="s">
        <v>665</v>
      </c>
      <c r="D77" s="485" t="s">
        <v>311</v>
      </c>
    </row>
    <row r="78" spans="1:4" ht="45" x14ac:dyDescent="0.25">
      <c r="A78" s="483" t="s">
        <v>335</v>
      </c>
      <c r="B78" s="484" t="s">
        <v>201</v>
      </c>
      <c r="C78" s="483" t="s">
        <v>439</v>
      </c>
      <c r="D78" s="485" t="s">
        <v>311</v>
      </c>
    </row>
    <row r="79" spans="1:4" ht="45" x14ac:dyDescent="0.25">
      <c r="A79" s="483" t="s">
        <v>335</v>
      </c>
      <c r="B79" s="484" t="s">
        <v>202</v>
      </c>
      <c r="C79" s="483" t="s">
        <v>440</v>
      </c>
      <c r="D79" s="485" t="s">
        <v>311</v>
      </c>
    </row>
    <row r="80" spans="1:4" ht="45" x14ac:dyDescent="0.25">
      <c r="A80" s="483" t="s">
        <v>335</v>
      </c>
      <c r="B80" s="484" t="s">
        <v>203</v>
      </c>
      <c r="C80" s="483" t="s">
        <v>441</v>
      </c>
      <c r="D80" s="485" t="s">
        <v>311</v>
      </c>
    </row>
    <row r="81" spans="1:4" ht="45" x14ac:dyDescent="0.25">
      <c r="A81" s="483" t="s">
        <v>335</v>
      </c>
      <c r="B81" s="484" t="s">
        <v>204</v>
      </c>
      <c r="C81" s="483" t="s">
        <v>442</v>
      </c>
      <c r="D81" s="485" t="s">
        <v>311</v>
      </c>
    </row>
    <row r="82" spans="1:4" ht="45" x14ac:dyDescent="0.25">
      <c r="A82" s="483" t="s">
        <v>335</v>
      </c>
      <c r="B82" s="484" t="s">
        <v>205</v>
      </c>
      <c r="C82" s="483" t="s">
        <v>443</v>
      </c>
      <c r="D82" s="485" t="s">
        <v>310</v>
      </c>
    </row>
    <row r="83" spans="1:4" ht="45" x14ac:dyDescent="0.25">
      <c r="A83" s="483" t="s">
        <v>335</v>
      </c>
      <c r="B83" s="484" t="s">
        <v>206</v>
      </c>
      <c r="C83" s="483" t="s">
        <v>444</v>
      </c>
      <c r="D83" s="485" t="s">
        <v>310</v>
      </c>
    </row>
    <row r="84" spans="1:4" ht="60" x14ac:dyDescent="0.25">
      <c r="A84" s="483" t="s">
        <v>335</v>
      </c>
      <c r="B84" s="484" t="s">
        <v>207</v>
      </c>
      <c r="C84" s="483" t="s">
        <v>445</v>
      </c>
      <c r="D84" s="485" t="s">
        <v>312</v>
      </c>
    </row>
    <row r="85" spans="1:4" ht="45" x14ac:dyDescent="0.25">
      <c r="A85" s="483" t="s">
        <v>335</v>
      </c>
      <c r="B85" s="484" t="s">
        <v>208</v>
      </c>
      <c r="C85" s="483" t="s">
        <v>666</v>
      </c>
      <c r="D85" s="485" t="s">
        <v>322</v>
      </c>
    </row>
    <row r="86" spans="1:4" x14ac:dyDescent="0.25">
      <c r="A86" s="239" t="s">
        <v>336</v>
      </c>
      <c r="B86" s="240" t="s">
        <v>559</v>
      </c>
      <c r="C86" s="239"/>
      <c r="D86" s="240"/>
    </row>
    <row r="87" spans="1:4" x14ac:dyDescent="0.25">
      <c r="A87" s="239" t="s">
        <v>336</v>
      </c>
      <c r="B87" s="240" t="s">
        <v>560</v>
      </c>
      <c r="C87" s="239"/>
      <c r="D87" s="240"/>
    </row>
    <row r="88" spans="1:4" x14ac:dyDescent="0.25">
      <c r="A88" s="239" t="s">
        <v>336</v>
      </c>
      <c r="B88" s="240" t="s">
        <v>561</v>
      </c>
      <c r="C88" s="239"/>
      <c r="D88" s="240"/>
    </row>
    <row r="89" spans="1:4" x14ac:dyDescent="0.25">
      <c r="A89" s="239" t="s">
        <v>336</v>
      </c>
      <c r="B89" s="240" t="s">
        <v>562</v>
      </c>
      <c r="C89" s="239"/>
      <c r="D89" s="240"/>
    </row>
    <row r="90" spans="1:4" x14ac:dyDescent="0.25">
      <c r="A90" s="239" t="s">
        <v>336</v>
      </c>
      <c r="B90" s="240" t="s">
        <v>563</v>
      </c>
      <c r="C90" s="239"/>
      <c r="D90" s="240"/>
    </row>
    <row r="91" spans="1:4" x14ac:dyDescent="0.25">
      <c r="A91" s="239" t="s">
        <v>336</v>
      </c>
      <c r="B91" s="240" t="s">
        <v>564</v>
      </c>
      <c r="C91" s="239"/>
      <c r="D91" s="240"/>
    </row>
    <row r="92" spans="1:4" x14ac:dyDescent="0.25">
      <c r="A92" s="239" t="s">
        <v>336</v>
      </c>
      <c r="B92" s="240" t="s">
        <v>565</v>
      </c>
      <c r="C92" s="239"/>
      <c r="D92" s="240"/>
    </row>
    <row r="93" spans="1:4" x14ac:dyDescent="0.25">
      <c r="A93" s="239" t="s">
        <v>336</v>
      </c>
      <c r="B93" s="240" t="s">
        <v>566</v>
      </c>
      <c r="C93" s="239"/>
      <c r="D93" s="240"/>
    </row>
    <row r="94" spans="1:4" x14ac:dyDescent="0.25">
      <c r="A94" s="239" t="s">
        <v>336</v>
      </c>
      <c r="B94" s="240" t="s">
        <v>567</v>
      </c>
      <c r="C94" s="239"/>
      <c r="D94" s="240"/>
    </row>
    <row r="95" spans="1:4" x14ac:dyDescent="0.25">
      <c r="A95" s="239" t="s">
        <v>336</v>
      </c>
      <c r="B95" s="240" t="s">
        <v>568</v>
      </c>
      <c r="C95" s="239"/>
      <c r="D95" s="240"/>
    </row>
    <row r="96" spans="1:4" x14ac:dyDescent="0.25">
      <c r="A96" s="239" t="s">
        <v>336</v>
      </c>
      <c r="B96" s="240" t="s">
        <v>569</v>
      </c>
      <c r="C96" s="239"/>
      <c r="D96" s="240"/>
    </row>
    <row r="97" spans="1:4" x14ac:dyDescent="0.25">
      <c r="A97" s="239" t="s">
        <v>336</v>
      </c>
      <c r="B97" s="240" t="s">
        <v>570</v>
      </c>
      <c r="C97" s="239"/>
      <c r="D97" s="240"/>
    </row>
    <row r="98" spans="1:4" x14ac:dyDescent="0.25">
      <c r="A98" s="239" t="s">
        <v>336</v>
      </c>
      <c r="B98" s="240" t="s">
        <v>571</v>
      </c>
      <c r="C98" s="239"/>
      <c r="D98" s="240"/>
    </row>
    <row r="99" spans="1:4" x14ac:dyDescent="0.25">
      <c r="A99" s="239" t="s">
        <v>336</v>
      </c>
      <c r="B99" s="240" t="s">
        <v>572</v>
      </c>
      <c r="C99" s="239"/>
      <c r="D99" s="240"/>
    </row>
    <row r="100" spans="1:4" x14ac:dyDescent="0.25">
      <c r="A100" s="239" t="s">
        <v>336</v>
      </c>
      <c r="B100" s="240" t="s">
        <v>573</v>
      </c>
      <c r="C100" s="239"/>
      <c r="D100" s="240"/>
    </row>
    <row r="101" spans="1:4" x14ac:dyDescent="0.25">
      <c r="A101" s="239" t="s">
        <v>336</v>
      </c>
      <c r="B101" s="240" t="s">
        <v>574</v>
      </c>
      <c r="C101" s="239"/>
      <c r="D101" s="240"/>
    </row>
    <row r="102" spans="1:4" x14ac:dyDescent="0.25">
      <c r="A102" s="239" t="s">
        <v>336</v>
      </c>
      <c r="B102" s="240" t="s">
        <v>575</v>
      </c>
      <c r="C102" s="239"/>
      <c r="D102" s="240"/>
    </row>
    <row r="103" spans="1:4" x14ac:dyDescent="0.25">
      <c r="A103" s="239" t="s">
        <v>336</v>
      </c>
      <c r="B103" s="240" t="s">
        <v>576</v>
      </c>
      <c r="C103" s="239"/>
      <c r="D103" s="240"/>
    </row>
    <row r="104" spans="1:4" x14ac:dyDescent="0.25">
      <c r="A104" s="239" t="s">
        <v>336</v>
      </c>
      <c r="B104" s="240" t="s">
        <v>577</v>
      </c>
      <c r="C104" s="239"/>
      <c r="D104" s="240"/>
    </row>
    <row r="105" spans="1:4" x14ac:dyDescent="0.25">
      <c r="A105" s="239" t="s">
        <v>336</v>
      </c>
      <c r="B105" s="240" t="s">
        <v>578</v>
      </c>
      <c r="C105" s="239"/>
      <c r="D105" s="240"/>
    </row>
    <row r="106" spans="1:4" x14ac:dyDescent="0.25">
      <c r="A106" s="239" t="s">
        <v>336</v>
      </c>
      <c r="B106" s="240" t="s">
        <v>579</v>
      </c>
      <c r="C106" s="239"/>
      <c r="D106" s="240"/>
    </row>
    <row r="107" spans="1:4" x14ac:dyDescent="0.25">
      <c r="A107" s="239" t="s">
        <v>336</v>
      </c>
      <c r="B107" s="240" t="s">
        <v>580</v>
      </c>
      <c r="C107" s="239"/>
      <c r="D107" s="240"/>
    </row>
    <row r="108" spans="1:4" x14ac:dyDescent="0.25">
      <c r="A108" s="239" t="s">
        <v>336</v>
      </c>
      <c r="B108" s="240" t="s">
        <v>581</v>
      </c>
      <c r="C108" s="239"/>
      <c r="D108" s="240"/>
    </row>
    <row r="109" spans="1:4" x14ac:dyDescent="0.25">
      <c r="A109" s="239" t="s">
        <v>336</v>
      </c>
      <c r="B109" s="240" t="s">
        <v>582</v>
      </c>
      <c r="C109" s="239"/>
      <c r="D109" s="240"/>
    </row>
    <row r="110" spans="1:4" x14ac:dyDescent="0.25">
      <c r="A110" s="239" t="s">
        <v>336</v>
      </c>
      <c r="B110" s="240" t="s">
        <v>583</v>
      </c>
      <c r="C110" s="239"/>
      <c r="D110" s="240"/>
    </row>
    <row r="111" spans="1:4" x14ac:dyDescent="0.25">
      <c r="A111" s="239" t="s">
        <v>336</v>
      </c>
      <c r="B111" s="240" t="s">
        <v>584</v>
      </c>
      <c r="C111" s="239"/>
      <c r="D111" s="240"/>
    </row>
    <row r="112" spans="1:4" x14ac:dyDescent="0.25">
      <c r="A112" s="239" t="s">
        <v>336</v>
      </c>
      <c r="B112" s="240" t="s">
        <v>585</v>
      </c>
      <c r="C112" s="239"/>
      <c r="D112" s="240"/>
    </row>
    <row r="113" spans="1:4" x14ac:dyDescent="0.25">
      <c r="A113" s="239" t="s">
        <v>336</v>
      </c>
      <c r="B113" s="240" t="s">
        <v>586</v>
      </c>
      <c r="C113" s="239"/>
      <c r="D113" s="240"/>
    </row>
    <row r="114" spans="1:4" x14ac:dyDescent="0.25">
      <c r="A114" s="239" t="s">
        <v>336</v>
      </c>
      <c r="B114" s="240" t="s">
        <v>587</v>
      </c>
      <c r="C114" s="239"/>
      <c r="D114" s="240"/>
    </row>
    <row r="115" spans="1:4" x14ac:dyDescent="0.25">
      <c r="A115" s="239" t="s">
        <v>336</v>
      </c>
      <c r="B115" s="240" t="s">
        <v>588</v>
      </c>
      <c r="C115" s="239"/>
      <c r="D115" s="240"/>
    </row>
    <row r="116" spans="1:4" ht="45" x14ac:dyDescent="0.25">
      <c r="A116" s="479" t="s">
        <v>335</v>
      </c>
      <c r="B116" s="480" t="s">
        <v>446</v>
      </c>
      <c r="C116" s="481" t="s">
        <v>447</v>
      </c>
      <c r="D116" s="482" t="s">
        <v>315</v>
      </c>
    </row>
    <row r="117" spans="1:4" ht="45" x14ac:dyDescent="0.25">
      <c r="A117" s="479" t="s">
        <v>335</v>
      </c>
      <c r="B117" s="480" t="s">
        <v>448</v>
      </c>
      <c r="C117" s="481" t="s">
        <v>449</v>
      </c>
      <c r="D117" s="482" t="s">
        <v>315</v>
      </c>
    </row>
    <row r="118" spans="1:4" ht="45" x14ac:dyDescent="0.25">
      <c r="A118" s="479" t="s">
        <v>335</v>
      </c>
      <c r="B118" s="480" t="s">
        <v>450</v>
      </c>
      <c r="C118" s="481" t="s">
        <v>451</v>
      </c>
      <c r="D118" s="482" t="s">
        <v>314</v>
      </c>
    </row>
    <row r="119" spans="1:4" ht="45" x14ac:dyDescent="0.25">
      <c r="A119" s="479" t="s">
        <v>335</v>
      </c>
      <c r="B119" s="480" t="s">
        <v>452</v>
      </c>
      <c r="C119" s="481" t="s">
        <v>453</v>
      </c>
      <c r="D119" s="482" t="s">
        <v>313</v>
      </c>
    </row>
    <row r="120" spans="1:4" ht="30" x14ac:dyDescent="0.25">
      <c r="A120" s="479" t="s">
        <v>335</v>
      </c>
      <c r="B120" s="480" t="s">
        <v>454</v>
      </c>
      <c r="C120" s="481" t="s">
        <v>455</v>
      </c>
      <c r="D120" s="482" t="s">
        <v>313</v>
      </c>
    </row>
    <row r="121" spans="1:4" x14ac:dyDescent="0.25">
      <c r="A121" s="478" t="s">
        <v>336</v>
      </c>
      <c r="B121" s="478" t="s">
        <v>649</v>
      </c>
      <c r="C121" s="242"/>
      <c r="D121" s="241"/>
    </row>
    <row r="122" spans="1:4" x14ac:dyDescent="0.25">
      <c r="A122" s="478" t="s">
        <v>336</v>
      </c>
      <c r="B122" s="478" t="s">
        <v>650</v>
      </c>
      <c r="C122" s="242"/>
      <c r="D122" s="241"/>
    </row>
    <row r="123" spans="1:4" x14ac:dyDescent="0.25">
      <c r="A123" s="478" t="s">
        <v>336</v>
      </c>
      <c r="B123" s="478" t="s">
        <v>651</v>
      </c>
      <c r="C123" s="242"/>
      <c r="D123" s="241"/>
    </row>
    <row r="124" spans="1:4" x14ac:dyDescent="0.25">
      <c r="A124" s="478" t="s">
        <v>336</v>
      </c>
      <c r="B124" s="478" t="s">
        <v>652</v>
      </c>
      <c r="C124" s="242"/>
      <c r="D124" s="241"/>
    </row>
    <row r="125" spans="1:4" x14ac:dyDescent="0.25">
      <c r="A125" s="478" t="s">
        <v>336</v>
      </c>
      <c r="B125" s="478" t="s">
        <v>653</v>
      </c>
      <c r="C125" s="242"/>
      <c r="D125" s="241"/>
    </row>
    <row r="126" spans="1:4" x14ac:dyDescent="0.25">
      <c r="A126" s="478" t="s">
        <v>336</v>
      </c>
      <c r="B126" s="478" t="s">
        <v>654</v>
      </c>
      <c r="C126" s="242"/>
      <c r="D126" s="241"/>
    </row>
    <row r="127" spans="1:4" x14ac:dyDescent="0.25">
      <c r="A127" s="478" t="s">
        <v>336</v>
      </c>
      <c r="B127" s="478" t="s">
        <v>655</v>
      </c>
      <c r="C127" s="242"/>
      <c r="D127" s="241"/>
    </row>
    <row r="128" spans="1:4" x14ac:dyDescent="0.25">
      <c r="A128" s="478" t="s">
        <v>336</v>
      </c>
      <c r="B128" s="478" t="s">
        <v>656</v>
      </c>
      <c r="C128" s="242"/>
      <c r="D128" s="241"/>
    </row>
    <row r="129" spans="1:4" x14ac:dyDescent="0.25">
      <c r="A129" s="478" t="s">
        <v>336</v>
      </c>
      <c r="B129" s="478" t="s">
        <v>657</v>
      </c>
      <c r="C129" s="242"/>
      <c r="D129" s="241"/>
    </row>
    <row r="130" spans="1:4" x14ac:dyDescent="0.25">
      <c r="A130" s="478" t="s">
        <v>336</v>
      </c>
      <c r="B130" s="478" t="s">
        <v>658</v>
      </c>
      <c r="C130" s="242"/>
      <c r="D130" s="241"/>
    </row>
    <row r="131" spans="1:4" x14ac:dyDescent="0.25">
      <c r="A131" s="478" t="s">
        <v>336</v>
      </c>
      <c r="B131" s="478" t="s">
        <v>659</v>
      </c>
      <c r="C131" s="242"/>
      <c r="D131" s="241"/>
    </row>
    <row r="132" spans="1:4" x14ac:dyDescent="0.25">
      <c r="A132" s="478" t="s">
        <v>336</v>
      </c>
      <c r="B132" s="478" t="s">
        <v>660</v>
      </c>
      <c r="C132" s="242"/>
      <c r="D132" s="241"/>
    </row>
    <row r="133" spans="1:4" x14ac:dyDescent="0.25">
      <c r="A133" s="478" t="s">
        <v>336</v>
      </c>
      <c r="B133" s="478" t="s">
        <v>661</v>
      </c>
      <c r="C133" s="242"/>
      <c r="D133" s="241"/>
    </row>
    <row r="134" spans="1:4" x14ac:dyDescent="0.25">
      <c r="A134" s="478" t="s">
        <v>336</v>
      </c>
      <c r="B134" s="478" t="s">
        <v>662</v>
      </c>
      <c r="C134" s="242"/>
      <c r="D134" s="241"/>
    </row>
    <row r="135" spans="1:4" x14ac:dyDescent="0.25">
      <c r="A135" s="478" t="s">
        <v>336</v>
      </c>
      <c r="B135" s="478" t="s">
        <v>663</v>
      </c>
      <c r="C135" s="242"/>
      <c r="D135" s="241"/>
    </row>
  </sheetData>
  <sheetProtection selectLockedCells="1"/>
  <autoFilter ref="A1:D120" xr:uid="{7CE1234B-2069-4FE9-B0B8-EF02123391C9}"/>
  <phoneticPr fontId="10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995" yWindow="528" count="4">
        <x14:dataValidation type="list" allowBlank="1" showInputMessage="1" showErrorMessage="1" errorTitle="Wartość nieprawidłowa" error="Proszę wybrać jedną kategorię dla każdego efektu" promptTitle="Kategoria PRK" prompt="Proszę wybrać jedną kategorię dla każdego efektu" xr:uid="{8E629C65-7CCD-48C0-BD86-4B99A49B134D}">
          <x14:formula1>
            <xm:f>Słowniki!$Q$2:$Q$3</xm:f>
          </x14:formula1>
          <xm:sqref>D2:D13 D18:D70</xm:sqref>
        </x14:dataValidation>
        <x14:dataValidation type="list" allowBlank="1" showInputMessage="1" showErrorMessage="1" errorTitle="Wartość nieprawidłowa" error="Proszę wybrać jedną kategorię dla każdego efektu" promptTitle="Kategoria PRK" prompt="Proszę wybrać jedną kategorię dla każdego efektu" xr:uid="{4C69CC31-3F64-4EEC-88D0-33817C094490}">
          <x14:formula1>
            <xm:f>Słowniki!$Q$4:$Q$7</xm:f>
          </x14:formula1>
          <xm:sqref>D71:D115</xm:sqref>
        </x14:dataValidation>
        <x14:dataValidation type="list" allowBlank="1" showInputMessage="1" showErrorMessage="1" errorTitle="Wartość nieprawidłowa" error="Proszę wybrać jedną kategorię dla każdego efektu" promptTitle="Kategoria PRK" prompt="Proszę wybrać jedną kategorię dla każdego efektu" xr:uid="{2FF0B95F-A940-4D71-BA6D-6F0348425291}">
          <x14:formula1>
            <xm:f>Słowniki!$Q$8:$Q$10</xm:f>
          </x14:formula1>
          <xm:sqref>D116:D135</xm:sqref>
        </x14:dataValidation>
        <x14:dataValidation type="list" allowBlank="1" showInputMessage="1" showErrorMessage="1" errorTitle="Wartość nieprawidłowa" error="Proszę wybrać z listy kategorię efektu " promptTitle="Kategria efektu" prompt="Proszę wybrać z listy kategorię efektu " xr:uid="{A08AB6F9-B0D4-4CA4-AA69-974D7085FBDF}">
          <x14:formula1>
            <xm:f>Słowniki!$R$14:$R$15</xm:f>
          </x14:formula1>
          <xm:sqref>A2:A23 A71:A85 A116:A120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212C-B84B-427B-ADFF-4EC3BD5DBB73}">
  <dimension ref="A1:B139"/>
  <sheetViews>
    <sheetView workbookViewId="0">
      <selection activeCell="B29" sqref="B29"/>
    </sheetView>
  </sheetViews>
  <sheetFormatPr defaultColWidth="8.85546875" defaultRowHeight="15" x14ac:dyDescent="0.25"/>
  <cols>
    <col min="1" max="1" width="19.42578125" customWidth="1"/>
    <col min="2" max="2" width="96" style="1" customWidth="1"/>
  </cols>
  <sheetData>
    <row r="1" spans="1:2" ht="30" x14ac:dyDescent="0.25">
      <c r="A1" s="22" t="s">
        <v>265</v>
      </c>
      <c r="B1" s="23" t="s">
        <v>266</v>
      </c>
    </row>
    <row r="2" spans="1:2" x14ac:dyDescent="0.25">
      <c r="A2" s="13"/>
      <c r="B2" s="18" t="s">
        <v>267</v>
      </c>
    </row>
    <row r="3" spans="1:2" x14ac:dyDescent="0.25">
      <c r="A3" s="14" t="s">
        <v>130</v>
      </c>
      <c r="B3" s="19"/>
    </row>
    <row r="4" spans="1:2" x14ac:dyDescent="0.25">
      <c r="A4" s="14" t="s">
        <v>131</v>
      </c>
      <c r="B4" s="19"/>
    </row>
    <row r="5" spans="1:2" x14ac:dyDescent="0.25">
      <c r="A5" s="14" t="s">
        <v>132</v>
      </c>
      <c r="B5" s="19"/>
    </row>
    <row r="6" spans="1:2" x14ac:dyDescent="0.25">
      <c r="A6" s="14" t="s">
        <v>133</v>
      </c>
      <c r="B6" s="19"/>
    </row>
    <row r="7" spans="1:2" x14ac:dyDescent="0.25">
      <c r="A7" s="14" t="s">
        <v>134</v>
      </c>
      <c r="B7" s="19"/>
    </row>
    <row r="8" spans="1:2" x14ac:dyDescent="0.25">
      <c r="A8" s="14" t="s">
        <v>135</v>
      </c>
      <c r="B8" s="19"/>
    </row>
    <row r="9" spans="1:2" x14ac:dyDescent="0.25">
      <c r="A9" s="14" t="s">
        <v>136</v>
      </c>
      <c r="B9" s="19"/>
    </row>
    <row r="10" spans="1:2" x14ac:dyDescent="0.25">
      <c r="A10" s="14" t="s">
        <v>137</v>
      </c>
      <c r="B10" s="19"/>
    </row>
    <row r="11" spans="1:2" x14ac:dyDescent="0.25">
      <c r="A11" s="14" t="s">
        <v>138</v>
      </c>
      <c r="B11" s="19"/>
    </row>
    <row r="12" spans="1:2" x14ac:dyDescent="0.25">
      <c r="A12" s="14" t="s">
        <v>139</v>
      </c>
      <c r="B12" s="19"/>
    </row>
    <row r="13" spans="1:2" x14ac:dyDescent="0.25">
      <c r="A13" s="14" t="s">
        <v>140</v>
      </c>
      <c r="B13" s="19"/>
    </row>
    <row r="14" spans="1:2" x14ac:dyDescent="0.25">
      <c r="A14" s="14" t="s">
        <v>141</v>
      </c>
      <c r="B14" s="19"/>
    </row>
    <row r="15" spans="1:2" x14ac:dyDescent="0.25">
      <c r="A15" s="14" t="s">
        <v>142</v>
      </c>
      <c r="B15" s="19"/>
    </row>
    <row r="16" spans="1:2" x14ac:dyDescent="0.25">
      <c r="A16" s="14" t="s">
        <v>143</v>
      </c>
      <c r="B16" s="19"/>
    </row>
    <row r="17" spans="1:2" x14ac:dyDescent="0.25">
      <c r="A17" s="14" t="s">
        <v>144</v>
      </c>
      <c r="B17" s="19"/>
    </row>
    <row r="18" spans="1:2" x14ac:dyDescent="0.25">
      <c r="A18" s="14" t="s">
        <v>145</v>
      </c>
      <c r="B18" s="19"/>
    </row>
    <row r="19" spans="1:2" x14ac:dyDescent="0.25">
      <c r="A19" s="14" t="s">
        <v>146</v>
      </c>
      <c r="B19" s="19"/>
    </row>
    <row r="20" spans="1:2" x14ac:dyDescent="0.25">
      <c r="A20" s="14" t="s">
        <v>147</v>
      </c>
      <c r="B20" s="19"/>
    </row>
    <row r="21" spans="1:2" x14ac:dyDescent="0.25">
      <c r="A21" s="14" t="s">
        <v>148</v>
      </c>
      <c r="B21" s="19"/>
    </row>
    <row r="22" spans="1:2" x14ac:dyDescent="0.25">
      <c r="A22" s="14" t="s">
        <v>149</v>
      </c>
      <c r="B22" s="19"/>
    </row>
    <row r="23" spans="1:2" x14ac:dyDescent="0.25">
      <c r="A23" s="14" t="s">
        <v>150</v>
      </c>
      <c r="B23" s="19"/>
    </row>
    <row r="24" spans="1:2" x14ac:dyDescent="0.25">
      <c r="A24" s="14" t="s">
        <v>151</v>
      </c>
      <c r="B24" s="19"/>
    </row>
    <row r="25" spans="1:2" x14ac:dyDescent="0.25">
      <c r="A25" s="14" t="s">
        <v>152</v>
      </c>
      <c r="B25" s="19"/>
    </row>
    <row r="26" spans="1:2" x14ac:dyDescent="0.25">
      <c r="A26" s="14" t="s">
        <v>153</v>
      </c>
      <c r="B26" s="19"/>
    </row>
    <row r="27" spans="1:2" x14ac:dyDescent="0.25">
      <c r="A27" s="14" t="s">
        <v>154</v>
      </c>
      <c r="B27" s="19"/>
    </row>
    <row r="28" spans="1:2" x14ac:dyDescent="0.25">
      <c r="A28" s="14" t="s">
        <v>155</v>
      </c>
      <c r="B28" s="19"/>
    </row>
    <row r="29" spans="1:2" x14ac:dyDescent="0.25">
      <c r="A29" s="14" t="s">
        <v>156</v>
      </c>
      <c r="B29" s="19"/>
    </row>
    <row r="30" spans="1:2" x14ac:dyDescent="0.25">
      <c r="A30" s="14" t="s">
        <v>157</v>
      </c>
      <c r="B30" s="19"/>
    </row>
    <row r="31" spans="1:2" x14ac:dyDescent="0.25">
      <c r="A31" s="14" t="s">
        <v>158</v>
      </c>
      <c r="B31" s="19"/>
    </row>
    <row r="32" spans="1:2" x14ac:dyDescent="0.25">
      <c r="A32" s="14" t="s">
        <v>159</v>
      </c>
      <c r="B32" s="19"/>
    </row>
    <row r="33" spans="1:2" x14ac:dyDescent="0.25">
      <c r="A33" s="14" t="s">
        <v>160</v>
      </c>
      <c r="B33" s="19"/>
    </row>
    <row r="34" spans="1:2" x14ac:dyDescent="0.25">
      <c r="A34" s="14" t="s">
        <v>161</v>
      </c>
      <c r="B34" s="19"/>
    </row>
    <row r="35" spans="1:2" x14ac:dyDescent="0.25">
      <c r="A35" s="14" t="s">
        <v>162</v>
      </c>
      <c r="B35" s="19"/>
    </row>
    <row r="36" spans="1:2" x14ac:dyDescent="0.25">
      <c r="A36" s="14" t="s">
        <v>163</v>
      </c>
      <c r="B36" s="19"/>
    </row>
    <row r="37" spans="1:2" x14ac:dyDescent="0.25">
      <c r="A37" s="14" t="s">
        <v>164</v>
      </c>
      <c r="B37" s="19"/>
    </row>
    <row r="38" spans="1:2" x14ac:dyDescent="0.25">
      <c r="A38" s="14" t="s">
        <v>165</v>
      </c>
      <c r="B38" s="19"/>
    </row>
    <row r="39" spans="1:2" x14ac:dyDescent="0.25">
      <c r="A39" s="14" t="s">
        <v>166</v>
      </c>
      <c r="B39" s="19"/>
    </row>
    <row r="40" spans="1:2" x14ac:dyDescent="0.25">
      <c r="A40" s="14" t="s">
        <v>167</v>
      </c>
      <c r="B40" s="19"/>
    </row>
    <row r="41" spans="1:2" x14ac:dyDescent="0.25">
      <c r="A41" s="14" t="s">
        <v>168</v>
      </c>
      <c r="B41" s="19"/>
    </row>
    <row r="42" spans="1:2" x14ac:dyDescent="0.25">
      <c r="A42" s="14" t="s">
        <v>169</v>
      </c>
      <c r="B42" s="19"/>
    </row>
    <row r="43" spans="1:2" x14ac:dyDescent="0.25">
      <c r="A43" s="14" t="s">
        <v>170</v>
      </c>
      <c r="B43" s="19"/>
    </row>
    <row r="44" spans="1:2" x14ac:dyDescent="0.25">
      <c r="A44" s="14" t="s">
        <v>171</v>
      </c>
      <c r="B44" s="19"/>
    </row>
    <row r="45" spans="1:2" x14ac:dyDescent="0.25">
      <c r="A45" s="14" t="s">
        <v>172</v>
      </c>
      <c r="B45" s="19"/>
    </row>
    <row r="46" spans="1:2" x14ac:dyDescent="0.25">
      <c r="A46" s="14" t="s">
        <v>173</v>
      </c>
      <c r="B46" s="19"/>
    </row>
    <row r="47" spans="1:2" x14ac:dyDescent="0.25">
      <c r="A47" s="14" t="s">
        <v>174</v>
      </c>
      <c r="B47" s="19"/>
    </row>
    <row r="48" spans="1:2" x14ac:dyDescent="0.25">
      <c r="A48" s="14" t="s">
        <v>175</v>
      </c>
      <c r="B48" s="19"/>
    </row>
    <row r="49" spans="1:2" x14ac:dyDescent="0.25">
      <c r="A49" s="14" t="s">
        <v>176</v>
      </c>
      <c r="B49" s="19"/>
    </row>
    <row r="50" spans="1:2" x14ac:dyDescent="0.25">
      <c r="A50" s="14" t="s">
        <v>177</v>
      </c>
      <c r="B50" s="19"/>
    </row>
    <row r="51" spans="1:2" x14ac:dyDescent="0.25">
      <c r="A51" s="14" t="s">
        <v>178</v>
      </c>
      <c r="B51" s="19"/>
    </row>
    <row r="52" spans="1:2" x14ac:dyDescent="0.25">
      <c r="A52" s="14" t="s">
        <v>179</v>
      </c>
      <c r="B52" s="19"/>
    </row>
    <row r="53" spans="1:2" x14ac:dyDescent="0.25">
      <c r="A53" s="14" t="s">
        <v>180</v>
      </c>
      <c r="B53" s="19"/>
    </row>
    <row r="54" spans="1:2" x14ac:dyDescent="0.25">
      <c r="A54" s="14" t="s">
        <v>181</v>
      </c>
      <c r="B54" s="19"/>
    </row>
    <row r="55" spans="1:2" x14ac:dyDescent="0.25">
      <c r="A55" s="14" t="s">
        <v>182</v>
      </c>
      <c r="B55" s="19"/>
    </row>
    <row r="56" spans="1:2" x14ac:dyDescent="0.25">
      <c r="A56" s="14" t="s">
        <v>183</v>
      </c>
      <c r="B56" s="19"/>
    </row>
    <row r="57" spans="1:2" x14ac:dyDescent="0.25">
      <c r="A57" s="14" t="s">
        <v>184</v>
      </c>
      <c r="B57" s="19"/>
    </row>
    <row r="58" spans="1:2" x14ac:dyDescent="0.25">
      <c r="A58" s="14" t="s">
        <v>185</v>
      </c>
      <c r="B58" s="19"/>
    </row>
    <row r="59" spans="1:2" x14ac:dyDescent="0.25">
      <c r="A59" s="14" t="s">
        <v>186</v>
      </c>
      <c r="B59" s="19"/>
    </row>
    <row r="60" spans="1:2" x14ac:dyDescent="0.25">
      <c r="A60" s="14" t="s">
        <v>187</v>
      </c>
      <c r="B60" s="19"/>
    </row>
    <row r="61" spans="1:2" x14ac:dyDescent="0.25">
      <c r="A61" s="14" t="s">
        <v>188</v>
      </c>
      <c r="B61" s="19"/>
    </row>
    <row r="62" spans="1:2" x14ac:dyDescent="0.25">
      <c r="A62" s="14" t="s">
        <v>189</v>
      </c>
      <c r="B62" s="19"/>
    </row>
    <row r="63" spans="1:2" x14ac:dyDescent="0.25">
      <c r="A63" s="14" t="s">
        <v>190</v>
      </c>
      <c r="B63" s="19"/>
    </row>
    <row r="64" spans="1:2" x14ac:dyDescent="0.25">
      <c r="A64" s="14" t="s">
        <v>191</v>
      </c>
      <c r="B64" s="19"/>
    </row>
    <row r="65" spans="1:2" x14ac:dyDescent="0.25">
      <c r="A65" s="14" t="s">
        <v>192</v>
      </c>
      <c r="B65" s="19"/>
    </row>
    <row r="66" spans="1:2" x14ac:dyDescent="0.25">
      <c r="A66" s="14" t="s">
        <v>193</v>
      </c>
      <c r="B66" s="19"/>
    </row>
    <row r="67" spans="1:2" x14ac:dyDescent="0.25">
      <c r="A67" s="15"/>
      <c r="B67" s="20" t="s">
        <v>268</v>
      </c>
    </row>
    <row r="68" spans="1:2" x14ac:dyDescent="0.25">
      <c r="A68" s="16" t="s">
        <v>194</v>
      </c>
      <c r="B68" s="19"/>
    </row>
    <row r="69" spans="1:2" x14ac:dyDescent="0.25">
      <c r="A69" s="16" t="s">
        <v>195</v>
      </c>
      <c r="B69" s="19"/>
    </row>
    <row r="70" spans="1:2" x14ac:dyDescent="0.25">
      <c r="A70" s="16" t="s">
        <v>196</v>
      </c>
      <c r="B70" s="19"/>
    </row>
    <row r="71" spans="1:2" x14ac:dyDescent="0.25">
      <c r="A71" s="16" t="s">
        <v>197</v>
      </c>
      <c r="B71" s="19"/>
    </row>
    <row r="72" spans="1:2" x14ac:dyDescent="0.25">
      <c r="A72" s="16" t="s">
        <v>198</v>
      </c>
      <c r="B72" s="19"/>
    </row>
    <row r="73" spans="1:2" x14ac:dyDescent="0.25">
      <c r="A73" s="16" t="s">
        <v>199</v>
      </c>
      <c r="B73" s="19"/>
    </row>
    <row r="74" spans="1:2" x14ac:dyDescent="0.25">
      <c r="A74" s="16" t="s">
        <v>200</v>
      </c>
      <c r="B74" s="19"/>
    </row>
    <row r="75" spans="1:2" x14ac:dyDescent="0.25">
      <c r="A75" s="16" t="s">
        <v>201</v>
      </c>
      <c r="B75" s="19"/>
    </row>
    <row r="76" spans="1:2" x14ac:dyDescent="0.25">
      <c r="A76" s="16" t="s">
        <v>202</v>
      </c>
      <c r="B76" s="19"/>
    </row>
    <row r="77" spans="1:2" x14ac:dyDescent="0.25">
      <c r="A77" s="16" t="s">
        <v>203</v>
      </c>
      <c r="B77" s="19"/>
    </row>
    <row r="78" spans="1:2" x14ac:dyDescent="0.25">
      <c r="A78" s="16" t="s">
        <v>204</v>
      </c>
      <c r="B78" s="19"/>
    </row>
    <row r="79" spans="1:2" x14ac:dyDescent="0.25">
      <c r="A79" s="16" t="s">
        <v>205</v>
      </c>
      <c r="B79" s="19"/>
    </row>
    <row r="80" spans="1:2" x14ac:dyDescent="0.25">
      <c r="A80" s="16" t="s">
        <v>206</v>
      </c>
      <c r="B80" s="19"/>
    </row>
    <row r="81" spans="1:2" x14ac:dyDescent="0.25">
      <c r="A81" s="16" t="s">
        <v>207</v>
      </c>
      <c r="B81" s="19"/>
    </row>
    <row r="82" spans="1:2" x14ac:dyDescent="0.25">
      <c r="A82" s="16" t="s">
        <v>208</v>
      </c>
      <c r="B82" s="19"/>
    </row>
    <row r="83" spans="1:2" x14ac:dyDescent="0.25">
      <c r="A83" s="16" t="s">
        <v>209</v>
      </c>
      <c r="B83" s="19"/>
    </row>
    <row r="84" spans="1:2" x14ac:dyDescent="0.25">
      <c r="A84" s="16" t="s">
        <v>210</v>
      </c>
      <c r="B84" s="19"/>
    </row>
    <row r="85" spans="1:2" x14ac:dyDescent="0.25">
      <c r="A85" s="16" t="s">
        <v>211</v>
      </c>
      <c r="B85" s="19"/>
    </row>
    <row r="86" spans="1:2" x14ac:dyDescent="0.25">
      <c r="A86" s="16" t="s">
        <v>212</v>
      </c>
      <c r="B86" s="19"/>
    </row>
    <row r="87" spans="1:2" x14ac:dyDescent="0.25">
      <c r="A87" s="16" t="s">
        <v>213</v>
      </c>
      <c r="B87" s="19"/>
    </row>
    <row r="88" spans="1:2" x14ac:dyDescent="0.25">
      <c r="A88" s="16" t="s">
        <v>214</v>
      </c>
      <c r="B88" s="19"/>
    </row>
    <row r="89" spans="1:2" x14ac:dyDescent="0.25">
      <c r="A89" s="16" t="s">
        <v>215</v>
      </c>
      <c r="B89" s="19"/>
    </row>
    <row r="90" spans="1:2" x14ac:dyDescent="0.25">
      <c r="A90" s="16" t="s">
        <v>216</v>
      </c>
      <c r="B90" s="19"/>
    </row>
    <row r="91" spans="1:2" x14ac:dyDescent="0.25">
      <c r="A91" s="16" t="s">
        <v>217</v>
      </c>
      <c r="B91" s="19"/>
    </row>
    <row r="92" spans="1:2" x14ac:dyDescent="0.25">
      <c r="A92" s="16" t="s">
        <v>218</v>
      </c>
      <c r="B92" s="19"/>
    </row>
    <row r="93" spans="1:2" x14ac:dyDescent="0.25">
      <c r="A93" s="16" t="s">
        <v>219</v>
      </c>
      <c r="B93" s="19"/>
    </row>
    <row r="94" spans="1:2" x14ac:dyDescent="0.25">
      <c r="A94" s="16" t="s">
        <v>220</v>
      </c>
      <c r="B94" s="19"/>
    </row>
    <row r="95" spans="1:2" x14ac:dyDescent="0.25">
      <c r="A95" s="16" t="s">
        <v>221</v>
      </c>
      <c r="B95" s="19"/>
    </row>
    <row r="96" spans="1:2" x14ac:dyDescent="0.25">
      <c r="A96" s="16" t="s">
        <v>222</v>
      </c>
      <c r="B96" s="19"/>
    </row>
    <row r="97" spans="1:2" x14ac:dyDescent="0.25">
      <c r="A97" s="16" t="s">
        <v>223</v>
      </c>
      <c r="B97" s="19"/>
    </row>
    <row r="98" spans="1:2" x14ac:dyDescent="0.25">
      <c r="A98" s="16" t="s">
        <v>224</v>
      </c>
      <c r="B98" s="19"/>
    </row>
    <row r="99" spans="1:2" x14ac:dyDescent="0.25">
      <c r="A99" s="16" t="s">
        <v>225</v>
      </c>
      <c r="B99" s="19"/>
    </row>
    <row r="100" spans="1:2" x14ac:dyDescent="0.25">
      <c r="A100" s="16" t="s">
        <v>226</v>
      </c>
      <c r="B100" s="19"/>
    </row>
    <row r="101" spans="1:2" x14ac:dyDescent="0.25">
      <c r="A101" s="16" t="s">
        <v>227</v>
      </c>
      <c r="B101" s="19"/>
    </row>
    <row r="102" spans="1:2" x14ac:dyDescent="0.25">
      <c r="A102" s="16" t="s">
        <v>228</v>
      </c>
      <c r="B102" s="19"/>
    </row>
    <row r="103" spans="1:2" x14ac:dyDescent="0.25">
      <c r="A103" s="16" t="s">
        <v>229</v>
      </c>
      <c r="B103" s="19"/>
    </row>
    <row r="104" spans="1:2" x14ac:dyDescent="0.25">
      <c r="A104" s="16" t="s">
        <v>230</v>
      </c>
      <c r="B104" s="19"/>
    </row>
    <row r="105" spans="1:2" x14ac:dyDescent="0.25">
      <c r="A105" s="16" t="s">
        <v>231</v>
      </c>
      <c r="B105" s="19"/>
    </row>
    <row r="106" spans="1:2" x14ac:dyDescent="0.25">
      <c r="A106" s="16" t="s">
        <v>232</v>
      </c>
      <c r="B106" s="19"/>
    </row>
    <row r="107" spans="1:2" x14ac:dyDescent="0.25">
      <c r="A107" s="16" t="s">
        <v>233</v>
      </c>
      <c r="B107" s="19"/>
    </row>
    <row r="108" spans="1:2" x14ac:dyDescent="0.25">
      <c r="A108" s="16" t="s">
        <v>234</v>
      </c>
      <c r="B108" s="19"/>
    </row>
    <row r="109" spans="1:2" x14ac:dyDescent="0.25">
      <c r="A109" s="16" t="s">
        <v>235</v>
      </c>
      <c r="B109" s="19"/>
    </row>
    <row r="110" spans="1:2" x14ac:dyDescent="0.25">
      <c r="A110" s="16" t="s">
        <v>236</v>
      </c>
      <c r="B110" s="19"/>
    </row>
    <row r="111" spans="1:2" x14ac:dyDescent="0.25">
      <c r="A111" s="16" t="s">
        <v>237</v>
      </c>
      <c r="B111" s="19"/>
    </row>
    <row r="112" spans="1:2" x14ac:dyDescent="0.25">
      <c r="A112" s="16" t="s">
        <v>238</v>
      </c>
      <c r="B112" s="19"/>
    </row>
    <row r="113" spans="1:2" x14ac:dyDescent="0.25">
      <c r="A113" s="16" t="s">
        <v>239</v>
      </c>
      <c r="B113" s="19"/>
    </row>
    <row r="114" spans="1:2" x14ac:dyDescent="0.25">
      <c r="A114" s="16" t="s">
        <v>240</v>
      </c>
      <c r="B114" s="19"/>
    </row>
    <row r="115" spans="1:2" x14ac:dyDescent="0.25">
      <c r="A115" s="16" t="s">
        <v>241</v>
      </c>
      <c r="B115" s="19"/>
    </row>
    <row r="116" spans="1:2" x14ac:dyDescent="0.25">
      <c r="A116" s="16" t="s">
        <v>242</v>
      </c>
      <c r="B116" s="19"/>
    </row>
    <row r="117" spans="1:2" x14ac:dyDescent="0.25">
      <c r="A117" s="16" t="s">
        <v>243</v>
      </c>
      <c r="B117" s="19"/>
    </row>
    <row r="118" spans="1:2" x14ac:dyDescent="0.25">
      <c r="A118" s="16" t="s">
        <v>244</v>
      </c>
      <c r="B118" s="19"/>
    </row>
    <row r="119" spans="1:2" x14ac:dyDescent="0.25">
      <c r="A119" s="16" t="s">
        <v>245</v>
      </c>
      <c r="B119" s="19"/>
    </row>
    <row r="120" spans="1:2" x14ac:dyDescent="0.25">
      <c r="A120" s="16" t="s">
        <v>246</v>
      </c>
      <c r="B120" s="19"/>
    </row>
    <row r="121" spans="1:2" x14ac:dyDescent="0.25">
      <c r="A121" s="16" t="s">
        <v>247</v>
      </c>
      <c r="B121" s="19"/>
    </row>
    <row r="122" spans="1:2" x14ac:dyDescent="0.25">
      <c r="A122" s="16" t="s">
        <v>248</v>
      </c>
      <c r="B122" s="19"/>
    </row>
    <row r="123" spans="1:2" x14ac:dyDescent="0.25">
      <c r="A123" s="16" t="s">
        <v>249</v>
      </c>
      <c r="B123" s="19"/>
    </row>
    <row r="124" spans="1:2" x14ac:dyDescent="0.25">
      <c r="A124" s="16" t="s">
        <v>250</v>
      </c>
      <c r="B124" s="19"/>
    </row>
    <row r="125" spans="1:2" x14ac:dyDescent="0.25">
      <c r="A125" s="16" t="s">
        <v>251</v>
      </c>
      <c r="B125" s="19"/>
    </row>
    <row r="126" spans="1:2" x14ac:dyDescent="0.25">
      <c r="A126" s="16" t="s">
        <v>252</v>
      </c>
      <c r="B126" s="19"/>
    </row>
    <row r="127" spans="1:2" x14ac:dyDescent="0.25">
      <c r="A127" s="16" t="s">
        <v>253</v>
      </c>
      <c r="B127" s="19"/>
    </row>
    <row r="128" spans="1:2" x14ac:dyDescent="0.25">
      <c r="A128" s="16" t="s">
        <v>254</v>
      </c>
      <c r="B128" s="19"/>
    </row>
    <row r="129" spans="1:2" x14ac:dyDescent="0.25">
      <c r="A129" s="16" t="s">
        <v>255</v>
      </c>
      <c r="B129" s="19"/>
    </row>
    <row r="130" spans="1:2" x14ac:dyDescent="0.25">
      <c r="A130" s="17"/>
      <c r="B130" s="21" t="s">
        <v>269</v>
      </c>
    </row>
    <row r="131" spans="1:2" x14ac:dyDescent="0.25">
      <c r="A131" s="16" t="s">
        <v>256</v>
      </c>
      <c r="B131" s="19"/>
    </row>
    <row r="132" spans="1:2" x14ac:dyDescent="0.25">
      <c r="A132" s="16" t="s">
        <v>257</v>
      </c>
      <c r="B132" s="19"/>
    </row>
    <row r="133" spans="1:2" x14ac:dyDescent="0.25">
      <c r="A133" s="16" t="s">
        <v>258</v>
      </c>
      <c r="B133" s="19"/>
    </row>
    <row r="134" spans="1:2" x14ac:dyDescent="0.25">
      <c r="A134" s="16" t="s">
        <v>259</v>
      </c>
      <c r="B134" s="19"/>
    </row>
    <row r="135" spans="1:2" x14ac:dyDescent="0.25">
      <c r="A135" s="16" t="s">
        <v>260</v>
      </c>
      <c r="B135" s="19"/>
    </row>
    <row r="136" spans="1:2" x14ac:dyDescent="0.25">
      <c r="A136" s="16" t="s">
        <v>261</v>
      </c>
      <c r="B136" s="19"/>
    </row>
    <row r="137" spans="1:2" x14ac:dyDescent="0.25">
      <c r="A137" s="16" t="s">
        <v>262</v>
      </c>
      <c r="B137" s="19"/>
    </row>
    <row r="138" spans="1:2" x14ac:dyDescent="0.25">
      <c r="A138" s="16" t="s">
        <v>263</v>
      </c>
      <c r="B138" s="19"/>
    </row>
    <row r="139" spans="1:2" x14ac:dyDescent="0.25">
      <c r="A139" s="24" t="s">
        <v>264</v>
      </c>
      <c r="B139" s="25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58C0-8CCF-4D27-B6E9-29292904EE30}">
  <dimension ref="A1:R15"/>
  <sheetViews>
    <sheetView zoomScale="85" zoomScaleNormal="85" workbookViewId="0">
      <selection activeCell="R26" sqref="R26"/>
    </sheetView>
  </sheetViews>
  <sheetFormatPr defaultColWidth="8.85546875" defaultRowHeight="15" x14ac:dyDescent="0.25"/>
  <cols>
    <col min="1" max="1" width="12.85546875" customWidth="1"/>
    <col min="2" max="2" width="33.140625" customWidth="1"/>
    <col min="3" max="3" width="1.85546875" style="4" customWidth="1"/>
    <col min="4" max="4" width="17.42578125" customWidth="1"/>
    <col min="5" max="5" width="31" customWidth="1"/>
    <col min="6" max="6" width="1.7109375" style="4" customWidth="1"/>
    <col min="7" max="7" width="18.42578125" customWidth="1"/>
    <col min="8" max="8" width="25.85546875" customWidth="1"/>
    <col min="9" max="9" width="1.42578125" style="4" customWidth="1"/>
    <col min="10" max="10" width="42.140625" customWidth="1"/>
    <col min="11" max="11" width="1.42578125" style="4" customWidth="1"/>
    <col min="12" max="12" width="20" customWidth="1"/>
    <col min="13" max="13" width="18.42578125" customWidth="1"/>
    <col min="14" max="14" width="1.42578125" style="4" customWidth="1"/>
    <col min="15" max="15" width="24.42578125" customWidth="1"/>
    <col min="16" max="16" width="1.7109375" style="4" customWidth="1"/>
    <col min="17" max="17" width="8.28515625" customWidth="1"/>
    <col min="18" max="18" width="38.85546875" customWidth="1"/>
  </cols>
  <sheetData>
    <row r="1" spans="1:18" s="1" customFormat="1" ht="90" x14ac:dyDescent="0.25">
      <c r="A1" s="5" t="s">
        <v>87</v>
      </c>
      <c r="B1" s="5" t="s">
        <v>79</v>
      </c>
      <c r="C1" s="6"/>
      <c r="D1" s="5" t="s">
        <v>50</v>
      </c>
      <c r="E1" s="5" t="s">
        <v>88</v>
      </c>
      <c r="F1" s="7"/>
      <c r="G1" s="5" t="s">
        <v>105</v>
      </c>
      <c r="H1" s="5" t="s">
        <v>93</v>
      </c>
      <c r="I1" s="7"/>
      <c r="J1" s="1" t="s">
        <v>100</v>
      </c>
      <c r="K1" s="7"/>
      <c r="L1" s="5" t="s">
        <v>104</v>
      </c>
      <c r="M1" s="5" t="s">
        <v>93</v>
      </c>
      <c r="N1" s="7"/>
      <c r="O1" s="26" t="s">
        <v>273</v>
      </c>
      <c r="P1" s="48"/>
      <c r="Q1" s="787" t="s">
        <v>321</v>
      </c>
      <c r="R1" s="787"/>
    </row>
    <row r="2" spans="1:18" x14ac:dyDescent="0.25">
      <c r="A2" s="2" t="s">
        <v>128</v>
      </c>
      <c r="B2" s="1" t="s">
        <v>129</v>
      </c>
      <c r="D2" t="s">
        <v>56</v>
      </c>
      <c r="E2" t="s">
        <v>89</v>
      </c>
      <c r="G2" t="s">
        <v>54</v>
      </c>
      <c r="H2" t="s">
        <v>97</v>
      </c>
      <c r="J2" t="s">
        <v>98</v>
      </c>
      <c r="L2" t="s">
        <v>54</v>
      </c>
      <c r="M2" t="s">
        <v>97</v>
      </c>
      <c r="O2" t="s">
        <v>274</v>
      </c>
      <c r="Q2" s="50" t="s">
        <v>309</v>
      </c>
      <c r="R2" s="50" t="s">
        <v>324</v>
      </c>
    </row>
    <row r="3" spans="1:18" x14ac:dyDescent="0.25">
      <c r="D3" t="s">
        <v>57</v>
      </c>
      <c r="E3" t="s">
        <v>91</v>
      </c>
      <c r="G3" t="s">
        <v>96</v>
      </c>
      <c r="H3" t="s">
        <v>94</v>
      </c>
      <c r="J3" t="s">
        <v>99</v>
      </c>
      <c r="L3" t="s">
        <v>96</v>
      </c>
      <c r="M3" t="s">
        <v>94</v>
      </c>
      <c r="O3" t="s">
        <v>275</v>
      </c>
      <c r="Q3" s="50" t="s">
        <v>308</v>
      </c>
      <c r="R3" s="50" t="s">
        <v>325</v>
      </c>
    </row>
    <row r="4" spans="1:18" x14ac:dyDescent="0.25">
      <c r="D4" t="s">
        <v>92</v>
      </c>
      <c r="E4" t="s">
        <v>90</v>
      </c>
      <c r="L4" t="s">
        <v>53</v>
      </c>
      <c r="M4" t="s">
        <v>95</v>
      </c>
      <c r="Q4" s="49" t="s">
        <v>311</v>
      </c>
      <c r="R4" s="49" t="s">
        <v>326</v>
      </c>
    </row>
    <row r="5" spans="1:18" x14ac:dyDescent="0.25">
      <c r="Q5" s="49" t="s">
        <v>310</v>
      </c>
      <c r="R5" s="49" t="s">
        <v>327</v>
      </c>
    </row>
    <row r="6" spans="1:18" x14ac:dyDescent="0.25">
      <c r="Q6" s="49" t="s">
        <v>312</v>
      </c>
      <c r="R6" s="49" t="s">
        <v>328</v>
      </c>
    </row>
    <row r="7" spans="1:18" x14ac:dyDescent="0.25">
      <c r="Q7" s="49" t="s">
        <v>322</v>
      </c>
      <c r="R7" s="49" t="s">
        <v>329</v>
      </c>
    </row>
    <row r="8" spans="1:18" x14ac:dyDescent="0.25">
      <c r="Q8" s="50" t="s">
        <v>315</v>
      </c>
      <c r="R8" s="50" t="s">
        <v>330</v>
      </c>
    </row>
    <row r="9" spans="1:18" x14ac:dyDescent="0.25">
      <c r="Q9" s="50" t="s">
        <v>314</v>
      </c>
      <c r="R9" s="50" t="s">
        <v>331</v>
      </c>
    </row>
    <row r="10" spans="1:18" x14ac:dyDescent="0.25">
      <c r="Q10" s="50" t="s">
        <v>313</v>
      </c>
      <c r="R10" s="50" t="s">
        <v>332</v>
      </c>
    </row>
    <row r="13" spans="1:18" x14ac:dyDescent="0.25">
      <c r="Q13" s="788" t="s">
        <v>337</v>
      </c>
      <c r="R13" s="787"/>
    </row>
    <row r="14" spans="1:18" x14ac:dyDescent="0.25">
      <c r="R14" t="s">
        <v>335</v>
      </c>
    </row>
    <row r="15" spans="1:18" x14ac:dyDescent="0.25">
      <c r="R15" t="s">
        <v>336</v>
      </c>
    </row>
  </sheetData>
  <sheetProtection algorithmName="SHA-512" hashValue="f4/oc3qAg79YjrCNRwy4ZR9A6AqjCctOm45MXRJVJxg/NY2of9ok9yyAwbBFlEg2TGeS+hKNiGd6Y7Nxd0a91g==" saltValue="/cnTWP/QyIC4Vhb4dyLRYQ==" spinCount="100000" sheet="1" objects="1" scenarios="1" selectLockedCells="1" selectUnlockedCells="1"/>
  <mergeCells count="2">
    <mergeCell ref="Q1:R1"/>
    <mergeCell ref="Q13:R1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OPTOMETRIA_IIst-pr. szczegółowy</vt:lpstr>
      <vt:lpstr>Arkusz1</vt:lpstr>
      <vt:lpstr>Wskaźniki</vt:lpstr>
      <vt:lpstr>Matryca</vt:lpstr>
      <vt:lpstr>Efekty</vt:lpstr>
      <vt:lpstr>Efekty uczenia się</vt:lpstr>
      <vt:lpstr>Słowniki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2024-06-10T15:42:58Z</cp:lastPrinted>
  <dcterms:created xsi:type="dcterms:W3CDTF">2024-06-07T08:16:09Z</dcterms:created>
  <dcterms:modified xsi:type="dcterms:W3CDTF">2026-10-07T09:20:47Z</dcterms:modified>
</cp:coreProperties>
</file>