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Pracownik\Downloads\"/>
    </mc:Choice>
  </mc:AlternateContent>
  <xr:revisionPtr revIDLastSave="0" documentId="13_ncr:1_{E8C0A8F3-7313-4CB9-B2C6-B248017608A9}" xr6:coauthVersionLast="47" xr6:coauthVersionMax="47" xr10:uidLastSave="{00000000-0000-0000-0000-000000000000}"/>
  <bookViews>
    <workbookView xWindow="2895" yWindow="2895" windowWidth="28800" windowHeight="15345" xr2:uid="{4492D1F5-6360-4375-89EE-53AA13BE1783}"/>
  </bookViews>
  <sheets>
    <sheet name="Elektr_IIst-program szczegółowy" sheetId="1" r:id="rId1"/>
    <sheet name="Arkusz1" sheetId="2" r:id="rId2"/>
  </sheets>
  <definedNames>
    <definedName name="_xlnm._FilterDatabase" localSheetId="0" hidden="1">'Elektr_IIst-program szczegółowy'!$A$19:$BR$63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T20" i="1" l="1"/>
  <c r="AY62" i="1"/>
  <c r="AB62" i="1"/>
  <c r="AX59" i="1" l="1"/>
  <c r="AW59" i="1" s="1"/>
  <c r="AV59" i="1" s="1"/>
  <c r="AA42" i="1"/>
  <c r="Z42" i="1" s="1"/>
  <c r="Y42" i="1" s="1"/>
  <c r="BX60" i="1"/>
  <c r="BV60" i="1"/>
  <c r="BU60" i="1"/>
  <c r="BT60" i="1"/>
  <c r="BS60" i="1"/>
  <c r="AX60" i="1"/>
  <c r="AW60" i="1" s="1"/>
  <c r="AV60" i="1" s="1"/>
  <c r="AA60" i="1"/>
  <c r="Q60" i="1"/>
  <c r="N60" i="1"/>
  <c r="BW60" i="1" s="1"/>
  <c r="CK42" i="1"/>
  <c r="BX42" i="1"/>
  <c r="BV42" i="1"/>
  <c r="BU42" i="1"/>
  <c r="BT42" i="1"/>
  <c r="BS42" i="1"/>
  <c r="AX42" i="1"/>
  <c r="AW42" i="1" s="1"/>
  <c r="AV42" i="1" s="1"/>
  <c r="Q42" i="1"/>
  <c r="N42" i="1"/>
  <c r="BW42" i="1" s="1"/>
  <c r="Z71" i="1"/>
  <c r="P60" i="1" l="1"/>
  <c r="CH60" i="1"/>
  <c r="BY60" i="1"/>
  <c r="CD60" i="1" s="1"/>
  <c r="CH42" i="1"/>
  <c r="P42" i="1"/>
  <c r="Z60" i="1"/>
  <c r="O42" i="1"/>
  <c r="T42" i="1" s="1"/>
  <c r="T63" i="1" s="1"/>
  <c r="M42" i="1"/>
  <c r="BQ42" i="1" s="1"/>
  <c r="BR42" i="1" s="1"/>
  <c r="BY42" i="1"/>
  <c r="CD42" i="1" s="1"/>
  <c r="U42" i="1" l="1"/>
  <c r="S42" i="1"/>
  <c r="CE60" i="1"/>
  <c r="CG60" i="1" s="1"/>
  <c r="CA60" i="1"/>
  <c r="CC60" i="1"/>
  <c r="BZ60" i="1"/>
  <c r="CB60" i="1"/>
  <c r="BZ42" i="1"/>
  <c r="O60" i="1"/>
  <c r="S60" i="1" s="1"/>
  <c r="Y60" i="1"/>
  <c r="M60" i="1" s="1"/>
  <c r="R42" i="1"/>
  <c r="CE42" i="1"/>
  <c r="CG42" i="1" s="1"/>
  <c r="CC42" i="1"/>
  <c r="CB42" i="1"/>
  <c r="CA42" i="1"/>
  <c r="CJ42" i="1" l="1"/>
  <c r="CJ60" i="1"/>
  <c r="CF60" i="1"/>
  <c r="CI60" i="1"/>
  <c r="BQ60" i="1"/>
  <c r="BR60" i="1" s="1"/>
  <c r="U60" i="1"/>
  <c r="T60" i="1"/>
  <c r="R60" i="1"/>
  <c r="CF42" i="1"/>
  <c r="CI42" i="1"/>
  <c r="P83" i="1" l="1"/>
  <c r="P80" i="1"/>
  <c r="BX61" i="1" l="1"/>
  <c r="BV61" i="1"/>
  <c r="BU61" i="1"/>
  <c r="BT61" i="1"/>
  <c r="BS61" i="1"/>
  <c r="BX59" i="1"/>
  <c r="BV59" i="1"/>
  <c r="BU59" i="1"/>
  <c r="BT59" i="1"/>
  <c r="BS59" i="1"/>
  <c r="BX58" i="1"/>
  <c r="BV58" i="1"/>
  <c r="BU58" i="1"/>
  <c r="BT58" i="1"/>
  <c r="BS58" i="1"/>
  <c r="BX57" i="1"/>
  <c r="BV57" i="1"/>
  <c r="BU57" i="1"/>
  <c r="BT57" i="1"/>
  <c r="BS57" i="1"/>
  <c r="BX56" i="1"/>
  <c r="BV56" i="1"/>
  <c r="BU56" i="1"/>
  <c r="BT56" i="1"/>
  <c r="BS56" i="1"/>
  <c r="BX55" i="1"/>
  <c r="BV55" i="1"/>
  <c r="BU55" i="1"/>
  <c r="BT55" i="1"/>
  <c r="BS55" i="1"/>
  <c r="BX54" i="1"/>
  <c r="BV54" i="1"/>
  <c r="BU54" i="1"/>
  <c r="BT54" i="1"/>
  <c r="BS54" i="1"/>
  <c r="BX53" i="1"/>
  <c r="BV53" i="1"/>
  <c r="BU53" i="1"/>
  <c r="BT53" i="1"/>
  <c r="BS53" i="1"/>
  <c r="BX52" i="1"/>
  <c r="BV52" i="1"/>
  <c r="BU52" i="1"/>
  <c r="BT52" i="1"/>
  <c r="BS52" i="1"/>
  <c r="BX51" i="1"/>
  <c r="BV51" i="1"/>
  <c r="BU51" i="1"/>
  <c r="BT51" i="1"/>
  <c r="BS51" i="1"/>
  <c r="BX50" i="1"/>
  <c r="BV50" i="1"/>
  <c r="BU50" i="1"/>
  <c r="BT50" i="1"/>
  <c r="BS50" i="1"/>
  <c r="BX49" i="1"/>
  <c r="BV49" i="1"/>
  <c r="BU49" i="1"/>
  <c r="BT49" i="1"/>
  <c r="BS49" i="1"/>
  <c r="BX48" i="1"/>
  <c r="BV48" i="1"/>
  <c r="BU48" i="1"/>
  <c r="BT48" i="1"/>
  <c r="BS48" i="1"/>
  <c r="BX47" i="1"/>
  <c r="BV47" i="1"/>
  <c r="BU47" i="1"/>
  <c r="BT47" i="1"/>
  <c r="BS47" i="1"/>
  <c r="BX46" i="1"/>
  <c r="BV46" i="1"/>
  <c r="BU46" i="1"/>
  <c r="BT46" i="1"/>
  <c r="BS46" i="1"/>
  <c r="BX45" i="1"/>
  <c r="BV45" i="1"/>
  <c r="BU45" i="1"/>
  <c r="BT45" i="1"/>
  <c r="BS45" i="1"/>
  <c r="BX44" i="1"/>
  <c r="BV44" i="1"/>
  <c r="BU44" i="1"/>
  <c r="BT44" i="1"/>
  <c r="BS44" i="1"/>
  <c r="BX41" i="1"/>
  <c r="BV41" i="1"/>
  <c r="BU41" i="1"/>
  <c r="BT41" i="1"/>
  <c r="BS41" i="1"/>
  <c r="BX40" i="1"/>
  <c r="BV40" i="1"/>
  <c r="BU40" i="1"/>
  <c r="BT40" i="1"/>
  <c r="BS40" i="1"/>
  <c r="BX39" i="1"/>
  <c r="BV39" i="1"/>
  <c r="BU39" i="1"/>
  <c r="BT39" i="1"/>
  <c r="BS39" i="1"/>
  <c r="BX38" i="1"/>
  <c r="BV38" i="1"/>
  <c r="BU38" i="1"/>
  <c r="BT38" i="1"/>
  <c r="BS38" i="1"/>
  <c r="BX37" i="1"/>
  <c r="BV37" i="1"/>
  <c r="BU37" i="1"/>
  <c r="BT37" i="1"/>
  <c r="BS37" i="1"/>
  <c r="BX36" i="1"/>
  <c r="BV36" i="1"/>
  <c r="BU36" i="1"/>
  <c r="BT36" i="1"/>
  <c r="BS36" i="1"/>
  <c r="BX35" i="1"/>
  <c r="BV35" i="1"/>
  <c r="BU35" i="1"/>
  <c r="BT35" i="1"/>
  <c r="BS35" i="1"/>
  <c r="BX34" i="1"/>
  <c r="BV34" i="1"/>
  <c r="BU34" i="1"/>
  <c r="BT34" i="1"/>
  <c r="BS34" i="1"/>
  <c r="BX33" i="1"/>
  <c r="BV33" i="1"/>
  <c r="BU33" i="1"/>
  <c r="BT33" i="1"/>
  <c r="BS33" i="1"/>
  <c r="BX32" i="1"/>
  <c r="BV32" i="1"/>
  <c r="BU32" i="1"/>
  <c r="BT32" i="1"/>
  <c r="BS32" i="1"/>
  <c r="BX31" i="1"/>
  <c r="BV31" i="1"/>
  <c r="BU31" i="1"/>
  <c r="BT31" i="1"/>
  <c r="BS31" i="1"/>
  <c r="BX30" i="1"/>
  <c r="BV30" i="1"/>
  <c r="BU30" i="1"/>
  <c r="BT30" i="1"/>
  <c r="BS30" i="1"/>
  <c r="BX29" i="1"/>
  <c r="BV29" i="1"/>
  <c r="BU29" i="1"/>
  <c r="BT29" i="1"/>
  <c r="BS29" i="1"/>
  <c r="BX28" i="1"/>
  <c r="BV28" i="1"/>
  <c r="BU28" i="1"/>
  <c r="BT28" i="1"/>
  <c r="BS28" i="1"/>
  <c r="BX27" i="1"/>
  <c r="BV27" i="1"/>
  <c r="BU27" i="1"/>
  <c r="BT27" i="1"/>
  <c r="BS27" i="1"/>
  <c r="BX26" i="1"/>
  <c r="BV26" i="1"/>
  <c r="BU26" i="1"/>
  <c r="BT26" i="1"/>
  <c r="BS26" i="1"/>
  <c r="BX25" i="1"/>
  <c r="BV25" i="1"/>
  <c r="BU25" i="1"/>
  <c r="BT25" i="1"/>
  <c r="BS25" i="1"/>
  <c r="BX24" i="1"/>
  <c r="BV24" i="1"/>
  <c r="BU24" i="1"/>
  <c r="BT24" i="1"/>
  <c r="BS24" i="1"/>
  <c r="BX23" i="1"/>
  <c r="BV23" i="1"/>
  <c r="BU23" i="1"/>
  <c r="BT23" i="1"/>
  <c r="BS23" i="1"/>
  <c r="BX22" i="1"/>
  <c r="BV22" i="1"/>
  <c r="BU22" i="1"/>
  <c r="BT22" i="1"/>
  <c r="BS22" i="1"/>
  <c r="BX21" i="1"/>
  <c r="BV21" i="1"/>
  <c r="BU21" i="1"/>
  <c r="BT21" i="1"/>
  <c r="BS21" i="1"/>
  <c r="BX20" i="1"/>
  <c r="BV20" i="1"/>
  <c r="BU20" i="1"/>
  <c r="BT20" i="1"/>
  <c r="BS20" i="1"/>
  <c r="S61" i="1"/>
  <c r="S51" i="1"/>
  <c r="S48" i="1"/>
  <c r="S41" i="1"/>
  <c r="S40" i="1"/>
  <c r="S37" i="1"/>
  <c r="S35" i="1"/>
  <c r="S34" i="1"/>
  <c r="S29" i="1"/>
  <c r="S26" i="1"/>
  <c r="CH46" i="1" l="1"/>
  <c r="CH47" i="1"/>
  <c r="CH45" i="1"/>
  <c r="CH61" i="1"/>
  <c r="CH23" i="1"/>
  <c r="CH56" i="1"/>
  <c r="CH34" i="1"/>
  <c r="CH51" i="1"/>
  <c r="CH30" i="1"/>
  <c r="CH22" i="1"/>
  <c r="CH38" i="1"/>
  <c r="CH20" i="1"/>
  <c r="CH36" i="1"/>
  <c r="CH53" i="1"/>
  <c r="CH32" i="1"/>
  <c r="CH21" i="1"/>
  <c r="CH54" i="1"/>
  <c r="CH25" i="1"/>
  <c r="CH41" i="1"/>
  <c r="CH24" i="1"/>
  <c r="CH40" i="1"/>
  <c r="CH26" i="1"/>
  <c r="CH44" i="1"/>
  <c r="CH31" i="1"/>
  <c r="CH39" i="1"/>
  <c r="CH48" i="1"/>
  <c r="CH29" i="1"/>
  <c r="CH37" i="1"/>
  <c r="CH49" i="1"/>
  <c r="CH55" i="1"/>
  <c r="CH27" i="1"/>
  <c r="CH52" i="1"/>
  <c r="CH58" i="1"/>
  <c r="CH35" i="1"/>
  <c r="CH57" i="1"/>
  <c r="CH28" i="1"/>
  <c r="CH50" i="1"/>
  <c r="CH59" i="1"/>
  <c r="CH33" i="1"/>
  <c r="BI62" i="1" l="1"/>
  <c r="K62" i="1" l="1"/>
  <c r="L62" i="1"/>
  <c r="K43" i="1"/>
  <c r="L43" i="1"/>
  <c r="K63" i="1" l="1"/>
  <c r="L63" i="1"/>
  <c r="AT43" i="1" l="1"/>
  <c r="AU43" i="1"/>
  <c r="BA43" i="1"/>
  <c r="BT43" i="1" l="1"/>
  <c r="BV62" i="1"/>
  <c r="BU62" i="1"/>
  <c r="BV63" i="1"/>
  <c r="BU63" i="1"/>
  <c r="BX62" i="1"/>
  <c r="BT62" i="1"/>
  <c r="BV43" i="1"/>
  <c r="BU43" i="1"/>
  <c r="BX43" i="1"/>
  <c r="BX63" i="1"/>
  <c r="BS62" i="1"/>
  <c r="BT63" i="1"/>
  <c r="BS43" i="1"/>
  <c r="BS63" i="1"/>
  <c r="CH62" i="1" l="1"/>
  <c r="CH63" i="1"/>
  <c r="CH43" i="1"/>
  <c r="Q83" i="1"/>
  <c r="Q80" i="1"/>
  <c r="V63" i="1"/>
  <c r="W63" i="1"/>
  <c r="X63" i="1"/>
  <c r="AB63" i="1"/>
  <c r="AC63" i="1"/>
  <c r="AD63" i="1"/>
  <c r="AE63" i="1"/>
  <c r="AF63" i="1"/>
  <c r="AG63" i="1"/>
  <c r="AH63" i="1"/>
  <c r="AI63" i="1"/>
  <c r="AJ63" i="1"/>
  <c r="AK63" i="1"/>
  <c r="AL63" i="1"/>
  <c r="AM63" i="1"/>
  <c r="AN63" i="1"/>
  <c r="AO63" i="1"/>
  <c r="AP63" i="1"/>
  <c r="AQ63" i="1"/>
  <c r="AR63" i="1"/>
  <c r="AS63" i="1"/>
  <c r="AT63" i="1"/>
  <c r="AU63" i="1"/>
  <c r="AY63" i="1"/>
  <c r="AZ63" i="1"/>
  <c r="BA63" i="1"/>
  <c r="BB63" i="1"/>
  <c r="BC63" i="1"/>
  <c r="BD63" i="1"/>
  <c r="BE63" i="1"/>
  <c r="BF63" i="1"/>
  <c r="BG63" i="1"/>
  <c r="BH63" i="1"/>
  <c r="BI63" i="1"/>
  <c r="BJ63" i="1"/>
  <c r="BK63" i="1"/>
  <c r="BL63" i="1"/>
  <c r="BM63" i="1"/>
  <c r="BN63" i="1"/>
  <c r="BO63" i="1"/>
  <c r="BP63" i="1"/>
  <c r="CK45" i="1"/>
  <c r="CL45" i="1"/>
  <c r="CM45" i="1"/>
  <c r="CK46" i="1"/>
  <c r="CL46" i="1"/>
  <c r="CM46" i="1"/>
  <c r="CK47" i="1"/>
  <c r="CL47" i="1"/>
  <c r="CM47" i="1"/>
  <c r="CK48" i="1"/>
  <c r="CL48" i="1"/>
  <c r="CM48" i="1"/>
  <c r="CK49" i="1"/>
  <c r="CL49" i="1"/>
  <c r="CM49" i="1"/>
  <c r="CK50" i="1"/>
  <c r="CL50" i="1"/>
  <c r="CM50" i="1"/>
  <c r="CK51" i="1"/>
  <c r="CL51" i="1"/>
  <c r="CM51" i="1"/>
  <c r="CK52" i="1"/>
  <c r="CL52" i="1"/>
  <c r="CM52" i="1"/>
  <c r="CK53" i="1"/>
  <c r="CL53" i="1"/>
  <c r="CM53" i="1"/>
  <c r="CK54" i="1"/>
  <c r="CL54" i="1"/>
  <c r="CM54" i="1"/>
  <c r="CK55" i="1"/>
  <c r="CL55" i="1"/>
  <c r="CM55" i="1"/>
  <c r="CK56" i="1"/>
  <c r="CL56" i="1"/>
  <c r="CM56" i="1"/>
  <c r="CK57" i="1"/>
  <c r="CL57" i="1"/>
  <c r="CM57" i="1"/>
  <c r="CK58" i="1"/>
  <c r="CL58" i="1"/>
  <c r="CM58" i="1"/>
  <c r="CK59" i="1"/>
  <c r="CL59" i="1"/>
  <c r="CM59" i="1"/>
  <c r="CK60" i="1"/>
  <c r="CL60" i="1"/>
  <c r="CM60" i="1"/>
  <c r="CK61" i="1"/>
  <c r="CL61" i="1"/>
  <c r="CM61" i="1"/>
  <c r="CM44" i="1"/>
  <c r="CL44" i="1"/>
  <c r="CK44" i="1"/>
  <c r="CK21" i="1"/>
  <c r="CL21" i="1"/>
  <c r="CM21" i="1"/>
  <c r="CK22" i="1"/>
  <c r="CL22" i="1"/>
  <c r="CM22" i="1"/>
  <c r="CK23" i="1"/>
  <c r="CL23" i="1"/>
  <c r="CM23" i="1"/>
  <c r="CK24" i="1"/>
  <c r="CL24" i="1"/>
  <c r="CM24" i="1"/>
  <c r="CK25" i="1"/>
  <c r="CL25" i="1"/>
  <c r="CM25" i="1"/>
  <c r="CK26" i="1"/>
  <c r="CL26" i="1"/>
  <c r="CM26" i="1"/>
  <c r="CK27" i="1"/>
  <c r="CL27" i="1"/>
  <c r="CM27" i="1"/>
  <c r="CK28" i="1"/>
  <c r="CL28" i="1"/>
  <c r="CM28" i="1"/>
  <c r="CK29" i="1"/>
  <c r="CL29" i="1"/>
  <c r="CM29" i="1"/>
  <c r="CK30" i="1"/>
  <c r="CL30" i="1"/>
  <c r="CM30" i="1"/>
  <c r="CK31" i="1"/>
  <c r="CL31" i="1"/>
  <c r="CM31" i="1"/>
  <c r="CK32" i="1"/>
  <c r="CL32" i="1"/>
  <c r="CM32" i="1"/>
  <c r="CK33" i="1"/>
  <c r="CL33" i="1"/>
  <c r="CM33" i="1"/>
  <c r="CK34" i="1"/>
  <c r="CL34" i="1"/>
  <c r="CM34" i="1"/>
  <c r="CK35" i="1"/>
  <c r="CL35" i="1"/>
  <c r="CM35" i="1"/>
  <c r="CK36" i="1"/>
  <c r="CL36" i="1"/>
  <c r="CM36" i="1"/>
  <c r="CK37" i="1"/>
  <c r="CL37" i="1"/>
  <c r="CM37" i="1"/>
  <c r="CK38" i="1"/>
  <c r="CL38" i="1"/>
  <c r="CM38" i="1"/>
  <c r="CK39" i="1"/>
  <c r="CL39" i="1"/>
  <c r="CM39" i="1"/>
  <c r="CK40" i="1"/>
  <c r="CL40" i="1"/>
  <c r="CM40" i="1"/>
  <c r="CK41" i="1"/>
  <c r="CL41" i="1"/>
  <c r="CM41" i="1"/>
  <c r="CL42" i="1"/>
  <c r="CM42" i="1"/>
  <c r="CM20" i="1"/>
  <c r="CL20" i="1"/>
  <c r="CK20" i="1"/>
  <c r="CK63" i="1" l="1"/>
  <c r="CL63" i="1"/>
  <c r="CM63" i="1"/>
  <c r="CK43" i="1"/>
  <c r="CK62" i="1"/>
  <c r="CM43" i="1"/>
  <c r="CL62" i="1"/>
  <c r="CL43" i="1"/>
  <c r="CM62" i="1"/>
  <c r="J62" i="1" l="1"/>
  <c r="J43" i="1"/>
  <c r="AA61" i="1"/>
  <c r="V43" i="1"/>
  <c r="W43" i="1"/>
  <c r="X43" i="1"/>
  <c r="AB43" i="1"/>
  <c r="AC43" i="1"/>
  <c r="AD43" i="1"/>
  <c r="AE43" i="1"/>
  <c r="AF43" i="1"/>
  <c r="AG43" i="1"/>
  <c r="AH43" i="1"/>
  <c r="AI43" i="1"/>
  <c r="AJ43" i="1"/>
  <c r="AK43" i="1"/>
  <c r="AL43" i="1"/>
  <c r="AM43" i="1"/>
  <c r="AN43" i="1"/>
  <c r="AO43" i="1"/>
  <c r="AP43" i="1"/>
  <c r="AQ43" i="1"/>
  <c r="AR43" i="1"/>
  <c r="AS43" i="1"/>
  <c r="AY43" i="1"/>
  <c r="AZ43" i="1"/>
  <c r="BB43" i="1"/>
  <c r="BC43" i="1"/>
  <c r="BD43" i="1"/>
  <c r="BE43" i="1"/>
  <c r="BF43" i="1"/>
  <c r="BG43" i="1"/>
  <c r="BH43" i="1"/>
  <c r="BI43" i="1"/>
  <c r="BJ43" i="1"/>
  <c r="BK43" i="1"/>
  <c r="BL43" i="1"/>
  <c r="BM43" i="1"/>
  <c r="BN43" i="1"/>
  <c r="BO43" i="1"/>
  <c r="BP43" i="1"/>
  <c r="V62" i="1"/>
  <c r="W62" i="1"/>
  <c r="X62" i="1"/>
  <c r="AC62" i="1"/>
  <c r="AD62" i="1"/>
  <c r="AE62" i="1"/>
  <c r="AF62" i="1"/>
  <c r="AG62" i="1"/>
  <c r="AH62" i="1"/>
  <c r="AI62" i="1"/>
  <c r="AJ62" i="1"/>
  <c r="AK62" i="1"/>
  <c r="AL62" i="1"/>
  <c r="AM62" i="1"/>
  <c r="AN62" i="1"/>
  <c r="AO62" i="1"/>
  <c r="AP62" i="1"/>
  <c r="AQ62" i="1"/>
  <c r="AR62" i="1"/>
  <c r="AS62" i="1"/>
  <c r="AT62" i="1"/>
  <c r="AU62" i="1"/>
  <c r="AZ62" i="1"/>
  <c r="BA62" i="1"/>
  <c r="BB62" i="1"/>
  <c r="BC62" i="1"/>
  <c r="BD62" i="1"/>
  <c r="BE62" i="1"/>
  <c r="BF62" i="1"/>
  <c r="BG62" i="1"/>
  <c r="BH62" i="1"/>
  <c r="BJ62" i="1"/>
  <c r="BK62" i="1"/>
  <c r="BL62" i="1"/>
  <c r="BM62" i="1"/>
  <c r="BN62" i="1"/>
  <c r="BO62" i="1"/>
  <c r="BP62" i="1"/>
  <c r="AX39" i="1"/>
  <c r="AW39" i="1" s="1"/>
  <c r="AV39" i="1" s="1"/>
  <c r="AX40" i="1"/>
  <c r="AW40" i="1" s="1"/>
  <c r="AV40" i="1" s="1"/>
  <c r="AX41" i="1"/>
  <c r="AW41" i="1" s="1"/>
  <c r="AV41" i="1" s="1"/>
  <c r="AA39" i="1"/>
  <c r="AA40" i="1"/>
  <c r="AA41" i="1"/>
  <c r="N39" i="1"/>
  <c r="BW39" i="1" s="1"/>
  <c r="Q39" i="1"/>
  <c r="N40" i="1"/>
  <c r="BW40" i="1" s="1"/>
  <c r="Q40" i="1"/>
  <c r="N41" i="1"/>
  <c r="BW41" i="1" s="1"/>
  <c r="Q41" i="1"/>
  <c r="J63" i="1" l="1"/>
  <c r="BY41" i="1"/>
  <c r="CC41" i="1" s="1"/>
  <c r="BY39" i="1"/>
  <c r="CD39" i="1" s="1"/>
  <c r="BY40" i="1"/>
  <c r="CA40" i="1" s="1"/>
  <c r="Z40" i="1"/>
  <c r="Z39" i="1"/>
  <c r="Z61" i="1"/>
  <c r="Z41" i="1"/>
  <c r="P41" i="1"/>
  <c r="P40" i="1"/>
  <c r="P39" i="1"/>
  <c r="CE41" i="1" l="1"/>
  <c r="CG41" i="1" s="1"/>
  <c r="CC39" i="1"/>
  <c r="CB39" i="1"/>
  <c r="CB41" i="1"/>
  <c r="CA41" i="1"/>
  <c r="BZ39" i="1"/>
  <c r="CA39" i="1"/>
  <c r="CE39" i="1"/>
  <c r="CG39" i="1" s="1"/>
  <c r="CD41" i="1"/>
  <c r="BZ41" i="1"/>
  <c r="CB40" i="1"/>
  <c r="CJ40" i="1" s="1"/>
  <c r="CC40" i="1"/>
  <c r="CD40" i="1"/>
  <c r="BZ40" i="1"/>
  <c r="CE40" i="1"/>
  <c r="CG40" i="1" s="1"/>
  <c r="Y40" i="1"/>
  <c r="O39" i="1"/>
  <c r="Y39" i="1"/>
  <c r="O40" i="1"/>
  <c r="O41" i="1"/>
  <c r="Y41" i="1"/>
  <c r="Y61" i="1"/>
  <c r="CJ41" i="1" l="1"/>
  <c r="CI41" i="1"/>
  <c r="CI39" i="1"/>
  <c r="CF39" i="1"/>
  <c r="CJ39" i="1"/>
  <c r="CF41" i="1"/>
  <c r="T40" i="1"/>
  <c r="R40" i="1"/>
  <c r="M39" i="1"/>
  <c r="U39" i="1" s="1"/>
  <c r="S39" i="1"/>
  <c r="R39" i="1"/>
  <c r="T39" i="1"/>
  <c r="CI40" i="1"/>
  <c r="CF40" i="1"/>
  <c r="M41" i="1"/>
  <c r="BQ41" i="1" s="1"/>
  <c r="T41" i="1"/>
  <c r="R41" i="1"/>
  <c r="M40" i="1"/>
  <c r="BQ40" i="1" s="1"/>
  <c r="BQ39" i="1" l="1"/>
  <c r="BR39" i="1" s="1"/>
  <c r="BR40" i="1"/>
  <c r="U40" i="1"/>
  <c r="BR41" i="1"/>
  <c r="U41" i="1"/>
  <c r="Q20" i="1" l="1"/>
  <c r="N20" i="1"/>
  <c r="BW20" i="1" s="1"/>
  <c r="BY20" i="1" s="1"/>
  <c r="N44" i="1"/>
  <c r="BW44" i="1" s="1"/>
  <c r="BY44" i="1" l="1"/>
  <c r="CD20" i="1"/>
  <c r="BZ20" i="1"/>
  <c r="CE20" i="1"/>
  <c r="CC20" i="1"/>
  <c r="CA20" i="1"/>
  <c r="CB20" i="1"/>
  <c r="CG20" i="1" l="1"/>
  <c r="CJ20" i="1"/>
  <c r="CI20" i="1"/>
  <c r="CF20" i="1"/>
  <c r="Q61" i="1" l="1"/>
  <c r="Q59" i="1"/>
  <c r="Q58" i="1"/>
  <c r="Q57" i="1"/>
  <c r="Q56" i="1"/>
  <c r="Q55" i="1"/>
  <c r="Q54" i="1"/>
  <c r="Q53" i="1"/>
  <c r="Q52" i="1"/>
  <c r="Q51" i="1"/>
  <c r="Q50" i="1"/>
  <c r="Q49" i="1"/>
  <c r="Q48" i="1"/>
  <c r="Q47" i="1"/>
  <c r="Q46" i="1"/>
  <c r="Q45" i="1"/>
  <c r="Q44" i="1"/>
  <c r="Q38" i="1"/>
  <c r="Q37" i="1"/>
  <c r="Q36" i="1"/>
  <c r="Q35" i="1"/>
  <c r="Q34" i="1"/>
  <c r="Q33" i="1"/>
  <c r="Q32" i="1"/>
  <c r="Q31" i="1"/>
  <c r="Q30" i="1"/>
  <c r="Q29" i="1"/>
  <c r="Q28" i="1"/>
  <c r="Q27" i="1"/>
  <c r="Q26" i="1"/>
  <c r="Q25" i="1"/>
  <c r="Q24" i="1"/>
  <c r="Q23" i="1"/>
  <c r="N61" i="1"/>
  <c r="BW61" i="1" s="1"/>
  <c r="N59" i="1"/>
  <c r="BW59" i="1" s="1"/>
  <c r="N58" i="1"/>
  <c r="BW58" i="1" s="1"/>
  <c r="N57" i="1"/>
  <c r="BW57" i="1" s="1"/>
  <c r="N56" i="1"/>
  <c r="BW56" i="1" s="1"/>
  <c r="N55" i="1"/>
  <c r="BW55" i="1" s="1"/>
  <c r="N54" i="1"/>
  <c r="BW54" i="1" s="1"/>
  <c r="N53" i="1"/>
  <c r="BW53" i="1" s="1"/>
  <c r="N52" i="1"/>
  <c r="BW52" i="1" s="1"/>
  <c r="N51" i="1"/>
  <c r="BW51" i="1" s="1"/>
  <c r="N50" i="1"/>
  <c r="BW50" i="1" s="1"/>
  <c r="N49" i="1"/>
  <c r="BW49" i="1" s="1"/>
  <c r="N48" i="1"/>
  <c r="BW48" i="1" s="1"/>
  <c r="N47" i="1"/>
  <c r="BW47" i="1" s="1"/>
  <c r="N46" i="1"/>
  <c r="BW46" i="1" s="1"/>
  <c r="N45" i="1"/>
  <c r="BW45" i="1" s="1"/>
  <c r="N38" i="1"/>
  <c r="BW38" i="1" s="1"/>
  <c r="N37" i="1"/>
  <c r="BW37" i="1" s="1"/>
  <c r="N36" i="1"/>
  <c r="BW36" i="1" s="1"/>
  <c r="N35" i="1"/>
  <c r="BW35" i="1" s="1"/>
  <c r="N34" i="1"/>
  <c r="BW34" i="1" s="1"/>
  <c r="N33" i="1"/>
  <c r="BW33" i="1" s="1"/>
  <c r="N32" i="1"/>
  <c r="BW32" i="1" s="1"/>
  <c r="N31" i="1"/>
  <c r="BW31" i="1" s="1"/>
  <c r="N30" i="1"/>
  <c r="BW30" i="1" s="1"/>
  <c r="N29" i="1"/>
  <c r="BW29" i="1" s="1"/>
  <c r="N28" i="1"/>
  <c r="BW28" i="1" s="1"/>
  <c r="N27" i="1"/>
  <c r="BW27" i="1" s="1"/>
  <c r="N26" i="1"/>
  <c r="BW26" i="1" s="1"/>
  <c r="N25" i="1"/>
  <c r="BW25" i="1" s="1"/>
  <c r="N24" i="1"/>
  <c r="BW24" i="1" s="1"/>
  <c r="N23" i="1"/>
  <c r="BW23" i="1" s="1"/>
  <c r="N22" i="1"/>
  <c r="BW22" i="1" s="1"/>
  <c r="N21" i="1"/>
  <c r="BW21" i="1" s="1"/>
  <c r="AX21" i="1"/>
  <c r="AX22" i="1"/>
  <c r="AX23" i="1"/>
  <c r="AX24" i="1"/>
  <c r="AX25" i="1"/>
  <c r="AX26" i="1"/>
  <c r="AX27" i="1"/>
  <c r="AX28" i="1"/>
  <c r="AX29" i="1"/>
  <c r="AX30" i="1"/>
  <c r="AX31" i="1"/>
  <c r="AX32" i="1"/>
  <c r="AX33" i="1"/>
  <c r="AX34" i="1"/>
  <c r="AX35" i="1"/>
  <c r="AX36" i="1"/>
  <c r="AX37" i="1"/>
  <c r="AX38" i="1"/>
  <c r="AX44" i="1"/>
  <c r="AX45" i="1"/>
  <c r="AX46" i="1"/>
  <c r="AX47" i="1"/>
  <c r="AX48" i="1"/>
  <c r="AX49" i="1"/>
  <c r="AX50" i="1"/>
  <c r="AX51" i="1"/>
  <c r="AX52" i="1"/>
  <c r="AX53" i="1"/>
  <c r="AX54" i="1"/>
  <c r="AX55" i="1"/>
  <c r="AX56" i="1"/>
  <c r="AX57" i="1"/>
  <c r="AX58" i="1"/>
  <c r="AX61" i="1"/>
  <c r="AX20" i="1"/>
  <c r="AA21" i="1"/>
  <c r="AA22" i="1"/>
  <c r="AA23" i="1"/>
  <c r="AA24" i="1"/>
  <c r="AA25" i="1"/>
  <c r="AA26" i="1"/>
  <c r="AA27" i="1"/>
  <c r="AA28" i="1"/>
  <c r="AA29" i="1"/>
  <c r="AA30" i="1"/>
  <c r="AA31" i="1"/>
  <c r="AA32" i="1"/>
  <c r="AA33" i="1"/>
  <c r="AA34" i="1"/>
  <c r="AA35" i="1"/>
  <c r="AA36" i="1"/>
  <c r="AA37" i="1"/>
  <c r="AA38" i="1"/>
  <c r="AA44" i="1"/>
  <c r="AA45" i="1"/>
  <c r="AA46" i="1"/>
  <c r="AA47" i="1"/>
  <c r="AA48" i="1"/>
  <c r="AA49" i="1"/>
  <c r="AA50" i="1"/>
  <c r="AA51" i="1"/>
  <c r="AA52" i="1"/>
  <c r="AA53" i="1"/>
  <c r="AA54" i="1"/>
  <c r="AA55" i="1"/>
  <c r="AA56" i="1"/>
  <c r="AA57" i="1"/>
  <c r="AA58" i="1"/>
  <c r="AA59" i="1"/>
  <c r="AA20" i="1"/>
  <c r="BY49" i="1" l="1"/>
  <c r="CB49" i="1" s="1"/>
  <c r="BY30" i="1"/>
  <c r="CB30" i="1" s="1"/>
  <c r="P84" i="1"/>
  <c r="Q84" i="1" s="1"/>
  <c r="BY31" i="1"/>
  <c r="CB31" i="1" s="1"/>
  <c r="P81" i="1"/>
  <c r="Q81" i="1" s="1"/>
  <c r="BY33" i="1"/>
  <c r="CC33" i="1" s="1"/>
  <c r="BY34" i="1"/>
  <c r="CB34" i="1" s="1"/>
  <c r="BY35" i="1"/>
  <c r="CD35" i="1" s="1"/>
  <c r="BY32" i="1"/>
  <c r="CE32" i="1" s="1"/>
  <c r="CG32" i="1" s="1"/>
  <c r="BY36" i="1"/>
  <c r="CD36" i="1" s="1"/>
  <c r="BY57" i="1"/>
  <c r="CB57" i="1" s="1"/>
  <c r="BY37" i="1"/>
  <c r="CA37" i="1" s="1"/>
  <c r="BY58" i="1"/>
  <c r="CD58" i="1" s="1"/>
  <c r="BY38" i="1"/>
  <c r="CC38" i="1" s="1"/>
  <c r="BY59" i="1"/>
  <c r="BZ59" i="1" s="1"/>
  <c r="P79" i="1"/>
  <c r="BY24" i="1"/>
  <c r="CA24" i="1" s="1"/>
  <c r="BY25" i="1"/>
  <c r="CC25" i="1" s="1"/>
  <c r="BY28" i="1"/>
  <c r="CD28" i="1" s="1"/>
  <c r="BY29" i="1"/>
  <c r="CD29" i="1" s="1"/>
  <c r="BY26" i="1"/>
  <c r="BZ26" i="1" s="1"/>
  <c r="BZ44" i="1"/>
  <c r="CB44" i="1"/>
  <c r="CC44" i="1"/>
  <c r="CE44" i="1"/>
  <c r="CG44" i="1" s="1"/>
  <c r="CD44" i="1"/>
  <c r="CA44" i="1"/>
  <c r="BY61" i="1"/>
  <c r="CD61" i="1" s="1"/>
  <c r="P82" i="1"/>
  <c r="Q82" i="1" s="1"/>
  <c r="BY27" i="1"/>
  <c r="BZ27" i="1" s="1"/>
  <c r="BY48" i="1"/>
  <c r="BZ48" i="1" s="1"/>
  <c r="BY56" i="1"/>
  <c r="BY55" i="1"/>
  <c r="CD55" i="1" s="1"/>
  <c r="BY54" i="1"/>
  <c r="CD54" i="1" s="1"/>
  <c r="BY53" i="1"/>
  <c r="BY52" i="1"/>
  <c r="CD52" i="1" s="1"/>
  <c r="BY51" i="1"/>
  <c r="CD51" i="1" s="1"/>
  <c r="BY50" i="1"/>
  <c r="CD50" i="1" s="1"/>
  <c r="BY47" i="1"/>
  <c r="CD47" i="1" s="1"/>
  <c r="BY46" i="1"/>
  <c r="CD46" i="1" s="1"/>
  <c r="BY45" i="1"/>
  <c r="BY23" i="1"/>
  <c r="BY22" i="1"/>
  <c r="BY21" i="1"/>
  <c r="BW63" i="1"/>
  <c r="BW43" i="1"/>
  <c r="BW62" i="1"/>
  <c r="N63" i="1"/>
  <c r="AA63" i="1"/>
  <c r="AX63" i="1"/>
  <c r="AX62" i="1"/>
  <c r="AA43" i="1"/>
  <c r="AX43" i="1"/>
  <c r="AA62" i="1"/>
  <c r="N43" i="1"/>
  <c r="Q62" i="1"/>
  <c r="N62" i="1"/>
  <c r="P20" i="1"/>
  <c r="P49" i="1"/>
  <c r="P21" i="1"/>
  <c r="P33" i="1"/>
  <c r="P50" i="1"/>
  <c r="P34" i="1"/>
  <c r="P22" i="1"/>
  <c r="P59" i="1"/>
  <c r="P31" i="1"/>
  <c r="P30" i="1"/>
  <c r="P58" i="1"/>
  <c r="P46" i="1"/>
  <c r="P28" i="1"/>
  <c r="P47" i="1"/>
  <c r="P44" i="1"/>
  <c r="P38" i="1"/>
  <c r="P26" i="1"/>
  <c r="P54" i="1"/>
  <c r="P53" i="1"/>
  <c r="P37" i="1"/>
  <c r="P25" i="1"/>
  <c r="P52" i="1"/>
  <c r="P36" i="1"/>
  <c r="P24" i="1"/>
  <c r="P61" i="1"/>
  <c r="P51" i="1"/>
  <c r="P35" i="1"/>
  <c r="P23" i="1"/>
  <c r="P48" i="1"/>
  <c r="P32" i="1"/>
  <c r="P57" i="1"/>
  <c r="P45" i="1"/>
  <c r="P29" i="1"/>
  <c r="P56" i="1"/>
  <c r="P55" i="1"/>
  <c r="P27" i="1"/>
  <c r="CA49" i="1" l="1"/>
  <c r="CJ49" i="1" s="1"/>
  <c r="CC49" i="1"/>
  <c r="CE49" i="1"/>
  <c r="CG49" i="1" s="1"/>
  <c r="CE37" i="1"/>
  <c r="CG37" i="1" s="1"/>
  <c r="CD37" i="1"/>
  <c r="CA30" i="1"/>
  <c r="CJ30" i="1" s="1"/>
  <c r="CA38" i="1"/>
  <c r="CC30" i="1"/>
  <c r="BZ61" i="1"/>
  <c r="CE30" i="1"/>
  <c r="CG30" i="1" s="1"/>
  <c r="CA35" i="1"/>
  <c r="CE35" i="1"/>
  <c r="CG35" i="1" s="1"/>
  <c r="BZ35" i="1"/>
  <c r="CC35" i="1"/>
  <c r="BZ29" i="1"/>
  <c r="CE29" i="1"/>
  <c r="CG29" i="1" s="1"/>
  <c r="CC58" i="1"/>
  <c r="CC34" i="1"/>
  <c r="CE38" i="1"/>
  <c r="CG38" i="1" s="1"/>
  <c r="CD26" i="1"/>
  <c r="CD25" i="1"/>
  <c r="CB35" i="1"/>
  <c r="CB37" i="1"/>
  <c r="CJ37" i="1" s="1"/>
  <c r="CD59" i="1"/>
  <c r="BZ25" i="1"/>
  <c r="CC37" i="1"/>
  <c r="CD38" i="1"/>
  <c r="CE33" i="1"/>
  <c r="CG33" i="1" s="1"/>
  <c r="CD27" i="1"/>
  <c r="CD24" i="1"/>
  <c r="CB38" i="1"/>
  <c r="CJ38" i="1" s="1"/>
  <c r="CB33" i="1"/>
  <c r="CD31" i="1"/>
  <c r="CB27" i="1"/>
  <c r="CB48" i="1"/>
  <c r="CE27" i="1"/>
  <c r="CG27" i="1" s="1"/>
  <c r="CB28" i="1"/>
  <c r="CB24" i="1"/>
  <c r="CJ24" i="1" s="1"/>
  <c r="CC27" i="1"/>
  <c r="CA61" i="1"/>
  <c r="BZ57" i="1"/>
  <c r="BZ24" i="1"/>
  <c r="CA27" i="1"/>
  <c r="CB32" i="1"/>
  <c r="CA32" i="1"/>
  <c r="CC61" i="1"/>
  <c r="CE57" i="1"/>
  <c r="CG57" i="1" s="1"/>
  <c r="CE24" i="1"/>
  <c r="CG24" i="1" s="1"/>
  <c r="CD30" i="1"/>
  <c r="CD33" i="1"/>
  <c r="CE25" i="1"/>
  <c r="CG25" i="1" s="1"/>
  <c r="CA57" i="1"/>
  <c r="CJ57" i="1" s="1"/>
  <c r="CC24" i="1"/>
  <c r="CB25" i="1"/>
  <c r="BZ36" i="1"/>
  <c r="CA25" i="1"/>
  <c r="CC36" i="1"/>
  <c r="BZ30" i="1"/>
  <c r="BZ49" i="1"/>
  <c r="CJ44" i="1"/>
  <c r="BZ37" i="1"/>
  <c r="CB59" i="1"/>
  <c r="CA36" i="1"/>
  <c r="BZ34" i="1"/>
  <c r="CC32" i="1"/>
  <c r="CC29" i="1"/>
  <c r="CE36" i="1"/>
  <c r="CG36" i="1" s="1"/>
  <c r="CA26" i="1"/>
  <c r="BZ32" i="1"/>
  <c r="CB29" i="1"/>
  <c r="CA28" i="1"/>
  <c r="CA58" i="1"/>
  <c r="CI44" i="1"/>
  <c r="CF44" i="1"/>
  <c r="CC26" i="1"/>
  <c r="CC28" i="1"/>
  <c r="BZ38" i="1"/>
  <c r="CB26" i="1"/>
  <c r="CD57" i="1"/>
  <c r="BZ28" i="1"/>
  <c r="CB58" i="1"/>
  <c r="CB36" i="1"/>
  <c r="CE26" i="1"/>
  <c r="CG26" i="1" s="1"/>
  <c r="CA29" i="1"/>
  <c r="CE28" i="1"/>
  <c r="CG28" i="1" s="1"/>
  <c r="BZ58" i="1"/>
  <c r="CE58" i="1"/>
  <c r="CG58" i="1" s="1"/>
  <c r="CD34" i="1"/>
  <c r="CB61" i="1"/>
  <c r="CD48" i="1"/>
  <c r="CC31" i="1"/>
  <c r="CA48" i="1"/>
  <c r="CA31" i="1"/>
  <c r="CJ31" i="1" s="1"/>
  <c r="CA59" i="1"/>
  <c r="BZ31" i="1"/>
  <c r="CE61" i="1"/>
  <c r="CG61" i="1" s="1"/>
  <c r="CE59" i="1"/>
  <c r="CG59" i="1" s="1"/>
  <c r="CE34" i="1"/>
  <c r="CG34" i="1" s="1"/>
  <c r="CA33" i="1"/>
  <c r="CE31" i="1"/>
  <c r="CG31" i="1" s="1"/>
  <c r="CC48" i="1"/>
  <c r="CD32" i="1"/>
  <c r="CA34" i="1"/>
  <c r="CJ34" i="1" s="1"/>
  <c r="CE48" i="1"/>
  <c r="CG48" i="1" s="1"/>
  <c r="CC57" i="1"/>
  <c r="CC59" i="1"/>
  <c r="BZ33" i="1"/>
  <c r="CD49" i="1"/>
  <c r="CC56" i="1"/>
  <c r="BZ56" i="1"/>
  <c r="CE56" i="1"/>
  <c r="CG56" i="1" s="1"/>
  <c r="CB56" i="1"/>
  <c r="CA56" i="1"/>
  <c r="CD56" i="1"/>
  <c r="CB55" i="1"/>
  <c r="BZ55" i="1"/>
  <c r="CC55" i="1"/>
  <c r="CE55" i="1"/>
  <c r="CG55" i="1" s="1"/>
  <c r="CA55" i="1"/>
  <c r="CC54" i="1"/>
  <c r="BZ54" i="1"/>
  <c r="CB54" i="1"/>
  <c r="CE54" i="1"/>
  <c r="CG54" i="1" s="1"/>
  <c r="CA54" i="1"/>
  <c r="CA53" i="1"/>
  <c r="CC53" i="1"/>
  <c r="CE53" i="1"/>
  <c r="CG53" i="1" s="1"/>
  <c r="CB53" i="1"/>
  <c r="BZ53" i="1"/>
  <c r="CD53" i="1"/>
  <c r="CA52" i="1"/>
  <c r="BZ52" i="1"/>
  <c r="CE52" i="1"/>
  <c r="CG52" i="1" s="1"/>
  <c r="CB52" i="1"/>
  <c r="CC52" i="1"/>
  <c r="CE51" i="1"/>
  <c r="CG51" i="1" s="1"/>
  <c r="BZ51" i="1"/>
  <c r="CC51" i="1"/>
  <c r="CB51" i="1"/>
  <c r="CA51" i="1"/>
  <c r="CE50" i="1"/>
  <c r="CG50" i="1" s="1"/>
  <c r="CC50" i="1"/>
  <c r="CB50" i="1"/>
  <c r="BZ50" i="1"/>
  <c r="CA50" i="1"/>
  <c r="CE47" i="1"/>
  <c r="CG47" i="1" s="1"/>
  <c r="CB47" i="1"/>
  <c r="CC47" i="1"/>
  <c r="BZ47" i="1"/>
  <c r="CA47" i="1"/>
  <c r="CB46" i="1"/>
  <c r="CE46" i="1"/>
  <c r="CG46" i="1" s="1"/>
  <c r="CA46" i="1"/>
  <c r="BZ46" i="1"/>
  <c r="CC46" i="1"/>
  <c r="CC45" i="1"/>
  <c r="CA45" i="1"/>
  <c r="CE45" i="1"/>
  <c r="CG45" i="1" s="1"/>
  <c r="BZ45" i="1"/>
  <c r="CB45" i="1"/>
  <c r="CD45" i="1"/>
  <c r="CA23" i="1"/>
  <c r="BZ23" i="1"/>
  <c r="CE23" i="1"/>
  <c r="CG23" i="1" s="1"/>
  <c r="CC23" i="1"/>
  <c r="CB23" i="1"/>
  <c r="CD23" i="1"/>
  <c r="BY63" i="1"/>
  <c r="BY43" i="1"/>
  <c r="BY62" i="1"/>
  <c r="P63" i="1"/>
  <c r="P62" i="1"/>
  <c r="P43" i="1"/>
  <c r="CI49" i="1" l="1"/>
  <c r="CJ35" i="1"/>
  <c r="CI30" i="1"/>
  <c r="CI35" i="1"/>
  <c r="CJ32" i="1"/>
  <c r="CJ48" i="1"/>
  <c r="CI38" i="1"/>
  <c r="CJ58" i="1"/>
  <c r="CJ29" i="1"/>
  <c r="CF25" i="1"/>
  <c r="CF35" i="1"/>
  <c r="CJ46" i="1"/>
  <c r="CJ27" i="1"/>
  <c r="CI25" i="1"/>
  <c r="CJ61" i="1"/>
  <c r="CJ54" i="1"/>
  <c r="CI24" i="1"/>
  <c r="CI59" i="1"/>
  <c r="CI57" i="1"/>
  <c r="CJ33" i="1"/>
  <c r="CI27" i="1"/>
  <c r="CF59" i="1"/>
  <c r="CJ25" i="1"/>
  <c r="CF57" i="1"/>
  <c r="CF24" i="1"/>
  <c r="CJ28" i="1"/>
  <c r="CF61" i="1"/>
  <c r="CF30" i="1"/>
  <c r="CF49" i="1"/>
  <c r="CF36" i="1"/>
  <c r="CF38" i="1"/>
  <c r="CJ23" i="1"/>
  <c r="CF27" i="1"/>
  <c r="CF29" i="1"/>
  <c r="CI29" i="1"/>
  <c r="CF48" i="1"/>
  <c r="CI36" i="1"/>
  <c r="CI32" i="1"/>
  <c r="CF32" i="1"/>
  <c r="CI61" i="1"/>
  <c r="CI37" i="1"/>
  <c r="CF37" i="1"/>
  <c r="CI28" i="1"/>
  <c r="CF28" i="1"/>
  <c r="CI33" i="1"/>
  <c r="CF33" i="1"/>
  <c r="CJ26" i="1"/>
  <c r="CJ45" i="1"/>
  <c r="CJ59" i="1"/>
  <c r="CI31" i="1"/>
  <c r="CF31" i="1"/>
  <c r="CJ55" i="1"/>
  <c r="CI48" i="1"/>
  <c r="CI58" i="1"/>
  <c r="CF58" i="1"/>
  <c r="CI34" i="1"/>
  <c r="CF34" i="1"/>
  <c r="CF26" i="1"/>
  <c r="CJ36" i="1"/>
  <c r="CI26" i="1"/>
  <c r="CJ56" i="1"/>
  <c r="CI56" i="1"/>
  <c r="CF56" i="1"/>
  <c r="CI55" i="1"/>
  <c r="CF55" i="1"/>
  <c r="CI54" i="1"/>
  <c r="CF54" i="1"/>
  <c r="CI53" i="1"/>
  <c r="CF53" i="1"/>
  <c r="CJ53" i="1"/>
  <c r="CI52" i="1"/>
  <c r="CF52" i="1"/>
  <c r="CJ52" i="1"/>
  <c r="CJ51" i="1"/>
  <c r="CI51" i="1"/>
  <c r="CF51" i="1"/>
  <c r="CJ50" i="1"/>
  <c r="CI50" i="1"/>
  <c r="CF50" i="1"/>
  <c r="CG62" i="1"/>
  <c r="CF47" i="1"/>
  <c r="CJ47" i="1"/>
  <c r="CI47" i="1"/>
  <c r="CI46" i="1"/>
  <c r="CF46" i="1"/>
  <c r="CI45" i="1"/>
  <c r="CF45" i="1"/>
  <c r="CI23" i="1"/>
  <c r="CF23" i="1"/>
  <c r="CD62" i="1"/>
  <c r="CC62" i="1"/>
  <c r="CE62" i="1"/>
  <c r="CA62" i="1"/>
  <c r="CB62" i="1"/>
  <c r="BZ62" i="1"/>
  <c r="Z59" i="1"/>
  <c r="AW61" i="1"/>
  <c r="AW48" i="1"/>
  <c r="AV48" i="1" s="1"/>
  <c r="Z48" i="1"/>
  <c r="AW34" i="1"/>
  <c r="AW35" i="1"/>
  <c r="AV35" i="1" s="1"/>
  <c r="AW36" i="1"/>
  <c r="AW37" i="1"/>
  <c r="AW38" i="1"/>
  <c r="AW44" i="1"/>
  <c r="AW45" i="1"/>
  <c r="AW46" i="1"/>
  <c r="AW47" i="1"/>
  <c r="AV47" i="1" s="1"/>
  <c r="AW49" i="1"/>
  <c r="AW50" i="1"/>
  <c r="AV50" i="1" s="1"/>
  <c r="AW51" i="1"/>
  <c r="AW52" i="1"/>
  <c r="AW53" i="1"/>
  <c r="AV53" i="1" s="1"/>
  <c r="AW54" i="1"/>
  <c r="AW55" i="1"/>
  <c r="AV55" i="1" s="1"/>
  <c r="Z34" i="1"/>
  <c r="Z35" i="1"/>
  <c r="Z36" i="1"/>
  <c r="Z37" i="1"/>
  <c r="Z38" i="1"/>
  <c r="Z44" i="1"/>
  <c r="Z45" i="1"/>
  <c r="Z46" i="1"/>
  <c r="Z47" i="1"/>
  <c r="Z49" i="1"/>
  <c r="Z50" i="1"/>
  <c r="Z51" i="1"/>
  <c r="Z52" i="1"/>
  <c r="Z53" i="1"/>
  <c r="Z54" i="1"/>
  <c r="Z55" i="1"/>
  <c r="CJ62" i="1" l="1"/>
  <c r="CI62" i="1"/>
  <c r="CF62" i="1"/>
  <c r="Y53" i="1"/>
  <c r="Y50" i="1"/>
  <c r="Y46" i="1"/>
  <c r="Y48" i="1"/>
  <c r="Y45" i="1"/>
  <c r="Y51" i="1"/>
  <c r="Y47" i="1"/>
  <c r="Y52" i="1"/>
  <c r="Y55" i="1"/>
  <c r="Y54" i="1"/>
  <c r="Y37" i="1"/>
  <c r="Y36" i="1"/>
  <c r="Y35" i="1"/>
  <c r="Y34" i="1"/>
  <c r="Y38" i="1"/>
  <c r="Y44" i="1"/>
  <c r="Y59" i="1"/>
  <c r="Y49" i="1"/>
  <c r="O61" i="1"/>
  <c r="AV61" i="1"/>
  <c r="O59" i="1"/>
  <c r="S59" i="1" s="1"/>
  <c r="O53" i="1"/>
  <c r="O54" i="1"/>
  <c r="S54" i="1" s="1"/>
  <c r="AV54" i="1"/>
  <c r="O46" i="1"/>
  <c r="S46" i="1" s="1"/>
  <c r="AV46" i="1"/>
  <c r="O48" i="1"/>
  <c r="O50" i="1"/>
  <c r="S50" i="1" s="1"/>
  <c r="O38" i="1"/>
  <c r="AV38" i="1"/>
  <c r="O34" i="1"/>
  <c r="AV34" i="1"/>
  <c r="AV45" i="1"/>
  <c r="O45" i="1"/>
  <c r="S45" i="1" s="1"/>
  <c r="AV52" i="1"/>
  <c r="O52" i="1"/>
  <c r="AV44" i="1"/>
  <c r="O44" i="1"/>
  <c r="S44" i="1" s="1"/>
  <c r="O51" i="1"/>
  <c r="AV51" i="1"/>
  <c r="AV49" i="1"/>
  <c r="O49" i="1"/>
  <c r="AV37" i="1"/>
  <c r="O37" i="1"/>
  <c r="AV36" i="1"/>
  <c r="O36" i="1"/>
  <c r="S36" i="1" s="1"/>
  <c r="O55" i="1"/>
  <c r="S55" i="1" s="1"/>
  <c r="O47" i="1"/>
  <c r="O35" i="1"/>
  <c r="R50" i="1" l="1"/>
  <c r="T50" i="1"/>
  <c r="T37" i="1"/>
  <c r="R37" i="1"/>
  <c r="T38" i="1"/>
  <c r="R38" i="1"/>
  <c r="S38" i="1"/>
  <c r="T48" i="1"/>
  <c r="R48" i="1"/>
  <c r="T52" i="1"/>
  <c r="S52" i="1"/>
  <c r="R52" i="1"/>
  <c r="T35" i="1"/>
  <c r="R35" i="1"/>
  <c r="S49" i="1"/>
  <c r="R49" i="1"/>
  <c r="T49" i="1"/>
  <c r="T46" i="1"/>
  <c r="R46" i="1"/>
  <c r="T51" i="1"/>
  <c r="R51" i="1"/>
  <c r="R45" i="1"/>
  <c r="T45" i="1"/>
  <c r="R54" i="1"/>
  <c r="T54" i="1"/>
  <c r="S53" i="1"/>
  <c r="T53" i="1"/>
  <c r="R53" i="1"/>
  <c r="T47" i="1"/>
  <c r="S47" i="1"/>
  <c r="R47" i="1"/>
  <c r="T44" i="1"/>
  <c r="R44" i="1"/>
  <c r="R59" i="1"/>
  <c r="T59" i="1"/>
  <c r="T55" i="1"/>
  <c r="R55" i="1"/>
  <c r="T36" i="1"/>
  <c r="R36" i="1"/>
  <c r="R61" i="1"/>
  <c r="T61" i="1"/>
  <c r="R34" i="1"/>
  <c r="T34" i="1"/>
  <c r="M35" i="1"/>
  <c r="U35" i="1" s="1"/>
  <c r="M52" i="1"/>
  <c r="U52" i="1" s="1"/>
  <c r="M36" i="1"/>
  <c r="U36" i="1" s="1"/>
  <c r="M45" i="1"/>
  <c r="U45" i="1" s="1"/>
  <c r="M50" i="1"/>
  <c r="U50" i="1" s="1"/>
  <c r="M46" i="1"/>
  <c r="U46" i="1" s="1"/>
  <c r="M37" i="1"/>
  <c r="U37" i="1" s="1"/>
  <c r="M48" i="1"/>
  <c r="U48" i="1" s="1"/>
  <c r="M53" i="1"/>
  <c r="U53" i="1" s="1"/>
  <c r="M61" i="1"/>
  <c r="U61" i="1" s="1"/>
  <c r="M51" i="1"/>
  <c r="U51" i="1" s="1"/>
  <c r="M54" i="1"/>
  <c r="U54" i="1" s="1"/>
  <c r="M47" i="1"/>
  <c r="U47" i="1" s="1"/>
  <c r="M55" i="1"/>
  <c r="U55" i="1" s="1"/>
  <c r="M34" i="1"/>
  <c r="U34" i="1" s="1"/>
  <c r="M38" i="1"/>
  <c r="U38" i="1" s="1"/>
  <c r="M59" i="1"/>
  <c r="U59" i="1" s="1"/>
  <c r="M49" i="1"/>
  <c r="U49" i="1" s="1"/>
  <c r="M44" i="1"/>
  <c r="U44" i="1" s="1"/>
  <c r="BQ52" i="1" l="1"/>
  <c r="BR52" i="1" s="1"/>
  <c r="BQ47" i="1"/>
  <c r="BR47" i="1" s="1"/>
  <c r="BQ54" i="1"/>
  <c r="BR54" i="1" s="1"/>
  <c r="BQ55" i="1"/>
  <c r="BR55" i="1" s="1"/>
  <c r="BQ51" i="1"/>
  <c r="BR51" i="1" s="1"/>
  <c r="BQ48" i="1"/>
  <c r="BR48" i="1" s="1"/>
  <c r="BQ61" i="1"/>
  <c r="BR61" i="1" s="1"/>
  <c r="BQ53" i="1"/>
  <c r="BR53" i="1" s="1"/>
  <c r="BQ49" i="1"/>
  <c r="BR49" i="1" s="1"/>
  <c r="BQ50" i="1"/>
  <c r="BR50" i="1" s="1"/>
  <c r="BQ46" i="1"/>
  <c r="BR46" i="1" s="1"/>
  <c r="BQ45" i="1"/>
  <c r="BR45" i="1" s="1"/>
  <c r="BQ35" i="1"/>
  <c r="BR35" i="1" s="1"/>
  <c r="BQ34" i="1"/>
  <c r="BR34" i="1" s="1"/>
  <c r="BQ37" i="1"/>
  <c r="BR37" i="1" s="1"/>
  <c r="BQ36" i="1"/>
  <c r="BR36" i="1" s="1"/>
  <c r="BQ38" i="1"/>
  <c r="BR38" i="1" s="1"/>
  <c r="BQ59" i="1"/>
  <c r="BR59" i="1" s="1"/>
  <c r="BQ44" i="1"/>
  <c r="BR44" i="1" s="1"/>
  <c r="Q21" i="1" l="1"/>
  <c r="Q22" i="1"/>
  <c r="AW21" i="1"/>
  <c r="AV21" i="1" s="1"/>
  <c r="AW22" i="1"/>
  <c r="AV22" i="1" s="1"/>
  <c r="AW23" i="1"/>
  <c r="AV23" i="1" s="1"/>
  <c r="AW24" i="1"/>
  <c r="AV24" i="1" s="1"/>
  <c r="AW25" i="1"/>
  <c r="AV25" i="1" s="1"/>
  <c r="AW26" i="1"/>
  <c r="AV26" i="1" s="1"/>
  <c r="AW27" i="1"/>
  <c r="AW28" i="1"/>
  <c r="AW29" i="1"/>
  <c r="AV29" i="1" s="1"/>
  <c r="AW30" i="1"/>
  <c r="AW31" i="1"/>
  <c r="AW32" i="1"/>
  <c r="AV32" i="1" s="1"/>
  <c r="AW33" i="1"/>
  <c r="AV33" i="1" s="1"/>
  <c r="AW56" i="1"/>
  <c r="AW57" i="1"/>
  <c r="AV57" i="1" s="1"/>
  <c r="AW58" i="1"/>
  <c r="AV58" i="1" s="1"/>
  <c r="CD22" i="1" l="1"/>
  <c r="CB22" i="1"/>
  <c r="CC22" i="1"/>
  <c r="CA22" i="1"/>
  <c r="CE22" i="1"/>
  <c r="CG22" i="1" s="1"/>
  <c r="BZ22" i="1"/>
  <c r="P73" i="1"/>
  <c r="CE21" i="1"/>
  <c r="CC21" i="1"/>
  <c r="CA21" i="1"/>
  <c r="BZ21" i="1"/>
  <c r="CD21" i="1"/>
  <c r="CB21" i="1"/>
  <c r="Q63" i="1"/>
  <c r="Q43" i="1"/>
  <c r="AW62" i="1"/>
  <c r="AV56" i="1"/>
  <c r="AV30" i="1"/>
  <c r="AV27" i="1"/>
  <c r="AV28" i="1"/>
  <c r="AV31" i="1"/>
  <c r="CJ22" i="1" l="1"/>
  <c r="CJ21" i="1"/>
  <c r="CA63" i="1"/>
  <c r="CG21" i="1"/>
  <c r="CE63" i="1"/>
  <c r="CF22" i="1"/>
  <c r="CI22" i="1"/>
  <c r="CF21" i="1"/>
  <c r="BZ63" i="1"/>
  <c r="CI21" i="1"/>
  <c r="AV62" i="1"/>
  <c r="N86" i="1"/>
  <c r="O86" i="1" s="1"/>
  <c r="Q86" i="1" s="1"/>
  <c r="N85" i="1"/>
  <c r="O85" i="1" s="1"/>
  <c r="N79" i="1"/>
  <c r="O79" i="1" s="1"/>
  <c r="Q79" i="1" s="1"/>
  <c r="N78" i="1"/>
  <c r="O78" i="1" s="1"/>
  <c r="N77" i="1"/>
  <c r="O77" i="1" s="1"/>
  <c r="N76" i="1"/>
  <c r="O76" i="1" s="1"/>
  <c r="N74" i="1"/>
  <c r="O74" i="1"/>
  <c r="BZ43" i="1"/>
  <c r="CB43" i="1"/>
  <c r="CB63" i="1"/>
  <c r="CC43" i="1"/>
  <c r="CC63" i="1"/>
  <c r="CD43" i="1"/>
  <c r="CD63" i="1"/>
  <c r="CE43" i="1"/>
  <c r="CA43" i="1"/>
  <c r="Q73" i="1"/>
  <c r="Z25" i="1"/>
  <c r="Z26" i="1"/>
  <c r="Z27" i="1"/>
  <c r="Z28" i="1"/>
  <c r="Z29" i="1"/>
  <c r="Z30" i="1"/>
  <c r="Z31" i="1"/>
  <c r="Z32" i="1"/>
  <c r="Z33" i="1"/>
  <c r="Z56" i="1"/>
  <c r="Z57" i="1"/>
  <c r="Z58" i="1"/>
  <c r="Z21" i="1"/>
  <c r="Z22" i="1"/>
  <c r="Z23" i="1"/>
  <c r="Z24" i="1"/>
  <c r="CJ63" i="1" l="1"/>
  <c r="CI63" i="1"/>
  <c r="CG63" i="1"/>
  <c r="CG43" i="1"/>
  <c r="CJ43" i="1"/>
  <c r="CF63" i="1"/>
  <c r="CF43" i="1"/>
  <c r="CI43" i="1"/>
  <c r="Z62" i="1"/>
  <c r="O22" i="1"/>
  <c r="S22" i="1" s="1"/>
  <c r="Y23" i="1"/>
  <c r="O21" i="1"/>
  <c r="S21" i="1" s="1"/>
  <c r="Z20" i="1"/>
  <c r="Z63" i="1" s="1"/>
  <c r="AW20" i="1"/>
  <c r="AW63" i="1" s="1"/>
  <c r="Y31" i="1"/>
  <c r="O31" i="1"/>
  <c r="Y30" i="1"/>
  <c r="O30" i="1"/>
  <c r="S30" i="1" s="1"/>
  <c r="Y32" i="1"/>
  <c r="O32" i="1"/>
  <c r="S32" i="1" s="1"/>
  <c r="Y29" i="1"/>
  <c r="O29" i="1"/>
  <c r="Y27" i="1"/>
  <c r="O27" i="1"/>
  <c r="S27" i="1" s="1"/>
  <c r="Y28" i="1"/>
  <c r="O28" i="1"/>
  <c r="Y26" i="1"/>
  <c r="O26" i="1"/>
  <c r="Y58" i="1"/>
  <c r="O58" i="1"/>
  <c r="S58" i="1" s="1"/>
  <c r="Y57" i="1"/>
  <c r="O57" i="1"/>
  <c r="S57" i="1" s="1"/>
  <c r="Y33" i="1"/>
  <c r="O33" i="1"/>
  <c r="S33" i="1" s="1"/>
  <c r="Y56" i="1"/>
  <c r="O56" i="1"/>
  <c r="S56" i="1" s="1"/>
  <c r="Y25" i="1"/>
  <c r="O25" i="1"/>
  <c r="Y21" i="1"/>
  <c r="Y24" i="1"/>
  <c r="O24" i="1"/>
  <c r="Y22" i="1"/>
  <c r="O23" i="1"/>
  <c r="S23" i="1" s="1"/>
  <c r="T58" i="1" l="1"/>
  <c r="R58" i="1"/>
  <c r="T26" i="1"/>
  <c r="R26" i="1"/>
  <c r="T33" i="1"/>
  <c r="R33" i="1"/>
  <c r="T30" i="1"/>
  <c r="R30" i="1"/>
  <c r="T57" i="1"/>
  <c r="R57" i="1"/>
  <c r="T31" i="1"/>
  <c r="S31" i="1"/>
  <c r="R31" i="1"/>
  <c r="R21" i="1"/>
  <c r="T21" i="1"/>
  <c r="R23" i="1"/>
  <c r="T23" i="1"/>
  <c r="S28" i="1"/>
  <c r="T28" i="1"/>
  <c r="R28" i="1"/>
  <c r="T25" i="1"/>
  <c r="S25" i="1"/>
  <c r="R25" i="1"/>
  <c r="T29" i="1"/>
  <c r="R29" i="1"/>
  <c r="R32" i="1"/>
  <c r="T32" i="1"/>
  <c r="R22" i="1"/>
  <c r="T22" i="1"/>
  <c r="S24" i="1"/>
  <c r="R24" i="1"/>
  <c r="T24" i="1"/>
  <c r="R27" i="1"/>
  <c r="T27" i="1"/>
  <c r="T56" i="1"/>
  <c r="R56" i="1"/>
  <c r="AW43" i="1"/>
  <c r="Z43" i="1"/>
  <c r="O62" i="1"/>
  <c r="Y62" i="1"/>
  <c r="M57" i="1"/>
  <c r="U57" i="1" s="1"/>
  <c r="M58" i="1"/>
  <c r="U58" i="1" s="1"/>
  <c r="M32" i="1"/>
  <c r="U32" i="1" s="1"/>
  <c r="M33" i="1"/>
  <c r="U33" i="1" s="1"/>
  <c r="M30" i="1"/>
  <c r="U30" i="1" s="1"/>
  <c r="M31" i="1"/>
  <c r="U31" i="1" s="1"/>
  <c r="M25" i="1"/>
  <c r="U25" i="1" s="1"/>
  <c r="O20" i="1"/>
  <c r="S20" i="1" s="1"/>
  <c r="M27" i="1"/>
  <c r="U27" i="1" s="1"/>
  <c r="M23" i="1"/>
  <c r="U23" i="1" s="1"/>
  <c r="M22" i="1"/>
  <c r="U22" i="1" s="1"/>
  <c r="M24" i="1"/>
  <c r="U24" i="1" s="1"/>
  <c r="M28" i="1"/>
  <c r="U28" i="1" s="1"/>
  <c r="M21" i="1"/>
  <c r="U21" i="1" s="1"/>
  <c r="M26" i="1"/>
  <c r="U26" i="1" s="1"/>
  <c r="M29" i="1"/>
  <c r="U29" i="1" s="1"/>
  <c r="M56" i="1"/>
  <c r="U56" i="1" s="1"/>
  <c r="AV20" i="1"/>
  <c r="AV63" i="1" s="1"/>
  <c r="Y20" i="1"/>
  <c r="Y63" i="1" s="1"/>
  <c r="P85" i="1" l="1"/>
  <c r="S63" i="1"/>
  <c r="P72" i="1"/>
  <c r="P78" i="1"/>
  <c r="R20" i="1"/>
  <c r="BQ58" i="1"/>
  <c r="BR58" i="1" s="1"/>
  <c r="BQ27" i="1"/>
  <c r="BR27" i="1" s="1"/>
  <c r="BQ22" i="1"/>
  <c r="BR22" i="1" s="1"/>
  <c r="BQ23" i="1"/>
  <c r="BR23" i="1" s="1"/>
  <c r="BQ25" i="1"/>
  <c r="BR25" i="1" s="1"/>
  <c r="BQ31" i="1"/>
  <c r="BR31" i="1" s="1"/>
  <c r="BQ30" i="1"/>
  <c r="BR30" i="1" s="1"/>
  <c r="BQ32" i="1"/>
  <c r="BR32" i="1" s="1"/>
  <c r="BQ28" i="1"/>
  <c r="BR28" i="1" s="1"/>
  <c r="BQ33" i="1"/>
  <c r="BR33" i="1" s="1"/>
  <c r="BQ29" i="1"/>
  <c r="BR29" i="1" s="1"/>
  <c r="BQ26" i="1"/>
  <c r="BR26" i="1" s="1"/>
  <c r="BQ24" i="1"/>
  <c r="BR24" i="1" s="1"/>
  <c r="O63" i="1"/>
  <c r="AV43" i="1"/>
  <c r="O43" i="1"/>
  <c r="M62" i="1"/>
  <c r="Y43" i="1"/>
  <c r="BQ57" i="1"/>
  <c r="BR57" i="1" s="1"/>
  <c r="BQ21" i="1"/>
  <c r="BR21" i="1" s="1"/>
  <c r="M20" i="1"/>
  <c r="U20" i="1" s="1"/>
  <c r="U63" i="1" s="1"/>
  <c r="BQ56" i="1"/>
  <c r="BR56" i="1" s="1"/>
  <c r="P75" i="1" l="1"/>
  <c r="Q75" i="1" s="1"/>
  <c r="I12" i="1"/>
  <c r="R63" i="1"/>
  <c r="P74" i="1"/>
  <c r="P76" i="1"/>
  <c r="Q76" i="1" s="1"/>
  <c r="S62" i="1"/>
  <c r="T62" i="1"/>
  <c r="R62" i="1"/>
  <c r="M63" i="1"/>
  <c r="U62" i="1"/>
  <c r="M43" i="1"/>
  <c r="Q72" i="1"/>
  <c r="BQ20" i="1"/>
  <c r="Q74" i="1" l="1"/>
  <c r="P87" i="1"/>
  <c r="Q87" i="1" s="1"/>
  <c r="S43" i="1"/>
  <c r="Q78" i="1"/>
  <c r="P77" i="1"/>
  <c r="Q77" i="1" s="1"/>
  <c r="R43" i="1"/>
  <c r="T43" i="1"/>
  <c r="Q85" i="1"/>
  <c r="BR20" i="1"/>
  <c r="U43" i="1" l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Iwona Janus</author>
  </authors>
  <commentList>
    <comment ref="G12" authorId="0" shapeId="0" xr:uid="{5CAE48B4-937E-4C77-84F1-4E5B1A147918}">
      <text>
        <r>
          <rPr>
            <b/>
            <sz val="9"/>
            <color indexed="81"/>
            <rFont val="Tahoma"/>
            <family val="2"/>
            <charset val="238"/>
          </rPr>
          <t>MPS:</t>
        </r>
        <r>
          <rPr>
            <sz val="9"/>
            <color indexed="81"/>
            <rFont val="Tahoma"/>
            <family val="2"/>
            <charset val="238"/>
          </rPr>
          <t xml:space="preserve">
tutaj powinno być doprecyzowane że chodzi o godziny dydaktyczne, bez nalładu samodzielnej pracy studenta</t>
        </r>
      </text>
    </comment>
  </commentList>
</comments>
</file>

<file path=xl/sharedStrings.xml><?xml version="1.0" encoding="utf-8"?>
<sst xmlns="http://schemas.openxmlformats.org/spreadsheetml/2006/main" count="479" uniqueCount="217">
  <si>
    <t>Uniwersytetu Medycznego we Wrocławiu</t>
  </si>
  <si>
    <t>Lp.</t>
  </si>
  <si>
    <t>Przedmiot (nazwa)</t>
  </si>
  <si>
    <t>semestr zimowy - I</t>
  </si>
  <si>
    <t>semestr letni - II</t>
  </si>
  <si>
    <t>SUMA PUNKTÓW ECTS ZA PRZEDMIOT</t>
  </si>
  <si>
    <t>wykład (WY)</t>
  </si>
  <si>
    <t>seminarium (SE)</t>
  </si>
  <si>
    <t>ćwiczenia audytoryjne (CA)</t>
  </si>
  <si>
    <t>ćwiczenia kierunkowe - niekliniczne (CN)</t>
  </si>
  <si>
    <t>ćwiczenia laboratoryjne (CL)</t>
  </si>
  <si>
    <t>ćwiczenia kliniczne (CK)</t>
  </si>
  <si>
    <t>zajęcia praktyczne przy pacjencie (PP)</t>
  </si>
  <si>
    <t>ćwiczenia specjalistyczne - magisterskie (CM)</t>
  </si>
  <si>
    <t>lektoraty (LE)</t>
  </si>
  <si>
    <t>e-learning (EL)</t>
  </si>
  <si>
    <t>praktyka zawodowa (PZ)</t>
  </si>
  <si>
    <t>liczba godzin z nauczycielem</t>
  </si>
  <si>
    <t>ogólna liczba godzin dydaktycznych</t>
  </si>
  <si>
    <t>punkty ECTS w semestrze</t>
  </si>
  <si>
    <t>ćwiczenia audytoryjne CA)</t>
  </si>
  <si>
    <t>RAZEM</t>
  </si>
  <si>
    <t>uchwała Senatu nr…. z dnia …..202….</t>
  </si>
  <si>
    <t>Wydział</t>
  </si>
  <si>
    <t>Kierunek</t>
  </si>
  <si>
    <t>Forma studiów</t>
  </si>
  <si>
    <t>Szczegółowy Program Studiów dla cyklu kształcenia rozpoczynającego się w roku akademickim: 20../20..</t>
  </si>
  <si>
    <t>Cykl kształcenia</t>
  </si>
  <si>
    <t>łącznie dla przedmiotu</t>
  </si>
  <si>
    <t>całkowity nakład pracy studenta</t>
  </si>
  <si>
    <t>UWAGI</t>
  </si>
  <si>
    <t>wartość</t>
  </si>
  <si>
    <t>Rok studiów</t>
  </si>
  <si>
    <t>Rok akademicki</t>
  </si>
  <si>
    <t>RPS- obowiązkowe</t>
  </si>
  <si>
    <t>POW- ograniczonego wyboru</t>
  </si>
  <si>
    <t>PSW- swobodnego wyboru</t>
  </si>
  <si>
    <t xml:space="preserve">zal zaliczenie </t>
  </si>
  <si>
    <t>zal/o zaliczenie na ocenę</t>
  </si>
  <si>
    <t xml:space="preserve"> egz egzamin</t>
  </si>
  <si>
    <t>kod grupy*</t>
  </si>
  <si>
    <t>OBJAŚNIENIA</t>
  </si>
  <si>
    <t>W Centrum Symulacji Medycznej</t>
  </si>
  <si>
    <t>W Pracowni dydaktycznej</t>
  </si>
  <si>
    <t>Poziom kształcenia</t>
  </si>
  <si>
    <t>z dnia  …..20.. r.</t>
  </si>
  <si>
    <t>Profil kształcenia</t>
  </si>
  <si>
    <t>Liczba semestrów</t>
  </si>
  <si>
    <t>Łączna liczba godzin</t>
  </si>
  <si>
    <t>Łączna liczba ECTS</t>
  </si>
  <si>
    <t>Cykl kształcenia (nabór)</t>
  </si>
  <si>
    <t>Ścieżka**</t>
  </si>
  <si>
    <r>
      <t xml:space="preserve">Rodzaj zajęć***
</t>
    </r>
    <r>
      <rPr>
        <b/>
        <sz val="9"/>
        <color theme="1"/>
        <rFont val="Calibri"/>
        <family val="2"/>
        <charset val="238"/>
        <scheme val="minor"/>
      </rPr>
      <t>(RPS, POW, PSW)</t>
    </r>
  </si>
  <si>
    <t>***Rodzaj zajęć:</t>
  </si>
  <si>
    <t>zajęcia wychowania fizycznego (WF)</t>
  </si>
  <si>
    <t>samokształcenie kierowane (SK)</t>
  </si>
  <si>
    <t>egz</t>
  </si>
  <si>
    <t>zal</t>
  </si>
  <si>
    <t>LICZBA GODZIN W PRZELICZENIU NA 1 ECTS</t>
  </si>
  <si>
    <t>RPS</t>
  </si>
  <si>
    <t>POW</t>
  </si>
  <si>
    <t>CSM WW</t>
  </si>
  <si>
    <t>CSM NW</t>
  </si>
  <si>
    <t>CSP NW</t>
  </si>
  <si>
    <t>łącznie</t>
  </si>
  <si>
    <t>w tym on-line</t>
  </si>
  <si>
    <t>Łącznie</t>
  </si>
  <si>
    <t>samodzielna praca studenta</t>
  </si>
  <si>
    <t>SAMODZIELNA PRACA STUDENTA</t>
  </si>
  <si>
    <t>SUMA GODZIN PRZEDMIOTU</t>
  </si>
  <si>
    <t>GODZINY Z NAUCZYCIELEM</t>
  </si>
  <si>
    <t>NAKŁAD PRACY STUDENTA (godz. dyd. + samodzielna praca)</t>
  </si>
  <si>
    <t>GODZINY DYDAKTYCZNE</t>
  </si>
  <si>
    <t>nakład pracy studenta (godz. dyd. + samodzielna praca)</t>
  </si>
  <si>
    <t>12+35</t>
  </si>
  <si>
    <t>Wskażnik</t>
  </si>
  <si>
    <t>wg standardu</t>
  </si>
  <si>
    <t>za zajecia praktyczne (PP)</t>
  </si>
  <si>
    <t>LP</t>
  </si>
  <si>
    <t>%</t>
  </si>
  <si>
    <t>realizacja wskaźnika</t>
  </si>
  <si>
    <t>uwagi do realizacji</t>
  </si>
  <si>
    <t>za zajęcia z wykorzystaniem met i technik na odl.</t>
  </si>
  <si>
    <t>za zajęcia z bezpośrednim udziałem prowadzących</t>
  </si>
  <si>
    <t>13+36</t>
  </si>
  <si>
    <t>14+37</t>
  </si>
  <si>
    <t>1/5</t>
  </si>
  <si>
    <r>
      <t xml:space="preserve">*kod grupy </t>
    </r>
    <r>
      <rPr>
        <sz val="11"/>
        <color theme="1"/>
        <rFont val="Calibri"/>
        <family val="2"/>
        <charset val="238"/>
        <scheme val="minor"/>
      </rPr>
      <t>wpisujemy w przypadku kierunków regulowanych- należy wpisać symbol grupy zajęć, do jakiej należy dany przedmiot, tzw. ”kod grupy”</t>
    </r>
  </si>
  <si>
    <r>
      <t xml:space="preserve">**Ścieżka- </t>
    </r>
    <r>
      <rPr>
        <sz val="11"/>
        <color theme="1"/>
        <rFont val="Calibri"/>
        <family val="2"/>
        <charset val="238"/>
        <scheme val="minor"/>
      </rPr>
      <t>dla kierunków na których realizowane są ścieżki</t>
    </r>
  </si>
  <si>
    <t>zal/o</t>
  </si>
  <si>
    <t>ze standardu</t>
  </si>
  <si>
    <t>do dyspozycji uczelni (Autorska oferta uczelni)</t>
  </si>
  <si>
    <t>****Pula godzin (ze standardu,
do dyspozycji uczelni (Autorska oferta uczelni))</t>
  </si>
  <si>
    <t xml:space="preserve">****Pula godzin </t>
  </si>
  <si>
    <t>2026/2027</t>
  </si>
  <si>
    <t>sumy dla 1 roku</t>
  </si>
  <si>
    <t>sumy dla 2 roku</t>
  </si>
  <si>
    <t>57</t>
  </si>
  <si>
    <t>58</t>
  </si>
  <si>
    <t>33+56</t>
  </si>
  <si>
    <t>15+38</t>
  </si>
  <si>
    <t>(26+49)*5/3</t>
  </si>
  <si>
    <t>(17+29+40+52)*5/3</t>
  </si>
  <si>
    <t>14+33</t>
  </si>
  <si>
    <t>15+32</t>
  </si>
  <si>
    <t>(suma 16-31)-17</t>
  </si>
  <si>
    <t>37+56</t>
  </si>
  <si>
    <t>38+55</t>
  </si>
  <si>
    <t>(suma 39-54)-40</t>
  </si>
  <si>
    <t>Wiedza</t>
  </si>
  <si>
    <t>Umiejetności</t>
  </si>
  <si>
    <t>Kompetencje społeczne</t>
  </si>
  <si>
    <t>Suma efektów w poszczególnych kategoriach</t>
  </si>
  <si>
    <t>praktyczny</t>
  </si>
  <si>
    <t>Czy przedmiot kształtuje kompetencje komunikacyjne</t>
  </si>
  <si>
    <t>Czy przedmiot humanistyczny lub społeczny</t>
  </si>
  <si>
    <t>tak</t>
  </si>
  <si>
    <t>forma zakończenia przedmiotu *****</t>
  </si>
  <si>
    <t>forma zakończenia semestru ******</t>
  </si>
  <si>
    <t>ćwiczenia w warunkach symulowanych (CS)*******</t>
  </si>
  <si>
    <t>******Forma zakończenia semestru</t>
  </si>
  <si>
    <t>*****Forma zakończenia przedmiotu</t>
  </si>
  <si>
    <t>*******Ćwiczenia w warunkach symulowanych (CS) są realizowane odpowiednio:</t>
  </si>
  <si>
    <t>Minimalna liczba punktów ECTS w cyklu kształcenia</t>
  </si>
  <si>
    <t>wskaźnik wg regulacji</t>
  </si>
  <si>
    <t>suma godz./ECTS dyd. wg regulacji</t>
  </si>
  <si>
    <t>Minimalna liczba ECTS za zajęcia do wyboru</t>
  </si>
  <si>
    <t>Liczba godzin zajęć z języka obcego</t>
  </si>
  <si>
    <t>Minimalna liczba punktów ECTS za zajęcia z dziedziny nauk humanistycznych lub nauk społecznych</t>
  </si>
  <si>
    <t>studia drugiego stopnia</t>
  </si>
  <si>
    <t>Wydział Nauk o Zdrowiu</t>
  </si>
  <si>
    <t>3 miesiące</t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</si>
  <si>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</si>
  <si>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punktów ECTS przypisana do zajęć prowadzonych z wykorzystaniem metod i technik kształcenia na odległość -</t>
    </r>
    <r>
      <rPr>
        <b/>
        <sz val="11"/>
        <color rgb="FFC00000"/>
        <rFont val="Calibri"/>
        <family val="2"/>
        <charset val="238"/>
        <scheme val="minor"/>
      </rPr>
      <t>profil ogólnoakademicki</t>
    </r>
  </si>
  <si>
    <t>Liczba ECTS za zajęcia z języka obcego</t>
  </si>
  <si>
    <r>
      <t xml:space="preserve">Liczba punktów ECTS przyporządkowana do zajęć kształtujących umiejętności praktyczne w wymiarze większym niż 50% liczby punktów ECTS koniecznej do ukończenia studiów </t>
    </r>
    <r>
      <rPr>
        <b/>
        <sz val="11"/>
        <color rgb="FFC00000"/>
        <rFont val="Calibri"/>
        <family val="2"/>
        <charset val="238"/>
        <scheme val="minor"/>
      </rPr>
      <t>-profil praktyczny</t>
    </r>
  </si>
  <si>
    <r>
      <t>Liczba punktów ECTS przyporządkowana zajęciom związanym z prowadzoną w uczelni działalnością naukową w dyscyplinie lub dyscyplinach, do których przyporządkowany jest kierunek studiów w wymiarze większym niż 50% liczby punktów ECTS koniecznej do ukończenia studiów</t>
    </r>
    <r>
      <rPr>
        <b/>
        <sz val="11"/>
        <color rgb="FFC00000"/>
        <rFont val="Calibri"/>
        <family val="2"/>
        <charset val="238"/>
      </rPr>
      <t>-profil ogólnoakademicki</t>
    </r>
  </si>
  <si>
    <t>Nakład pracy- liczba godzin</t>
  </si>
  <si>
    <t>Nakład pracy- punktów ECTS</t>
  </si>
  <si>
    <t>Wskaźiki- liczba godzin</t>
  </si>
  <si>
    <t>Wskaźiki- punktów ECTS</t>
  </si>
  <si>
    <t>Kształcenie bezpośrednie stacjonarne</t>
  </si>
  <si>
    <t>Kształcenie bezpośrednie z wykorzystaniem metod i technik kształcenia na odległość (synchroniczne)</t>
  </si>
  <si>
    <t>Kształcenie asynchroniczne z wykorzystaniem metod i technik kształcenia na odległość</t>
  </si>
  <si>
    <t>Samokształcenie kierowane (dotyczy tylko kierunków pielęgniarstwo i położnictwo)</t>
  </si>
  <si>
    <t>Indywidualna praca własna studenta</t>
  </si>
  <si>
    <t>Praktyka zawodowa</t>
  </si>
  <si>
    <t>Łączny nakład pracy studenta</t>
  </si>
  <si>
    <t>Łącznie kształcenie bezpośrednie</t>
  </si>
  <si>
    <t>Łącznie kształcenie z użyciem metod i technik kształcenia na odległość</t>
  </si>
  <si>
    <t>360h zegarowych co odpowiada 480h dydaktycznym</t>
  </si>
  <si>
    <t>3m-cex4tygx30hx60min/45 min</t>
  </si>
  <si>
    <t xml:space="preserve">Zawansowane techniki radiologiczne </t>
  </si>
  <si>
    <t>Zaawansowane techniki rezonansu magnetycznego (MR) w neurologii</t>
  </si>
  <si>
    <t>Zaawansowane techniki rezonansu magnetycznego (MR) w kardiologii</t>
  </si>
  <si>
    <t xml:space="preserve">Metody i techniki badań naukowych </t>
  </si>
  <si>
    <t xml:space="preserve">Radiologia zabiegowa </t>
  </si>
  <si>
    <t xml:space="preserve">Procedury wzorcowe </t>
  </si>
  <si>
    <t xml:space="preserve">Prawo medyczne </t>
  </si>
  <si>
    <t xml:space="preserve">Pielęgniarstwo radiologiczne </t>
  </si>
  <si>
    <t xml:space="preserve">Seminarium dyplomowe </t>
  </si>
  <si>
    <t>zal/oc</t>
  </si>
  <si>
    <t>Zaawansowane badania TK i MR w pediatrii</t>
  </si>
  <si>
    <t>Nowoczesne techniki radioterapii</t>
  </si>
  <si>
    <t xml:space="preserve">Biostatystyka </t>
  </si>
  <si>
    <t>Radiologia zabiegowa w kardiologii</t>
  </si>
  <si>
    <t>Seminarium dyplomowe</t>
  </si>
  <si>
    <t xml:space="preserve">Radiologia w stanach nagłych </t>
  </si>
  <si>
    <r>
      <t xml:space="preserve">Liczba godzin praktyk- </t>
    </r>
    <r>
      <rPr>
        <b/>
        <sz val="11"/>
        <color rgb="FFC00000"/>
        <rFont val="Calibri"/>
        <family val="2"/>
        <charset val="238"/>
        <scheme val="minor"/>
      </rPr>
      <t>profil praktyczny</t>
    </r>
  </si>
  <si>
    <r>
      <t>Liczba ECTS za praktyki-</t>
    </r>
    <r>
      <rPr>
        <b/>
        <sz val="11"/>
        <color rgb="FFC00000"/>
        <rFont val="Calibri"/>
        <family val="2"/>
        <charset val="238"/>
        <scheme val="minor"/>
      </rPr>
      <t xml:space="preserve"> profil praktyczny</t>
    </r>
  </si>
  <si>
    <t>Liczba godzin zajęć w cyklu kształcenia (zajęcia +praktyki)</t>
  </si>
  <si>
    <t>Liczba godzin całkowitego nakładu pracy w cyklu kształcenia (zajęcia, praktyki i pracał własna studenta)</t>
  </si>
  <si>
    <r>
      <t xml:space="preserve">Liczba godzin zajęć dydaktycznych w cyklu kształcenia- </t>
    </r>
    <r>
      <rPr>
        <b/>
        <sz val="11"/>
        <color rgb="FFC00000"/>
        <rFont val="Calibri"/>
        <family val="2"/>
        <charset val="238"/>
        <scheme val="minor"/>
      </rPr>
      <t>bez praktyk</t>
    </r>
  </si>
  <si>
    <t>Średnia liczba godzin pracy studenta przypadająca na 1 ECTS</t>
  </si>
  <si>
    <t>Czy zajęcia kształtują umiejętności praktyczne</t>
  </si>
  <si>
    <t>za zajęcia kształtujące umiejętności praktyczne</t>
  </si>
  <si>
    <t>jeżeli L="tak"(19:26;31;42:49;54)*5/3</t>
  </si>
  <si>
    <t>(suma(16;18:28;30:31)+suma(39;41:51;53:54))*5/1</t>
  </si>
  <si>
    <t>Tomografia komputerowa serca i układu krążenia</t>
  </si>
  <si>
    <t>Zajęcia praktyczne: Tomografia komputerowa (TK)</t>
  </si>
  <si>
    <t>Zajęcia praktyczne: Rezonans magnetyczny (MR)</t>
  </si>
  <si>
    <t>Zdrowie środowiskowe / Zagrożenia epidemiologiczne</t>
  </si>
  <si>
    <t>Praktyka zawodowa 1</t>
  </si>
  <si>
    <t>Język obcy</t>
  </si>
  <si>
    <t>Transformacja cyfrowa w zdrowiu: od e-zdrowia do teleopieki</t>
  </si>
  <si>
    <t>Evidence Based Medicine (EBM)</t>
  </si>
  <si>
    <t>Praktyka zawodowa 2</t>
  </si>
  <si>
    <t>Praktyka zawodowa 3</t>
  </si>
  <si>
    <t>2027/2028</t>
  </si>
  <si>
    <t>2026/2027-20027/2028</t>
  </si>
  <si>
    <t>Medycyna nuklearna</t>
  </si>
  <si>
    <t>Praktyka zawodowa 4</t>
  </si>
  <si>
    <t>Zajęcia praktyczne: Zaawansowane badania rezonansu magnetycznego (MR)</t>
  </si>
  <si>
    <t>Zajęcia praktyczne: Radiologia zabiegowa w kardiologii</t>
  </si>
  <si>
    <t xml:space="preserve">Farmakologia radiologiczna </t>
  </si>
  <si>
    <t xml:space="preserve">Techniki obrazowe stosowane w onkologii </t>
  </si>
  <si>
    <t>Problematyka zdrowia publicznego / Organizacja systemu ochrony zdrowia</t>
  </si>
  <si>
    <r>
      <t xml:space="preserve">Minimalna liczba godzin z bezpośrednim udziałem nauczycieli akademickich lub innych osób prowadzących zajęcia- </t>
    </r>
    <r>
      <rPr>
        <b/>
        <sz val="11"/>
        <color rgb="FFC00000"/>
        <rFont val="Calibri"/>
        <family val="2"/>
        <charset val="238"/>
        <scheme val="minor"/>
      </rPr>
      <t>wg kolumny "U</t>
    </r>
  </si>
  <si>
    <t>należy określić które z przedmiotów można zaliczyć do tej grupy i dostosować formułę która zliczy ECTSy</t>
  </si>
  <si>
    <t>Szkolenie BHP i P.P</t>
  </si>
  <si>
    <t>Przysposobienie biblioteczne</t>
  </si>
  <si>
    <t>w przedmiotach oznaczonych w kolumnie "L" jako "tak"-formuła uwzględnia następujące formy zajęć:  PP+PZ+CA+CN+CS+CL+CK</t>
  </si>
  <si>
    <t>zlicza zajęcia wg nazwy "język obcy"</t>
  </si>
  <si>
    <t>Diagnostyka czynnościowa układu oddechowego i snu/ Diagnostyka czynnościowa układu krążenia</t>
  </si>
  <si>
    <t>Żywienie w profilaktyce chorób/ Profilaktyka swoista i badania przesiewowe</t>
  </si>
  <si>
    <t>Dialog i współpraca w praktyce klinicznej</t>
  </si>
  <si>
    <t>Komunikacja interdyscyplinarna i przywództwo w zespole medycznym/ Komunikacja kryzysowa i psychoedukacja pacjenta w pracy elektroradiologa</t>
  </si>
  <si>
    <t>Zajęcia praktyczne: Radiologia zabiegowa</t>
  </si>
  <si>
    <t>Zajęcia praktyczne: Zaawansowane badania tomografii komputerowej (TK)</t>
  </si>
  <si>
    <t>niestacjonarne</t>
  </si>
  <si>
    <t>Elektroradiologia</t>
  </si>
  <si>
    <t>Załącznik 2</t>
  </si>
  <si>
    <t>do Uchwały Nr 2949</t>
  </si>
  <si>
    <t>Senatu Uniwersytetu Medycznego</t>
  </si>
  <si>
    <t>we Wrocławiu</t>
  </si>
  <si>
    <t>z dnia 30 września 2026 r.</t>
  </si>
  <si>
    <t>Uchwała Senatu UMW Nr 2868 z dnia 18 lutego2026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</si>
</sst>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36" x14ac:knownFonts="1">
    <font>
      <sz val="11"/>
      <color theme="1"/>
      <name val="Calibri"/>
      <family val="2"/>
      <charset val="238"/>
      <scheme val="minor"/>
    </font>
    <font>
      <sz val="11"/>
      <color rgb="FFFF0000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b/>
      <sz val="13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8"/>
      <name val="Calibri"/>
      <family val="2"/>
      <charset val="238"/>
      <scheme val="minor"/>
    </font>
    <font>
      <b/>
      <sz val="11"/>
      <color rgb="FFFFFF00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1"/>
      <name val="Calibri"/>
      <family val="2"/>
      <charset val="238"/>
      <scheme val="minor"/>
    </font>
    <font>
      <sz val="11"/>
      <color rgb="FFFFFF00"/>
      <name val="Calibri"/>
      <family val="2"/>
      <charset val="238"/>
      <scheme val="minor"/>
    </font>
    <font>
      <b/>
      <sz val="11"/>
      <color theme="4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sz val="12"/>
      <color rgb="FFFF0000"/>
      <name val="Calibri"/>
      <family val="2"/>
      <charset val="238"/>
      <scheme val="minor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b/>
      <sz val="11"/>
      <color rgb="FFFF0000"/>
      <name val="Calibri"/>
      <family val="2"/>
      <charset val="238"/>
      <scheme val="minor"/>
    </font>
    <font>
      <sz val="12"/>
      <name val="Calibri"/>
      <family val="2"/>
      <charset val="238"/>
      <scheme val="minor"/>
    </font>
    <font>
      <sz val="10"/>
      <name val="Times New Roman"/>
      <family val="1"/>
      <charset val="238"/>
    </font>
    <font>
      <sz val="11"/>
      <color theme="4"/>
      <name val="Calibri"/>
      <family val="2"/>
      <charset val="238"/>
      <scheme val="minor"/>
    </font>
    <font>
      <b/>
      <sz val="14"/>
      <color rgb="FFFF0000"/>
      <name val="Calibri"/>
      <family val="2"/>
      <charset val="238"/>
      <scheme val="minor"/>
    </font>
    <font>
      <b/>
      <sz val="10"/>
      <name val="Calibri"/>
      <family val="2"/>
      <charset val="238"/>
      <scheme val="minor"/>
    </font>
    <font>
      <b/>
      <sz val="10"/>
      <color theme="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  <scheme val="minor"/>
    </font>
    <font>
      <sz val="11"/>
      <color rgb="FFC00000"/>
      <name val="Calibri"/>
      <family val="2"/>
      <charset val="238"/>
      <scheme val="minor"/>
    </font>
    <font>
      <b/>
      <sz val="11"/>
      <color rgb="FFC00000"/>
      <name val="Calibri"/>
      <family val="2"/>
      <charset val="238"/>
    </font>
    <font>
      <b/>
      <sz val="11"/>
      <color theme="7" tint="0.79998168889431442"/>
      <name val="Calibri"/>
      <family val="2"/>
      <charset val="238"/>
      <scheme val="minor"/>
    </font>
    <font>
      <b/>
      <sz val="11"/>
      <color rgb="FFFFFF00"/>
      <name val="Calibri"/>
      <family val="2"/>
      <charset val="238"/>
    </font>
    <font>
      <b/>
      <sz val="12"/>
      <name val="Calibri"/>
      <family val="2"/>
      <charset val="238"/>
    </font>
    <font>
      <b/>
      <sz val="12"/>
      <color rgb="FFFFFF00"/>
      <name val="Calibri"/>
      <family val="2"/>
      <charset val="238"/>
    </font>
    <font>
      <sz val="11"/>
      <color theme="1"/>
      <name val="Calibri"/>
      <family val="2"/>
      <charset val="238"/>
    </font>
    <font>
      <sz val="11"/>
      <color rgb="FFFFFF00"/>
      <name val="Calibri"/>
      <family val="2"/>
      <charset val="238"/>
    </font>
    <font>
      <sz val="12"/>
      <name val="Arial"/>
      <family val="2"/>
      <charset val="238"/>
    </font>
    <font>
      <sz val="10"/>
      <name val="Arial"/>
      <family val="2"/>
      <charset val="238"/>
    </font>
  </fonts>
  <fills count="32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A23636"/>
        <bgColor indexed="64"/>
      </patternFill>
    </fill>
    <fill>
      <patternFill patternType="solid">
        <fgColor theme="2"/>
        <bgColor indexed="64"/>
      </patternFill>
    </fill>
    <fill>
      <patternFill patternType="solid">
        <fgColor theme="4" tint="0.79998168889431442"/>
        <bgColor indexed="64"/>
      </patternFill>
    </fill>
    <fill>
      <patternFill patternType="solid">
        <fgColor rgb="FFEFEEDD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theme="3" tint="0.79998168889431442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F79709"/>
        <bgColor indexed="64"/>
      </patternFill>
    </fill>
    <fill>
      <patternFill patternType="solid">
        <fgColor rgb="FF7030A0"/>
        <bgColor indexed="64"/>
      </patternFill>
    </fill>
    <fill>
      <patternFill patternType="solid">
        <fgColor rgb="FF9966FF"/>
        <bgColor indexed="64"/>
      </patternFill>
    </fill>
    <fill>
      <patternFill patternType="solid">
        <fgColor rgb="FFCC99FF"/>
        <bgColor indexed="64"/>
      </patternFill>
    </fill>
    <fill>
      <patternFill patternType="solid">
        <fgColor rgb="FFE9ABDC"/>
        <bgColor indexed="64"/>
      </patternFill>
    </fill>
    <fill>
      <patternFill patternType="solid">
        <fgColor rgb="FFCCCCFF"/>
        <bgColor indexed="64"/>
      </patternFill>
    </fill>
    <fill>
      <patternFill patternType="solid">
        <fgColor rgb="FF006EBF"/>
        <bgColor rgb="FF0070C0"/>
      </patternFill>
    </fill>
    <fill>
      <patternFill patternType="solid">
        <fgColor rgb="FF00B047"/>
        <bgColor rgb="FF00B050"/>
      </patternFill>
    </fill>
    <fill>
      <patternFill patternType="mediumGray">
        <fgColor rgb="FF006EBF"/>
        <bgColor rgb="FF0070C0"/>
      </patternFill>
    </fill>
    <fill>
      <patternFill patternType="solid">
        <fgColor rgb="FFE2AC00"/>
        <bgColor rgb="FFEAB200"/>
      </patternFill>
    </fill>
  </fills>
  <borders count="6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thin">
        <color auto="1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 applyNumberFormat="0" applyFill="0" applyBorder="0" applyAlignment="0" applyProtection="0"/>
  </cellStyleXfs>
  <cellXfs count="539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horizontal="center" vertical="center"/>
      <protection locked="0"/>
    </xf>
    <xf numFmtId="0" fontId="0" fillId="0" borderId="0" xfId="0" applyAlignment="1" applyProtection="1">
      <alignment wrapText="1"/>
      <protection locked="0"/>
    </xf>
    <xf numFmtId="0" fontId="7" fillId="0" borderId="0" xfId="0" applyFont="1" applyProtection="1">
      <protection locked="0"/>
    </xf>
    <xf numFmtId="0" fontId="14" fillId="0" borderId="7" xfId="0" applyFont="1" applyBorder="1" applyAlignment="1" applyProtection="1">
      <alignment vertical="center"/>
      <protection locked="0"/>
    </xf>
    <xf numFmtId="0" fontId="14" fillId="0" borderId="7" xfId="0" applyFont="1" applyBorder="1" applyAlignment="1" applyProtection="1">
      <alignment vertical="center" wrapText="1"/>
      <protection locked="0"/>
    </xf>
    <xf numFmtId="0" fontId="14" fillId="0" borderId="0" xfId="0" applyFont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/>
      <protection locked="0"/>
    </xf>
    <xf numFmtId="0" fontId="14" fillId="0" borderId="13" xfId="0" applyFont="1" applyBorder="1" applyAlignment="1" applyProtection="1">
      <alignment vertical="center" wrapText="1"/>
      <protection locked="0"/>
    </xf>
    <xf numFmtId="0" fontId="14" fillId="0" borderId="4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vertical="center" wrapText="1"/>
      <protection locked="0"/>
    </xf>
    <xf numFmtId="0" fontId="21" fillId="0" borderId="0" xfId="0" applyFont="1" applyProtection="1">
      <protection locked="0"/>
    </xf>
    <xf numFmtId="0" fontId="0" fillId="0" borderId="0" xfId="0" applyProtection="1"/>
    <xf numFmtId="0" fontId="0" fillId="0" borderId="0" xfId="0" applyAlignment="1" applyProtection="1">
      <alignment horizontal="center" vertical="center"/>
    </xf>
    <xf numFmtId="0" fontId="0" fillId="0" borderId="0" xfId="0" applyAlignment="1" applyProtection="1">
      <alignment wrapText="1"/>
    </xf>
    <xf numFmtId="0" fontId="0" fillId="0" borderId="9" xfId="0" applyBorder="1" applyProtection="1"/>
    <xf numFmtId="0" fontId="0" fillId="0" borderId="10" xfId="0" applyBorder="1" applyAlignment="1" applyProtection="1">
      <alignment horizontal="left" wrapText="1"/>
    </xf>
    <xf numFmtId="0" fontId="0" fillId="0" borderId="7" xfId="0" applyBorder="1" applyAlignment="1" applyProtection="1">
      <alignment wrapText="1"/>
    </xf>
    <xf numFmtId="0" fontId="22" fillId="0" borderId="0" xfId="0" applyFont="1" applyProtection="1"/>
    <xf numFmtId="0" fontId="0" fillId="0" borderId="7" xfId="0" applyBorder="1" applyAlignment="1" applyProtection="1">
      <alignment horizontal="left"/>
    </xf>
    <xf numFmtId="0" fontId="0" fillId="0" borderId="7" xfId="0" applyBorder="1" applyAlignment="1" applyProtection="1">
      <alignment horizontal="left" wrapText="1"/>
    </xf>
    <xf numFmtId="0" fontId="7" fillId="0" borderId="7" xfId="0" applyFont="1" applyBorder="1" applyAlignment="1" applyProtection="1">
      <alignment wrapText="1"/>
    </xf>
    <xf numFmtId="0" fontId="7" fillId="0" borderId="0" xfId="0" applyFont="1" applyAlignment="1" applyProtection="1">
      <alignment wrapText="1"/>
    </xf>
    <xf numFmtId="0" fontId="0" fillId="0" borderId="7" xfId="0" applyBorder="1" applyProtection="1"/>
    <xf numFmtId="3" fontId="0" fillId="0" borderId="7" xfId="0" applyNumberFormat="1" applyBorder="1" applyAlignment="1" applyProtection="1">
      <alignment horizontal="left" wrapText="1"/>
    </xf>
    <xf numFmtId="0" fontId="0" fillId="0" borderId="0" xfId="0" applyAlignment="1" applyProtection="1">
      <alignment horizontal="left" wrapText="1"/>
    </xf>
    <xf numFmtId="0" fontId="14" fillId="0" borderId="7" xfId="0" applyFont="1" applyBorder="1" applyAlignment="1" applyProtection="1">
      <alignment vertical="center" wrapText="1"/>
    </xf>
    <xf numFmtId="0" fontId="9" fillId="13" borderId="7" xfId="0" applyFont="1" applyFill="1" applyBorder="1" applyAlignment="1" applyProtection="1">
      <alignment vertical="center" wrapText="1"/>
    </xf>
    <xf numFmtId="1" fontId="0" fillId="17" borderId="7" xfId="0" applyNumberFormat="1" applyFill="1" applyBorder="1" applyAlignment="1" applyProtection="1">
      <alignment wrapText="1"/>
    </xf>
    <xf numFmtId="0" fontId="11" fillId="0" borderId="7" xfId="0" applyFont="1" applyBorder="1" applyAlignment="1" applyProtection="1">
      <alignment horizontal="right" wrapText="1"/>
    </xf>
    <xf numFmtId="0" fontId="11" fillId="17" borderId="7" xfId="0" applyFont="1" applyFill="1" applyBorder="1" applyProtection="1"/>
    <xf numFmtId="2" fontId="0" fillId="0" borderId="0" xfId="0" applyNumberFormat="1" applyAlignment="1" applyProtection="1">
      <alignment wrapText="1"/>
      <protection locked="0"/>
    </xf>
    <xf numFmtId="2" fontId="0" fillId="0" borderId="0" xfId="0" applyNumberFormat="1" applyProtection="1">
      <protection locked="0"/>
    </xf>
    <xf numFmtId="0" fontId="14" fillId="0" borderId="25" xfId="0" applyFont="1" applyBorder="1" applyAlignment="1" applyProtection="1">
      <alignment vertical="center"/>
      <protection locked="0"/>
    </xf>
    <xf numFmtId="0" fontId="14" fillId="0" borderId="26" xfId="0" applyFont="1" applyBorder="1" applyAlignment="1" applyProtection="1">
      <alignment horizontal="center" vertical="center"/>
      <protection locked="0"/>
    </xf>
    <xf numFmtId="0" fontId="14" fillId="0" borderId="26" xfId="0" applyFont="1" applyBorder="1" applyAlignment="1" applyProtection="1">
      <alignment vertical="center"/>
      <protection locked="0"/>
    </xf>
    <xf numFmtId="0" fontId="14" fillId="0" borderId="36" xfId="0" applyFont="1" applyBorder="1" applyAlignment="1" applyProtection="1">
      <alignment vertical="center" wrapText="1"/>
      <protection locked="0"/>
    </xf>
    <xf numFmtId="0" fontId="14" fillId="0" borderId="26" xfId="0" applyFont="1" applyBorder="1" applyAlignment="1" applyProtection="1">
      <alignment vertical="center" wrapText="1"/>
      <protection locked="0"/>
    </xf>
    <xf numFmtId="0" fontId="14" fillId="0" borderId="22" xfId="0" applyFont="1" applyBorder="1" applyAlignment="1" applyProtection="1">
      <alignment vertical="center" wrapText="1"/>
      <protection locked="0"/>
    </xf>
    <xf numFmtId="0" fontId="14" fillId="0" borderId="27" xfId="0" applyFont="1" applyBorder="1" applyAlignment="1" applyProtection="1">
      <alignment vertical="center"/>
      <protection locked="0"/>
    </xf>
    <xf numFmtId="2" fontId="14" fillId="0" borderId="36" xfId="0" applyNumberFormat="1" applyFont="1" applyBorder="1" applyAlignment="1" applyProtection="1">
      <alignment vertical="center"/>
      <protection locked="0"/>
    </xf>
    <xf numFmtId="0" fontId="14" fillId="0" borderId="22" xfId="0" applyFont="1" applyBorder="1" applyAlignment="1" applyProtection="1">
      <alignment vertical="center"/>
      <protection locked="0"/>
    </xf>
    <xf numFmtId="0" fontId="14" fillId="14" borderId="22" xfId="0" applyFont="1" applyFill="1" applyBorder="1" applyAlignment="1" applyProtection="1">
      <alignment vertical="center"/>
      <protection locked="0"/>
    </xf>
    <xf numFmtId="0" fontId="14" fillId="8" borderId="4" xfId="0" applyFont="1" applyFill="1" applyBorder="1" applyAlignment="1" applyProtection="1">
      <alignment vertical="center"/>
      <protection locked="0"/>
    </xf>
    <xf numFmtId="0" fontId="14" fillId="10" borderId="3" xfId="0" applyFont="1" applyFill="1" applyBorder="1" applyAlignment="1" applyProtection="1">
      <alignment vertical="center"/>
      <protection locked="0"/>
    </xf>
    <xf numFmtId="0" fontId="14" fillId="0" borderId="2" xfId="0" applyFont="1" applyBorder="1" applyAlignment="1" applyProtection="1">
      <alignment vertical="center"/>
      <protection locked="0"/>
    </xf>
    <xf numFmtId="2" fontId="14" fillId="0" borderId="3" xfId="0" applyNumberFormat="1" applyFont="1" applyBorder="1" applyAlignment="1" applyProtection="1">
      <alignment vertical="center"/>
      <protection locked="0"/>
    </xf>
    <xf numFmtId="0" fontId="19" fillId="10" borderId="3" xfId="0" applyFont="1" applyFill="1" applyBorder="1" applyAlignment="1" applyProtection="1">
      <alignment vertical="center"/>
      <protection locked="0"/>
    </xf>
    <xf numFmtId="0" fontId="14" fillId="0" borderId="6" xfId="0" applyFont="1" applyBorder="1" applyAlignment="1" applyProtection="1">
      <alignment vertical="center"/>
      <protection locked="0"/>
    </xf>
    <xf numFmtId="0" fontId="14" fillId="0" borderId="4" xfId="0" applyFont="1" applyBorder="1" applyAlignment="1" applyProtection="1">
      <alignment horizontal="center" vertical="center"/>
      <protection locked="0"/>
    </xf>
    <xf numFmtId="0" fontId="14" fillId="0" borderId="7" xfId="0" applyFont="1" applyBorder="1" applyAlignment="1" applyProtection="1">
      <alignment horizontal="center" vertical="center"/>
      <protection locked="0"/>
    </xf>
    <xf numFmtId="0" fontId="14" fillId="0" borderId="3" xfId="0" applyFont="1" applyBorder="1" applyAlignment="1" applyProtection="1">
      <alignment vertical="center" wrapText="1"/>
      <protection locked="0"/>
    </xf>
    <xf numFmtId="0" fontId="14" fillId="0" borderId="8" xfId="0" applyFont="1" applyBorder="1" applyAlignment="1" applyProtection="1">
      <alignment vertical="center"/>
      <protection locked="0"/>
    </xf>
    <xf numFmtId="2" fontId="14" fillId="0" borderId="9" xfId="0" applyNumberFormat="1" applyFont="1" applyBorder="1" applyAlignment="1" applyProtection="1">
      <alignment vertical="center"/>
      <protection locked="0"/>
    </xf>
    <xf numFmtId="0" fontId="14" fillId="0" borderId="10" xfId="0" applyFont="1" applyBorder="1" applyAlignment="1" applyProtection="1">
      <alignment vertical="center"/>
      <protection locked="0"/>
    </xf>
    <xf numFmtId="0" fontId="14" fillId="14" borderId="10" xfId="0" applyFont="1" applyFill="1" applyBorder="1" applyAlignment="1" applyProtection="1">
      <alignment vertical="center"/>
      <protection locked="0"/>
    </xf>
    <xf numFmtId="0" fontId="14" fillId="8" borderId="7" xfId="0" applyFont="1" applyFill="1" applyBorder="1" applyAlignment="1" applyProtection="1">
      <alignment vertical="center"/>
      <protection locked="0"/>
    </xf>
    <xf numFmtId="0" fontId="14" fillId="10" borderId="9" xfId="0" applyFont="1" applyFill="1" applyBorder="1" applyAlignment="1" applyProtection="1">
      <alignment vertical="center"/>
      <protection locked="0"/>
    </xf>
    <xf numFmtId="0" fontId="19" fillId="10" borderId="9" xfId="0" applyFont="1" applyFill="1" applyBorder="1" applyAlignment="1" applyProtection="1">
      <alignment vertical="center"/>
      <protection locked="0"/>
    </xf>
    <xf numFmtId="1" fontId="14" fillId="0" borderId="10" xfId="0" applyNumberFormat="1" applyFont="1" applyBorder="1" applyAlignment="1" applyProtection="1">
      <alignment vertical="center"/>
      <protection locked="0"/>
    </xf>
    <xf numFmtId="1" fontId="14" fillId="14" borderId="10" xfId="0" applyNumberFormat="1" applyFont="1" applyFill="1" applyBorder="1" applyAlignment="1" applyProtection="1">
      <alignment vertical="center"/>
      <protection locked="0"/>
    </xf>
    <xf numFmtId="164" fontId="14" fillId="0" borderId="7" xfId="0" applyNumberFormat="1" applyFont="1" applyBorder="1" applyAlignment="1" applyProtection="1">
      <alignment vertical="center"/>
      <protection locked="0"/>
    </xf>
    <xf numFmtId="164" fontId="14" fillId="0" borderId="10" xfId="0" applyNumberFormat="1" applyFont="1" applyBorder="1" applyAlignment="1" applyProtection="1">
      <alignment vertical="center"/>
      <protection locked="0"/>
    </xf>
    <xf numFmtId="164" fontId="14" fillId="14" borderId="10" xfId="0" applyNumberFormat="1" applyFont="1" applyFill="1" applyBorder="1" applyAlignment="1" applyProtection="1">
      <alignment vertical="center"/>
      <protection locked="0"/>
    </xf>
    <xf numFmtId="0" fontId="19" fillId="0" borderId="7" xfId="0" applyFont="1" applyBorder="1" applyAlignment="1" applyProtection="1">
      <alignment vertical="center" wrapText="1"/>
      <protection locked="0"/>
    </xf>
    <xf numFmtId="0" fontId="14" fillId="2" borderId="7" xfId="0" applyFont="1" applyFill="1" applyBorder="1" applyAlignment="1" applyProtection="1">
      <alignment vertical="center" wrapText="1"/>
      <protection locked="0"/>
    </xf>
    <xf numFmtId="0" fontId="15" fillId="10" borderId="9" xfId="0" applyFont="1" applyFill="1" applyBorder="1" applyAlignment="1" applyProtection="1">
      <alignment vertical="center"/>
      <protection locked="0"/>
    </xf>
    <xf numFmtId="2" fontId="14" fillId="0" borderId="23" xfId="0" applyNumberFormat="1" applyFont="1" applyBorder="1" applyAlignment="1" applyProtection="1">
      <alignment vertical="center"/>
      <protection locked="0"/>
    </xf>
    <xf numFmtId="0" fontId="14" fillId="0" borderId="21" xfId="0" applyFont="1" applyBorder="1" applyAlignment="1" applyProtection="1">
      <alignment vertical="center"/>
      <protection locked="0"/>
    </xf>
    <xf numFmtId="0" fontId="14" fillId="14" borderId="21" xfId="0" applyFont="1" applyFill="1" applyBorder="1" applyAlignment="1" applyProtection="1">
      <alignment vertical="center"/>
      <protection locked="0"/>
    </xf>
    <xf numFmtId="0" fontId="14" fillId="8" borderId="13" xfId="0" applyFont="1" applyFill="1" applyBorder="1" applyAlignment="1" applyProtection="1">
      <alignment vertical="center"/>
      <protection locked="0"/>
    </xf>
    <xf numFmtId="0" fontId="14" fillId="10" borderId="23" xfId="0" applyFont="1" applyFill="1" applyBorder="1" applyAlignment="1" applyProtection="1">
      <alignment vertical="center"/>
      <protection locked="0"/>
    </xf>
    <xf numFmtId="0" fontId="14" fillId="0" borderId="42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 wrapText="1"/>
      <protection locked="0"/>
    </xf>
    <xf numFmtId="2" fontId="14" fillId="0" borderId="17" xfId="0" applyNumberFormat="1" applyFont="1" applyBorder="1" applyAlignment="1" applyProtection="1">
      <alignment vertical="center"/>
      <protection locked="0"/>
    </xf>
    <xf numFmtId="0" fontId="14" fillId="14" borderId="24" xfId="0" applyFont="1" applyFill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vertical="center"/>
      <protection locked="0"/>
    </xf>
    <xf numFmtId="0" fontId="14" fillId="8" borderId="11" xfId="0" applyFont="1" applyFill="1" applyBorder="1" applyAlignment="1" applyProtection="1">
      <alignment vertical="center"/>
      <protection locked="0"/>
    </xf>
    <xf numFmtId="0" fontId="14" fillId="18" borderId="50" xfId="0" applyFont="1" applyFill="1" applyBorder="1" applyAlignment="1" applyProtection="1">
      <alignment vertical="center"/>
      <protection locked="0"/>
    </xf>
    <xf numFmtId="0" fontId="14" fillId="18" borderId="51" xfId="0" applyFont="1" applyFill="1" applyBorder="1" applyAlignment="1" applyProtection="1">
      <alignment horizontal="center" vertical="center"/>
      <protection locked="0"/>
    </xf>
    <xf numFmtId="0" fontId="14" fillId="18" borderId="51" xfId="0" applyFont="1" applyFill="1" applyBorder="1" applyAlignment="1" applyProtection="1">
      <alignment vertical="center"/>
      <protection locked="0"/>
    </xf>
    <xf numFmtId="0" fontId="14" fillId="18" borderId="52" xfId="0" applyFont="1" applyFill="1" applyBorder="1" applyAlignment="1" applyProtection="1">
      <alignment vertical="center" wrapText="1"/>
      <protection locked="0"/>
    </xf>
    <xf numFmtId="0" fontId="14" fillId="18" borderId="51" xfId="0" applyFont="1" applyFill="1" applyBorder="1" applyAlignment="1" applyProtection="1">
      <alignment vertical="center" wrapText="1"/>
      <protection locked="0"/>
    </xf>
    <xf numFmtId="2" fontId="14" fillId="18" borderId="50" xfId="0" applyNumberFormat="1" applyFont="1" applyFill="1" applyBorder="1" applyAlignment="1" applyProtection="1">
      <alignment vertical="center"/>
      <protection locked="0"/>
    </xf>
    <xf numFmtId="0" fontId="14" fillId="18" borderId="55" xfId="0" applyFont="1" applyFill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/>
      <protection locked="0"/>
    </xf>
    <xf numFmtId="2" fontId="14" fillId="0" borderId="26" xfId="0" applyNumberFormat="1" applyFont="1" applyBorder="1" applyAlignment="1" applyProtection="1">
      <alignment vertical="center"/>
      <protection locked="0"/>
    </xf>
    <xf numFmtId="2" fontId="14" fillId="0" borderId="7" xfId="0" applyNumberFormat="1" applyFont="1" applyBorder="1" applyAlignment="1" applyProtection="1">
      <alignment vertical="center"/>
      <protection locked="0"/>
    </xf>
    <xf numFmtId="0" fontId="19" fillId="0" borderId="4" xfId="0" applyFont="1" applyBorder="1" applyAlignment="1" applyProtection="1">
      <alignment vertical="center" wrapText="1"/>
      <protection locked="0"/>
    </xf>
    <xf numFmtId="2" fontId="14" fillId="0" borderId="4" xfId="0" applyNumberFormat="1" applyFont="1" applyBorder="1" applyAlignment="1" applyProtection="1">
      <alignment vertical="center"/>
      <protection locked="0"/>
    </xf>
    <xf numFmtId="1" fontId="14" fillId="0" borderId="22" xfId="0" applyNumberFormat="1" applyFont="1" applyBorder="1" applyAlignment="1" applyProtection="1">
      <alignment vertical="center"/>
      <protection locked="0"/>
    </xf>
    <xf numFmtId="1" fontId="14" fillId="14" borderId="22" xfId="0" applyNumberFormat="1" applyFont="1" applyFill="1" applyBorder="1" applyAlignment="1" applyProtection="1">
      <alignment vertical="center"/>
      <protection locked="0"/>
    </xf>
    <xf numFmtId="1" fontId="14" fillId="0" borderId="4" xfId="0" applyNumberFormat="1" applyFont="1" applyBorder="1" applyAlignment="1" applyProtection="1">
      <alignment vertical="center"/>
      <protection locked="0"/>
    </xf>
    <xf numFmtId="2" fontId="14" fillId="8" borderId="4" xfId="0" applyNumberFormat="1" applyFont="1" applyFill="1" applyBorder="1" applyAlignment="1" applyProtection="1">
      <alignment vertical="center"/>
      <protection locked="0"/>
    </xf>
    <xf numFmtId="1" fontId="14" fillId="10" borderId="3" xfId="0" applyNumberFormat="1" applyFont="1" applyFill="1" applyBorder="1" applyAlignment="1" applyProtection="1">
      <alignment vertical="center"/>
      <protection locked="0"/>
    </xf>
    <xf numFmtId="2" fontId="14" fillId="0" borderId="22" xfId="0" applyNumberFormat="1" applyFont="1" applyBorder="1" applyAlignment="1" applyProtection="1">
      <alignment vertical="center"/>
      <protection locked="0"/>
    </xf>
    <xf numFmtId="2" fontId="14" fillId="14" borderId="22" xfId="0" applyNumberFormat="1" applyFont="1" applyFill="1" applyBorder="1" applyAlignment="1" applyProtection="1">
      <alignment vertical="center"/>
      <protection locked="0"/>
    </xf>
    <xf numFmtId="2" fontId="14" fillId="0" borderId="10" xfId="0" applyNumberFormat="1" applyFont="1" applyBorder="1" applyAlignment="1" applyProtection="1">
      <alignment vertical="center"/>
      <protection locked="0"/>
    </xf>
    <xf numFmtId="2" fontId="14" fillId="14" borderId="10" xfId="0" applyNumberFormat="1" applyFont="1" applyFill="1" applyBorder="1" applyAlignment="1" applyProtection="1">
      <alignment vertical="center"/>
      <protection locked="0"/>
    </xf>
    <xf numFmtId="2" fontId="14" fillId="8" borderId="7" xfId="0" applyNumberFormat="1" applyFont="1" applyFill="1" applyBorder="1" applyAlignment="1" applyProtection="1">
      <alignment vertical="center"/>
      <protection locked="0"/>
    </xf>
    <xf numFmtId="2" fontId="14" fillId="10" borderId="9" xfId="0" applyNumberFormat="1" applyFont="1" applyFill="1" applyBorder="1" applyAlignment="1" applyProtection="1">
      <alignment vertical="center"/>
      <protection locked="0"/>
    </xf>
    <xf numFmtId="0" fontId="14" fillId="0" borderId="1" xfId="0" applyFont="1" applyBorder="1" applyAlignment="1" applyProtection="1">
      <alignment horizontal="center" vertical="center"/>
      <protection locked="0"/>
    </xf>
    <xf numFmtId="0" fontId="14" fillId="0" borderId="13" xfId="0" applyFont="1" applyBorder="1" applyAlignment="1" applyProtection="1">
      <alignment horizontal="center" vertical="center"/>
      <protection locked="0"/>
    </xf>
    <xf numFmtId="0" fontId="14" fillId="5" borderId="8" xfId="0" applyFont="1" applyFill="1" applyBorder="1" applyAlignment="1" applyProtection="1">
      <alignment vertical="center"/>
      <protection locked="0"/>
    </xf>
    <xf numFmtId="0" fontId="14" fillId="0" borderId="48" xfId="0" applyFont="1" applyBorder="1" applyAlignment="1" applyProtection="1">
      <alignment vertical="center"/>
      <protection locked="0"/>
    </xf>
    <xf numFmtId="2" fontId="14" fillId="0" borderId="13" xfId="0" applyNumberFormat="1" applyFont="1" applyBorder="1" applyAlignment="1" applyProtection="1">
      <alignment vertical="center"/>
      <protection locked="0"/>
    </xf>
    <xf numFmtId="0" fontId="14" fillId="5" borderId="40" xfId="0" applyFont="1" applyFill="1" applyBorder="1" applyAlignment="1" applyProtection="1">
      <alignment vertical="center"/>
      <protection locked="0"/>
    </xf>
    <xf numFmtId="0" fontId="14" fillId="0" borderId="23" xfId="0" applyFont="1" applyBorder="1" applyAlignment="1" applyProtection="1">
      <alignment vertical="center" wrapText="1"/>
      <protection locked="0"/>
    </xf>
    <xf numFmtId="0" fontId="14" fillId="0" borderId="14" xfId="0" applyFont="1" applyBorder="1" applyAlignment="1" applyProtection="1">
      <alignment vertical="center"/>
      <protection locked="0"/>
    </xf>
    <xf numFmtId="0" fontId="14" fillId="0" borderId="16" xfId="0" applyFont="1" applyBorder="1" applyAlignment="1" applyProtection="1">
      <alignment vertical="center"/>
      <protection locked="0"/>
    </xf>
    <xf numFmtId="0" fontId="14" fillId="19" borderId="50" xfId="0" applyFont="1" applyFill="1" applyBorder="1" applyAlignment="1" applyProtection="1">
      <alignment vertical="center"/>
      <protection locked="0"/>
    </xf>
    <xf numFmtId="0" fontId="14" fillId="19" borderId="51" xfId="0" applyFont="1" applyFill="1" applyBorder="1" applyAlignment="1" applyProtection="1">
      <alignment horizontal="center" vertical="center"/>
      <protection locked="0"/>
    </xf>
    <xf numFmtId="0" fontId="14" fillId="19" borderId="51" xfId="0" applyFont="1" applyFill="1" applyBorder="1" applyAlignment="1" applyProtection="1">
      <alignment vertical="center"/>
      <protection locked="0"/>
    </xf>
    <xf numFmtId="0" fontId="14" fillId="19" borderId="52" xfId="0" applyFont="1" applyFill="1" applyBorder="1" applyAlignment="1" applyProtection="1">
      <alignment vertical="center" wrapText="1"/>
      <protection locked="0"/>
    </xf>
    <xf numFmtId="0" fontId="14" fillId="19" borderId="51" xfId="0" applyFont="1" applyFill="1" applyBorder="1" applyAlignment="1" applyProtection="1">
      <alignment vertical="center" wrapText="1"/>
      <protection locked="0"/>
    </xf>
    <xf numFmtId="2" fontId="14" fillId="19" borderId="50" xfId="0" applyNumberFormat="1" applyFont="1" applyFill="1" applyBorder="1" applyAlignment="1" applyProtection="1">
      <alignment vertical="center"/>
      <protection locked="0"/>
    </xf>
    <xf numFmtId="0" fontId="14" fillId="19" borderId="54" xfId="0" applyFont="1" applyFill="1" applyBorder="1" applyAlignment="1" applyProtection="1">
      <alignment vertical="center" wrapText="1"/>
      <protection locked="0"/>
    </xf>
    <xf numFmtId="0" fontId="11" fillId="22" borderId="50" xfId="0" applyFont="1" applyFill="1" applyBorder="1" applyAlignment="1" applyProtection="1">
      <alignment vertical="center"/>
      <protection locked="0"/>
    </xf>
    <xf numFmtId="0" fontId="11" fillId="22" borderId="51" xfId="0" applyFont="1" applyFill="1" applyBorder="1" applyAlignment="1" applyProtection="1">
      <alignment vertical="center"/>
      <protection locked="0"/>
    </xf>
    <xf numFmtId="0" fontId="11" fillId="22" borderId="52" xfId="0" applyFont="1" applyFill="1" applyBorder="1" applyAlignment="1" applyProtection="1">
      <alignment vertical="center" wrapText="1"/>
      <protection locked="0"/>
    </xf>
    <xf numFmtId="0" fontId="1" fillId="22" borderId="51" xfId="0" applyFont="1" applyFill="1" applyBorder="1" applyAlignment="1" applyProtection="1">
      <alignment vertical="center"/>
      <protection locked="0"/>
    </xf>
    <xf numFmtId="0" fontId="1" fillId="22" borderId="55" xfId="0" applyFont="1" applyFill="1" applyBorder="1" applyAlignment="1" applyProtection="1">
      <alignment vertical="center"/>
      <protection locked="0"/>
    </xf>
    <xf numFmtId="0" fontId="18" fillId="0" borderId="0" xfId="0" applyFont="1" applyAlignment="1" applyProtection="1">
      <alignment vertical="center"/>
      <protection locked="0"/>
    </xf>
    <xf numFmtId="0" fontId="20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26" fillId="0" borderId="0" xfId="0" applyFont="1" applyAlignment="1" applyProtection="1">
      <protection locked="0"/>
    </xf>
    <xf numFmtId="0" fontId="26" fillId="0" borderId="0" xfId="0" applyFont="1" applyProtection="1">
      <protection locked="0"/>
    </xf>
    <xf numFmtId="0" fontId="0" fillId="0" borderId="0" xfId="0" applyFill="1" applyProtection="1">
      <protection locked="0"/>
    </xf>
    <xf numFmtId="0" fontId="0" fillId="0" borderId="0" xfId="0" applyFill="1" applyAlignment="1" applyProtection="1">
      <alignment horizontal="center" vertical="center"/>
      <protection locked="0"/>
    </xf>
    <xf numFmtId="0" fontId="26" fillId="0" borderId="0" xfId="0" applyFont="1" applyFill="1" applyAlignment="1" applyProtection="1">
      <protection locked="0"/>
    </xf>
    <xf numFmtId="0" fontId="0" fillId="0" borderId="0" xfId="0" applyFill="1" applyAlignment="1" applyProtection="1">
      <alignment wrapText="1"/>
      <protection locked="0"/>
    </xf>
    <xf numFmtId="2" fontId="0" fillId="0" borderId="0" xfId="0" applyNumberFormat="1" applyFill="1" applyProtection="1">
      <protection locked="0"/>
    </xf>
    <xf numFmtId="0" fontId="2" fillId="0" borderId="0" xfId="0" applyFont="1" applyProtection="1">
      <protection locked="0"/>
    </xf>
    <xf numFmtId="2" fontId="0" fillId="0" borderId="0" xfId="0" applyNumberFormat="1" applyAlignment="1" applyProtection="1">
      <alignment wrapText="1"/>
    </xf>
    <xf numFmtId="2" fontId="0" fillId="0" borderId="0" xfId="0" applyNumberFormat="1" applyProtection="1"/>
    <xf numFmtId="0" fontId="3" fillId="0" borderId="0" xfId="0" applyFont="1" applyProtection="1"/>
    <xf numFmtId="0" fontId="2" fillId="0" borderId="7" xfId="0" applyFont="1" applyBorder="1" applyAlignment="1" applyProtection="1">
      <alignment wrapText="1"/>
    </xf>
    <xf numFmtId="2" fontId="7" fillId="0" borderId="0" xfId="0" applyNumberFormat="1" applyFont="1" applyAlignment="1" applyProtection="1">
      <alignment wrapText="1"/>
    </xf>
    <xf numFmtId="3" fontId="0" fillId="0" borderId="0" xfId="0" applyNumberFormat="1" applyAlignment="1" applyProtection="1">
      <alignment horizontal="left" wrapText="1"/>
    </xf>
    <xf numFmtId="2" fontId="0" fillId="0" borderId="0" xfId="0" applyNumberFormat="1" applyAlignment="1" applyProtection="1">
      <alignment horizontal="left"/>
    </xf>
    <xf numFmtId="2" fontId="0" fillId="0" borderId="0" xfId="0" applyNumberFormat="1" applyAlignment="1" applyProtection="1">
      <alignment horizontal="left" wrapText="1"/>
    </xf>
    <xf numFmtId="0" fontId="2" fillId="11" borderId="10" xfId="0" applyFont="1" applyFill="1" applyBorder="1" applyAlignment="1" applyProtection="1">
      <alignment horizontal="left" textRotation="90" wrapText="1"/>
    </xf>
    <xf numFmtId="0" fontId="0" fillId="10" borderId="7" xfId="0" applyFill="1" applyBorder="1" applyAlignment="1" applyProtection="1">
      <alignment textRotation="90" wrapText="1"/>
    </xf>
    <xf numFmtId="0" fontId="2" fillId="12" borderId="7" xfId="0" applyFont="1" applyFill="1" applyBorder="1" applyAlignment="1" applyProtection="1">
      <alignment textRotation="90" wrapText="1"/>
    </xf>
    <xf numFmtId="0" fontId="2" fillId="3" borderId="7" xfId="0" applyFont="1" applyFill="1" applyBorder="1" applyAlignment="1" applyProtection="1">
      <alignment horizontal="center" textRotation="90" wrapText="1"/>
    </xf>
    <xf numFmtId="0" fontId="2" fillId="15" borderId="4" xfId="0" applyFont="1" applyFill="1" applyBorder="1" applyAlignment="1" applyProtection="1">
      <alignment textRotation="90" wrapText="1"/>
    </xf>
    <xf numFmtId="2" fontId="2" fillId="4" borderId="4" xfId="0" applyNumberFormat="1" applyFont="1" applyFill="1" applyBorder="1" applyAlignment="1" applyProtection="1">
      <alignment textRotation="90" wrapText="1"/>
    </xf>
    <xf numFmtId="2" fontId="4" fillId="20" borderId="4" xfId="0" applyNumberFormat="1" applyFont="1" applyFill="1" applyBorder="1" applyAlignment="1" applyProtection="1">
      <alignment textRotation="90" wrapText="1"/>
    </xf>
    <xf numFmtId="0" fontId="4" fillId="14" borderId="4" xfId="0" applyFont="1" applyFill="1" applyBorder="1" applyAlignment="1" applyProtection="1">
      <alignment textRotation="90" wrapText="1"/>
    </xf>
    <xf numFmtId="0" fontId="4" fillId="9" borderId="30" xfId="0" applyFont="1" applyFill="1" applyBorder="1" applyAlignment="1" applyProtection="1">
      <alignment textRotation="90" wrapText="1"/>
    </xf>
    <xf numFmtId="0" fontId="2" fillId="7" borderId="22" xfId="0" applyFont="1" applyFill="1" applyBorder="1" applyAlignment="1" applyProtection="1">
      <alignment textRotation="90" wrapText="1"/>
    </xf>
    <xf numFmtId="0" fontId="2" fillId="14" borderId="22" xfId="0" applyFont="1" applyFill="1" applyBorder="1" applyAlignment="1" applyProtection="1">
      <alignment horizontal="center" textRotation="90" wrapText="1"/>
    </xf>
    <xf numFmtId="0" fontId="2" fillId="7" borderId="7" xfId="0" applyFont="1" applyFill="1" applyBorder="1" applyAlignment="1" applyProtection="1">
      <alignment horizontal="center" textRotation="90" wrapText="1"/>
    </xf>
    <xf numFmtId="2" fontId="6" fillId="6" borderId="22" xfId="0" applyNumberFormat="1" applyFont="1" applyFill="1" applyBorder="1" applyAlignment="1" applyProtection="1">
      <alignment vertical="center" wrapText="1"/>
    </xf>
    <xf numFmtId="0" fontId="6" fillId="6" borderId="5" xfId="0" applyFont="1" applyFill="1" applyBorder="1" applyAlignment="1" applyProtection="1">
      <alignment horizontal="center" vertical="center" wrapText="1"/>
    </xf>
    <xf numFmtId="0" fontId="11" fillId="3" borderId="45" xfId="0" applyFont="1" applyFill="1" applyBorder="1" applyAlignment="1" applyProtection="1">
      <alignment horizontal="center" vertical="top" wrapText="1"/>
    </xf>
    <xf numFmtId="0" fontId="23" fillId="11" borderId="22" xfId="0" applyFont="1" applyFill="1" applyBorder="1" applyAlignment="1" applyProtection="1">
      <alignment horizontal="center" vertical="center" wrapText="1"/>
    </xf>
    <xf numFmtId="0" fontId="7" fillId="10" borderId="4" xfId="0" applyFont="1" applyFill="1" applyBorder="1" applyAlignment="1" applyProtection="1">
      <alignment horizontal="center" vertical="center"/>
    </xf>
    <xf numFmtId="0" fontId="23" fillId="12" borderId="22" xfId="0" applyFont="1" applyFill="1" applyBorder="1" applyAlignment="1" applyProtection="1">
      <alignment horizontal="center" vertical="center" wrapText="1"/>
    </xf>
    <xf numFmtId="0" fontId="23" fillId="3" borderId="22" xfId="0" applyFont="1" applyFill="1" applyBorder="1" applyAlignment="1" applyProtection="1">
      <alignment horizontal="center" vertical="center" wrapText="1"/>
    </xf>
    <xf numFmtId="0" fontId="23" fillId="15" borderId="7" xfId="0" applyFont="1" applyFill="1" applyBorder="1" applyAlignment="1" applyProtection="1">
      <alignment horizontal="center" vertical="center" wrapText="1"/>
    </xf>
    <xf numFmtId="0" fontId="23" fillId="4" borderId="7" xfId="0" applyFont="1" applyFill="1" applyBorder="1" applyAlignment="1" applyProtection="1">
      <alignment horizontal="center" vertical="center" wrapText="1"/>
    </xf>
    <xf numFmtId="0" fontId="23" fillId="14" borderId="7" xfId="0" applyFont="1" applyFill="1" applyBorder="1" applyAlignment="1" applyProtection="1">
      <alignment horizontal="center" vertical="center" wrapText="1"/>
    </xf>
    <xf numFmtId="0" fontId="23" fillId="9" borderId="31" xfId="0" applyFont="1" applyFill="1" applyBorder="1" applyAlignment="1" applyProtection="1">
      <alignment horizontal="center" vertical="center" wrapText="1"/>
    </xf>
    <xf numFmtId="0" fontId="11" fillId="7" borderId="23" xfId="0" applyFont="1" applyFill="1" applyBorder="1" applyAlignment="1" applyProtection="1">
      <alignment horizontal="center" vertical="center" wrapText="1"/>
    </xf>
    <xf numFmtId="0" fontId="11" fillId="11" borderId="3" xfId="0" applyFont="1" applyFill="1" applyBorder="1" applyAlignment="1" applyProtection="1">
      <alignment horizontal="center" vertical="center" wrapText="1"/>
    </xf>
    <xf numFmtId="0" fontId="11" fillId="12" borderId="4" xfId="0" applyFont="1" applyFill="1" applyBorder="1" applyAlignment="1" applyProtection="1">
      <alignment horizontal="center" vertical="center" wrapText="1"/>
    </xf>
    <xf numFmtId="0" fontId="11" fillId="3" borderId="4" xfId="0" applyFont="1" applyFill="1" applyBorder="1" applyAlignment="1" applyProtection="1">
      <alignment horizontal="center" vertical="center" wrapText="1"/>
    </xf>
    <xf numFmtId="0" fontId="11" fillId="14" borderId="21" xfId="0" applyFont="1" applyFill="1" applyBorder="1" applyAlignment="1" applyProtection="1">
      <alignment horizontal="center" vertical="center" wrapText="1"/>
    </xf>
    <xf numFmtId="0" fontId="11" fillId="7" borderId="13" xfId="0" applyFont="1" applyFill="1" applyBorder="1" applyAlignment="1" applyProtection="1">
      <alignment horizontal="center" vertical="center" wrapText="1"/>
    </xf>
    <xf numFmtId="0" fontId="11" fillId="11" borderId="4" xfId="0" applyFont="1" applyFill="1" applyBorder="1" applyAlignment="1" applyProtection="1">
      <alignment horizontal="center" vertical="center" wrapText="1"/>
    </xf>
    <xf numFmtId="0" fontId="11" fillId="3" borderId="3" xfId="0" applyFont="1" applyFill="1" applyBorder="1" applyAlignment="1" applyProtection="1">
      <alignment horizontal="center" vertical="center" wrapText="1"/>
    </xf>
    <xf numFmtId="0" fontId="11" fillId="7" borderId="21" xfId="0" applyFont="1" applyFill="1" applyBorder="1" applyAlignment="1" applyProtection="1">
      <alignment horizontal="center" vertical="center"/>
    </xf>
    <xf numFmtId="49" fontId="6" fillId="6" borderId="22" xfId="0" applyNumberFormat="1" applyFont="1" applyFill="1" applyBorder="1" applyAlignment="1" applyProtection="1">
      <alignment horizontal="center" vertical="center" wrapText="1"/>
    </xf>
    <xf numFmtId="0" fontId="7" fillId="0" borderId="0" xfId="0" applyFont="1" applyProtection="1"/>
    <xf numFmtId="0" fontId="11" fillId="3" borderId="44" xfId="0" applyFont="1" applyFill="1" applyBorder="1" applyAlignment="1" applyProtection="1">
      <alignment horizontal="center" vertical="top" wrapText="1"/>
    </xf>
    <xf numFmtId="0" fontId="23" fillId="11" borderId="43" xfId="0" applyFont="1" applyFill="1" applyBorder="1" applyAlignment="1" applyProtection="1">
      <alignment horizontal="center" vertical="center" wrapText="1"/>
    </xf>
    <xf numFmtId="0" fontId="23" fillId="10" borderId="11" xfId="0" applyFont="1" applyFill="1" applyBorder="1" applyAlignment="1" applyProtection="1">
      <alignment horizontal="center" vertical="center"/>
    </xf>
    <xf numFmtId="0" fontId="23" fillId="12" borderId="43" xfId="0" applyFont="1" applyFill="1" applyBorder="1" applyAlignment="1" applyProtection="1">
      <alignment horizontal="center" vertical="center" wrapText="1"/>
    </xf>
    <xf numFmtId="0" fontId="23" fillId="3" borderId="43" xfId="0" applyFont="1" applyFill="1" applyBorder="1" applyAlignment="1" applyProtection="1">
      <alignment horizontal="center" vertical="center" wrapText="1"/>
    </xf>
    <xf numFmtId="0" fontId="23" fillId="15" borderId="42" xfId="0" applyFont="1" applyFill="1" applyBorder="1" applyAlignment="1" applyProtection="1">
      <alignment horizontal="center" vertical="center" wrapText="1"/>
    </xf>
    <xf numFmtId="2" fontId="23" fillId="4" borderId="43" xfId="0" applyNumberFormat="1" applyFont="1" applyFill="1" applyBorder="1" applyAlignment="1" applyProtection="1">
      <alignment horizontal="center" vertical="center" wrapText="1"/>
    </xf>
    <xf numFmtId="2" fontId="23" fillId="4" borderId="11" xfId="0" applyNumberFormat="1" applyFont="1" applyFill="1" applyBorder="1" applyAlignment="1" applyProtection="1">
      <alignment horizontal="center" vertical="center" wrapText="1"/>
    </xf>
    <xf numFmtId="0" fontId="23" fillId="14" borderId="43" xfId="0" applyFont="1" applyFill="1" applyBorder="1" applyAlignment="1" applyProtection="1">
      <alignment horizontal="center" vertical="center" wrapText="1"/>
    </xf>
    <xf numFmtId="49" fontId="23" fillId="9" borderId="28" xfId="0" applyNumberFormat="1" applyFont="1" applyFill="1" applyBorder="1" applyAlignment="1" applyProtection="1">
      <alignment horizontal="center" vertical="center" wrapText="1"/>
    </xf>
    <xf numFmtId="0" fontId="23" fillId="7" borderId="44" xfId="0" applyFont="1" applyFill="1" applyBorder="1" applyAlignment="1" applyProtection="1">
      <alignment horizontal="center" vertical="center" wrapText="1"/>
    </xf>
    <xf numFmtId="0" fontId="23" fillId="11" borderId="44" xfId="0" applyFont="1" applyFill="1" applyBorder="1" applyAlignment="1" applyProtection="1">
      <alignment horizontal="center" vertical="center" wrapText="1"/>
    </xf>
    <xf numFmtId="0" fontId="23" fillId="12" borderId="42" xfId="0" applyFont="1" applyFill="1" applyBorder="1" applyAlignment="1" applyProtection="1">
      <alignment horizontal="center" vertical="center" wrapText="1"/>
    </xf>
    <xf numFmtId="0" fontId="23" fillId="3" borderId="42" xfId="0" applyFont="1" applyFill="1" applyBorder="1" applyAlignment="1" applyProtection="1">
      <alignment horizontal="center" vertical="center" wrapText="1"/>
    </xf>
    <xf numFmtId="0" fontId="23" fillId="7" borderId="42" xfId="0" applyFont="1" applyFill="1" applyBorder="1" applyAlignment="1" applyProtection="1">
      <alignment horizontal="center" vertical="center" wrapText="1"/>
    </xf>
    <xf numFmtId="0" fontId="23" fillId="11" borderId="42" xfId="0" applyFont="1" applyFill="1" applyBorder="1" applyAlignment="1" applyProtection="1">
      <alignment horizontal="center" vertical="center" wrapText="1"/>
    </xf>
    <xf numFmtId="0" fontId="23" fillId="3" borderId="44" xfId="0" applyFont="1" applyFill="1" applyBorder="1" applyAlignment="1" applyProtection="1">
      <alignment horizontal="center" vertical="center" wrapText="1"/>
    </xf>
    <xf numFmtId="0" fontId="23" fillId="7" borderId="43" xfId="0" applyFont="1" applyFill="1" applyBorder="1" applyAlignment="1" applyProtection="1">
      <alignment horizontal="center" vertical="center"/>
    </xf>
    <xf numFmtId="49" fontId="24" fillId="6" borderId="48" xfId="0" applyNumberFormat="1" applyFont="1" applyFill="1" applyBorder="1" applyAlignment="1" applyProtection="1">
      <alignment horizontal="center" vertical="center" wrapText="1"/>
    </xf>
    <xf numFmtId="0" fontId="14" fillId="11" borderId="35" xfId="0" applyFont="1" applyFill="1" applyBorder="1" applyAlignment="1" applyProtection="1">
      <alignment vertical="center"/>
    </xf>
    <xf numFmtId="0" fontId="14" fillId="10" borderId="26" xfId="0" applyFont="1" applyFill="1" applyBorder="1" applyAlignment="1" applyProtection="1">
      <alignment vertical="center"/>
    </xf>
    <xf numFmtId="0" fontId="14" fillId="12" borderId="35" xfId="0" applyFont="1" applyFill="1" applyBorder="1" applyAlignment="1" applyProtection="1">
      <alignment vertical="center"/>
    </xf>
    <xf numFmtId="0" fontId="14" fillId="3" borderId="35" xfId="0" applyFont="1" applyFill="1" applyBorder="1" applyAlignment="1" applyProtection="1">
      <alignment vertical="center"/>
    </xf>
    <xf numFmtId="0" fontId="15" fillId="15" borderId="26" xfId="1" applyFont="1" applyFill="1" applyBorder="1" applyAlignment="1" applyProtection="1">
      <alignment vertical="center"/>
    </xf>
    <xf numFmtId="2" fontId="14" fillId="4" borderId="26" xfId="0" applyNumberFormat="1" applyFont="1" applyFill="1" applyBorder="1" applyAlignment="1" applyProtection="1">
      <alignment vertical="center"/>
    </xf>
    <xf numFmtId="2" fontId="14" fillId="4" borderId="4" xfId="0" applyNumberFormat="1" applyFont="1" applyFill="1" applyBorder="1" applyAlignment="1" applyProtection="1">
      <alignment vertical="center"/>
    </xf>
    <xf numFmtId="2" fontId="14" fillId="14" borderId="26" xfId="0" applyNumberFormat="1" applyFont="1" applyFill="1" applyBorder="1" applyAlignment="1" applyProtection="1">
      <alignment vertical="center" wrapText="1"/>
    </xf>
    <xf numFmtId="2" fontId="14" fillId="9" borderId="36" xfId="0" applyNumberFormat="1" applyFont="1" applyFill="1" applyBorder="1" applyAlignment="1" applyProtection="1">
      <alignment vertical="center" wrapText="1"/>
    </xf>
    <xf numFmtId="0" fontId="14" fillId="11" borderId="10" xfId="0" applyFont="1" applyFill="1" applyBorder="1" applyAlignment="1" applyProtection="1">
      <alignment vertical="center"/>
    </xf>
    <xf numFmtId="0" fontId="14" fillId="10" borderId="7" xfId="0" applyFont="1" applyFill="1" applyBorder="1" applyAlignment="1" applyProtection="1">
      <alignment vertical="center"/>
    </xf>
    <xf numFmtId="0" fontId="14" fillId="12" borderId="10" xfId="0" applyFont="1" applyFill="1" applyBorder="1" applyAlignment="1" applyProtection="1">
      <alignment vertical="center"/>
    </xf>
    <xf numFmtId="0" fontId="14" fillId="3" borderId="10" xfId="0" applyFont="1" applyFill="1" applyBorder="1" applyAlignment="1" applyProtection="1">
      <alignment vertical="center"/>
    </xf>
    <xf numFmtId="0" fontId="15" fillId="15" borderId="7" xfId="1" applyFont="1" applyFill="1" applyBorder="1" applyAlignment="1" applyProtection="1">
      <alignment vertical="center"/>
    </xf>
    <xf numFmtId="2" fontId="14" fillId="4" borderId="7" xfId="0" applyNumberFormat="1" applyFont="1" applyFill="1" applyBorder="1" applyAlignment="1" applyProtection="1">
      <alignment vertical="center"/>
    </xf>
    <xf numFmtId="2" fontId="14" fillId="14" borderId="7" xfId="0" applyNumberFormat="1" applyFont="1" applyFill="1" applyBorder="1" applyAlignment="1" applyProtection="1">
      <alignment vertical="center" wrapText="1"/>
    </xf>
    <xf numFmtId="2" fontId="14" fillId="9" borderId="3" xfId="0" applyNumberFormat="1" applyFont="1" applyFill="1" applyBorder="1" applyAlignment="1" applyProtection="1">
      <alignment vertical="center" wrapText="1"/>
    </xf>
    <xf numFmtId="0" fontId="14" fillId="11" borderId="24" xfId="0" applyFont="1" applyFill="1" applyBorder="1" applyAlignment="1" applyProtection="1">
      <alignment vertical="center"/>
    </xf>
    <xf numFmtId="0" fontId="14" fillId="10" borderId="11" xfId="0" applyFont="1" applyFill="1" applyBorder="1" applyAlignment="1" applyProtection="1">
      <alignment vertical="center"/>
    </xf>
    <xf numFmtId="0" fontId="14" fillId="12" borderId="24" xfId="0" applyFont="1" applyFill="1" applyBorder="1" applyAlignment="1" applyProtection="1">
      <alignment vertical="center"/>
    </xf>
    <xf numFmtId="0" fontId="14" fillId="3" borderId="24" xfId="0" applyFont="1" applyFill="1" applyBorder="1" applyAlignment="1" applyProtection="1">
      <alignment vertical="center"/>
    </xf>
    <xf numFmtId="2" fontId="14" fillId="4" borderId="11" xfId="0" applyNumberFormat="1" applyFont="1" applyFill="1" applyBorder="1" applyAlignment="1" applyProtection="1">
      <alignment vertical="center"/>
    </xf>
    <xf numFmtId="0" fontId="14" fillId="11" borderId="36" xfId="0" applyFont="1" applyFill="1" applyBorder="1" applyAlignment="1" applyProtection="1">
      <alignment vertical="center"/>
    </xf>
    <xf numFmtId="0" fontId="14" fillId="12" borderId="26" xfId="0" applyFont="1" applyFill="1" applyBorder="1" applyAlignment="1" applyProtection="1">
      <alignment vertical="center"/>
    </xf>
    <xf numFmtId="0" fontId="14" fillId="3" borderId="27" xfId="0" applyFont="1" applyFill="1" applyBorder="1" applyAlignment="1" applyProtection="1">
      <alignment vertical="center"/>
    </xf>
    <xf numFmtId="0" fontId="14" fillId="11" borderId="9" xfId="0" applyFont="1" applyFill="1" applyBorder="1" applyAlignment="1" applyProtection="1">
      <alignment vertical="center"/>
    </xf>
    <xf numFmtId="0" fontId="14" fillId="12" borderId="7" xfId="0" applyFont="1" applyFill="1" applyBorder="1" applyAlignment="1" applyProtection="1">
      <alignment vertical="center"/>
    </xf>
    <xf numFmtId="0" fontId="14" fillId="3" borderId="8" xfId="0" applyFont="1" applyFill="1" applyBorder="1" applyAlignment="1" applyProtection="1">
      <alignment vertical="center"/>
    </xf>
    <xf numFmtId="0" fontId="14" fillId="12" borderId="11" xfId="0" applyFont="1" applyFill="1" applyBorder="1" applyAlignment="1" applyProtection="1">
      <alignment vertical="center"/>
    </xf>
    <xf numFmtId="0" fontId="14" fillId="3" borderId="12" xfId="0" applyFont="1" applyFill="1" applyBorder="1" applyAlignment="1" applyProtection="1">
      <alignment vertical="center"/>
    </xf>
    <xf numFmtId="0" fontId="14" fillId="11" borderId="4" xfId="0" applyFont="1" applyFill="1" applyBorder="1" applyAlignment="1" applyProtection="1">
      <alignment vertical="center"/>
    </xf>
    <xf numFmtId="0" fontId="14" fillId="12" borderId="4" xfId="0" applyFont="1" applyFill="1" applyBorder="1" applyAlignment="1" applyProtection="1">
      <alignment vertical="center"/>
    </xf>
    <xf numFmtId="0" fontId="14" fillId="3" borderId="3" xfId="0" applyFont="1" applyFill="1" applyBorder="1" applyAlignment="1" applyProtection="1">
      <alignment vertical="center"/>
    </xf>
    <xf numFmtId="0" fontId="14" fillId="11" borderId="7" xfId="0" applyFont="1" applyFill="1" applyBorder="1" applyAlignment="1" applyProtection="1">
      <alignment vertical="center"/>
    </xf>
    <xf numFmtId="0" fontId="14" fillId="3" borderId="9" xfId="0" applyFont="1" applyFill="1" applyBorder="1" applyAlignment="1" applyProtection="1">
      <alignment vertical="center"/>
    </xf>
    <xf numFmtId="0" fontId="14" fillId="3" borderId="7" xfId="0" applyFont="1" applyFill="1" applyBorder="1" applyAlignment="1" applyProtection="1">
      <alignment vertical="center"/>
    </xf>
    <xf numFmtId="0" fontId="14" fillId="11" borderId="11" xfId="0" applyFont="1" applyFill="1" applyBorder="1" applyAlignment="1" applyProtection="1">
      <alignment vertical="center"/>
    </xf>
    <xf numFmtId="0" fontId="14" fillId="3" borderId="17" xfId="0" applyFont="1" applyFill="1" applyBorder="1" applyAlignment="1" applyProtection="1">
      <alignment vertical="center"/>
    </xf>
    <xf numFmtId="2" fontId="14" fillId="0" borderId="25" xfId="0" applyNumberFormat="1" applyFont="1" applyBorder="1" applyAlignment="1" applyProtection="1">
      <alignment vertical="center"/>
    </xf>
    <xf numFmtId="0" fontId="14" fillId="0" borderId="27" xfId="0" applyFont="1" applyBorder="1" applyAlignment="1" applyProtection="1">
      <alignment vertical="center" wrapText="1"/>
    </xf>
    <xf numFmtId="2" fontId="14" fillId="0" borderId="2" xfId="0" applyNumberFormat="1" applyFont="1" applyBorder="1" applyAlignment="1" applyProtection="1">
      <alignment vertical="center"/>
    </xf>
    <xf numFmtId="0" fontId="14" fillId="0" borderId="8" xfId="0" applyFont="1" applyBorder="1" applyAlignment="1" applyProtection="1">
      <alignment vertical="center" wrapText="1"/>
    </xf>
    <xf numFmtId="0" fontId="14" fillId="0" borderId="14" xfId="0" applyFont="1" applyBorder="1" applyAlignment="1" applyProtection="1">
      <alignment vertical="center" wrapText="1"/>
    </xf>
    <xf numFmtId="0" fontId="14" fillId="0" borderId="38" xfId="0" applyFont="1" applyBorder="1" applyAlignment="1" applyProtection="1">
      <alignment vertical="center" wrapText="1"/>
    </xf>
    <xf numFmtId="0" fontId="14" fillId="0" borderId="62" xfId="0" applyFont="1" applyBorder="1" applyAlignment="1" applyProtection="1">
      <alignment vertical="center" wrapText="1"/>
    </xf>
    <xf numFmtId="0" fontId="14" fillId="21" borderId="56" xfId="0" applyFont="1" applyFill="1" applyBorder="1" applyAlignment="1" applyProtection="1">
      <alignment vertical="center" wrapText="1"/>
    </xf>
    <xf numFmtId="164" fontId="14" fillId="27" borderId="38" xfId="0" applyNumberFormat="1" applyFont="1" applyFill="1" applyBorder="1" applyAlignment="1" applyProtection="1">
      <alignment vertical="center" wrapText="1"/>
    </xf>
    <xf numFmtId="164" fontId="14" fillId="27" borderId="62" xfId="0" applyNumberFormat="1" applyFont="1" applyFill="1" applyBorder="1" applyAlignment="1" applyProtection="1">
      <alignment vertical="center" wrapText="1"/>
    </xf>
    <xf numFmtId="164" fontId="14" fillId="21" borderId="37" xfId="0" applyNumberFormat="1" applyFont="1" applyFill="1" applyBorder="1" applyAlignment="1" applyProtection="1">
      <alignment vertical="center" wrapText="1"/>
    </xf>
    <xf numFmtId="164" fontId="14" fillId="0" borderId="62" xfId="0" applyNumberFormat="1" applyFont="1" applyBorder="1" applyAlignment="1" applyProtection="1">
      <alignment vertical="center" wrapText="1"/>
    </xf>
    <xf numFmtId="0" fontId="14" fillId="0" borderId="56" xfId="0" applyFont="1" applyBorder="1" applyAlignment="1" applyProtection="1">
      <alignment vertical="center" wrapText="1"/>
    </xf>
    <xf numFmtId="164" fontId="14" fillId="0" borderId="38" xfId="0" applyNumberFormat="1" applyFont="1" applyBorder="1" applyAlignment="1" applyProtection="1">
      <alignment vertical="center" wrapText="1"/>
    </xf>
    <xf numFmtId="164" fontId="14" fillId="0" borderId="37" xfId="0" applyNumberFormat="1" applyFont="1" applyBorder="1" applyAlignment="1" applyProtection="1">
      <alignment vertical="center" wrapText="1"/>
    </xf>
    <xf numFmtId="1" fontId="32" fillId="29" borderId="25" xfId="0" applyNumberFormat="1" applyFont="1" applyFill="1" applyBorder="1" applyAlignment="1" applyProtection="1">
      <alignment vertical="center" wrapText="1"/>
    </xf>
    <xf numFmtId="1" fontId="33" fillId="30" borderId="26" xfId="0" applyNumberFormat="1" applyFont="1" applyFill="1" applyBorder="1" applyAlignment="1" applyProtection="1">
      <alignment vertical="center" wrapText="1"/>
    </xf>
    <xf numFmtId="1" fontId="32" fillId="31" borderId="27" xfId="0" applyNumberFormat="1" applyFont="1" applyFill="1" applyBorder="1" applyAlignment="1" applyProtection="1">
      <alignment vertical="center" wrapText="1"/>
    </xf>
    <xf numFmtId="0" fontId="14" fillId="0" borderId="6" xfId="0" applyFont="1" applyBorder="1" applyAlignment="1" applyProtection="1">
      <alignment vertical="center" wrapText="1"/>
    </xf>
    <xf numFmtId="0" fontId="14" fillId="21" borderId="9" xfId="0" applyFont="1" applyFill="1" applyBorder="1" applyAlignment="1" applyProtection="1">
      <alignment vertical="center" wrapText="1"/>
    </xf>
    <xf numFmtId="164" fontId="14" fillId="27" borderId="6" xfId="0" applyNumberFormat="1" applyFont="1" applyFill="1" applyBorder="1" applyAlignment="1" applyProtection="1">
      <alignment vertical="center" wrapText="1"/>
    </xf>
    <xf numFmtId="164" fontId="14" fillId="27" borderId="7" xfId="0" applyNumberFormat="1" applyFont="1" applyFill="1" applyBorder="1" applyAlignment="1" applyProtection="1">
      <alignment vertical="center" wrapText="1"/>
    </xf>
    <xf numFmtId="164" fontId="14" fillId="21" borderId="8" xfId="0" applyNumberFormat="1" applyFont="1" applyFill="1" applyBorder="1" applyAlignment="1" applyProtection="1">
      <alignment vertical="center" wrapText="1"/>
    </xf>
    <xf numFmtId="0" fontId="14" fillId="0" borderId="10" xfId="0" applyFont="1" applyBorder="1" applyAlignment="1" applyProtection="1">
      <alignment vertical="center" wrapText="1"/>
    </xf>
    <xf numFmtId="0" fontId="14" fillId="0" borderId="9" xfId="0" applyFont="1" applyBorder="1" applyAlignment="1" applyProtection="1">
      <alignment vertical="center" wrapText="1"/>
    </xf>
    <xf numFmtId="164" fontId="14" fillId="0" borderId="6" xfId="0" applyNumberFormat="1" applyFont="1" applyBorder="1" applyAlignment="1" applyProtection="1">
      <alignment vertical="center" wrapText="1"/>
    </xf>
    <xf numFmtId="164" fontId="14" fillId="0" borderId="8" xfId="0" applyNumberFormat="1" applyFont="1" applyBorder="1" applyAlignment="1" applyProtection="1">
      <alignment vertical="center" wrapText="1"/>
    </xf>
    <xf numFmtId="1" fontId="32" fillId="29" borderId="2" xfId="0" applyNumberFormat="1" applyFont="1" applyFill="1" applyBorder="1" applyAlignment="1" applyProtection="1">
      <alignment vertical="center" wrapText="1"/>
    </xf>
    <xf numFmtId="1" fontId="33" fillId="30" borderId="4" xfId="0" applyNumberFormat="1" applyFont="1" applyFill="1" applyBorder="1" applyAlignment="1" applyProtection="1">
      <alignment vertical="center" wrapText="1"/>
    </xf>
    <xf numFmtId="1" fontId="32" fillId="31" borderId="5" xfId="0" applyNumberFormat="1" applyFont="1" applyFill="1" applyBorder="1" applyAlignment="1" applyProtection="1">
      <alignment vertical="center" wrapText="1"/>
    </xf>
    <xf numFmtId="164" fontId="14" fillId="0" borderId="63" xfId="0" applyNumberFormat="1" applyFont="1" applyBorder="1" applyAlignment="1" applyProtection="1">
      <alignment vertical="center" wrapText="1"/>
    </xf>
    <xf numFmtId="164" fontId="14" fillId="0" borderId="12" xfId="0" applyNumberFormat="1" applyFont="1" applyBorder="1" applyAlignment="1" applyProtection="1">
      <alignment vertical="center" wrapText="1"/>
    </xf>
    <xf numFmtId="1" fontId="32" fillId="29" borderId="41" xfId="0" applyNumberFormat="1" applyFont="1" applyFill="1" applyBorder="1" applyAlignment="1" applyProtection="1">
      <alignment vertical="center" wrapText="1"/>
    </xf>
    <xf numFmtId="1" fontId="33" fillId="30" borderId="42" xfId="0" applyNumberFormat="1" applyFont="1" applyFill="1" applyBorder="1" applyAlignment="1" applyProtection="1">
      <alignment vertical="center" wrapText="1"/>
    </xf>
    <xf numFmtId="1" fontId="32" fillId="31" borderId="33" xfId="0" applyNumberFormat="1" applyFont="1" applyFill="1" applyBorder="1" applyAlignment="1" applyProtection="1">
      <alignment vertical="center" wrapText="1"/>
    </xf>
    <xf numFmtId="0" fontId="14" fillId="18" borderId="57" xfId="0" applyFont="1" applyFill="1" applyBorder="1" applyAlignment="1" applyProtection="1">
      <alignment vertical="center"/>
    </xf>
    <xf numFmtId="0" fontId="14" fillId="18" borderId="52" xfId="0" applyFont="1" applyFill="1" applyBorder="1" applyAlignment="1" applyProtection="1">
      <alignment vertical="center"/>
    </xf>
    <xf numFmtId="0" fontId="14" fillId="18" borderId="45" xfId="0" applyFont="1" applyFill="1" applyBorder="1" applyAlignment="1" applyProtection="1">
      <alignment vertical="center"/>
    </xf>
    <xf numFmtId="0" fontId="14" fillId="18" borderId="1" xfId="0" applyFont="1" applyFill="1" applyBorder="1" applyAlignment="1" applyProtection="1">
      <alignment vertical="center"/>
    </xf>
    <xf numFmtId="1" fontId="14" fillId="18" borderId="1" xfId="0" applyNumberFormat="1" applyFont="1" applyFill="1" applyBorder="1" applyAlignment="1" applyProtection="1">
      <alignment vertical="center"/>
    </xf>
    <xf numFmtId="164" fontId="14" fillId="0" borderId="25" xfId="0" applyNumberFormat="1" applyFont="1" applyBorder="1" applyAlignment="1" applyProtection="1">
      <alignment vertical="center" wrapText="1"/>
    </xf>
    <xf numFmtId="164" fontId="14" fillId="0" borderId="27" xfId="0" applyNumberFormat="1" applyFont="1" applyBorder="1" applyAlignment="1" applyProtection="1">
      <alignment vertical="center" wrapText="1"/>
    </xf>
    <xf numFmtId="0" fontId="14" fillId="0" borderId="63" xfId="0" applyFont="1" applyBorder="1" applyAlignment="1" applyProtection="1">
      <alignment vertical="center" wrapText="1"/>
    </xf>
    <xf numFmtId="0" fontId="14" fillId="0" borderId="11" xfId="0" applyFont="1" applyBorder="1" applyAlignment="1" applyProtection="1">
      <alignment vertical="center" wrapText="1"/>
    </xf>
    <xf numFmtId="0" fontId="14" fillId="21" borderId="17" xfId="0" applyFont="1" applyFill="1" applyBorder="1" applyAlignment="1" applyProtection="1">
      <alignment vertical="center" wrapText="1"/>
    </xf>
    <xf numFmtId="164" fontId="14" fillId="27" borderId="63" xfId="0" applyNumberFormat="1" applyFont="1" applyFill="1" applyBorder="1" applyAlignment="1" applyProtection="1">
      <alignment vertical="center" wrapText="1"/>
    </xf>
    <xf numFmtId="164" fontId="14" fillId="27" borderId="11" xfId="0" applyNumberFormat="1" applyFont="1" applyFill="1" applyBorder="1" applyAlignment="1" applyProtection="1">
      <alignment vertical="center" wrapText="1"/>
    </xf>
    <xf numFmtId="164" fontId="14" fillId="21" borderId="12" xfId="0" applyNumberFormat="1" applyFont="1" applyFill="1" applyBorder="1" applyAlignment="1" applyProtection="1">
      <alignment vertical="center" wrapText="1"/>
    </xf>
    <xf numFmtId="0" fontId="14" fillId="0" borderId="24" xfId="0" applyFont="1" applyBorder="1" applyAlignment="1" applyProtection="1">
      <alignment vertical="center" wrapText="1"/>
    </xf>
    <xf numFmtId="0" fontId="14" fillId="0" borderId="17" xfId="0" applyFont="1" applyBorder="1" applyAlignment="1" applyProtection="1">
      <alignment vertical="center" wrapText="1"/>
    </xf>
    <xf numFmtId="0" fontId="10" fillId="19" borderId="52" xfId="0" applyFont="1" applyFill="1" applyBorder="1" applyAlignment="1" applyProtection="1">
      <alignment vertical="center"/>
    </xf>
    <xf numFmtId="164" fontId="10" fillId="19" borderId="52" xfId="0" applyNumberFormat="1" applyFont="1" applyFill="1" applyBorder="1" applyAlignment="1" applyProtection="1">
      <alignment vertical="center"/>
    </xf>
    <xf numFmtId="1" fontId="10" fillId="19" borderId="52" xfId="0" applyNumberFormat="1" applyFont="1" applyFill="1" applyBorder="1" applyAlignment="1" applyProtection="1">
      <alignment vertical="center"/>
    </xf>
    <xf numFmtId="0" fontId="11" fillId="22" borderId="51" xfId="0" applyFont="1" applyFill="1" applyBorder="1" applyAlignment="1" applyProtection="1">
      <alignment vertical="center"/>
    </xf>
    <xf numFmtId="164" fontId="11" fillId="22" borderId="51" xfId="0" applyNumberFormat="1" applyFont="1" applyFill="1" applyBorder="1" applyAlignment="1" applyProtection="1">
      <alignment vertical="center"/>
    </xf>
    <xf numFmtId="0" fontId="2" fillId="18" borderId="44" xfId="0" applyFont="1" applyFill="1" applyBorder="1" applyAlignment="1" applyProtection="1">
      <alignment vertical="center" wrapText="1"/>
    </xf>
    <xf numFmtId="0" fontId="14" fillId="18" borderId="53" xfId="0" applyFont="1" applyFill="1" applyBorder="1" applyAlignment="1" applyProtection="1">
      <alignment vertical="center"/>
    </xf>
    <xf numFmtId="0" fontId="14" fillId="18" borderId="51" xfId="0" applyFont="1" applyFill="1" applyBorder="1" applyAlignment="1" applyProtection="1">
      <alignment vertical="center"/>
    </xf>
    <xf numFmtId="0" fontId="14" fillId="18" borderId="42" xfId="0" applyFont="1" applyFill="1" applyBorder="1" applyAlignment="1" applyProtection="1">
      <alignment vertical="center"/>
    </xf>
    <xf numFmtId="0" fontId="14" fillId="18" borderId="55" xfId="0" applyFont="1" applyFill="1" applyBorder="1" applyAlignment="1" applyProtection="1">
      <alignment vertical="center"/>
    </xf>
    <xf numFmtId="0" fontId="14" fillId="18" borderId="50" xfId="0" applyFont="1" applyFill="1" applyBorder="1" applyAlignment="1" applyProtection="1">
      <alignment vertical="center"/>
    </xf>
    <xf numFmtId="0" fontId="14" fillId="11" borderId="22" xfId="0" applyFont="1" applyFill="1" applyBorder="1" applyAlignment="1" applyProtection="1">
      <alignment vertical="center"/>
    </xf>
    <xf numFmtId="0" fontId="14" fillId="10" borderId="4" xfId="0" applyFont="1" applyFill="1" applyBorder="1" applyAlignment="1" applyProtection="1">
      <alignment vertical="center"/>
    </xf>
    <xf numFmtId="0" fontId="14" fillId="12" borderId="22" xfId="0" applyFont="1" applyFill="1" applyBorder="1" applyAlignment="1" applyProtection="1">
      <alignment vertical="center"/>
    </xf>
    <xf numFmtId="0" fontId="14" fillId="3" borderId="22" xfId="0" applyFont="1" applyFill="1" applyBorder="1" applyAlignment="1" applyProtection="1">
      <alignment vertical="center"/>
    </xf>
    <xf numFmtId="0" fontId="15" fillId="15" borderId="4" xfId="1" applyFont="1" applyFill="1" applyBorder="1" applyAlignment="1" applyProtection="1">
      <alignment vertical="center"/>
    </xf>
    <xf numFmtId="2" fontId="14" fillId="14" borderId="4" xfId="0" applyNumberFormat="1" applyFont="1" applyFill="1" applyBorder="1" applyAlignment="1" applyProtection="1">
      <alignment vertical="center" wrapText="1"/>
    </xf>
    <xf numFmtId="2" fontId="14" fillId="9" borderId="9" xfId="0" applyNumberFormat="1" applyFont="1" applyFill="1" applyBorder="1" applyAlignment="1" applyProtection="1">
      <alignment vertical="center" wrapText="1"/>
    </xf>
    <xf numFmtId="0" fontId="14" fillId="11" borderId="21" xfId="0" applyFont="1" applyFill="1" applyBorder="1" applyAlignment="1" applyProtection="1">
      <alignment vertical="center"/>
    </xf>
    <xf numFmtId="0" fontId="14" fillId="10" borderId="13" xfId="0" applyFont="1" applyFill="1" applyBorder="1" applyAlignment="1" applyProtection="1">
      <alignment vertical="center"/>
    </xf>
    <xf numFmtId="0" fontId="14" fillId="12" borderId="21" xfId="0" applyFont="1" applyFill="1" applyBorder="1" applyAlignment="1" applyProtection="1">
      <alignment vertical="center"/>
    </xf>
    <xf numFmtId="0" fontId="14" fillId="3" borderId="21" xfId="0" applyFont="1" applyFill="1" applyBorder="1" applyAlignment="1" applyProtection="1">
      <alignment vertical="center"/>
    </xf>
    <xf numFmtId="0" fontId="15" fillId="15" borderId="13" xfId="1" applyFont="1" applyFill="1" applyBorder="1" applyAlignment="1" applyProtection="1">
      <alignment vertical="center"/>
    </xf>
    <xf numFmtId="2" fontId="14" fillId="4" borderId="1" xfId="0" applyNumberFormat="1" applyFont="1" applyFill="1" applyBorder="1" applyAlignment="1" applyProtection="1">
      <alignment vertical="center"/>
    </xf>
    <xf numFmtId="2" fontId="14" fillId="14" borderId="13" xfId="0" applyNumberFormat="1" applyFont="1" applyFill="1" applyBorder="1" applyAlignment="1" applyProtection="1">
      <alignment vertical="center" wrapText="1"/>
    </xf>
    <xf numFmtId="2" fontId="14" fillId="9" borderId="45" xfId="0" applyNumberFormat="1" applyFont="1" applyFill="1" applyBorder="1" applyAlignment="1" applyProtection="1">
      <alignment vertical="center" wrapText="1"/>
    </xf>
    <xf numFmtId="2" fontId="14" fillId="9" borderId="23" xfId="0" applyNumberFormat="1" applyFont="1" applyFill="1" applyBorder="1" applyAlignment="1" applyProtection="1">
      <alignment vertical="center" wrapText="1"/>
    </xf>
    <xf numFmtId="0" fontId="14" fillId="11" borderId="3" xfId="0" applyFont="1" applyFill="1" applyBorder="1" applyAlignment="1" applyProtection="1">
      <alignment vertical="center"/>
    </xf>
    <xf numFmtId="0" fontId="14" fillId="3" borderId="5" xfId="0" applyFont="1" applyFill="1" applyBorder="1" applyAlignment="1" applyProtection="1">
      <alignment vertical="center"/>
    </xf>
    <xf numFmtId="0" fontId="14" fillId="11" borderId="23" xfId="0" applyFont="1" applyFill="1" applyBorder="1" applyAlignment="1" applyProtection="1">
      <alignment vertical="center"/>
    </xf>
    <xf numFmtId="0" fontId="14" fillId="12" borderId="13" xfId="0" applyFont="1" applyFill="1" applyBorder="1" applyAlignment="1" applyProtection="1">
      <alignment vertical="center"/>
    </xf>
    <xf numFmtId="0" fontId="14" fillId="3" borderId="14" xfId="0" applyFont="1" applyFill="1" applyBorder="1" applyAlignment="1" applyProtection="1">
      <alignment vertical="center"/>
    </xf>
    <xf numFmtId="0" fontId="14" fillId="11" borderId="13" xfId="0" applyFont="1" applyFill="1" applyBorder="1" applyAlignment="1" applyProtection="1">
      <alignment vertical="center"/>
    </xf>
    <xf numFmtId="0" fontId="14" fillId="3" borderId="23" xfId="0" applyFont="1" applyFill="1" applyBorder="1" applyAlignment="1" applyProtection="1">
      <alignment vertical="center"/>
    </xf>
    <xf numFmtId="0" fontId="14" fillId="0" borderId="5" xfId="0" applyFont="1" applyBorder="1" applyAlignment="1" applyProtection="1">
      <alignment vertical="center" wrapText="1"/>
    </xf>
    <xf numFmtId="2" fontId="14" fillId="0" borderId="40" xfId="0" applyNumberFormat="1" applyFont="1" applyBorder="1" applyAlignment="1" applyProtection="1">
      <alignment vertical="center"/>
    </xf>
    <xf numFmtId="2" fontId="14" fillId="0" borderId="6" xfId="0" applyNumberFormat="1" applyFont="1" applyBorder="1" applyAlignment="1" applyProtection="1">
      <alignment vertical="center"/>
    </xf>
    <xf numFmtId="0" fontId="14" fillId="0" borderId="58" xfId="0" applyFont="1" applyBorder="1" applyAlignment="1" applyProtection="1">
      <alignment vertical="center" wrapText="1"/>
    </xf>
    <xf numFmtId="0" fontId="2" fillId="19" borderId="52" xfId="0" applyFont="1" applyFill="1" applyBorder="1" applyAlignment="1" applyProtection="1">
      <alignment vertical="center" wrapText="1"/>
    </xf>
    <xf numFmtId="0" fontId="10" fillId="19" borderId="51" xfId="0" applyFont="1" applyFill="1" applyBorder="1" applyAlignment="1" applyProtection="1">
      <alignment vertical="center"/>
    </xf>
    <xf numFmtId="2" fontId="10" fillId="19" borderId="51" xfId="0" applyNumberFormat="1" applyFont="1" applyFill="1" applyBorder="1" applyAlignment="1" applyProtection="1">
      <alignment vertical="center"/>
    </xf>
    <xf numFmtId="0" fontId="10" fillId="19" borderId="50" xfId="0" applyFont="1" applyFill="1" applyBorder="1" applyAlignment="1" applyProtection="1">
      <alignment vertical="center"/>
    </xf>
    <xf numFmtId="0" fontId="11" fillId="22" borderId="52" xfId="0" applyFont="1" applyFill="1" applyBorder="1" applyAlignment="1" applyProtection="1">
      <alignment vertical="center" wrapText="1"/>
    </xf>
    <xf numFmtId="2" fontId="11" fillId="22" borderId="51" xfId="0" applyNumberFormat="1" applyFont="1" applyFill="1" applyBorder="1" applyAlignment="1" applyProtection="1">
      <alignment vertical="center"/>
    </xf>
    <xf numFmtId="0" fontId="11" fillId="17" borderId="7" xfId="0" applyFont="1" applyFill="1" applyBorder="1" applyAlignment="1" applyProtection="1">
      <alignment wrapText="1"/>
    </xf>
    <xf numFmtId="0" fontId="2" fillId="17" borderId="7" xfId="0" applyFont="1" applyFill="1" applyBorder="1" applyProtection="1"/>
    <xf numFmtId="0" fontId="2" fillId="17" borderId="7" xfId="0" applyFont="1" applyFill="1" applyBorder="1" applyAlignment="1" applyProtection="1">
      <alignment wrapText="1"/>
    </xf>
    <xf numFmtId="0" fontId="11" fillId="17" borderId="7" xfId="0" quotePrefix="1" applyFont="1" applyFill="1" applyBorder="1" applyProtection="1"/>
    <xf numFmtId="1" fontId="11" fillId="0" borderId="7" xfId="0" applyNumberFormat="1" applyFont="1" applyBorder="1" applyAlignment="1" applyProtection="1">
      <alignment horizontal="right" wrapText="1"/>
    </xf>
    <xf numFmtId="2" fontId="11" fillId="5" borderId="7" xfId="0" quotePrefix="1" applyNumberFormat="1" applyFont="1" applyFill="1" applyBorder="1" applyProtection="1"/>
    <xf numFmtId="1" fontId="11" fillId="5" borderId="7" xfId="0" quotePrefix="1" applyNumberFormat="1" applyFont="1" applyFill="1" applyBorder="1" applyProtection="1"/>
    <xf numFmtId="0" fontId="11" fillId="0" borderId="7" xfId="0" quotePrefix="1" applyFont="1" applyBorder="1" applyProtection="1"/>
    <xf numFmtId="1" fontId="11" fillId="3" borderId="7" xfId="0" quotePrefix="1" applyNumberFormat="1" applyFont="1" applyFill="1" applyBorder="1" applyProtection="1"/>
    <xf numFmtId="0" fontId="11" fillId="3" borderId="7" xfId="0" quotePrefix="1" applyFont="1" applyFill="1" applyBorder="1" applyProtection="1"/>
    <xf numFmtId="0" fontId="11" fillId="0" borderId="7" xfId="0" quotePrefix="1" applyFont="1" applyFill="1" applyBorder="1" applyProtection="1"/>
    <xf numFmtId="1" fontId="11" fillId="17" borderId="7" xfId="0" applyNumberFormat="1" applyFont="1" applyFill="1" applyBorder="1" applyAlignment="1" applyProtection="1">
      <alignment wrapText="1"/>
    </xf>
    <xf numFmtId="0" fontId="0" fillId="0" borderId="7" xfId="0" quotePrefix="1" applyBorder="1" applyProtection="1"/>
    <xf numFmtId="0" fontId="9" fillId="13" borderId="29" xfId="0" applyFont="1" applyFill="1" applyBorder="1" applyAlignment="1" applyProtection="1">
      <alignment horizontal="center" vertical="center" wrapText="1"/>
    </xf>
    <xf numFmtId="0" fontId="9" fillId="13" borderId="21" xfId="0" applyFont="1" applyFill="1" applyBorder="1" applyAlignment="1" applyProtection="1">
      <alignment horizontal="center" vertical="center" wrapText="1"/>
    </xf>
    <xf numFmtId="0" fontId="9" fillId="13" borderId="30" xfId="0" applyFont="1" applyFill="1" applyBorder="1" applyAlignment="1" applyProtection="1">
      <alignment horizontal="center" vertical="center" wrapText="1"/>
    </xf>
    <xf numFmtId="0" fontId="9" fillId="13" borderId="22" xfId="0" applyFont="1" applyFill="1" applyBorder="1" applyAlignment="1" applyProtection="1">
      <alignment horizontal="center" vertical="center" wrapText="1"/>
    </xf>
    <xf numFmtId="0" fontId="9" fillId="13" borderId="10" xfId="0" applyFont="1" applyFill="1" applyBorder="1" applyAlignment="1" applyProtection="1">
      <alignment vertical="center" wrapText="1"/>
    </xf>
    <xf numFmtId="0" fontId="11" fillId="17" borderId="7" xfId="0" applyFont="1" applyFill="1" applyBorder="1" applyAlignment="1" applyProtection="1">
      <alignment horizontal="center" vertical="center" wrapText="1"/>
    </xf>
    <xf numFmtId="0" fontId="11" fillId="17" borderId="10" xfId="0" applyFont="1" applyFill="1" applyBorder="1" applyAlignment="1" applyProtection="1">
      <alignment horizontal="left" wrapText="1"/>
    </xf>
    <xf numFmtId="9" fontId="2" fillId="17" borderId="7" xfId="0" applyNumberFormat="1" applyFont="1" applyFill="1" applyBorder="1" applyAlignment="1" applyProtection="1">
      <alignment wrapText="1"/>
    </xf>
    <xf numFmtId="9" fontId="11" fillId="17" borderId="7" xfId="0" applyNumberFormat="1" applyFont="1" applyFill="1" applyBorder="1" applyAlignment="1" applyProtection="1">
      <alignment wrapText="1"/>
    </xf>
    <xf numFmtId="2" fontId="0" fillId="0" borderId="0" xfId="0" quotePrefix="1" applyNumberFormat="1" applyProtection="1"/>
    <xf numFmtId="0" fontId="11" fillId="17" borderId="13" xfId="0" applyFont="1" applyFill="1" applyBorder="1" applyAlignment="1" applyProtection="1">
      <alignment horizontal="center" vertical="center" wrapText="1"/>
    </xf>
    <xf numFmtId="0" fontId="11" fillId="17" borderId="10" xfId="0" applyFont="1" applyFill="1" applyBorder="1" applyAlignment="1" applyProtection="1">
      <alignment wrapText="1"/>
    </xf>
    <xf numFmtId="9" fontId="11" fillId="17" borderId="10" xfId="0" applyNumberFormat="1" applyFont="1" applyFill="1" applyBorder="1" applyAlignment="1" applyProtection="1">
      <alignment wrapText="1"/>
    </xf>
    <xf numFmtId="0" fontId="2" fillId="17" borderId="7" xfId="0" applyFont="1" applyFill="1" applyBorder="1" applyAlignment="1" applyProtection="1">
      <alignment horizontal="center" vertical="center" wrapText="1"/>
    </xf>
    <xf numFmtId="0" fontId="2" fillId="17" borderId="7" xfId="0" applyFont="1" applyFill="1" applyBorder="1" applyAlignment="1" applyProtection="1">
      <alignment horizontal="left" vertical="top" wrapText="1"/>
    </xf>
    <xf numFmtId="9" fontId="0" fillId="17" borderId="7" xfId="0" applyNumberFormat="1" applyFill="1" applyBorder="1" applyAlignment="1" applyProtection="1">
      <alignment wrapText="1"/>
    </xf>
    <xf numFmtId="1" fontId="2" fillId="17" borderId="7" xfId="0" applyNumberFormat="1" applyFont="1" applyFill="1" applyBorder="1" applyAlignment="1" applyProtection="1">
      <alignment wrapText="1"/>
    </xf>
    <xf numFmtId="2" fontId="0" fillId="0" borderId="0" xfId="0" applyNumberFormat="1" applyFill="1" applyAlignment="1" applyProtection="1">
      <alignment wrapText="1"/>
    </xf>
    <xf numFmtId="0" fontId="2" fillId="0" borderId="0" xfId="0" applyFont="1" applyFill="1" applyBorder="1" applyAlignment="1" applyProtection="1">
      <alignment horizontal="center" vertical="center" wrapText="1"/>
    </xf>
    <xf numFmtId="0" fontId="11" fillId="0" borderId="0" xfId="0" applyFont="1" applyFill="1" applyBorder="1" applyAlignment="1" applyProtection="1">
      <alignment horizontal="left" wrapText="1"/>
    </xf>
    <xf numFmtId="9" fontId="11" fillId="0" borderId="0" xfId="0" applyNumberFormat="1" applyFont="1" applyFill="1" applyBorder="1" applyAlignment="1" applyProtection="1">
      <alignment wrapText="1"/>
    </xf>
    <xf numFmtId="0" fontId="11" fillId="0" borderId="0" xfId="0" applyFont="1" applyFill="1" applyBorder="1" applyProtection="1"/>
    <xf numFmtId="0" fontId="11" fillId="0" borderId="0" xfId="0" applyFont="1" applyFill="1" applyBorder="1" applyAlignment="1" applyProtection="1">
      <alignment wrapText="1"/>
    </xf>
    <xf numFmtId="0" fontId="0" fillId="0" borderId="0" xfId="0" applyFill="1" applyAlignment="1" applyProtection="1">
      <alignment wrapText="1"/>
    </xf>
    <xf numFmtId="0" fontId="15" fillId="0" borderId="7" xfId="0" applyFont="1" applyBorder="1" applyAlignment="1" applyProtection="1">
      <alignment vertical="center"/>
      <protection locked="0"/>
    </xf>
    <xf numFmtId="0" fontId="15" fillId="0" borderId="13" xfId="0" applyFont="1" applyBorder="1" applyAlignment="1" applyProtection="1">
      <alignment vertical="center"/>
      <protection locked="0"/>
    </xf>
    <xf numFmtId="1" fontId="15" fillId="0" borderId="7" xfId="0" applyNumberFormat="1" applyFont="1" applyBorder="1" applyAlignment="1" applyProtection="1">
      <alignment vertical="center"/>
      <protection locked="0"/>
    </xf>
    <xf numFmtId="0" fontId="15" fillId="0" borderId="4" xfId="0" applyFont="1" applyBorder="1" applyAlignment="1" applyProtection="1">
      <alignment vertical="center"/>
      <protection locked="0"/>
    </xf>
    <xf numFmtId="2" fontId="14" fillId="0" borderId="7" xfId="0" applyNumberFormat="1" applyFont="1" applyFill="1" applyBorder="1" applyAlignment="1" applyProtection="1">
      <alignment vertical="center"/>
      <protection locked="0"/>
    </xf>
    <xf numFmtId="0" fontId="2" fillId="18" borderId="42" xfId="0" applyFont="1" applyFill="1" applyBorder="1" applyAlignment="1" applyProtection="1">
      <alignment vertical="center" wrapText="1"/>
    </xf>
    <xf numFmtId="0" fontId="14" fillId="18" borderId="43" xfId="0" applyFont="1" applyFill="1" applyBorder="1" applyAlignment="1" applyProtection="1">
      <alignment vertical="center"/>
    </xf>
    <xf numFmtId="0" fontId="14" fillId="0" borderId="24" xfId="0" applyFont="1" applyBorder="1" applyAlignment="1" applyProtection="1">
      <alignment vertical="center" wrapText="1"/>
      <protection locked="0"/>
    </xf>
    <xf numFmtId="0" fontId="14" fillId="0" borderId="35" xfId="0" applyFont="1" applyBorder="1" applyAlignment="1" applyProtection="1">
      <alignment vertical="center" wrapText="1"/>
      <protection locked="0"/>
    </xf>
    <xf numFmtId="0" fontId="14" fillId="0" borderId="63" xfId="0" applyFont="1" applyBorder="1" applyAlignment="1" applyProtection="1">
      <alignment vertical="center"/>
      <protection locked="0"/>
    </xf>
    <xf numFmtId="0" fontId="14" fillId="0" borderId="11" xfId="0" applyFont="1" applyBorder="1" applyAlignment="1" applyProtection="1">
      <alignment horizontal="center" vertical="center"/>
      <protection locked="0"/>
    </xf>
    <xf numFmtId="0" fontId="19" fillId="0" borderId="11" xfId="0" applyFont="1" applyBorder="1" applyAlignment="1" applyProtection="1">
      <alignment vertical="center" wrapText="1"/>
      <protection locked="0"/>
    </xf>
    <xf numFmtId="0" fontId="15" fillId="15" borderId="11" xfId="1" applyFont="1" applyFill="1" applyBorder="1" applyAlignment="1" applyProtection="1">
      <alignment vertical="center"/>
    </xf>
    <xf numFmtId="2" fontId="14" fillId="14" borderId="11" xfId="0" applyNumberFormat="1" applyFont="1" applyFill="1" applyBorder="1" applyAlignment="1" applyProtection="1">
      <alignment vertical="center" wrapText="1"/>
    </xf>
    <xf numFmtId="2" fontId="14" fillId="9" borderId="17" xfId="0" applyNumberFormat="1" applyFont="1" applyFill="1" applyBorder="1" applyAlignment="1" applyProtection="1">
      <alignment vertical="center" wrapText="1"/>
    </xf>
    <xf numFmtId="0" fontId="14" fillId="0" borderId="12" xfId="0" applyFont="1" applyBorder="1" applyAlignment="1" applyProtection="1">
      <alignment vertical="center"/>
      <protection locked="0"/>
    </xf>
    <xf numFmtId="0" fontId="14" fillId="11" borderId="26" xfId="0" applyFont="1" applyFill="1" applyBorder="1" applyAlignment="1" applyProtection="1">
      <alignment vertical="center"/>
    </xf>
    <xf numFmtId="0" fontId="14" fillId="3" borderId="36" xfId="0" applyFont="1" applyFill="1" applyBorder="1" applyAlignment="1" applyProtection="1">
      <alignment vertical="center"/>
    </xf>
    <xf numFmtId="0" fontId="14" fillId="14" borderId="35" xfId="0" applyFont="1" applyFill="1" applyBorder="1" applyAlignment="1" applyProtection="1">
      <alignment vertical="center"/>
      <protection locked="0"/>
    </xf>
    <xf numFmtId="0" fontId="14" fillId="8" borderId="26" xfId="0" applyFont="1" applyFill="1" applyBorder="1" applyAlignment="1" applyProtection="1">
      <alignment vertical="center"/>
      <protection locked="0"/>
    </xf>
    <xf numFmtId="0" fontId="14" fillId="10" borderId="27" xfId="0" applyFont="1" applyFill="1" applyBorder="1" applyAlignment="1" applyProtection="1">
      <alignment vertical="center"/>
      <protection locked="0"/>
    </xf>
    <xf numFmtId="0" fontId="14" fillId="10" borderId="8" xfId="0" applyFont="1" applyFill="1" applyBorder="1" applyAlignment="1" applyProtection="1">
      <alignment vertical="center"/>
      <protection locked="0"/>
    </xf>
    <xf numFmtId="2" fontId="14" fillId="10" borderId="5" xfId="0" applyNumberFormat="1" applyFont="1" applyFill="1" applyBorder="1" applyAlignment="1" applyProtection="1">
      <alignment vertical="center"/>
      <protection locked="0"/>
    </xf>
    <xf numFmtId="2" fontId="14" fillId="10" borderId="8" xfId="0" applyNumberFormat="1" applyFont="1" applyFill="1" applyBorder="1" applyAlignment="1" applyProtection="1">
      <alignment vertical="center"/>
      <protection locked="0"/>
    </xf>
    <xf numFmtId="0" fontId="14" fillId="10" borderId="14" xfId="0" applyFont="1" applyFill="1" applyBorder="1" applyAlignment="1" applyProtection="1">
      <alignment vertical="center"/>
      <protection locked="0"/>
    </xf>
    <xf numFmtId="0" fontId="14" fillId="10" borderId="5" xfId="0" applyFont="1" applyFill="1" applyBorder="1" applyAlignment="1" applyProtection="1">
      <alignment vertical="center"/>
      <protection locked="0"/>
    </xf>
    <xf numFmtId="0" fontId="14" fillId="10" borderId="12" xfId="0" applyFont="1" applyFill="1" applyBorder="1" applyAlignment="1" applyProtection="1">
      <alignment vertical="center"/>
      <protection locked="0"/>
    </xf>
    <xf numFmtId="0" fontId="19" fillId="0" borderId="13" xfId="0" applyFont="1" applyFill="1" applyBorder="1" applyAlignment="1" applyProtection="1">
      <alignment vertical="center" wrapText="1"/>
      <protection locked="0"/>
    </xf>
    <xf numFmtId="0" fontId="14" fillId="2" borderId="7" xfId="0" applyFont="1" applyFill="1" applyBorder="1" applyAlignment="1" applyProtection="1">
      <alignment vertical="center"/>
      <protection locked="0"/>
    </xf>
    <xf numFmtId="0" fontId="14" fillId="0" borderId="7" xfId="0" applyFont="1" applyFill="1" applyBorder="1" applyAlignment="1" applyProtection="1">
      <alignment vertical="center"/>
      <protection locked="0"/>
    </xf>
    <xf numFmtId="0" fontId="14" fillId="0" borderId="2" xfId="0" applyFont="1" applyFill="1" applyBorder="1" applyAlignment="1" applyProtection="1">
      <alignment vertical="center"/>
      <protection locked="0"/>
    </xf>
    <xf numFmtId="0" fontId="14" fillId="0" borderId="35" xfId="0" applyFont="1" applyFill="1" applyBorder="1" applyAlignment="1" applyProtection="1">
      <alignment vertical="center"/>
      <protection locked="0"/>
    </xf>
    <xf numFmtId="0" fontId="29" fillId="28" borderId="18" xfId="0" applyFont="1" applyFill="1" applyBorder="1" applyAlignment="1" applyProtection="1">
      <alignment horizontal="center" vertical="center" wrapText="1"/>
    </xf>
    <xf numFmtId="0" fontId="29" fillId="28" borderId="64" xfId="0" applyFont="1" applyFill="1" applyBorder="1" applyAlignment="1" applyProtection="1">
      <alignment horizontal="center" vertical="center" wrapText="1"/>
    </xf>
    <xf numFmtId="0" fontId="30" fillId="29" borderId="16" xfId="0" applyFont="1" applyFill="1" applyBorder="1" applyAlignment="1" applyProtection="1">
      <alignment horizontal="center" vertical="center" textRotation="90" wrapText="1"/>
    </xf>
    <xf numFmtId="0" fontId="30" fillId="29" borderId="63" xfId="0" applyFont="1" applyFill="1" applyBorder="1" applyAlignment="1" applyProtection="1">
      <alignment horizontal="center" vertical="center" textRotation="90" wrapText="1"/>
    </xf>
    <xf numFmtId="0" fontId="31" fillId="30" borderId="13" xfId="0" applyFont="1" applyFill="1" applyBorder="1" applyAlignment="1" applyProtection="1">
      <alignment horizontal="center" vertical="center" textRotation="90" wrapText="1"/>
    </xf>
    <xf numFmtId="0" fontId="31" fillId="30" borderId="11" xfId="0" applyFont="1" applyFill="1" applyBorder="1" applyAlignment="1" applyProtection="1">
      <alignment horizontal="center" vertical="center" textRotation="90" wrapText="1"/>
    </xf>
    <xf numFmtId="0" fontId="30" fillId="31" borderId="14" xfId="0" applyFont="1" applyFill="1" applyBorder="1" applyAlignment="1" applyProtection="1">
      <alignment horizontal="center" vertical="center" textRotation="90" wrapText="1"/>
    </xf>
    <xf numFmtId="0" fontId="30" fillId="31" borderId="12" xfId="0" applyFont="1" applyFill="1" applyBorder="1" applyAlignment="1" applyProtection="1">
      <alignment horizontal="center" vertical="center" textRotation="90" wrapText="1"/>
    </xf>
    <xf numFmtId="0" fontId="11" fillId="17" borderId="9" xfId="0" applyFont="1" applyFill="1" applyBorder="1" applyAlignment="1" applyProtection="1">
      <alignment horizontal="left" vertical="center" wrapText="1"/>
    </xf>
    <xf numFmtId="0" fontId="11" fillId="17" borderId="31" xfId="0" applyFont="1" applyFill="1" applyBorder="1" applyAlignment="1" applyProtection="1">
      <alignment horizontal="left" vertical="center" wrapText="1"/>
    </xf>
    <xf numFmtId="0" fontId="11" fillId="17" borderId="10" xfId="0" applyFont="1" applyFill="1" applyBorder="1" applyAlignment="1" applyProtection="1">
      <alignment horizontal="left" vertical="center" wrapText="1"/>
    </xf>
    <xf numFmtId="0" fontId="2" fillId="3" borderId="39" xfId="0" applyFont="1" applyFill="1" applyBorder="1" applyAlignment="1" applyProtection="1">
      <alignment horizontal="center" vertical="center" textRotation="90" wrapText="1"/>
    </xf>
    <xf numFmtId="0" fontId="2" fillId="3" borderId="1" xfId="0" applyFont="1" applyFill="1" applyBorder="1" applyAlignment="1" applyProtection="1">
      <alignment horizontal="center" vertical="center" textRotation="90" wrapText="1"/>
    </xf>
    <xf numFmtId="0" fontId="2" fillId="3" borderId="42" xfId="0" applyFont="1" applyFill="1" applyBorder="1" applyAlignment="1" applyProtection="1">
      <alignment horizontal="center" vertical="center" textRotation="90" wrapText="1"/>
    </xf>
    <xf numFmtId="0" fontId="2" fillId="17" borderId="7" xfId="0" applyFont="1" applyFill="1" applyBorder="1" applyAlignment="1" applyProtection="1">
      <alignment horizontal="left" vertical="top" wrapText="1"/>
    </xf>
    <xf numFmtId="0" fontId="11" fillId="17" borderId="9" xfId="0" applyFont="1" applyFill="1" applyBorder="1" applyAlignment="1" applyProtection="1">
      <alignment horizontal="left" wrapText="1"/>
    </xf>
    <xf numFmtId="0" fontId="11" fillId="17" borderId="31" xfId="0" applyFont="1" applyFill="1" applyBorder="1" applyAlignment="1" applyProtection="1">
      <alignment horizontal="left" wrapText="1"/>
    </xf>
    <xf numFmtId="0" fontId="11" fillId="17" borderId="10" xfId="0" applyFont="1" applyFill="1" applyBorder="1" applyAlignment="1" applyProtection="1">
      <alignment horizontal="left" wrapText="1"/>
    </xf>
    <xf numFmtId="0" fontId="4" fillId="7" borderId="14" xfId="0" applyFont="1" applyFill="1" applyBorder="1" applyAlignment="1" applyProtection="1">
      <alignment horizontal="center" vertical="top" wrapText="1"/>
    </xf>
    <xf numFmtId="0" fontId="4" fillId="7" borderId="33" xfId="0" applyFont="1" applyFill="1" applyBorder="1" applyAlignment="1" applyProtection="1">
      <alignment horizontal="center" vertical="top" wrapText="1"/>
    </xf>
    <xf numFmtId="0" fontId="2" fillId="15" borderId="9" xfId="0" applyFont="1" applyFill="1" applyBorder="1" applyAlignment="1" applyProtection="1">
      <alignment horizontal="center" vertical="center" wrapText="1"/>
    </xf>
    <xf numFmtId="0" fontId="2" fillId="15" borderId="31" xfId="0" applyFont="1" applyFill="1" applyBorder="1" applyAlignment="1" applyProtection="1">
      <alignment horizontal="center" vertical="center" wrapText="1"/>
    </xf>
    <xf numFmtId="0" fontId="2" fillId="11" borderId="29" xfId="0" applyFont="1" applyFill="1" applyBorder="1" applyAlignment="1" applyProtection="1">
      <alignment horizontal="center" vertical="center" wrapText="1"/>
    </xf>
    <xf numFmtId="0" fontId="2" fillId="11" borderId="21" xfId="0" applyFont="1" applyFill="1" applyBorder="1" applyAlignment="1" applyProtection="1">
      <alignment horizontal="center" vertical="center" wrapText="1"/>
    </xf>
    <xf numFmtId="0" fontId="2" fillId="7" borderId="23" xfId="0" applyFont="1" applyFill="1" applyBorder="1" applyAlignment="1" applyProtection="1">
      <alignment horizontal="center" wrapText="1"/>
    </xf>
    <xf numFmtId="0" fontId="2" fillId="7" borderId="29" xfId="0" applyFont="1" applyFill="1" applyBorder="1" applyAlignment="1" applyProtection="1">
      <alignment horizontal="center" wrapText="1"/>
    </xf>
    <xf numFmtId="0" fontId="2" fillId="7" borderId="21" xfId="0" applyFont="1" applyFill="1" applyBorder="1" applyAlignment="1" applyProtection="1">
      <alignment horizontal="center" wrapText="1"/>
    </xf>
    <xf numFmtId="0" fontId="2" fillId="8" borderId="23" xfId="0" applyFont="1" applyFill="1" applyBorder="1" applyAlignment="1" applyProtection="1">
      <alignment horizontal="center" textRotation="90" wrapText="1"/>
    </xf>
    <xf numFmtId="0" fontId="2" fillId="8" borderId="3" xfId="0" applyFont="1" applyFill="1" applyBorder="1" applyAlignment="1" applyProtection="1">
      <alignment horizontal="center" textRotation="90" wrapText="1"/>
    </xf>
    <xf numFmtId="0" fontId="2" fillId="10" borderId="23" xfId="0" applyFont="1" applyFill="1" applyBorder="1" applyAlignment="1" applyProtection="1">
      <alignment horizontal="center" textRotation="90" wrapText="1"/>
    </xf>
    <xf numFmtId="0" fontId="2" fillId="10" borderId="3" xfId="0" applyFont="1" applyFill="1" applyBorder="1" applyAlignment="1" applyProtection="1">
      <alignment horizontal="center" textRotation="90" wrapText="1"/>
    </xf>
    <xf numFmtId="0" fontId="2" fillId="3" borderId="19" xfId="0" applyFont="1" applyFill="1" applyBorder="1" applyAlignment="1" applyProtection="1">
      <alignment horizontal="center" vertical="center" wrapText="1"/>
    </xf>
    <xf numFmtId="0" fontId="2" fillId="3" borderId="18" xfId="0" applyFont="1" applyFill="1" applyBorder="1" applyAlignment="1" applyProtection="1">
      <alignment horizontal="center" vertical="center"/>
    </xf>
    <xf numFmtId="0" fontId="2" fillId="3" borderId="19" xfId="0" applyFont="1" applyFill="1" applyBorder="1" applyAlignment="1" applyProtection="1">
      <alignment horizontal="center" vertical="center"/>
    </xf>
    <xf numFmtId="0" fontId="2" fillId="3" borderId="20" xfId="0" applyFont="1" applyFill="1" applyBorder="1" applyAlignment="1" applyProtection="1">
      <alignment horizontal="center" vertical="center"/>
    </xf>
    <xf numFmtId="0" fontId="2" fillId="7" borderId="13" xfId="0" applyFont="1" applyFill="1" applyBorder="1" applyAlignment="1" applyProtection="1">
      <alignment horizontal="center" textRotation="90" wrapText="1"/>
    </xf>
    <xf numFmtId="0" fontId="2" fillId="7" borderId="4" xfId="0" applyFont="1" applyFill="1" applyBorder="1" applyAlignment="1" applyProtection="1">
      <alignment horizontal="center" textRotation="90" wrapText="1"/>
    </xf>
    <xf numFmtId="0" fontId="2" fillId="7" borderId="23" xfId="0" applyFont="1" applyFill="1" applyBorder="1" applyAlignment="1" applyProtection="1">
      <alignment horizontal="center" textRotation="90" wrapText="1"/>
    </xf>
    <xf numFmtId="0" fontId="2" fillId="7" borderId="3" xfId="0" applyFont="1" applyFill="1" applyBorder="1" applyAlignment="1" applyProtection="1">
      <alignment horizontal="center" textRotation="90" wrapText="1"/>
    </xf>
    <xf numFmtId="0" fontId="2" fillId="7" borderId="21" xfId="0" applyFont="1" applyFill="1" applyBorder="1" applyAlignment="1" applyProtection="1">
      <alignment horizontal="center" textRotation="90" wrapText="1"/>
    </xf>
    <xf numFmtId="0" fontId="2" fillId="7" borderId="22" xfId="0" applyFont="1" applyFill="1" applyBorder="1" applyAlignment="1" applyProtection="1">
      <alignment horizontal="center" textRotation="90" wrapText="1"/>
    </xf>
    <xf numFmtId="0" fontId="2" fillId="12" borderId="13" xfId="0" applyFont="1" applyFill="1" applyBorder="1" applyAlignment="1" applyProtection="1">
      <alignment horizontal="center" textRotation="90" wrapText="1"/>
    </xf>
    <xf numFmtId="0" fontId="2" fillId="12" borderId="4" xfId="0" applyFont="1" applyFill="1" applyBorder="1" applyAlignment="1" applyProtection="1">
      <alignment horizontal="center" textRotation="90" wrapText="1"/>
    </xf>
    <xf numFmtId="0" fontId="2" fillId="3" borderId="13" xfId="0" applyFont="1" applyFill="1" applyBorder="1" applyAlignment="1" applyProtection="1">
      <alignment horizontal="center" textRotation="90" wrapText="1"/>
    </xf>
    <xf numFmtId="0" fontId="2" fillId="3" borderId="4" xfId="0" applyFont="1" applyFill="1" applyBorder="1" applyAlignment="1" applyProtection="1">
      <alignment horizontal="center" textRotation="90" wrapText="1"/>
    </xf>
    <xf numFmtId="0" fontId="13" fillId="7" borderId="31" xfId="0" applyFont="1" applyFill="1" applyBorder="1" applyAlignment="1" applyProtection="1">
      <alignment horizontal="center" wrapText="1"/>
    </xf>
    <xf numFmtId="0" fontId="13" fillId="7" borderId="10" xfId="0" applyFont="1" applyFill="1" applyBorder="1" applyAlignment="1" applyProtection="1">
      <alignment horizontal="center" wrapText="1"/>
    </xf>
    <xf numFmtId="0" fontId="2" fillId="8" borderId="13" xfId="0" applyFont="1" applyFill="1" applyBorder="1" applyAlignment="1" applyProtection="1">
      <alignment horizontal="center" textRotation="90" wrapText="1"/>
    </xf>
    <xf numFmtId="0" fontId="2" fillId="8" borderId="4" xfId="0" applyFont="1" applyFill="1" applyBorder="1" applyAlignment="1" applyProtection="1">
      <alignment horizontal="center" textRotation="90" wrapText="1"/>
    </xf>
    <xf numFmtId="0" fontId="2" fillId="10" borderId="34" xfId="0" applyFont="1" applyFill="1" applyBorder="1" applyAlignment="1" applyProtection="1">
      <alignment horizontal="center" textRotation="90" wrapText="1"/>
    </xf>
    <xf numFmtId="0" fontId="2" fillId="10" borderId="32" xfId="0" applyFont="1" applyFill="1" applyBorder="1" applyAlignment="1" applyProtection="1">
      <alignment horizontal="center" textRotation="90" wrapText="1"/>
    </xf>
    <xf numFmtId="0" fontId="2" fillId="11" borderId="13" xfId="0" applyFont="1" applyFill="1" applyBorder="1" applyAlignment="1" applyProtection="1">
      <alignment horizontal="center" textRotation="90" wrapText="1"/>
    </xf>
    <xf numFmtId="0" fontId="2" fillId="11" borderId="4" xfId="0" applyFont="1" applyFill="1" applyBorder="1" applyAlignment="1" applyProtection="1">
      <alignment horizontal="center" textRotation="90" wrapText="1"/>
    </xf>
    <xf numFmtId="0" fontId="13" fillId="7" borderId="13" xfId="0" applyFont="1" applyFill="1" applyBorder="1" applyAlignment="1" applyProtection="1">
      <alignment horizontal="center" textRotation="90" wrapText="1"/>
    </xf>
    <xf numFmtId="0" fontId="13" fillId="7" borderId="4" xfId="0" applyFont="1" applyFill="1" applyBorder="1" applyAlignment="1" applyProtection="1">
      <alignment horizontal="center" textRotation="90" wrapText="1"/>
    </xf>
    <xf numFmtId="0" fontId="2" fillId="7" borderId="14" xfId="0" applyFont="1" applyFill="1" applyBorder="1" applyAlignment="1" applyProtection="1">
      <alignment horizontal="center" textRotation="90" wrapText="1"/>
    </xf>
    <xf numFmtId="0" fontId="2" fillId="7" borderId="5" xfId="0" applyFont="1" applyFill="1" applyBorder="1" applyAlignment="1" applyProtection="1">
      <alignment horizontal="center" textRotation="90" wrapText="1"/>
    </xf>
    <xf numFmtId="0" fontId="2" fillId="3" borderId="20" xfId="0" applyFont="1" applyFill="1" applyBorder="1" applyAlignment="1" applyProtection="1">
      <alignment horizontal="center" vertical="center" wrapText="1"/>
    </xf>
    <xf numFmtId="0" fontId="11" fillId="7" borderId="13" xfId="0" applyFont="1" applyFill="1" applyBorder="1" applyAlignment="1" applyProtection="1">
      <alignment horizontal="center" vertical="top" wrapText="1"/>
    </xf>
    <xf numFmtId="0" fontId="11" fillId="7" borderId="42" xfId="0" applyFont="1" applyFill="1" applyBorder="1" applyAlignment="1" applyProtection="1">
      <alignment horizontal="center" vertical="top" wrapText="1"/>
    </xf>
    <xf numFmtId="0" fontId="11" fillId="7" borderId="16" xfId="0" applyFont="1" applyFill="1" applyBorder="1" applyAlignment="1" applyProtection="1">
      <alignment horizontal="center" vertical="top" wrapText="1"/>
    </xf>
    <xf numFmtId="0" fontId="11" fillId="7" borderId="41" xfId="0" applyFont="1" applyFill="1" applyBorder="1" applyAlignment="1" applyProtection="1">
      <alignment horizontal="center" vertical="top" wrapText="1"/>
    </xf>
    <xf numFmtId="0" fontId="11" fillId="7" borderId="23" xfId="0" applyFont="1" applyFill="1" applyBorder="1" applyAlignment="1" applyProtection="1">
      <alignment horizontal="center" vertical="top" wrapText="1"/>
    </xf>
    <xf numFmtId="0" fontId="11" fillId="7" borderId="44" xfId="0" applyFont="1" applyFill="1" applyBorder="1" applyAlignment="1" applyProtection="1">
      <alignment horizontal="center" vertical="top" wrapText="1"/>
    </xf>
    <xf numFmtId="0" fontId="2" fillId="7" borderId="16" xfId="0" applyFont="1" applyFill="1" applyBorder="1" applyAlignment="1" applyProtection="1">
      <alignment horizontal="center" textRotation="90" wrapText="1"/>
    </xf>
    <xf numFmtId="0" fontId="2" fillId="7" borderId="2" xfId="0" applyFont="1" applyFill="1" applyBorder="1" applyAlignment="1" applyProtection="1">
      <alignment horizontal="center" textRotation="90" wrapText="1"/>
    </xf>
    <xf numFmtId="0" fontId="11" fillId="10" borderId="23" xfId="0" applyFont="1" applyFill="1" applyBorder="1" applyAlignment="1" applyProtection="1">
      <alignment horizontal="center" vertical="top" wrapText="1"/>
    </xf>
    <xf numFmtId="0" fontId="11" fillId="10" borderId="44" xfId="0" applyFont="1" applyFill="1" applyBorder="1" applyAlignment="1" applyProtection="1">
      <alignment horizontal="center" vertical="top" wrapText="1"/>
    </xf>
    <xf numFmtId="0" fontId="11" fillId="8" borderId="13" xfId="0" applyFont="1" applyFill="1" applyBorder="1" applyAlignment="1" applyProtection="1">
      <alignment horizontal="center" vertical="top" wrapText="1"/>
    </xf>
    <xf numFmtId="0" fontId="11" fillId="8" borderId="42" xfId="0" applyFont="1" applyFill="1" applyBorder="1" applyAlignment="1" applyProtection="1">
      <alignment horizontal="center" vertical="top" wrapText="1"/>
    </xf>
    <xf numFmtId="0" fontId="2" fillId="3" borderId="38" xfId="0" applyFont="1" applyFill="1" applyBorder="1" applyAlignment="1" applyProtection="1">
      <alignment horizontal="center" vertical="center"/>
    </xf>
    <xf numFmtId="0" fontId="2" fillId="3" borderId="40" xfId="0" applyFont="1" applyFill="1" applyBorder="1" applyAlignment="1" applyProtection="1">
      <alignment horizontal="center" vertical="center"/>
    </xf>
    <xf numFmtId="0" fontId="2" fillId="3" borderId="1" xfId="0" applyFont="1" applyFill="1" applyBorder="1" applyAlignment="1" applyProtection="1">
      <alignment horizontal="center" vertical="top" wrapText="1"/>
    </xf>
    <xf numFmtId="0" fontId="2" fillId="3" borderId="42" xfId="0" applyFont="1" applyFill="1" applyBorder="1" applyAlignment="1" applyProtection="1">
      <alignment horizontal="center" vertical="top" wrapText="1"/>
    </xf>
    <xf numFmtId="0" fontId="2" fillId="3" borderId="40" xfId="0" applyFont="1" applyFill="1" applyBorder="1" applyAlignment="1" applyProtection="1">
      <alignment horizontal="center" vertical="top"/>
    </xf>
    <xf numFmtId="0" fontId="2" fillId="3" borderId="41" xfId="0" applyFont="1" applyFill="1" applyBorder="1" applyAlignment="1" applyProtection="1">
      <alignment horizontal="center" vertical="top"/>
    </xf>
    <xf numFmtId="0" fontId="6" fillId="6" borderId="46" xfId="0" applyFont="1" applyFill="1" applyBorder="1" applyAlignment="1" applyProtection="1">
      <alignment horizontal="center" vertical="center" wrapText="1"/>
    </xf>
    <xf numFmtId="0" fontId="6" fillId="6" borderId="37" xfId="0" applyFont="1" applyFill="1" applyBorder="1" applyAlignment="1" applyProtection="1">
      <alignment horizontal="center" vertical="center" wrapText="1"/>
    </xf>
    <xf numFmtId="0" fontId="6" fillId="6" borderId="47" xfId="0" applyFont="1" applyFill="1" applyBorder="1" applyAlignment="1" applyProtection="1">
      <alignment horizontal="center" vertical="center" wrapText="1"/>
    </xf>
    <xf numFmtId="0" fontId="6" fillId="6" borderId="32" xfId="0" applyFont="1" applyFill="1" applyBorder="1" applyAlignment="1" applyProtection="1">
      <alignment horizontal="center" vertical="center" wrapText="1"/>
    </xf>
    <xf numFmtId="0" fontId="12" fillId="13" borderId="7" xfId="0" applyFont="1" applyFill="1" applyBorder="1" applyAlignment="1" applyProtection="1">
      <alignment horizontal="center" vertical="center" wrapText="1"/>
    </xf>
    <xf numFmtId="0" fontId="9" fillId="13" borderId="9" xfId="0" applyFont="1" applyFill="1" applyBorder="1" applyAlignment="1" applyProtection="1">
      <alignment horizontal="center" vertical="center" wrapText="1"/>
    </xf>
    <xf numFmtId="0" fontId="9" fillId="16" borderId="7" xfId="0" applyFont="1" applyFill="1" applyBorder="1" applyAlignment="1" applyProtection="1">
      <alignment horizontal="center" wrapText="1"/>
    </xf>
    <xf numFmtId="0" fontId="0" fillId="0" borderId="7" xfId="0" applyBorder="1" applyAlignment="1" applyProtection="1">
      <alignment horizontal="left" wrapText="1"/>
    </xf>
    <xf numFmtId="0" fontId="12" fillId="13" borderId="10" xfId="0" applyFont="1" applyFill="1" applyBorder="1" applyAlignment="1" applyProtection="1">
      <alignment horizontal="center" vertical="center" wrapText="1"/>
    </xf>
    <xf numFmtId="49" fontId="6" fillId="6" borderId="14" xfId="0" applyNumberFormat="1" applyFont="1" applyFill="1" applyBorder="1" applyAlignment="1" applyProtection="1">
      <alignment horizontal="center" vertical="center" wrapText="1"/>
    </xf>
    <xf numFmtId="49" fontId="6" fillId="6" borderId="15" xfId="0" applyNumberFormat="1" applyFont="1" applyFill="1" applyBorder="1" applyAlignment="1" applyProtection="1">
      <alignment horizontal="center" vertical="center" wrapText="1"/>
    </xf>
    <xf numFmtId="0" fontId="11" fillId="10" borderId="34" xfId="0" applyFont="1" applyFill="1" applyBorder="1" applyAlignment="1" applyProtection="1">
      <alignment horizontal="center" vertical="top" wrapText="1"/>
    </xf>
    <xf numFmtId="0" fontId="11" fillId="10" borderId="49" xfId="0" applyFont="1" applyFill="1" applyBorder="1" applyAlignment="1" applyProtection="1">
      <alignment horizontal="center" vertical="top" wrapText="1"/>
    </xf>
    <xf numFmtId="0" fontId="11" fillId="7" borderId="21" xfId="0" applyFont="1" applyFill="1" applyBorder="1" applyAlignment="1" applyProtection="1">
      <alignment horizontal="center" vertical="top" wrapText="1"/>
    </xf>
    <xf numFmtId="0" fontId="11" fillId="7" borderId="43" xfId="0" applyFont="1" applyFill="1" applyBorder="1" applyAlignment="1" applyProtection="1">
      <alignment horizontal="center" vertical="top" wrapText="1"/>
    </xf>
    <xf numFmtId="0" fontId="11" fillId="7" borderId="21" xfId="0" applyFont="1" applyFill="1" applyBorder="1" applyAlignment="1" applyProtection="1">
      <alignment horizontal="center" vertical="top"/>
    </xf>
    <xf numFmtId="0" fontId="11" fillId="7" borderId="43" xfId="0" applyFont="1" applyFill="1" applyBorder="1" applyAlignment="1" applyProtection="1">
      <alignment horizontal="center" vertical="top"/>
    </xf>
    <xf numFmtId="0" fontId="11" fillId="7" borderId="13" xfId="0" applyFont="1" applyFill="1" applyBorder="1" applyAlignment="1" applyProtection="1">
      <alignment horizontal="center" vertical="top"/>
    </xf>
    <xf numFmtId="0" fontId="11" fillId="7" borderId="42" xfId="0" applyFont="1" applyFill="1" applyBorder="1" applyAlignment="1" applyProtection="1">
      <alignment horizontal="center" vertical="top"/>
    </xf>
    <xf numFmtId="0" fontId="2" fillId="17" borderId="13" xfId="0" applyFont="1" applyFill="1" applyBorder="1" applyAlignment="1" applyProtection="1">
      <alignment horizontal="center" vertical="center" wrapText="1"/>
    </xf>
    <xf numFmtId="0" fontId="2" fillId="17" borderId="4" xfId="0" applyFont="1" applyFill="1" applyBorder="1" applyAlignment="1" applyProtection="1">
      <alignment horizontal="center" vertical="center" wrapText="1"/>
    </xf>
    <xf numFmtId="0" fontId="11" fillId="17" borderId="13" xfId="0" applyFont="1" applyFill="1" applyBorder="1" applyAlignment="1" applyProtection="1">
      <alignment horizontal="center" vertical="center" wrapText="1"/>
    </xf>
    <xf numFmtId="0" fontId="11" fillId="17" borderId="4" xfId="0" applyFont="1" applyFill="1" applyBorder="1" applyAlignment="1" applyProtection="1">
      <alignment horizontal="center" vertical="center" wrapText="1"/>
    </xf>
    <xf numFmtId="0" fontId="6" fillId="23" borderId="18" xfId="0" applyFont="1" applyFill="1" applyBorder="1" applyAlignment="1" applyProtection="1">
      <alignment horizontal="center" vertical="center" wrapText="1"/>
    </xf>
    <xf numFmtId="0" fontId="6" fillId="23" borderId="19" xfId="0" applyFont="1" applyFill="1" applyBorder="1" applyAlignment="1" applyProtection="1">
      <alignment horizontal="center" vertical="center" wrapText="1"/>
    </xf>
    <xf numFmtId="0" fontId="6" fillId="24" borderId="18" xfId="0" applyFont="1" applyFill="1" applyBorder="1" applyAlignment="1" applyProtection="1">
      <alignment horizontal="center" vertical="center" wrapText="1"/>
    </xf>
    <xf numFmtId="0" fontId="6" fillId="24" borderId="19" xfId="0" applyFont="1" applyFill="1" applyBorder="1" applyAlignment="1" applyProtection="1">
      <alignment horizontal="center" vertical="center" wrapText="1"/>
    </xf>
    <xf numFmtId="0" fontId="6" fillId="24" borderId="20" xfId="0" applyFont="1" applyFill="1" applyBorder="1" applyAlignment="1" applyProtection="1">
      <alignment horizontal="center" vertical="center" wrapText="1"/>
    </xf>
    <xf numFmtId="0" fontId="11" fillId="25" borderId="19" xfId="0" applyFont="1" applyFill="1" applyBorder="1" applyAlignment="1" applyProtection="1">
      <alignment horizontal="center" vertical="center" wrapText="1"/>
    </xf>
    <xf numFmtId="0" fontId="11" fillId="26" borderId="18" xfId="0" applyFont="1" applyFill="1" applyBorder="1" applyAlignment="1" applyProtection="1">
      <alignment horizontal="center" vertical="center" wrapText="1"/>
    </xf>
    <xf numFmtId="0" fontId="11" fillId="26" borderId="20" xfId="0" applyFont="1" applyFill="1" applyBorder="1" applyAlignment="1" applyProtection="1">
      <alignment horizontal="center" vertical="center" wrapText="1"/>
    </xf>
    <xf numFmtId="0" fontId="6" fillId="23" borderId="59" xfId="0" applyFont="1" applyFill="1" applyBorder="1" applyAlignment="1" applyProtection="1">
      <alignment horizontal="center" vertical="center" wrapText="1"/>
    </xf>
    <xf numFmtId="0" fontId="6" fillId="23" borderId="60" xfId="0" applyFont="1" applyFill="1" applyBorder="1" applyAlignment="1" applyProtection="1">
      <alignment horizontal="center" vertical="center" wrapText="1"/>
    </xf>
    <xf numFmtId="0" fontId="6" fillId="23" borderId="61" xfId="0" applyFont="1" applyFill="1" applyBorder="1" applyAlignment="1" applyProtection="1">
      <alignment horizontal="center" vertical="center" wrapText="1"/>
    </xf>
    <xf numFmtId="0" fontId="6" fillId="23" borderId="13" xfId="0" applyFont="1" applyFill="1" applyBorder="1" applyAlignment="1" applyProtection="1">
      <alignment horizontal="center" vertical="center" wrapText="1"/>
    </xf>
    <xf numFmtId="0" fontId="6" fillId="23" borderId="1" xfId="0" applyFont="1" applyFill="1" applyBorder="1" applyAlignment="1" applyProtection="1">
      <alignment horizontal="center" vertical="center" wrapText="1"/>
    </xf>
    <xf numFmtId="0" fontId="6" fillId="23" borderId="42" xfId="0" applyFont="1" applyFill="1" applyBorder="1" applyAlignment="1" applyProtection="1">
      <alignment horizontal="center" vertical="center" wrapText="1"/>
    </xf>
    <xf numFmtId="0" fontId="6" fillId="23" borderId="23" xfId="0" applyFont="1" applyFill="1" applyBorder="1" applyAlignment="1" applyProtection="1">
      <alignment horizontal="center" vertical="center" wrapText="1"/>
    </xf>
    <xf numFmtId="0" fontId="6" fillId="23" borderId="45" xfId="0" applyFont="1" applyFill="1" applyBorder="1" applyAlignment="1" applyProtection="1">
      <alignment horizontal="center" vertical="center" wrapText="1"/>
    </xf>
    <xf numFmtId="0" fontId="6" fillId="23" borderId="44" xfId="0" applyFont="1" applyFill="1" applyBorder="1" applyAlignment="1" applyProtection="1">
      <alignment horizontal="center" vertical="center" wrapText="1"/>
    </xf>
    <xf numFmtId="0" fontId="28" fillId="23" borderId="23" xfId="0" applyFont="1" applyFill="1" applyBorder="1" applyAlignment="1" applyProtection="1">
      <alignment horizontal="center" vertical="center" wrapText="1"/>
    </xf>
    <xf numFmtId="0" fontId="28" fillId="23" borderId="45" xfId="0" applyFont="1" applyFill="1" applyBorder="1" applyAlignment="1" applyProtection="1">
      <alignment horizontal="center" vertical="center" wrapText="1"/>
    </xf>
    <xf numFmtId="0" fontId="28" fillId="23" borderId="44" xfId="0" applyFont="1" applyFill="1" applyBorder="1" applyAlignment="1" applyProtection="1">
      <alignment horizontal="center" vertical="center" wrapText="1"/>
    </xf>
    <xf numFmtId="0" fontId="6" fillId="24" borderId="16" xfId="0" applyFont="1" applyFill="1" applyBorder="1" applyAlignment="1" applyProtection="1">
      <alignment horizontal="center" vertical="center" wrapText="1"/>
    </xf>
    <xf numFmtId="0" fontId="6" fillId="24" borderId="40" xfId="0" applyFont="1" applyFill="1" applyBorder="1" applyAlignment="1" applyProtection="1">
      <alignment horizontal="center" vertical="center" wrapText="1"/>
    </xf>
    <xf numFmtId="0" fontId="6" fillId="24" borderId="41" xfId="0" applyFont="1" applyFill="1" applyBorder="1" applyAlignment="1" applyProtection="1">
      <alignment horizontal="center" vertical="center" wrapText="1"/>
    </xf>
    <xf numFmtId="0" fontId="6" fillId="24" borderId="13" xfId="0" applyFont="1" applyFill="1" applyBorder="1" applyAlignment="1" applyProtection="1">
      <alignment horizontal="center" vertical="center" wrapText="1"/>
    </xf>
    <xf numFmtId="0" fontId="6" fillId="24" borderId="1" xfId="0" applyFont="1" applyFill="1" applyBorder="1" applyAlignment="1" applyProtection="1">
      <alignment horizontal="center" vertical="center" wrapText="1"/>
    </xf>
    <xf numFmtId="0" fontId="6" fillId="24" borderId="42" xfId="0" applyFont="1" applyFill="1" applyBorder="1" applyAlignment="1" applyProtection="1">
      <alignment horizontal="center" vertical="center" wrapText="1"/>
    </xf>
    <xf numFmtId="0" fontId="28" fillId="24" borderId="14" xfId="0" applyFont="1" applyFill="1" applyBorder="1" applyAlignment="1" applyProtection="1">
      <alignment horizontal="center" vertical="center" wrapText="1"/>
    </xf>
    <xf numFmtId="0" fontId="28" fillId="24" borderId="15" xfId="0" applyFont="1" applyFill="1" applyBorder="1" applyAlignment="1" applyProtection="1">
      <alignment horizontal="center" vertical="center" wrapText="1"/>
    </xf>
    <xf numFmtId="0" fontId="28" fillId="24" borderId="33" xfId="0" applyFont="1" applyFill="1" applyBorder="1" applyAlignment="1" applyProtection="1">
      <alignment horizontal="center" vertical="center" wrapText="1"/>
    </xf>
    <xf numFmtId="0" fontId="11" fillId="25" borderId="21" xfId="0" applyFont="1" applyFill="1" applyBorder="1" applyAlignment="1" applyProtection="1">
      <alignment horizontal="center" vertical="center" wrapText="1"/>
    </xf>
    <xf numFmtId="0" fontId="11" fillId="25" borderId="48" xfId="0" applyFont="1" applyFill="1" applyBorder="1" applyAlignment="1" applyProtection="1">
      <alignment horizontal="center" vertical="center" wrapText="1"/>
    </xf>
    <xf numFmtId="0" fontId="11" fillId="25" borderId="43" xfId="0" applyFont="1" applyFill="1" applyBorder="1" applyAlignment="1" applyProtection="1">
      <alignment horizontal="center" vertical="center" wrapText="1"/>
    </xf>
    <xf numFmtId="0" fontId="11" fillId="25" borderId="23" xfId="0" applyFont="1" applyFill="1" applyBorder="1" applyAlignment="1" applyProtection="1">
      <alignment horizontal="center" vertical="center" wrapText="1"/>
    </xf>
    <xf numFmtId="0" fontId="11" fillId="25" borderId="45" xfId="0" applyFont="1" applyFill="1" applyBorder="1" applyAlignment="1" applyProtection="1">
      <alignment horizontal="center" vertical="center" wrapText="1"/>
    </xf>
    <xf numFmtId="0" fontId="11" fillId="25" borderId="44" xfId="0" applyFont="1" applyFill="1" applyBorder="1" applyAlignment="1" applyProtection="1">
      <alignment horizontal="center" vertical="center" wrapText="1"/>
    </xf>
    <xf numFmtId="0" fontId="11" fillId="26" borderId="59" xfId="0" applyFont="1" applyFill="1" applyBorder="1" applyAlignment="1" applyProtection="1">
      <alignment horizontal="center" vertical="center" wrapText="1"/>
    </xf>
    <xf numFmtId="0" fontId="11" fillId="26" borderId="60" xfId="0" applyFont="1" applyFill="1" applyBorder="1" applyAlignment="1" applyProtection="1">
      <alignment horizontal="center" vertical="center" wrapText="1"/>
    </xf>
    <xf numFmtId="0" fontId="11" fillId="26" borderId="61" xfId="0" applyFont="1" applyFill="1" applyBorder="1" applyAlignment="1" applyProtection="1">
      <alignment horizontal="center" vertical="center" wrapText="1"/>
    </xf>
    <xf numFmtId="0" fontId="11" fillId="26" borderId="14" xfId="0" applyFont="1" applyFill="1" applyBorder="1" applyAlignment="1" applyProtection="1">
      <alignment horizontal="center" vertical="center" wrapText="1"/>
    </xf>
    <xf numFmtId="0" fontId="11" fillId="26" borderId="15" xfId="0" applyFont="1" applyFill="1" applyBorder="1" applyAlignment="1" applyProtection="1">
      <alignment horizontal="center" vertical="center" wrapText="1"/>
    </xf>
    <xf numFmtId="0" fontId="11" fillId="26" borderId="33" xfId="0" applyFont="1" applyFill="1" applyBorder="1" applyAlignment="1" applyProtection="1">
      <alignment horizontal="center" vertical="center" wrapText="1"/>
    </xf>
    <xf numFmtId="0" fontId="0" fillId="0" borderId="0" xfId="0" applyAlignment="1">
      <alignment vertical="top"/>
    </xf>
    <xf numFmtId="0" fontId="34" fillId="0" borderId="0" xfId="0" applyFont="1" applyAlignment="1">
      <alignment horizontal="left" vertical="top"/>
    </xf>
    <xf numFmtId="0" fontId="35" fillId="0" borderId="0" xfId="0" applyFont="1" applyAlignment="1">
      <alignment horizontal="left" vertical="top"/>
    </xf>
  </cellXfs>
  <cellStyles count="2">
    <cellStyle name="Normalny" xfId="0" builtinId="0"/>
    <cellStyle name="Tekst ostrzeżenia" xfId="1" builtinId="11"/>
  </cellStyles>
  <dxfs count="43">
    <dxf>
      <fill>
        <patternFill>
          <bgColor rgb="FFFF0000"/>
        </patternFill>
      </fill>
    </dxf>
    <dxf>
      <fill>
        <patternFill>
          <bgColor rgb="FF92D050"/>
        </patternFill>
      </fill>
    </dxf>
    <dxf>
      <fill>
        <patternFill>
          <bgColor rgb="FFFF0000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</dxfs>
  <tableStyles count="0" defaultTableStyle="TableStyleMedium2" defaultPivotStyle="PivotStyleLight16"/>
  <colors>
    <mruColors>
      <color rgb="FFE9ABDC"/>
      <color rgb="FFF79709"/>
      <color rgb="FF0070C0"/>
      <color rgb="FFA23636"/>
      <color rgb="FF00B050"/>
      <color rgb="FFEAB200"/>
      <color rgb="FFE2AC00"/>
      <color rgb="FF008FFA"/>
      <color rgb="FF005DA2"/>
      <color rgb="FF00DA63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266700</xdr:colOff>
      <xdr:row>0</xdr:row>
      <xdr:rowOff>0</xdr:rowOff>
    </xdr:from>
    <xdr:to>
      <xdr:col>5</xdr:col>
      <xdr:colOff>322128</xdr:colOff>
      <xdr:row>3</xdr:row>
      <xdr:rowOff>93617</xdr:rowOff>
    </xdr:to>
    <xdr:pic>
      <xdr:nvPicPr>
        <xdr:cNvPr id="2" name="Obraz 1">
          <a:extLst>
            <a:ext uri="{FF2B5EF4-FFF2-40B4-BE49-F238E27FC236}">
              <a16:creationId xmlns:a16="http://schemas.microsoft.com/office/drawing/2014/main" id="{011472D1-076D-4035-9057-F2120AAB916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266700" y="0"/>
          <a:ext cx="2624234" cy="680357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38ED7CF-DF51-43BF-A344-502F574B04B6}">
  <dimension ref="A1:DA117"/>
  <sheetViews>
    <sheetView tabSelected="1" zoomScale="75" zoomScaleNormal="75" workbookViewId="0">
      <pane xSplit="22" ySplit="19" topLeftCell="AU20" activePane="bottomRight" state="frozen"/>
      <selection pane="topRight" activeCell="T1" sqref="T1"/>
      <selection pane="bottomLeft" activeCell="A20" sqref="A20"/>
      <selection pane="bottomRight" activeCell="L25" sqref="L25"/>
    </sheetView>
  </sheetViews>
  <sheetFormatPr defaultRowHeight="15" x14ac:dyDescent="0.25"/>
  <cols>
    <col min="1" max="1" width="5.42578125" style="1" customWidth="1"/>
    <col min="2" max="2" width="6.7109375" style="1" customWidth="1"/>
    <col min="3" max="3" width="12.7109375" style="1" customWidth="1"/>
    <col min="4" max="4" width="6.7109375" style="1" customWidth="1"/>
    <col min="5" max="5" width="6.7109375" style="2" customWidth="1"/>
    <col min="6" max="6" width="12" style="1" customWidth="1"/>
    <col min="7" max="7" width="7.140625" style="1" customWidth="1"/>
    <col min="8" max="8" width="14.85546875" style="3" customWidth="1"/>
    <col min="9" max="9" width="27.42578125" style="3" customWidth="1"/>
    <col min="10" max="12" width="6.85546875" style="3" customWidth="1"/>
    <col min="13" max="13" width="14.42578125" style="3" customWidth="1"/>
    <col min="14" max="14" width="12" style="1" customWidth="1"/>
    <col min="15" max="15" width="6.85546875" style="3" customWidth="1"/>
    <col min="16" max="16" width="11.85546875" style="3" customWidth="1"/>
    <col min="17" max="17" width="6.7109375" style="3" customWidth="1"/>
    <col min="18" max="18" width="10.42578125" style="32" customWidth="1"/>
    <col min="19" max="19" width="10.140625" style="32" customWidth="1"/>
    <col min="20" max="20" width="10.42578125" style="3" customWidth="1"/>
    <col min="21" max="21" width="10" style="3" customWidth="1"/>
    <col min="22" max="22" width="6.5703125" style="3" customWidth="1"/>
    <col min="23" max="23" width="5.7109375" style="1" customWidth="1"/>
    <col min="24" max="24" width="7.7109375" style="1" customWidth="1"/>
    <col min="25" max="25" width="8.5703125" style="1" customWidth="1"/>
    <col min="26" max="26" width="8.28515625" style="1" customWidth="1"/>
    <col min="27" max="27" width="7.85546875" style="1" customWidth="1"/>
    <col min="28" max="29" width="7.5703125" style="1" customWidth="1"/>
    <col min="30" max="30" width="7.140625" style="1" customWidth="1"/>
    <col min="31" max="31" width="5.7109375" style="1" customWidth="1"/>
    <col min="32" max="32" width="8.42578125" style="1" customWidth="1"/>
    <col min="33" max="35" width="7.5703125" style="1" customWidth="1"/>
    <col min="36" max="43" width="5.7109375" style="1" customWidth="1"/>
    <col min="44" max="45" width="7" style="1" customWidth="1"/>
    <col min="46" max="46" width="5.7109375" style="1" customWidth="1"/>
    <col min="47" max="48" width="7.140625" style="1" customWidth="1"/>
    <col min="49" max="49" width="6.140625" style="1" customWidth="1"/>
    <col min="50" max="50" width="6.28515625" style="1" customWidth="1"/>
    <col min="51" max="52" width="6.85546875" style="1" bestFit="1" customWidth="1"/>
    <col min="53" max="54" width="5.7109375" style="1" customWidth="1"/>
    <col min="55" max="55" width="6.42578125" style="1" customWidth="1"/>
    <col min="56" max="56" width="5" style="1" customWidth="1"/>
    <col min="57" max="58" width="7.140625" style="1" customWidth="1"/>
    <col min="59" max="59" width="5.7109375" style="1" customWidth="1"/>
    <col min="60" max="60" width="6.7109375" style="1" customWidth="1"/>
    <col min="61" max="66" width="5.7109375" style="1" customWidth="1"/>
    <col min="67" max="68" width="6.7109375" style="1" customWidth="1"/>
    <col min="69" max="69" width="12.85546875" style="33" customWidth="1"/>
    <col min="70" max="70" width="28.85546875" style="3" customWidth="1"/>
    <col min="71" max="16384" width="9.140625" style="1"/>
  </cols>
  <sheetData>
    <row r="1" spans="1:91" s="13" customFormat="1" x14ac:dyDescent="0.25">
      <c r="E1" s="14"/>
      <c r="H1" s="15"/>
      <c r="I1" s="15"/>
      <c r="J1" s="15"/>
      <c r="K1" s="15"/>
      <c r="L1" s="15"/>
      <c r="M1" s="15"/>
      <c r="O1" s="15"/>
      <c r="P1" s="15"/>
      <c r="Q1" s="15"/>
      <c r="R1" s="134"/>
      <c r="S1" s="134"/>
      <c r="T1" s="15"/>
      <c r="U1" s="15"/>
      <c r="V1" s="15"/>
      <c r="BQ1" s="135"/>
      <c r="BR1" s="15"/>
    </row>
    <row r="2" spans="1:91" s="13" customFormat="1" x14ac:dyDescent="0.25">
      <c r="E2" s="14"/>
      <c r="H2" s="15"/>
      <c r="I2" s="15"/>
      <c r="J2" s="15"/>
      <c r="K2" s="15"/>
      <c r="L2" s="15"/>
      <c r="M2" s="15"/>
      <c r="O2" s="15"/>
      <c r="P2" s="15"/>
      <c r="Q2" s="15"/>
      <c r="R2" s="134"/>
      <c r="S2" s="134"/>
      <c r="T2" s="15"/>
      <c r="U2" s="15"/>
      <c r="V2" s="15"/>
      <c r="BQ2" s="135"/>
      <c r="BR2" s="15"/>
    </row>
    <row r="3" spans="1:91" s="13" customFormat="1" x14ac:dyDescent="0.25">
      <c r="E3" s="14"/>
      <c r="H3" s="15"/>
      <c r="I3" s="15"/>
      <c r="J3" s="15"/>
      <c r="K3" s="15"/>
      <c r="L3" s="15"/>
      <c r="M3" s="15"/>
      <c r="O3" s="15"/>
      <c r="P3" s="15"/>
      <c r="Q3" s="15"/>
      <c r="R3" s="134"/>
      <c r="S3" s="134"/>
      <c r="T3" s="15"/>
      <c r="U3" s="15"/>
      <c r="V3" s="15"/>
      <c r="BQ3" s="135"/>
      <c r="BR3" s="15"/>
    </row>
    <row r="4" spans="1:91" s="13" customFormat="1" x14ac:dyDescent="0.25">
      <c r="E4" s="14"/>
      <c r="H4" s="15"/>
      <c r="I4" s="15"/>
      <c r="J4" s="15"/>
      <c r="K4" s="15"/>
      <c r="L4" s="15"/>
      <c r="M4" s="15"/>
      <c r="O4" s="15"/>
      <c r="P4" s="15"/>
      <c r="Q4" s="15"/>
      <c r="R4" s="134"/>
      <c r="S4" s="134"/>
      <c r="T4" s="15"/>
      <c r="U4" s="15"/>
      <c r="V4" s="15"/>
      <c r="BQ4" s="135"/>
      <c r="BR4" s="15"/>
    </row>
    <row r="5" spans="1:91" s="13" customFormat="1" ht="18.75" x14ac:dyDescent="0.3">
      <c r="E5" s="14"/>
      <c r="G5" s="16" t="s">
        <v>23</v>
      </c>
      <c r="H5" s="17"/>
      <c r="I5" s="18" t="s">
        <v>130</v>
      </c>
      <c r="J5" s="15"/>
      <c r="K5" s="15"/>
      <c r="L5" s="15"/>
      <c r="M5" s="19"/>
      <c r="O5" s="15"/>
      <c r="P5" s="15"/>
      <c r="Q5" s="15"/>
      <c r="R5" s="134"/>
      <c r="S5" s="134"/>
      <c r="T5" s="15"/>
      <c r="U5" s="15"/>
      <c r="V5" s="15"/>
      <c r="BQ5" s="135"/>
      <c r="BR5" s="15"/>
    </row>
    <row r="6" spans="1:91" s="13" customFormat="1" ht="18.75" x14ac:dyDescent="0.3">
      <c r="E6" s="14"/>
      <c r="G6" s="16" t="s">
        <v>24</v>
      </c>
      <c r="H6" s="17"/>
      <c r="I6" s="18" t="s">
        <v>210</v>
      </c>
      <c r="J6" s="15"/>
      <c r="K6" s="15"/>
      <c r="L6" s="15"/>
      <c r="M6" s="19"/>
      <c r="O6" s="15"/>
      <c r="P6" s="15"/>
      <c r="Q6" s="15"/>
      <c r="R6" s="134"/>
      <c r="S6" s="134"/>
      <c r="T6" s="15"/>
      <c r="U6" s="15"/>
      <c r="V6" s="15"/>
      <c r="AM6" s="136" t="s">
        <v>26</v>
      </c>
      <c r="BQ6" s="135"/>
      <c r="BR6" s="15"/>
    </row>
    <row r="7" spans="1:91" s="13" customFormat="1" x14ac:dyDescent="0.25">
      <c r="E7" s="14"/>
      <c r="G7" s="20" t="s">
        <v>27</v>
      </c>
      <c r="H7" s="21"/>
      <c r="I7" s="22" t="s">
        <v>189</v>
      </c>
      <c r="J7" s="23"/>
      <c r="K7" s="23"/>
      <c r="L7" s="23"/>
      <c r="M7" s="15"/>
      <c r="O7" s="15"/>
      <c r="P7" s="15"/>
      <c r="Q7" s="15"/>
      <c r="R7" s="134"/>
      <c r="S7" s="134"/>
      <c r="T7" s="15"/>
      <c r="U7" s="15"/>
      <c r="V7" s="15"/>
      <c r="AN7" s="13" t="s">
        <v>22</v>
      </c>
      <c r="BQ7" s="135"/>
      <c r="BR7" s="15"/>
    </row>
    <row r="8" spans="1:91" s="13" customFormat="1" ht="18.75" x14ac:dyDescent="0.3">
      <c r="E8" s="14"/>
      <c r="G8" s="20" t="s">
        <v>44</v>
      </c>
      <c r="H8" s="21"/>
      <c r="I8" s="18" t="s">
        <v>129</v>
      </c>
      <c r="J8" s="15"/>
      <c r="K8" s="15"/>
      <c r="L8" s="15"/>
      <c r="M8" s="19"/>
      <c r="O8" s="15"/>
      <c r="P8" s="15"/>
      <c r="Q8" s="15"/>
      <c r="R8" s="134"/>
      <c r="S8" s="134"/>
      <c r="T8" s="15"/>
      <c r="U8" s="15"/>
      <c r="V8" s="15"/>
      <c r="AW8" s="13" t="s">
        <v>0</v>
      </c>
      <c r="BQ8" s="135"/>
      <c r="BR8" s="15"/>
    </row>
    <row r="9" spans="1:91" s="13" customFormat="1" x14ac:dyDescent="0.25">
      <c r="E9" s="14"/>
      <c r="G9" s="20" t="s">
        <v>46</v>
      </c>
      <c r="H9" s="21"/>
      <c r="I9" s="137" t="s">
        <v>113</v>
      </c>
      <c r="J9" s="15"/>
      <c r="K9" s="15"/>
      <c r="L9" s="15"/>
      <c r="M9" s="15"/>
      <c r="O9" s="15"/>
      <c r="P9" s="15"/>
      <c r="Q9" s="15"/>
      <c r="R9" s="134"/>
      <c r="S9" s="134"/>
      <c r="T9" s="15"/>
      <c r="U9" s="15"/>
      <c r="V9" s="15"/>
      <c r="AW9" s="13" t="s">
        <v>45</v>
      </c>
      <c r="BQ9" s="135"/>
      <c r="BR9" s="15"/>
    </row>
    <row r="10" spans="1:91" s="13" customFormat="1" ht="18.75" x14ac:dyDescent="0.3">
      <c r="E10" s="14"/>
      <c r="G10" s="20" t="s">
        <v>25</v>
      </c>
      <c r="H10" s="21"/>
      <c r="I10" s="18" t="s">
        <v>209</v>
      </c>
      <c r="J10" s="15"/>
      <c r="K10" s="15"/>
      <c r="L10" s="15"/>
      <c r="M10" s="19"/>
      <c r="O10" s="23"/>
      <c r="P10" s="23"/>
      <c r="Q10" s="23"/>
      <c r="R10" s="138"/>
      <c r="S10" s="138"/>
      <c r="T10" s="23"/>
      <c r="U10" s="23"/>
      <c r="V10" s="23"/>
      <c r="BQ10" s="135"/>
      <c r="BR10" s="15"/>
    </row>
    <row r="11" spans="1:91" s="13" customFormat="1" x14ac:dyDescent="0.25">
      <c r="E11" s="14"/>
      <c r="G11" s="24" t="s">
        <v>47</v>
      </c>
      <c r="H11" s="21"/>
      <c r="I11" s="21">
        <v>4</v>
      </c>
      <c r="J11" s="26"/>
      <c r="K11" s="26"/>
      <c r="L11" s="26"/>
      <c r="M11" s="15"/>
      <c r="O11" s="15"/>
      <c r="P11" s="15"/>
      <c r="Q11" s="15"/>
      <c r="R11" s="134"/>
      <c r="S11" s="134"/>
      <c r="T11" s="15"/>
      <c r="U11" s="15"/>
      <c r="V11" s="15"/>
      <c r="BQ11" s="135"/>
      <c r="BR11" s="15"/>
    </row>
    <row r="12" spans="1:91" s="13" customFormat="1" x14ac:dyDescent="0.25">
      <c r="E12" s="14"/>
      <c r="G12" s="24" t="s">
        <v>48</v>
      </c>
      <c r="H12" s="21"/>
      <c r="I12" s="25">
        <f>P72</f>
        <v>1431</v>
      </c>
      <c r="J12" s="139"/>
      <c r="K12" s="139"/>
      <c r="L12" s="139"/>
      <c r="M12" s="15"/>
      <c r="O12" s="15"/>
      <c r="P12" s="15"/>
      <c r="Q12" s="15"/>
      <c r="R12" s="134"/>
      <c r="S12" s="134"/>
      <c r="T12" s="15"/>
      <c r="U12" s="15"/>
      <c r="V12" s="15"/>
      <c r="BQ12" s="135"/>
      <c r="BR12" s="15"/>
    </row>
    <row r="13" spans="1:91" s="13" customFormat="1" x14ac:dyDescent="0.25">
      <c r="E13" s="14"/>
      <c r="G13" s="24" t="s">
        <v>49</v>
      </c>
      <c r="H13" s="21"/>
      <c r="I13" s="21">
        <v>120</v>
      </c>
      <c r="J13" s="26"/>
      <c r="K13" s="26"/>
      <c r="L13" s="26"/>
      <c r="M13" s="15"/>
      <c r="O13" s="15"/>
      <c r="P13" s="15"/>
      <c r="Q13" s="15"/>
      <c r="R13" s="134"/>
      <c r="S13" s="134"/>
      <c r="T13" s="15"/>
      <c r="U13" s="15"/>
      <c r="V13" s="15"/>
      <c r="BQ13" s="135"/>
      <c r="BR13" s="15"/>
    </row>
    <row r="14" spans="1:91" s="13" customFormat="1" ht="15.75" thickBot="1" x14ac:dyDescent="0.3">
      <c r="E14" s="14"/>
      <c r="H14" s="15"/>
      <c r="I14" s="15"/>
      <c r="J14" s="15"/>
      <c r="K14" s="15"/>
      <c r="L14" s="15"/>
      <c r="M14" s="26"/>
      <c r="O14" s="26"/>
      <c r="P14" s="26"/>
      <c r="Q14" s="26"/>
      <c r="R14" s="140"/>
      <c r="S14" s="141"/>
      <c r="T14" s="26"/>
      <c r="U14" s="26"/>
      <c r="V14" s="26"/>
      <c r="BQ14" s="135"/>
      <c r="BR14" s="15"/>
    </row>
    <row r="15" spans="1:91" s="13" customFormat="1" ht="24" customHeight="1" thickBot="1" x14ac:dyDescent="0.3">
      <c r="A15" s="466" t="s">
        <v>1</v>
      </c>
      <c r="B15" s="407" t="s">
        <v>40</v>
      </c>
      <c r="C15" s="407" t="s">
        <v>50</v>
      </c>
      <c r="D15" s="407" t="s">
        <v>51</v>
      </c>
      <c r="E15" s="407" t="s">
        <v>32</v>
      </c>
      <c r="F15" s="407" t="s">
        <v>33</v>
      </c>
      <c r="G15" s="407" t="s">
        <v>52</v>
      </c>
      <c r="H15" s="407" t="s">
        <v>92</v>
      </c>
      <c r="I15" s="407" t="s">
        <v>2</v>
      </c>
      <c r="J15" s="407" t="s">
        <v>114</v>
      </c>
      <c r="K15" s="407" t="s">
        <v>115</v>
      </c>
      <c r="L15" s="407" t="s">
        <v>174</v>
      </c>
      <c r="M15" s="427" t="s">
        <v>28</v>
      </c>
      <c r="N15" s="427"/>
      <c r="O15" s="427"/>
      <c r="P15" s="427"/>
      <c r="Q15" s="427"/>
      <c r="R15" s="427"/>
      <c r="S15" s="427"/>
      <c r="T15" s="427"/>
      <c r="U15" s="427"/>
      <c r="V15" s="453"/>
      <c r="W15" s="427" t="s">
        <v>3</v>
      </c>
      <c r="X15" s="427"/>
      <c r="Y15" s="427"/>
      <c r="Z15" s="427"/>
      <c r="AA15" s="427"/>
      <c r="AB15" s="427"/>
      <c r="AC15" s="427"/>
      <c r="AD15" s="427"/>
      <c r="AE15" s="427"/>
      <c r="AF15" s="427"/>
      <c r="AG15" s="427"/>
      <c r="AH15" s="427"/>
      <c r="AI15" s="427"/>
      <c r="AJ15" s="427"/>
      <c r="AK15" s="427"/>
      <c r="AL15" s="427"/>
      <c r="AM15" s="427"/>
      <c r="AN15" s="427"/>
      <c r="AO15" s="427"/>
      <c r="AP15" s="427"/>
      <c r="AQ15" s="427"/>
      <c r="AR15" s="427"/>
      <c r="AS15" s="427"/>
      <c r="AT15" s="428" t="s">
        <v>4</v>
      </c>
      <c r="AU15" s="429"/>
      <c r="AV15" s="429"/>
      <c r="AW15" s="429"/>
      <c r="AX15" s="429"/>
      <c r="AY15" s="429"/>
      <c r="AZ15" s="429"/>
      <c r="BA15" s="429"/>
      <c r="BB15" s="429"/>
      <c r="BC15" s="429"/>
      <c r="BD15" s="429"/>
      <c r="BE15" s="429"/>
      <c r="BF15" s="429"/>
      <c r="BG15" s="429"/>
      <c r="BH15" s="429"/>
      <c r="BI15" s="429"/>
      <c r="BJ15" s="429"/>
      <c r="BK15" s="429"/>
      <c r="BL15" s="429"/>
      <c r="BM15" s="429"/>
      <c r="BN15" s="429"/>
      <c r="BO15" s="429"/>
      <c r="BP15" s="430"/>
      <c r="BQ15" s="472" t="s">
        <v>58</v>
      </c>
      <c r="BR15" s="473"/>
      <c r="BS15" s="495" t="s">
        <v>137</v>
      </c>
      <c r="BT15" s="496"/>
      <c r="BU15" s="496"/>
      <c r="BV15" s="496"/>
      <c r="BW15" s="496"/>
      <c r="BX15" s="496"/>
      <c r="BY15" s="496"/>
      <c r="BZ15" s="497" t="s">
        <v>138</v>
      </c>
      <c r="CA15" s="498"/>
      <c r="CB15" s="498"/>
      <c r="CC15" s="498"/>
      <c r="CD15" s="498"/>
      <c r="CE15" s="498"/>
      <c r="CF15" s="499"/>
      <c r="CG15" s="500" t="s">
        <v>139</v>
      </c>
      <c r="CH15" s="500"/>
      <c r="CI15" s="501" t="s">
        <v>140</v>
      </c>
      <c r="CJ15" s="502"/>
      <c r="CK15" s="396" t="s">
        <v>112</v>
      </c>
      <c r="CL15" s="396"/>
      <c r="CM15" s="397"/>
    </row>
    <row r="16" spans="1:91" s="13" customFormat="1" ht="46.5" customHeight="1" x14ac:dyDescent="0.25">
      <c r="A16" s="467"/>
      <c r="B16" s="408"/>
      <c r="C16" s="408"/>
      <c r="D16" s="408"/>
      <c r="E16" s="408"/>
      <c r="F16" s="408"/>
      <c r="G16" s="408"/>
      <c r="H16" s="408"/>
      <c r="I16" s="408"/>
      <c r="J16" s="408"/>
      <c r="K16" s="408"/>
      <c r="L16" s="408"/>
      <c r="M16" s="418" t="s">
        <v>69</v>
      </c>
      <c r="N16" s="418"/>
      <c r="O16" s="418"/>
      <c r="P16" s="419"/>
      <c r="Q16" s="416" t="s">
        <v>5</v>
      </c>
      <c r="R16" s="417"/>
      <c r="S16" s="417"/>
      <c r="T16" s="417"/>
      <c r="U16" s="417"/>
      <c r="V16" s="451" t="s">
        <v>117</v>
      </c>
      <c r="W16" s="435" t="s">
        <v>118</v>
      </c>
      <c r="X16" s="433" t="s">
        <v>19</v>
      </c>
      <c r="Y16" s="447" t="s">
        <v>73</v>
      </c>
      <c r="Z16" s="437" t="s">
        <v>18</v>
      </c>
      <c r="AA16" s="439" t="s">
        <v>17</v>
      </c>
      <c r="AB16" s="441" t="s">
        <v>6</v>
      </c>
      <c r="AC16" s="442"/>
      <c r="AD16" s="449" t="s">
        <v>7</v>
      </c>
      <c r="AE16" s="431" t="s">
        <v>8</v>
      </c>
      <c r="AF16" s="449" t="s">
        <v>9</v>
      </c>
      <c r="AG16" s="420" t="s">
        <v>119</v>
      </c>
      <c r="AH16" s="421"/>
      <c r="AI16" s="422"/>
      <c r="AJ16" s="449" t="s">
        <v>10</v>
      </c>
      <c r="AK16" s="431" t="s">
        <v>11</v>
      </c>
      <c r="AL16" s="431" t="s">
        <v>12</v>
      </c>
      <c r="AM16" s="431" t="s">
        <v>13</v>
      </c>
      <c r="AN16" s="431" t="s">
        <v>14</v>
      </c>
      <c r="AO16" s="431" t="s">
        <v>15</v>
      </c>
      <c r="AP16" s="431" t="s">
        <v>54</v>
      </c>
      <c r="AQ16" s="431" t="s">
        <v>16</v>
      </c>
      <c r="AR16" s="423" t="s">
        <v>55</v>
      </c>
      <c r="AS16" s="425" t="s">
        <v>67</v>
      </c>
      <c r="AT16" s="460" t="s">
        <v>118</v>
      </c>
      <c r="AU16" s="433" t="s">
        <v>19</v>
      </c>
      <c r="AV16" s="447" t="s">
        <v>29</v>
      </c>
      <c r="AW16" s="437" t="s">
        <v>18</v>
      </c>
      <c r="AX16" s="439" t="s">
        <v>17</v>
      </c>
      <c r="AY16" s="441" t="s">
        <v>6</v>
      </c>
      <c r="AZ16" s="442"/>
      <c r="BA16" s="449" t="s">
        <v>7</v>
      </c>
      <c r="BB16" s="431" t="s">
        <v>20</v>
      </c>
      <c r="BC16" s="431" t="s">
        <v>9</v>
      </c>
      <c r="BD16" s="420" t="s">
        <v>119</v>
      </c>
      <c r="BE16" s="421"/>
      <c r="BF16" s="422"/>
      <c r="BG16" s="449" t="s">
        <v>10</v>
      </c>
      <c r="BH16" s="431" t="s">
        <v>11</v>
      </c>
      <c r="BI16" s="431" t="s">
        <v>12</v>
      </c>
      <c r="BJ16" s="431" t="s">
        <v>13</v>
      </c>
      <c r="BK16" s="431" t="s">
        <v>14</v>
      </c>
      <c r="BL16" s="431" t="s">
        <v>15</v>
      </c>
      <c r="BM16" s="431" t="s">
        <v>54</v>
      </c>
      <c r="BN16" s="431" t="s">
        <v>16</v>
      </c>
      <c r="BO16" s="443" t="s">
        <v>55</v>
      </c>
      <c r="BP16" s="445" t="s">
        <v>67</v>
      </c>
      <c r="BQ16" s="474"/>
      <c r="BR16" s="475"/>
      <c r="BS16" s="503" t="s">
        <v>141</v>
      </c>
      <c r="BT16" s="506" t="s">
        <v>142</v>
      </c>
      <c r="BU16" s="509" t="s">
        <v>143</v>
      </c>
      <c r="BV16" s="506" t="s">
        <v>144</v>
      </c>
      <c r="BW16" s="509" t="s">
        <v>145</v>
      </c>
      <c r="BX16" s="506" t="s">
        <v>146</v>
      </c>
      <c r="BY16" s="512" t="s">
        <v>147</v>
      </c>
      <c r="BZ16" s="515" t="s">
        <v>141</v>
      </c>
      <c r="CA16" s="518" t="s">
        <v>142</v>
      </c>
      <c r="CB16" s="518" t="s">
        <v>143</v>
      </c>
      <c r="CC16" s="518" t="s">
        <v>144</v>
      </c>
      <c r="CD16" s="518" t="s">
        <v>145</v>
      </c>
      <c r="CE16" s="518" t="s">
        <v>146</v>
      </c>
      <c r="CF16" s="521" t="s">
        <v>147</v>
      </c>
      <c r="CG16" s="524" t="s">
        <v>148</v>
      </c>
      <c r="CH16" s="527" t="s">
        <v>149</v>
      </c>
      <c r="CI16" s="530" t="s">
        <v>148</v>
      </c>
      <c r="CJ16" s="533" t="s">
        <v>149</v>
      </c>
      <c r="CK16" s="396"/>
      <c r="CL16" s="396"/>
      <c r="CM16" s="397"/>
    </row>
    <row r="17" spans="1:105" s="13" customFormat="1" ht="78.75" customHeight="1" x14ac:dyDescent="0.25">
      <c r="A17" s="467"/>
      <c r="B17" s="408"/>
      <c r="C17" s="408"/>
      <c r="D17" s="408"/>
      <c r="E17" s="408"/>
      <c r="F17" s="408"/>
      <c r="G17" s="408"/>
      <c r="H17" s="408"/>
      <c r="I17" s="408"/>
      <c r="J17" s="408"/>
      <c r="K17" s="408"/>
      <c r="L17" s="408"/>
      <c r="M17" s="142" t="s">
        <v>71</v>
      </c>
      <c r="N17" s="143" t="s">
        <v>68</v>
      </c>
      <c r="O17" s="144" t="s">
        <v>72</v>
      </c>
      <c r="P17" s="145" t="s">
        <v>70</v>
      </c>
      <c r="Q17" s="146" t="s">
        <v>66</v>
      </c>
      <c r="R17" s="147" t="s">
        <v>77</v>
      </c>
      <c r="S17" s="148" t="s">
        <v>175</v>
      </c>
      <c r="T17" s="149" t="s">
        <v>82</v>
      </c>
      <c r="U17" s="150" t="s">
        <v>83</v>
      </c>
      <c r="V17" s="452"/>
      <c r="W17" s="436"/>
      <c r="X17" s="434"/>
      <c r="Y17" s="448"/>
      <c r="Z17" s="438"/>
      <c r="AA17" s="440"/>
      <c r="AB17" s="151" t="s">
        <v>64</v>
      </c>
      <c r="AC17" s="152" t="s">
        <v>65</v>
      </c>
      <c r="AD17" s="450"/>
      <c r="AE17" s="432"/>
      <c r="AF17" s="450"/>
      <c r="AG17" s="153" t="s">
        <v>61</v>
      </c>
      <c r="AH17" s="153" t="s">
        <v>62</v>
      </c>
      <c r="AI17" s="153" t="s">
        <v>63</v>
      </c>
      <c r="AJ17" s="450"/>
      <c r="AK17" s="432"/>
      <c r="AL17" s="432"/>
      <c r="AM17" s="432"/>
      <c r="AN17" s="432"/>
      <c r="AO17" s="432"/>
      <c r="AP17" s="432"/>
      <c r="AQ17" s="432"/>
      <c r="AR17" s="424"/>
      <c r="AS17" s="426"/>
      <c r="AT17" s="461"/>
      <c r="AU17" s="434"/>
      <c r="AV17" s="448"/>
      <c r="AW17" s="438"/>
      <c r="AX17" s="440"/>
      <c r="AY17" s="151" t="s">
        <v>64</v>
      </c>
      <c r="AZ17" s="152" t="s">
        <v>65</v>
      </c>
      <c r="BA17" s="450"/>
      <c r="BB17" s="432"/>
      <c r="BC17" s="432"/>
      <c r="BD17" s="153" t="s">
        <v>61</v>
      </c>
      <c r="BE17" s="153" t="s">
        <v>62</v>
      </c>
      <c r="BF17" s="153" t="s">
        <v>63</v>
      </c>
      <c r="BG17" s="450"/>
      <c r="BH17" s="432"/>
      <c r="BI17" s="432"/>
      <c r="BJ17" s="432"/>
      <c r="BK17" s="432"/>
      <c r="BL17" s="432"/>
      <c r="BM17" s="432"/>
      <c r="BN17" s="432"/>
      <c r="BO17" s="444"/>
      <c r="BP17" s="446"/>
      <c r="BQ17" s="154" t="s">
        <v>31</v>
      </c>
      <c r="BR17" s="155" t="s">
        <v>30</v>
      </c>
      <c r="BS17" s="504"/>
      <c r="BT17" s="507"/>
      <c r="BU17" s="510"/>
      <c r="BV17" s="507"/>
      <c r="BW17" s="510"/>
      <c r="BX17" s="507"/>
      <c r="BY17" s="513"/>
      <c r="BZ17" s="516"/>
      <c r="CA17" s="519"/>
      <c r="CB17" s="519"/>
      <c r="CC17" s="519"/>
      <c r="CD17" s="519"/>
      <c r="CE17" s="519"/>
      <c r="CF17" s="522"/>
      <c r="CG17" s="525"/>
      <c r="CH17" s="528"/>
      <c r="CI17" s="531"/>
      <c r="CJ17" s="534"/>
      <c r="CK17" s="398" t="s">
        <v>109</v>
      </c>
      <c r="CL17" s="400" t="s">
        <v>110</v>
      </c>
      <c r="CM17" s="402" t="s">
        <v>111</v>
      </c>
    </row>
    <row r="18" spans="1:105" s="175" customFormat="1" ht="13.5" customHeight="1" x14ac:dyDescent="0.25">
      <c r="A18" s="470"/>
      <c r="B18" s="468"/>
      <c r="C18" s="468"/>
      <c r="D18" s="468"/>
      <c r="E18" s="468"/>
      <c r="F18" s="468"/>
      <c r="G18" s="468"/>
      <c r="H18" s="156"/>
      <c r="I18" s="468"/>
      <c r="J18" s="408"/>
      <c r="K18" s="408"/>
      <c r="L18" s="408"/>
      <c r="M18" s="157">
        <v>1</v>
      </c>
      <c r="N18" s="158">
        <v>2</v>
      </c>
      <c r="O18" s="159">
        <v>3</v>
      </c>
      <c r="P18" s="160">
        <v>4</v>
      </c>
      <c r="Q18" s="161">
        <v>5</v>
      </c>
      <c r="R18" s="162">
        <v>6</v>
      </c>
      <c r="S18" s="162">
        <v>7</v>
      </c>
      <c r="T18" s="163">
        <v>8</v>
      </c>
      <c r="U18" s="164">
        <v>9</v>
      </c>
      <c r="V18" s="414">
        <v>10</v>
      </c>
      <c r="W18" s="485">
        <v>11</v>
      </c>
      <c r="X18" s="165">
        <v>12</v>
      </c>
      <c r="Y18" s="166">
        <v>13</v>
      </c>
      <c r="Z18" s="167">
        <v>14</v>
      </c>
      <c r="AA18" s="168">
        <v>15</v>
      </c>
      <c r="AB18" s="485">
        <v>16</v>
      </c>
      <c r="AC18" s="169">
        <v>17</v>
      </c>
      <c r="AD18" s="454">
        <v>18</v>
      </c>
      <c r="AE18" s="454">
        <v>19</v>
      </c>
      <c r="AF18" s="454">
        <v>20</v>
      </c>
      <c r="AG18" s="170">
        <v>21</v>
      </c>
      <c r="AH18" s="454">
        <v>22</v>
      </c>
      <c r="AI18" s="454">
        <v>23</v>
      </c>
      <c r="AJ18" s="454">
        <v>24</v>
      </c>
      <c r="AK18" s="454">
        <v>25</v>
      </c>
      <c r="AL18" s="454">
        <v>26</v>
      </c>
      <c r="AM18" s="454">
        <v>27</v>
      </c>
      <c r="AN18" s="454">
        <v>28</v>
      </c>
      <c r="AO18" s="454">
        <v>29</v>
      </c>
      <c r="AP18" s="454">
        <v>30</v>
      </c>
      <c r="AQ18" s="454">
        <v>31</v>
      </c>
      <c r="AR18" s="464">
        <v>32</v>
      </c>
      <c r="AS18" s="462">
        <v>33</v>
      </c>
      <c r="AT18" s="456">
        <v>34</v>
      </c>
      <c r="AU18" s="458">
        <v>35</v>
      </c>
      <c r="AV18" s="171">
        <v>36</v>
      </c>
      <c r="AW18" s="167">
        <v>37</v>
      </c>
      <c r="AX18" s="172">
        <v>38</v>
      </c>
      <c r="AY18" s="454">
        <v>39</v>
      </c>
      <c r="AZ18" s="169">
        <v>40</v>
      </c>
      <c r="BA18" s="454">
        <v>41</v>
      </c>
      <c r="BB18" s="454">
        <v>42</v>
      </c>
      <c r="BC18" s="454">
        <v>43</v>
      </c>
      <c r="BD18" s="489">
        <v>44</v>
      </c>
      <c r="BE18" s="487">
        <v>45</v>
      </c>
      <c r="BF18" s="173">
        <v>46</v>
      </c>
      <c r="BG18" s="454">
        <v>47</v>
      </c>
      <c r="BH18" s="454">
        <v>48</v>
      </c>
      <c r="BI18" s="454">
        <v>49</v>
      </c>
      <c r="BJ18" s="454">
        <v>50</v>
      </c>
      <c r="BK18" s="454">
        <v>51</v>
      </c>
      <c r="BL18" s="454">
        <v>52</v>
      </c>
      <c r="BM18" s="454">
        <v>53</v>
      </c>
      <c r="BN18" s="454">
        <v>54</v>
      </c>
      <c r="BO18" s="464">
        <v>55</v>
      </c>
      <c r="BP18" s="483">
        <v>56</v>
      </c>
      <c r="BQ18" s="174" t="s">
        <v>97</v>
      </c>
      <c r="BR18" s="481" t="s">
        <v>98</v>
      </c>
      <c r="BS18" s="504"/>
      <c r="BT18" s="507"/>
      <c r="BU18" s="510"/>
      <c r="BV18" s="507"/>
      <c r="BW18" s="510"/>
      <c r="BX18" s="507"/>
      <c r="BY18" s="513"/>
      <c r="BZ18" s="516"/>
      <c r="CA18" s="519"/>
      <c r="CB18" s="519"/>
      <c r="CC18" s="519"/>
      <c r="CD18" s="519"/>
      <c r="CE18" s="519"/>
      <c r="CF18" s="522"/>
      <c r="CG18" s="525"/>
      <c r="CH18" s="528"/>
      <c r="CI18" s="531"/>
      <c r="CJ18" s="534"/>
      <c r="CK18" s="398"/>
      <c r="CL18" s="400"/>
      <c r="CM18" s="402"/>
    </row>
    <row r="19" spans="1:105" s="175" customFormat="1" ht="46.5" customHeight="1" thickBot="1" x14ac:dyDescent="0.3">
      <c r="A19" s="471"/>
      <c r="B19" s="469"/>
      <c r="C19" s="469"/>
      <c r="D19" s="469"/>
      <c r="E19" s="469"/>
      <c r="F19" s="469"/>
      <c r="G19" s="469"/>
      <c r="H19" s="176"/>
      <c r="I19" s="469"/>
      <c r="J19" s="409"/>
      <c r="K19" s="409"/>
      <c r="L19" s="409"/>
      <c r="M19" s="177" t="s">
        <v>84</v>
      </c>
      <c r="N19" s="178" t="s">
        <v>99</v>
      </c>
      <c r="O19" s="179" t="s">
        <v>85</v>
      </c>
      <c r="P19" s="180" t="s">
        <v>100</v>
      </c>
      <c r="Q19" s="181" t="s">
        <v>74</v>
      </c>
      <c r="R19" s="182" t="s">
        <v>101</v>
      </c>
      <c r="S19" s="183" t="s">
        <v>176</v>
      </c>
      <c r="T19" s="184" t="s">
        <v>102</v>
      </c>
      <c r="U19" s="185" t="s">
        <v>177</v>
      </c>
      <c r="V19" s="415"/>
      <c r="W19" s="486"/>
      <c r="X19" s="186"/>
      <c r="Y19" s="187" t="s">
        <v>103</v>
      </c>
      <c r="Z19" s="188" t="s">
        <v>104</v>
      </c>
      <c r="AA19" s="189" t="s">
        <v>105</v>
      </c>
      <c r="AB19" s="486"/>
      <c r="AC19" s="184"/>
      <c r="AD19" s="455"/>
      <c r="AE19" s="455"/>
      <c r="AF19" s="455"/>
      <c r="AG19" s="190"/>
      <c r="AH19" s="455"/>
      <c r="AI19" s="455"/>
      <c r="AJ19" s="455"/>
      <c r="AK19" s="455"/>
      <c r="AL19" s="455"/>
      <c r="AM19" s="455"/>
      <c r="AN19" s="455"/>
      <c r="AO19" s="455"/>
      <c r="AP19" s="455"/>
      <c r="AQ19" s="455"/>
      <c r="AR19" s="465"/>
      <c r="AS19" s="463"/>
      <c r="AT19" s="457"/>
      <c r="AU19" s="459"/>
      <c r="AV19" s="191" t="s">
        <v>106</v>
      </c>
      <c r="AW19" s="188" t="s">
        <v>107</v>
      </c>
      <c r="AX19" s="192" t="s">
        <v>108</v>
      </c>
      <c r="AY19" s="455"/>
      <c r="AZ19" s="184"/>
      <c r="BA19" s="455"/>
      <c r="BB19" s="455"/>
      <c r="BC19" s="455"/>
      <c r="BD19" s="490"/>
      <c r="BE19" s="488"/>
      <c r="BF19" s="193"/>
      <c r="BG19" s="455"/>
      <c r="BH19" s="455"/>
      <c r="BI19" s="455"/>
      <c r="BJ19" s="455"/>
      <c r="BK19" s="455"/>
      <c r="BL19" s="455"/>
      <c r="BM19" s="455"/>
      <c r="BN19" s="455"/>
      <c r="BO19" s="465"/>
      <c r="BP19" s="484"/>
      <c r="BQ19" s="194" t="s">
        <v>86</v>
      </c>
      <c r="BR19" s="482"/>
      <c r="BS19" s="505"/>
      <c r="BT19" s="508"/>
      <c r="BU19" s="511"/>
      <c r="BV19" s="508"/>
      <c r="BW19" s="511"/>
      <c r="BX19" s="508"/>
      <c r="BY19" s="514"/>
      <c r="BZ19" s="517"/>
      <c r="CA19" s="520"/>
      <c r="CB19" s="520"/>
      <c r="CC19" s="520"/>
      <c r="CD19" s="520"/>
      <c r="CE19" s="520"/>
      <c r="CF19" s="523"/>
      <c r="CG19" s="526"/>
      <c r="CH19" s="529"/>
      <c r="CI19" s="532"/>
      <c r="CJ19" s="535"/>
      <c r="CK19" s="399"/>
      <c r="CL19" s="401"/>
      <c r="CM19" s="403"/>
    </row>
    <row r="20" spans="1:105" s="7" customFormat="1" ht="33" customHeight="1" x14ac:dyDescent="0.25">
      <c r="A20" s="34">
        <v>1</v>
      </c>
      <c r="B20" s="35"/>
      <c r="C20" s="36" t="s">
        <v>94</v>
      </c>
      <c r="D20" s="36"/>
      <c r="E20" s="35">
        <v>1</v>
      </c>
      <c r="F20" s="36" t="s">
        <v>94</v>
      </c>
      <c r="G20" s="36" t="s">
        <v>59</v>
      </c>
      <c r="H20" s="37"/>
      <c r="I20" s="38" t="s">
        <v>152</v>
      </c>
      <c r="J20" s="38"/>
      <c r="K20" s="38"/>
      <c r="L20" s="372" t="s">
        <v>116</v>
      </c>
      <c r="M20" s="195">
        <f>Y20+AV20</f>
        <v>75</v>
      </c>
      <c r="N20" s="196">
        <f>AS20+BP20</f>
        <v>50</v>
      </c>
      <c r="O20" s="197">
        <f>Z20+AW20</f>
        <v>25</v>
      </c>
      <c r="P20" s="198">
        <f>AA20+AX20</f>
        <v>25</v>
      </c>
      <c r="Q20" s="199">
        <f>X20+AU20</f>
        <v>3</v>
      </c>
      <c r="R20" s="200">
        <f>IFERROR((AL20+BI20)*Q20/O20," ")</f>
        <v>0</v>
      </c>
      <c r="S20" s="200">
        <f>IFERROR(IF(L20="tak",(SUM(AE20:AL20,AQ20,BB20:BI20,BN20))*Q20/O20,0),0)</f>
        <v>1.8</v>
      </c>
      <c r="T20" s="202">
        <f>IFERROR((AC20+AO20+AZ20+BL20)*Q20/O20," ")</f>
        <v>1.2</v>
      </c>
      <c r="U20" s="203">
        <f>IFERROR((SUM(AB20,AD20:AN20,AP20:AQ20,AY20,BA20:BK20,BM20:BN20)*Q20/M20)," ")</f>
        <v>1</v>
      </c>
      <c r="V20" s="40" t="s">
        <v>56</v>
      </c>
      <c r="W20" s="395" t="s">
        <v>57</v>
      </c>
      <c r="X20" s="41">
        <v>3</v>
      </c>
      <c r="Y20" s="217">
        <f t="shared" ref="Y20:Y55" si="0">AS20+Z20</f>
        <v>75</v>
      </c>
      <c r="Z20" s="218">
        <f t="shared" ref="Z20:Z55" si="1">AR20+AA20</f>
        <v>25</v>
      </c>
      <c r="AA20" s="219">
        <f t="shared" ref="AA20:AA55" si="2">(SUM(AB20:AQ20))-AC20</f>
        <v>25</v>
      </c>
      <c r="AB20" s="42">
        <v>10</v>
      </c>
      <c r="AC20" s="43">
        <v>10</v>
      </c>
      <c r="AD20" s="10"/>
      <c r="AE20" s="10">
        <v>15</v>
      </c>
      <c r="AF20" s="10"/>
      <c r="AG20" s="10"/>
      <c r="AH20" s="10"/>
      <c r="AI20" s="10"/>
      <c r="AJ20" s="10"/>
      <c r="AK20" s="10"/>
      <c r="AL20" s="10"/>
      <c r="AM20" s="10"/>
      <c r="AN20" s="10"/>
      <c r="AO20" s="10"/>
      <c r="AP20" s="10"/>
      <c r="AQ20" s="10"/>
      <c r="AR20" s="44"/>
      <c r="AS20" s="45">
        <v>50</v>
      </c>
      <c r="AT20" s="46"/>
      <c r="AU20" s="47"/>
      <c r="AV20" s="225">
        <f t="shared" ref="AV20:AV55" si="3">BP20+AW20</f>
        <v>0</v>
      </c>
      <c r="AW20" s="226">
        <f t="shared" ref="AW20:AW55" si="4">BO20+AX20</f>
        <v>0</v>
      </c>
      <c r="AX20" s="227">
        <f t="shared" ref="AX20:AX55" si="5">(SUM(AY20:BN20))-AZ20</f>
        <v>0</v>
      </c>
      <c r="AY20" s="10"/>
      <c r="AZ20" s="43"/>
      <c r="BA20" s="10"/>
      <c r="BB20" s="10"/>
      <c r="BC20" s="10"/>
      <c r="BD20" s="10"/>
      <c r="BE20" s="10"/>
      <c r="BF20" s="10"/>
      <c r="BG20" s="10"/>
      <c r="BH20" s="10"/>
      <c r="BI20" s="10"/>
      <c r="BJ20" s="10"/>
      <c r="BK20" s="10"/>
      <c r="BL20" s="10"/>
      <c r="BM20" s="10"/>
      <c r="BN20" s="10"/>
      <c r="BO20" s="44"/>
      <c r="BP20" s="48"/>
      <c r="BQ20" s="233">
        <f>IFERROR(M20/Q20," ")</f>
        <v>25</v>
      </c>
      <c r="BR20" s="234" t="str">
        <f>IF(OR(BQ20&gt;30,BQ20&lt;25),"1 ECTS powinien mieścić się przedziale 25-30h","Wartość prawidłowa")</f>
        <v>Wartość prawidłowa</v>
      </c>
      <c r="BS20" s="238">
        <f>SUM(AB20,AD20:AP20,AY20,BA20:BM20)-AC20-AZ20-AO20-BL20</f>
        <v>15</v>
      </c>
      <c r="BT20" s="239">
        <f>AC20+AZ20</f>
        <v>10</v>
      </c>
      <c r="BU20" s="239">
        <f>AO20+BL20</f>
        <v>0</v>
      </c>
      <c r="BV20" s="239">
        <f>AR20+BO20</f>
        <v>0</v>
      </c>
      <c r="BW20" s="239">
        <f>N20</f>
        <v>50</v>
      </c>
      <c r="BX20" s="239">
        <f>AQ20+BN20</f>
        <v>0</v>
      </c>
      <c r="BY20" s="240">
        <f>SUM(BS20:BX20)</f>
        <v>75</v>
      </c>
      <c r="BZ20" s="241">
        <f t="shared" ref="BZ20" si="6">IFERROR((BS20*Q20)/BY20," ")</f>
        <v>0.6</v>
      </c>
      <c r="CA20" s="242">
        <f t="shared" ref="CA20" si="7">IFERROR((BT20*Q20)/BY20," ")</f>
        <v>0.4</v>
      </c>
      <c r="CB20" s="242">
        <f t="shared" ref="CB20" si="8">IFERROR((BU20*Q20)/BY20," ")</f>
        <v>0</v>
      </c>
      <c r="CC20" s="242">
        <f t="shared" ref="CC20" si="9">IFERROR((BV20*Q20)/BY20," ")</f>
        <v>0</v>
      </c>
      <c r="CD20" s="242">
        <f t="shared" ref="CD20" si="10">IFERROR((BW20*Q20)/BY20," ")</f>
        <v>2</v>
      </c>
      <c r="CE20" s="242">
        <f t="shared" ref="CE20" si="11">IFERROR((BX20*Q20)/BY20," ")</f>
        <v>0</v>
      </c>
      <c r="CF20" s="243">
        <f t="shared" ref="CF20" si="12">IFERROR((SUM(BZ20:CE20))," ")</f>
        <v>3</v>
      </c>
      <c r="CG20" s="244">
        <f>SUM(BS20:BT20,CE20)</f>
        <v>25</v>
      </c>
      <c r="CH20" s="245">
        <f>SUM(BT20:BU20)</f>
        <v>10</v>
      </c>
      <c r="CI20" s="246">
        <f>SUM(BZ20:CA20,CE20)</f>
        <v>1</v>
      </c>
      <c r="CJ20" s="247">
        <f>SUM(CA20:CB20)</f>
        <v>0.4</v>
      </c>
      <c r="CK20" s="248" t="e">
        <f>#REF!</f>
        <v>#REF!</v>
      </c>
      <c r="CL20" s="249" t="e">
        <f>#REF!</f>
        <v>#REF!</v>
      </c>
      <c r="CM20" s="250" t="e">
        <f>#REF!</f>
        <v>#REF!</v>
      </c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</row>
    <row r="21" spans="1:105" s="7" customFormat="1" ht="31.5" x14ac:dyDescent="0.25">
      <c r="A21" s="49">
        <v>2</v>
      </c>
      <c r="B21" s="50"/>
      <c r="C21" s="5" t="s">
        <v>94</v>
      </c>
      <c r="D21" s="5"/>
      <c r="E21" s="51">
        <v>1</v>
      </c>
      <c r="F21" s="5" t="s">
        <v>94</v>
      </c>
      <c r="G21" s="10" t="s">
        <v>59</v>
      </c>
      <c r="H21" s="52"/>
      <c r="I21" s="6" t="s">
        <v>178</v>
      </c>
      <c r="J21" s="6"/>
      <c r="K21" s="6"/>
      <c r="L21" s="39" t="s">
        <v>116</v>
      </c>
      <c r="M21" s="204">
        <f t="shared" ref="M21:M55" si="13">Y21+AV21</f>
        <v>50</v>
      </c>
      <c r="N21" s="205">
        <f t="shared" ref="N21:N58" si="14">AS21+BP21</f>
        <v>25</v>
      </c>
      <c r="O21" s="206">
        <f t="shared" ref="O21:O55" si="15">Z21+AW21</f>
        <v>25</v>
      </c>
      <c r="P21" s="207">
        <f t="shared" ref="P21:P55" si="16">AA21+AX21</f>
        <v>25</v>
      </c>
      <c r="Q21" s="208">
        <f>X21+AU21</f>
        <v>2</v>
      </c>
      <c r="R21" s="201">
        <f t="shared" ref="R21:R42" si="17">IFERROR((AL21+BI21)*Q21/O21," ")</f>
        <v>0</v>
      </c>
      <c r="S21" s="209">
        <f t="shared" ref="S21:S42" si="18">IFERROR(IF(L21="tak",(SUM(AE21:AL21,AQ21,BB21:BI21,BN21))*Q21/O21,0),0)</f>
        <v>1.2</v>
      </c>
      <c r="T21" s="210">
        <f t="shared" ref="T21:T42" si="19">IFERROR((AC21+AO21+AZ21+BL21)*Q21/O21," ")</f>
        <v>0.8</v>
      </c>
      <c r="U21" s="211">
        <f t="shared" ref="U21:U42" si="20">IFERROR((SUM(AB21,AD21:AN21,AP21:AQ21,AY21,BA21:BK21,BM21:BN21)*Q21/M21)," ")</f>
        <v>1</v>
      </c>
      <c r="V21" s="53" t="s">
        <v>161</v>
      </c>
      <c r="W21" s="42" t="s">
        <v>161</v>
      </c>
      <c r="X21" s="54">
        <v>2</v>
      </c>
      <c r="Y21" s="220">
        <f t="shared" si="0"/>
        <v>50</v>
      </c>
      <c r="Z21" s="221">
        <f t="shared" si="1"/>
        <v>25</v>
      </c>
      <c r="AA21" s="222">
        <f t="shared" si="2"/>
        <v>25</v>
      </c>
      <c r="AB21" s="55">
        <v>10</v>
      </c>
      <c r="AC21" s="56">
        <v>10</v>
      </c>
      <c r="AD21" s="5"/>
      <c r="AE21" s="5">
        <v>15</v>
      </c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  <c r="AQ21" s="5"/>
      <c r="AR21" s="57"/>
      <c r="AS21" s="58">
        <v>25</v>
      </c>
      <c r="AT21" s="46"/>
      <c r="AU21" s="54"/>
      <c r="AV21" s="228">
        <f t="shared" si="3"/>
        <v>0</v>
      </c>
      <c r="AW21" s="221">
        <f t="shared" si="4"/>
        <v>0</v>
      </c>
      <c r="AX21" s="229">
        <f t="shared" si="5"/>
        <v>0</v>
      </c>
      <c r="AY21" s="5"/>
      <c r="AZ21" s="56"/>
      <c r="BA21" s="5"/>
      <c r="BB21" s="5"/>
      <c r="BC21" s="5"/>
      <c r="BD21" s="5"/>
      <c r="BE21" s="5"/>
      <c r="BF21" s="5"/>
      <c r="BG21" s="5"/>
      <c r="BH21" s="5"/>
      <c r="BI21" s="5"/>
      <c r="BJ21" s="5"/>
      <c r="BK21" s="5"/>
      <c r="BL21" s="5"/>
      <c r="BM21" s="5"/>
      <c r="BN21" s="5"/>
      <c r="BO21" s="57"/>
      <c r="BP21" s="59"/>
      <c r="BQ21" s="235">
        <f t="shared" ref="BQ21:BQ58" si="21">IFERROR(M21/Q21," ")</f>
        <v>25</v>
      </c>
      <c r="BR21" s="236" t="str">
        <f>IF(OR(BQ21&gt;30,BQ21&lt;25),"1 ECTS powinien mieścić się przedziale 25-30h","Wartość prawidłowa")</f>
        <v>Wartość prawidłowa</v>
      </c>
      <c r="BS21" s="251">
        <f t="shared" ref="BS21:BS42" si="22">SUM(AB21,AD21:AP21,AY21,BA21:BM21)-AC21-AZ21-AO21-BL21</f>
        <v>15</v>
      </c>
      <c r="BT21" s="27">
        <f t="shared" ref="BT21:BT42" si="23">AC21+AZ21</f>
        <v>10</v>
      </c>
      <c r="BU21" s="27">
        <f t="shared" ref="BU21:BU42" si="24">AO21+BL21</f>
        <v>0</v>
      </c>
      <c r="BV21" s="27">
        <f t="shared" ref="BV21:BV42" si="25">AR21+BO21</f>
        <v>0</v>
      </c>
      <c r="BW21" s="27">
        <f t="shared" ref="BW21:BW42" si="26">N21</f>
        <v>25</v>
      </c>
      <c r="BX21" s="27">
        <f t="shared" ref="BX21:BX42" si="27">AQ21+BN21</f>
        <v>0</v>
      </c>
      <c r="BY21" s="252">
        <f t="shared" ref="BY21:BY42" si="28">SUM(BS21:BX21)</f>
        <v>50</v>
      </c>
      <c r="BZ21" s="253">
        <f t="shared" ref="BZ21:BZ42" si="29">IFERROR((BS21*Q21)/BY21," ")</f>
        <v>0.6</v>
      </c>
      <c r="CA21" s="254">
        <f t="shared" ref="CA21:CA42" si="30">IFERROR((BT21*Q21)/BY21," ")</f>
        <v>0.4</v>
      </c>
      <c r="CB21" s="254">
        <f t="shared" ref="CB21:CB42" si="31">IFERROR((BU21*Q21)/BY21," ")</f>
        <v>0</v>
      </c>
      <c r="CC21" s="254">
        <f t="shared" ref="CC21:CC42" si="32">IFERROR((BV21*Q21)/BY21," ")</f>
        <v>0</v>
      </c>
      <c r="CD21" s="254">
        <f t="shared" ref="CD21:CD42" si="33">IFERROR((BW21*Q21)/BY21," ")</f>
        <v>1</v>
      </c>
      <c r="CE21" s="254">
        <f t="shared" ref="CE21:CE42" si="34">IFERROR((BX21*Q21)/BY21," ")</f>
        <v>0</v>
      </c>
      <c r="CF21" s="255">
        <f t="shared" ref="CF21:CF42" si="35">IFERROR((SUM(BZ21:CE21))," ")</f>
        <v>2</v>
      </c>
      <c r="CG21" s="256">
        <f t="shared" ref="CG21:CG42" si="36">SUM(BS21:BT21,CE21)</f>
        <v>25</v>
      </c>
      <c r="CH21" s="257">
        <f t="shared" ref="CH21:CH42" si="37">SUM(BT21:BU21)</f>
        <v>10</v>
      </c>
      <c r="CI21" s="258">
        <f t="shared" ref="CI21:CI42" si="38">SUM(BZ21:CA21,CE21)</f>
        <v>1</v>
      </c>
      <c r="CJ21" s="259">
        <f t="shared" ref="CJ21:CJ42" si="39">SUM(CA21:CB21)</f>
        <v>0.4</v>
      </c>
      <c r="CK21" s="260" t="e">
        <f>#REF!</f>
        <v>#REF!</v>
      </c>
      <c r="CL21" s="261" t="e">
        <f>#REF!</f>
        <v>#REF!</v>
      </c>
      <c r="CM21" s="262" t="e">
        <f>#REF!</f>
        <v>#REF!</v>
      </c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</row>
    <row r="22" spans="1:105" s="7" customFormat="1" ht="47.25" x14ac:dyDescent="0.25">
      <c r="A22" s="49">
        <v>3</v>
      </c>
      <c r="B22" s="50"/>
      <c r="C22" s="5" t="s">
        <v>94</v>
      </c>
      <c r="D22" s="5"/>
      <c r="E22" s="51">
        <v>1</v>
      </c>
      <c r="F22" s="5" t="s">
        <v>94</v>
      </c>
      <c r="G22" s="10" t="s">
        <v>59</v>
      </c>
      <c r="H22" s="52"/>
      <c r="I22" s="6" t="s">
        <v>153</v>
      </c>
      <c r="J22" s="6"/>
      <c r="K22" s="6"/>
      <c r="L22" s="39" t="s">
        <v>116</v>
      </c>
      <c r="M22" s="204">
        <f t="shared" si="13"/>
        <v>50</v>
      </c>
      <c r="N22" s="205">
        <f t="shared" si="14"/>
        <v>25</v>
      </c>
      <c r="O22" s="206">
        <f t="shared" si="15"/>
        <v>25</v>
      </c>
      <c r="P22" s="207">
        <f t="shared" si="16"/>
        <v>25</v>
      </c>
      <c r="Q22" s="208">
        <f>X22+AU22</f>
        <v>2</v>
      </c>
      <c r="R22" s="201">
        <f t="shared" si="17"/>
        <v>0</v>
      </c>
      <c r="S22" s="209">
        <f t="shared" si="18"/>
        <v>1.2</v>
      </c>
      <c r="T22" s="210">
        <f t="shared" si="19"/>
        <v>0.8</v>
      </c>
      <c r="U22" s="211">
        <f t="shared" si="20"/>
        <v>1</v>
      </c>
      <c r="V22" s="53" t="s">
        <v>161</v>
      </c>
      <c r="W22" s="42" t="s">
        <v>161</v>
      </c>
      <c r="X22" s="54">
        <v>2</v>
      </c>
      <c r="Y22" s="220">
        <f t="shared" si="0"/>
        <v>50</v>
      </c>
      <c r="Z22" s="221">
        <f t="shared" si="1"/>
        <v>25</v>
      </c>
      <c r="AA22" s="222">
        <f t="shared" si="2"/>
        <v>25</v>
      </c>
      <c r="AB22" s="55">
        <v>10</v>
      </c>
      <c r="AC22" s="56">
        <v>10</v>
      </c>
      <c r="AD22" s="5"/>
      <c r="AE22" s="5">
        <v>15</v>
      </c>
      <c r="AF22" s="5"/>
      <c r="AG22" s="5"/>
      <c r="AH22" s="5"/>
      <c r="AI22" s="5"/>
      <c r="AJ22" s="5"/>
      <c r="AK22" s="5"/>
      <c r="AL22" s="5"/>
      <c r="AM22" s="5"/>
      <c r="AN22" s="5"/>
      <c r="AO22" s="5"/>
      <c r="AP22" s="5"/>
      <c r="AQ22" s="5"/>
      <c r="AR22" s="57"/>
      <c r="AS22" s="58">
        <v>25</v>
      </c>
      <c r="AT22" s="46"/>
      <c r="AU22" s="54"/>
      <c r="AV22" s="228">
        <f t="shared" si="3"/>
        <v>0</v>
      </c>
      <c r="AW22" s="221">
        <f t="shared" si="4"/>
        <v>0</v>
      </c>
      <c r="AX22" s="229">
        <f t="shared" si="5"/>
        <v>0</v>
      </c>
      <c r="AY22" s="5"/>
      <c r="AZ22" s="56"/>
      <c r="BA22" s="5"/>
      <c r="BB22" s="5"/>
      <c r="BC22" s="5"/>
      <c r="BD22" s="5"/>
      <c r="BE22" s="5"/>
      <c r="BF22" s="5"/>
      <c r="BG22" s="5"/>
      <c r="BH22" s="5"/>
      <c r="BI22" s="5"/>
      <c r="BJ22" s="5"/>
      <c r="BK22" s="5"/>
      <c r="BL22" s="5"/>
      <c r="BM22" s="5"/>
      <c r="BN22" s="5"/>
      <c r="BO22" s="57"/>
      <c r="BP22" s="59"/>
      <c r="BQ22" s="235">
        <f t="shared" si="21"/>
        <v>25</v>
      </c>
      <c r="BR22" s="236" t="str">
        <f>IF(OR(BQ22&gt;30,BQ22&lt;25),"1 ECTS powinien mieścić się przedziale 25-30h","Wartość prawidłowa")</f>
        <v>Wartość prawidłowa</v>
      </c>
      <c r="BS22" s="251">
        <f t="shared" si="22"/>
        <v>15</v>
      </c>
      <c r="BT22" s="27">
        <f t="shared" si="23"/>
        <v>10</v>
      </c>
      <c r="BU22" s="27">
        <f t="shared" si="24"/>
        <v>0</v>
      </c>
      <c r="BV22" s="27">
        <f t="shared" si="25"/>
        <v>0</v>
      </c>
      <c r="BW22" s="27">
        <f t="shared" si="26"/>
        <v>25</v>
      </c>
      <c r="BX22" s="27">
        <f t="shared" si="27"/>
        <v>0</v>
      </c>
      <c r="BY22" s="252">
        <f t="shared" si="28"/>
        <v>50</v>
      </c>
      <c r="BZ22" s="253">
        <f t="shared" si="29"/>
        <v>0.6</v>
      </c>
      <c r="CA22" s="254">
        <f t="shared" si="30"/>
        <v>0.4</v>
      </c>
      <c r="CB22" s="254">
        <f t="shared" si="31"/>
        <v>0</v>
      </c>
      <c r="CC22" s="254">
        <f t="shared" si="32"/>
        <v>0</v>
      </c>
      <c r="CD22" s="254">
        <f t="shared" si="33"/>
        <v>1</v>
      </c>
      <c r="CE22" s="254">
        <f t="shared" si="34"/>
        <v>0</v>
      </c>
      <c r="CF22" s="255">
        <f t="shared" si="35"/>
        <v>2</v>
      </c>
      <c r="CG22" s="256">
        <f t="shared" si="36"/>
        <v>25</v>
      </c>
      <c r="CH22" s="257">
        <f t="shared" si="37"/>
        <v>10</v>
      </c>
      <c r="CI22" s="258">
        <f t="shared" si="38"/>
        <v>1</v>
      </c>
      <c r="CJ22" s="259">
        <f t="shared" si="39"/>
        <v>0.4</v>
      </c>
      <c r="CK22" s="260" t="e">
        <f>#REF!</f>
        <v>#REF!</v>
      </c>
      <c r="CL22" s="261" t="e">
        <f>#REF!</f>
        <v>#REF!</v>
      </c>
      <c r="CM22" s="262" t="e">
        <f>#REF!</f>
        <v>#REF!</v>
      </c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</row>
    <row r="23" spans="1:105" s="7" customFormat="1" ht="47.25" x14ac:dyDescent="0.25">
      <c r="A23" s="49">
        <v>4</v>
      </c>
      <c r="B23" s="50"/>
      <c r="C23" s="5" t="s">
        <v>94</v>
      </c>
      <c r="D23" s="5"/>
      <c r="E23" s="51">
        <v>1</v>
      </c>
      <c r="F23" s="5" t="s">
        <v>94</v>
      </c>
      <c r="G23" s="10" t="s">
        <v>59</v>
      </c>
      <c r="H23" s="52"/>
      <c r="I23" s="6" t="s">
        <v>154</v>
      </c>
      <c r="J23" s="6"/>
      <c r="K23" s="6"/>
      <c r="L23" s="39" t="s">
        <v>116</v>
      </c>
      <c r="M23" s="204">
        <f t="shared" si="13"/>
        <v>50</v>
      </c>
      <c r="N23" s="205">
        <f t="shared" si="14"/>
        <v>25</v>
      </c>
      <c r="O23" s="206">
        <f t="shared" si="15"/>
        <v>25</v>
      </c>
      <c r="P23" s="207">
        <f t="shared" si="16"/>
        <v>25</v>
      </c>
      <c r="Q23" s="208">
        <f t="shared" ref="Q23:Q58" si="40">X23+AU23</f>
        <v>2</v>
      </c>
      <c r="R23" s="201">
        <f t="shared" si="17"/>
        <v>0</v>
      </c>
      <c r="S23" s="209">
        <f t="shared" si="18"/>
        <v>1.2</v>
      </c>
      <c r="T23" s="210">
        <f t="shared" si="19"/>
        <v>0.8</v>
      </c>
      <c r="U23" s="211">
        <f t="shared" si="20"/>
        <v>1</v>
      </c>
      <c r="V23" s="53" t="s">
        <v>161</v>
      </c>
      <c r="W23" s="42" t="s">
        <v>161</v>
      </c>
      <c r="X23" s="54">
        <v>2</v>
      </c>
      <c r="Y23" s="220">
        <f t="shared" si="0"/>
        <v>50</v>
      </c>
      <c r="Z23" s="221">
        <f t="shared" si="1"/>
        <v>25</v>
      </c>
      <c r="AA23" s="222">
        <f t="shared" si="2"/>
        <v>25</v>
      </c>
      <c r="AB23" s="60">
        <v>10</v>
      </c>
      <c r="AC23" s="61">
        <v>10</v>
      </c>
      <c r="AD23" s="62"/>
      <c r="AE23" s="5">
        <v>15</v>
      </c>
      <c r="AF23" s="5"/>
      <c r="AG23" s="5"/>
      <c r="AH23" s="5"/>
      <c r="AI23" s="5"/>
      <c r="AJ23" s="5"/>
      <c r="AK23" s="5"/>
      <c r="AL23" s="5"/>
      <c r="AM23" s="5"/>
      <c r="AN23" s="5"/>
      <c r="AO23" s="5"/>
      <c r="AP23" s="5"/>
      <c r="AQ23" s="5"/>
      <c r="AR23" s="57"/>
      <c r="AS23" s="58">
        <v>25</v>
      </c>
      <c r="AT23" s="46"/>
      <c r="AU23" s="54"/>
      <c r="AV23" s="228">
        <f t="shared" si="3"/>
        <v>0</v>
      </c>
      <c r="AW23" s="221">
        <f t="shared" si="4"/>
        <v>0</v>
      </c>
      <c r="AX23" s="229">
        <f t="shared" si="5"/>
        <v>0</v>
      </c>
      <c r="AY23" s="5"/>
      <c r="AZ23" s="56"/>
      <c r="BA23" s="5"/>
      <c r="BB23" s="5"/>
      <c r="BC23" s="5"/>
      <c r="BD23" s="5"/>
      <c r="BE23" s="5"/>
      <c r="BF23" s="5"/>
      <c r="BG23" s="5"/>
      <c r="BH23" s="5"/>
      <c r="BI23" s="5"/>
      <c r="BJ23" s="5"/>
      <c r="BK23" s="5"/>
      <c r="BL23" s="5"/>
      <c r="BM23" s="5"/>
      <c r="BN23" s="5"/>
      <c r="BO23" s="57"/>
      <c r="BP23" s="59"/>
      <c r="BQ23" s="235">
        <f t="shared" si="21"/>
        <v>25</v>
      </c>
      <c r="BR23" s="236" t="str">
        <f>IF(OR(BQ23&gt;30,BQ23&lt;25),"1 ECTS powinien mieścić się przedziale 25-30h","Wartość prawidłowa")</f>
        <v>Wartość prawidłowa</v>
      </c>
      <c r="BS23" s="251">
        <f t="shared" si="22"/>
        <v>15</v>
      </c>
      <c r="BT23" s="27">
        <f t="shared" si="23"/>
        <v>10</v>
      </c>
      <c r="BU23" s="27">
        <f t="shared" si="24"/>
        <v>0</v>
      </c>
      <c r="BV23" s="27">
        <f t="shared" si="25"/>
        <v>0</v>
      </c>
      <c r="BW23" s="27">
        <f t="shared" si="26"/>
        <v>25</v>
      </c>
      <c r="BX23" s="27">
        <f t="shared" si="27"/>
        <v>0</v>
      </c>
      <c r="BY23" s="252">
        <f t="shared" si="28"/>
        <v>50</v>
      </c>
      <c r="BZ23" s="253">
        <f t="shared" si="29"/>
        <v>0.6</v>
      </c>
      <c r="CA23" s="254">
        <f t="shared" si="30"/>
        <v>0.4</v>
      </c>
      <c r="CB23" s="254">
        <f t="shared" si="31"/>
        <v>0</v>
      </c>
      <c r="CC23" s="254">
        <f t="shared" si="32"/>
        <v>0</v>
      </c>
      <c r="CD23" s="254">
        <f t="shared" si="33"/>
        <v>1</v>
      </c>
      <c r="CE23" s="254">
        <f t="shared" si="34"/>
        <v>0</v>
      </c>
      <c r="CF23" s="255">
        <f t="shared" si="35"/>
        <v>2</v>
      </c>
      <c r="CG23" s="256">
        <f t="shared" si="36"/>
        <v>25</v>
      </c>
      <c r="CH23" s="257">
        <f t="shared" si="37"/>
        <v>10</v>
      </c>
      <c r="CI23" s="258">
        <f t="shared" si="38"/>
        <v>1</v>
      </c>
      <c r="CJ23" s="259">
        <f t="shared" si="39"/>
        <v>0.4</v>
      </c>
      <c r="CK23" s="260" t="e">
        <f>#REF!</f>
        <v>#REF!</v>
      </c>
      <c r="CL23" s="261" t="e">
        <f>#REF!</f>
        <v>#REF!</v>
      </c>
      <c r="CM23" s="262" t="e">
        <f>#REF!</f>
        <v>#REF!</v>
      </c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</row>
    <row r="24" spans="1:105" s="7" customFormat="1" ht="47.25" x14ac:dyDescent="0.25">
      <c r="A24" s="49">
        <v>5</v>
      </c>
      <c r="B24" s="50"/>
      <c r="C24" s="5" t="s">
        <v>94</v>
      </c>
      <c r="D24" s="5"/>
      <c r="E24" s="51">
        <v>1</v>
      </c>
      <c r="F24" s="5" t="s">
        <v>94</v>
      </c>
      <c r="G24" s="10" t="s">
        <v>59</v>
      </c>
      <c r="H24" s="52"/>
      <c r="I24" s="6" t="s">
        <v>179</v>
      </c>
      <c r="J24" s="6"/>
      <c r="K24" s="6"/>
      <c r="L24" s="39" t="s">
        <v>116</v>
      </c>
      <c r="M24" s="204">
        <f t="shared" si="13"/>
        <v>50</v>
      </c>
      <c r="N24" s="205">
        <f t="shared" si="14"/>
        <v>20</v>
      </c>
      <c r="O24" s="206">
        <f t="shared" si="15"/>
        <v>30</v>
      </c>
      <c r="P24" s="207">
        <f t="shared" si="16"/>
        <v>30</v>
      </c>
      <c r="Q24" s="208">
        <f t="shared" si="40"/>
        <v>2</v>
      </c>
      <c r="R24" s="201">
        <f t="shared" si="17"/>
        <v>0</v>
      </c>
      <c r="S24" s="209">
        <f t="shared" si="18"/>
        <v>2</v>
      </c>
      <c r="T24" s="210">
        <f t="shared" si="19"/>
        <v>0</v>
      </c>
      <c r="U24" s="211">
        <f t="shared" si="20"/>
        <v>1.2</v>
      </c>
      <c r="V24" s="53" t="s">
        <v>57</v>
      </c>
      <c r="W24" s="42" t="s">
        <v>57</v>
      </c>
      <c r="X24" s="54">
        <v>2</v>
      </c>
      <c r="Y24" s="220">
        <f t="shared" si="0"/>
        <v>50</v>
      </c>
      <c r="Z24" s="221">
        <f t="shared" si="1"/>
        <v>30</v>
      </c>
      <c r="AA24" s="222">
        <f t="shared" si="2"/>
        <v>30</v>
      </c>
      <c r="AB24" s="63"/>
      <c r="AC24" s="64"/>
      <c r="AD24" s="62"/>
      <c r="AE24" s="5"/>
      <c r="AF24" s="5"/>
      <c r="AG24" s="5"/>
      <c r="AH24" s="5"/>
      <c r="AI24" s="5"/>
      <c r="AJ24" s="5"/>
      <c r="AK24" s="5">
        <v>30</v>
      </c>
      <c r="AL24" s="5"/>
      <c r="AM24" s="5"/>
      <c r="AN24" s="5"/>
      <c r="AO24" s="5"/>
      <c r="AP24" s="5"/>
      <c r="AQ24" s="5"/>
      <c r="AR24" s="57"/>
      <c r="AS24" s="58">
        <v>20</v>
      </c>
      <c r="AT24" s="46"/>
      <c r="AU24" s="54"/>
      <c r="AV24" s="228">
        <f t="shared" si="3"/>
        <v>0</v>
      </c>
      <c r="AW24" s="221">
        <f t="shared" si="4"/>
        <v>0</v>
      </c>
      <c r="AX24" s="229">
        <f t="shared" si="5"/>
        <v>0</v>
      </c>
      <c r="AY24" s="5"/>
      <c r="AZ24" s="56"/>
      <c r="BA24" s="5"/>
      <c r="BB24" s="5"/>
      <c r="BC24" s="5"/>
      <c r="BD24" s="5"/>
      <c r="BE24" s="5"/>
      <c r="BF24" s="5"/>
      <c r="BG24" s="5"/>
      <c r="BH24" s="5"/>
      <c r="BI24" s="5"/>
      <c r="BJ24" s="5"/>
      <c r="BK24" s="5"/>
      <c r="BL24" s="5"/>
      <c r="BM24" s="5"/>
      <c r="BN24" s="5"/>
      <c r="BO24" s="57"/>
      <c r="BP24" s="59"/>
      <c r="BQ24" s="235">
        <f t="shared" si="21"/>
        <v>25</v>
      </c>
      <c r="BR24" s="236" t="str">
        <f>IF(OR(BQ24&gt;30,BQ24&lt;25),"1 ECTS powinien mieścić się przedziale 25-30h","Wartość prawidłowa")</f>
        <v>Wartość prawidłowa</v>
      </c>
      <c r="BS24" s="251">
        <f t="shared" si="22"/>
        <v>30</v>
      </c>
      <c r="BT24" s="27">
        <f t="shared" si="23"/>
        <v>0</v>
      </c>
      <c r="BU24" s="27">
        <f t="shared" si="24"/>
        <v>0</v>
      </c>
      <c r="BV24" s="27">
        <f t="shared" si="25"/>
        <v>0</v>
      </c>
      <c r="BW24" s="27">
        <f t="shared" si="26"/>
        <v>20</v>
      </c>
      <c r="BX24" s="27">
        <f t="shared" si="27"/>
        <v>0</v>
      </c>
      <c r="BY24" s="252">
        <f t="shared" si="28"/>
        <v>50</v>
      </c>
      <c r="BZ24" s="253">
        <f t="shared" si="29"/>
        <v>1.2</v>
      </c>
      <c r="CA24" s="254">
        <f t="shared" si="30"/>
        <v>0</v>
      </c>
      <c r="CB24" s="254">
        <f t="shared" si="31"/>
        <v>0</v>
      </c>
      <c r="CC24" s="254">
        <f t="shared" si="32"/>
        <v>0</v>
      </c>
      <c r="CD24" s="254">
        <f t="shared" si="33"/>
        <v>0.8</v>
      </c>
      <c r="CE24" s="254">
        <f t="shared" si="34"/>
        <v>0</v>
      </c>
      <c r="CF24" s="255">
        <f t="shared" si="35"/>
        <v>2</v>
      </c>
      <c r="CG24" s="256">
        <f t="shared" si="36"/>
        <v>30</v>
      </c>
      <c r="CH24" s="257">
        <f t="shared" si="37"/>
        <v>0</v>
      </c>
      <c r="CI24" s="258">
        <f t="shared" si="38"/>
        <v>1.2</v>
      </c>
      <c r="CJ24" s="259">
        <f t="shared" si="39"/>
        <v>0</v>
      </c>
      <c r="CK24" s="260" t="e">
        <f>#REF!</f>
        <v>#REF!</v>
      </c>
      <c r="CL24" s="261" t="e">
        <f>#REF!</f>
        <v>#REF!</v>
      </c>
      <c r="CM24" s="262" t="e">
        <f>#REF!</f>
        <v>#REF!</v>
      </c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</row>
    <row r="25" spans="1:105" s="7" customFormat="1" ht="47.25" x14ac:dyDescent="0.25">
      <c r="A25" s="49">
        <v>6</v>
      </c>
      <c r="B25" s="50"/>
      <c r="C25" s="5" t="s">
        <v>94</v>
      </c>
      <c r="D25" s="5"/>
      <c r="E25" s="51">
        <v>1</v>
      </c>
      <c r="F25" s="5" t="s">
        <v>94</v>
      </c>
      <c r="G25" s="10" t="s">
        <v>59</v>
      </c>
      <c r="H25" s="52"/>
      <c r="I25" s="65" t="s">
        <v>180</v>
      </c>
      <c r="J25" s="6"/>
      <c r="K25" s="6"/>
      <c r="L25" s="39" t="s">
        <v>116</v>
      </c>
      <c r="M25" s="204">
        <f t="shared" si="13"/>
        <v>50</v>
      </c>
      <c r="N25" s="205">
        <f t="shared" si="14"/>
        <v>20</v>
      </c>
      <c r="O25" s="206">
        <f t="shared" si="15"/>
        <v>30</v>
      </c>
      <c r="P25" s="207">
        <f t="shared" si="16"/>
        <v>30</v>
      </c>
      <c r="Q25" s="208">
        <f t="shared" si="40"/>
        <v>2</v>
      </c>
      <c r="R25" s="201">
        <f t="shared" si="17"/>
        <v>0</v>
      </c>
      <c r="S25" s="209">
        <f t="shared" si="18"/>
        <v>2</v>
      </c>
      <c r="T25" s="210">
        <f t="shared" si="19"/>
        <v>0</v>
      </c>
      <c r="U25" s="211">
        <f t="shared" si="20"/>
        <v>1.2</v>
      </c>
      <c r="V25" s="53" t="s">
        <v>57</v>
      </c>
      <c r="W25" s="42" t="s">
        <v>57</v>
      </c>
      <c r="X25" s="54">
        <v>2</v>
      </c>
      <c r="Y25" s="220">
        <f t="shared" si="0"/>
        <v>50</v>
      </c>
      <c r="Z25" s="221">
        <f t="shared" si="1"/>
        <v>30</v>
      </c>
      <c r="AA25" s="222">
        <f t="shared" si="2"/>
        <v>30</v>
      </c>
      <c r="AB25" s="55"/>
      <c r="AC25" s="56"/>
      <c r="AD25" s="5"/>
      <c r="AE25" s="5"/>
      <c r="AF25" s="5"/>
      <c r="AG25" s="5"/>
      <c r="AH25" s="5"/>
      <c r="AI25" s="5"/>
      <c r="AJ25" s="5"/>
      <c r="AK25" s="5">
        <v>30</v>
      </c>
      <c r="AL25" s="5"/>
      <c r="AM25" s="5"/>
      <c r="AN25" s="5"/>
      <c r="AO25" s="5"/>
      <c r="AP25" s="5"/>
      <c r="AQ25" s="5"/>
      <c r="AR25" s="57"/>
      <c r="AS25" s="58">
        <v>20</v>
      </c>
      <c r="AT25" s="46"/>
      <c r="AU25" s="54"/>
      <c r="AV25" s="228">
        <f t="shared" si="3"/>
        <v>0</v>
      </c>
      <c r="AW25" s="221">
        <f t="shared" si="4"/>
        <v>0</v>
      </c>
      <c r="AX25" s="230">
        <f t="shared" si="5"/>
        <v>0</v>
      </c>
      <c r="AY25" s="55"/>
      <c r="AZ25" s="56"/>
      <c r="BA25" s="5"/>
      <c r="BB25" s="5"/>
      <c r="BC25" s="5"/>
      <c r="BD25" s="5"/>
      <c r="BE25" s="5"/>
      <c r="BF25" s="5"/>
      <c r="BG25" s="5"/>
      <c r="BH25" s="5"/>
      <c r="BI25" s="5"/>
      <c r="BJ25" s="5"/>
      <c r="BK25" s="5"/>
      <c r="BL25" s="5"/>
      <c r="BM25" s="5"/>
      <c r="BN25" s="5"/>
      <c r="BO25" s="57"/>
      <c r="BP25" s="59"/>
      <c r="BQ25" s="235">
        <f t="shared" si="21"/>
        <v>25</v>
      </c>
      <c r="BR25" s="236" t="str">
        <f t="shared" ref="BR25:BR58" si="41">IF(OR(BQ25&gt;30,BQ25&lt;25),"1 ECTS powinien mieścić się przedziale 25-30h","Wartość prawidłowa")</f>
        <v>Wartość prawidłowa</v>
      </c>
      <c r="BS25" s="251">
        <f t="shared" si="22"/>
        <v>30</v>
      </c>
      <c r="BT25" s="27">
        <f t="shared" si="23"/>
        <v>0</v>
      </c>
      <c r="BU25" s="27">
        <f t="shared" si="24"/>
        <v>0</v>
      </c>
      <c r="BV25" s="27">
        <f t="shared" si="25"/>
        <v>0</v>
      </c>
      <c r="BW25" s="27">
        <f t="shared" si="26"/>
        <v>20</v>
      </c>
      <c r="BX25" s="27">
        <f t="shared" si="27"/>
        <v>0</v>
      </c>
      <c r="BY25" s="252">
        <f t="shared" si="28"/>
        <v>50</v>
      </c>
      <c r="BZ25" s="253">
        <f t="shared" si="29"/>
        <v>1.2</v>
      </c>
      <c r="CA25" s="254">
        <f t="shared" si="30"/>
        <v>0</v>
      </c>
      <c r="CB25" s="254">
        <f t="shared" si="31"/>
        <v>0</v>
      </c>
      <c r="CC25" s="254">
        <f t="shared" si="32"/>
        <v>0</v>
      </c>
      <c r="CD25" s="254">
        <f t="shared" si="33"/>
        <v>0.8</v>
      </c>
      <c r="CE25" s="254">
        <f t="shared" si="34"/>
        <v>0</v>
      </c>
      <c r="CF25" s="255">
        <f t="shared" si="35"/>
        <v>2</v>
      </c>
      <c r="CG25" s="256">
        <f t="shared" si="36"/>
        <v>30</v>
      </c>
      <c r="CH25" s="257">
        <f t="shared" si="37"/>
        <v>0</v>
      </c>
      <c r="CI25" s="258">
        <f t="shared" si="38"/>
        <v>1.2</v>
      </c>
      <c r="CJ25" s="259">
        <f t="shared" si="39"/>
        <v>0</v>
      </c>
      <c r="CK25" s="260" t="e">
        <f>#REF!</f>
        <v>#REF!</v>
      </c>
      <c r="CL25" s="261" t="e">
        <f>#REF!</f>
        <v>#REF!</v>
      </c>
      <c r="CM25" s="262" t="e">
        <f>#REF!</f>
        <v>#REF!</v>
      </c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</row>
    <row r="26" spans="1:105" s="7" customFormat="1" ht="31.5" x14ac:dyDescent="0.25">
      <c r="A26" s="49">
        <v>7</v>
      </c>
      <c r="B26" s="50"/>
      <c r="C26" s="5" t="s">
        <v>94</v>
      </c>
      <c r="D26" s="5"/>
      <c r="E26" s="51">
        <v>1</v>
      </c>
      <c r="F26" s="5" t="s">
        <v>94</v>
      </c>
      <c r="G26" s="10" t="s">
        <v>59</v>
      </c>
      <c r="H26" s="52"/>
      <c r="I26" s="6" t="s">
        <v>155</v>
      </c>
      <c r="J26" s="6"/>
      <c r="K26" s="6" t="s">
        <v>116</v>
      </c>
      <c r="L26" s="39"/>
      <c r="M26" s="204">
        <f t="shared" si="13"/>
        <v>50</v>
      </c>
      <c r="N26" s="205">
        <f t="shared" si="14"/>
        <v>20</v>
      </c>
      <c r="O26" s="206">
        <f t="shared" si="15"/>
        <v>30</v>
      </c>
      <c r="P26" s="207">
        <f t="shared" si="16"/>
        <v>30</v>
      </c>
      <c r="Q26" s="208">
        <f t="shared" si="40"/>
        <v>2</v>
      </c>
      <c r="R26" s="201">
        <f t="shared" si="17"/>
        <v>0</v>
      </c>
      <c r="S26" s="209">
        <f t="shared" si="18"/>
        <v>0</v>
      </c>
      <c r="T26" s="210">
        <f t="shared" si="19"/>
        <v>0.66666666666666663</v>
      </c>
      <c r="U26" s="211">
        <f t="shared" si="20"/>
        <v>1.2</v>
      </c>
      <c r="V26" s="53" t="s">
        <v>161</v>
      </c>
      <c r="W26" s="42" t="s">
        <v>161</v>
      </c>
      <c r="X26" s="54">
        <v>2</v>
      </c>
      <c r="Y26" s="220">
        <f t="shared" si="0"/>
        <v>50</v>
      </c>
      <c r="Z26" s="221">
        <f t="shared" si="1"/>
        <v>30</v>
      </c>
      <c r="AA26" s="222">
        <f t="shared" si="2"/>
        <v>30</v>
      </c>
      <c r="AB26" s="55">
        <v>10</v>
      </c>
      <c r="AC26" s="56">
        <v>10</v>
      </c>
      <c r="AD26" s="5"/>
      <c r="AE26" s="5">
        <v>20</v>
      </c>
      <c r="AF26" s="5"/>
      <c r="AG26" s="5"/>
      <c r="AH26" s="5"/>
      <c r="AI26" s="5"/>
      <c r="AJ26" s="5"/>
      <c r="AK26" s="5"/>
      <c r="AL26" s="5"/>
      <c r="AM26" s="5"/>
      <c r="AN26" s="5"/>
      <c r="AO26" s="5"/>
      <c r="AP26" s="5"/>
      <c r="AQ26" s="5"/>
      <c r="AR26" s="57"/>
      <c r="AS26" s="58">
        <v>20</v>
      </c>
      <c r="AT26" s="46"/>
      <c r="AU26" s="54"/>
      <c r="AV26" s="228">
        <f t="shared" si="3"/>
        <v>0</v>
      </c>
      <c r="AW26" s="221">
        <f t="shared" si="4"/>
        <v>0</v>
      </c>
      <c r="AX26" s="229">
        <f t="shared" si="5"/>
        <v>0</v>
      </c>
      <c r="AY26" s="5"/>
      <c r="AZ26" s="56"/>
      <c r="BA26" s="5"/>
      <c r="BB26" s="5"/>
      <c r="BC26" s="5"/>
      <c r="BD26" s="5"/>
      <c r="BE26" s="5"/>
      <c r="BF26" s="5"/>
      <c r="BG26" s="5"/>
      <c r="BH26" s="5"/>
      <c r="BI26" s="5"/>
      <c r="BJ26" s="5"/>
      <c r="BK26" s="5"/>
      <c r="BL26" s="5"/>
      <c r="BM26" s="5"/>
      <c r="BN26" s="5"/>
      <c r="BO26" s="57"/>
      <c r="BP26" s="59"/>
      <c r="BQ26" s="235">
        <f t="shared" si="21"/>
        <v>25</v>
      </c>
      <c r="BR26" s="236" t="str">
        <f t="shared" si="41"/>
        <v>Wartość prawidłowa</v>
      </c>
      <c r="BS26" s="251">
        <f t="shared" si="22"/>
        <v>20</v>
      </c>
      <c r="BT26" s="27">
        <f t="shared" si="23"/>
        <v>10</v>
      </c>
      <c r="BU26" s="27">
        <f t="shared" si="24"/>
        <v>0</v>
      </c>
      <c r="BV26" s="27">
        <f t="shared" si="25"/>
        <v>0</v>
      </c>
      <c r="BW26" s="27">
        <f t="shared" si="26"/>
        <v>20</v>
      </c>
      <c r="BX26" s="27">
        <f t="shared" si="27"/>
        <v>0</v>
      </c>
      <c r="BY26" s="252">
        <f t="shared" si="28"/>
        <v>50</v>
      </c>
      <c r="BZ26" s="253">
        <f t="shared" si="29"/>
        <v>0.8</v>
      </c>
      <c r="CA26" s="254">
        <f t="shared" si="30"/>
        <v>0.4</v>
      </c>
      <c r="CB26" s="254">
        <f t="shared" si="31"/>
        <v>0</v>
      </c>
      <c r="CC26" s="254">
        <f t="shared" si="32"/>
        <v>0</v>
      </c>
      <c r="CD26" s="254">
        <f t="shared" si="33"/>
        <v>0.8</v>
      </c>
      <c r="CE26" s="254">
        <f t="shared" si="34"/>
        <v>0</v>
      </c>
      <c r="CF26" s="255">
        <f t="shared" si="35"/>
        <v>2</v>
      </c>
      <c r="CG26" s="256">
        <f t="shared" si="36"/>
        <v>30</v>
      </c>
      <c r="CH26" s="257">
        <f t="shared" si="37"/>
        <v>10</v>
      </c>
      <c r="CI26" s="258">
        <f t="shared" si="38"/>
        <v>1.2000000000000002</v>
      </c>
      <c r="CJ26" s="259">
        <f t="shared" si="39"/>
        <v>0.4</v>
      </c>
      <c r="CK26" s="260" t="e">
        <f>#REF!</f>
        <v>#REF!</v>
      </c>
      <c r="CL26" s="261" t="e">
        <f>#REF!</f>
        <v>#REF!</v>
      </c>
      <c r="CM26" s="262" t="e">
        <f>#REF!</f>
        <v>#REF!</v>
      </c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</row>
    <row r="27" spans="1:105" s="7" customFormat="1" ht="47.25" x14ac:dyDescent="0.25">
      <c r="A27" s="49">
        <v>8</v>
      </c>
      <c r="B27" s="50"/>
      <c r="C27" s="5" t="s">
        <v>94</v>
      </c>
      <c r="D27" s="5"/>
      <c r="E27" s="51">
        <v>1</v>
      </c>
      <c r="F27" s="5" t="s">
        <v>94</v>
      </c>
      <c r="G27" s="10" t="s">
        <v>60</v>
      </c>
      <c r="H27" s="52"/>
      <c r="I27" s="6" t="s">
        <v>181</v>
      </c>
      <c r="J27" s="6"/>
      <c r="K27" s="6"/>
      <c r="L27" s="39" t="s">
        <v>116</v>
      </c>
      <c r="M27" s="204">
        <f t="shared" si="13"/>
        <v>75</v>
      </c>
      <c r="N27" s="205">
        <f t="shared" si="14"/>
        <v>50</v>
      </c>
      <c r="O27" s="206">
        <f t="shared" si="15"/>
        <v>25</v>
      </c>
      <c r="P27" s="207">
        <f t="shared" si="16"/>
        <v>25</v>
      </c>
      <c r="Q27" s="208">
        <f t="shared" si="40"/>
        <v>3</v>
      </c>
      <c r="R27" s="201">
        <f t="shared" si="17"/>
        <v>0</v>
      </c>
      <c r="S27" s="209">
        <f t="shared" si="18"/>
        <v>1.8</v>
      </c>
      <c r="T27" s="210">
        <f t="shared" si="19"/>
        <v>1.2</v>
      </c>
      <c r="U27" s="211">
        <f t="shared" si="20"/>
        <v>1</v>
      </c>
      <c r="V27" s="53" t="s">
        <v>57</v>
      </c>
      <c r="W27" s="42" t="s">
        <v>57</v>
      </c>
      <c r="X27" s="54">
        <v>3</v>
      </c>
      <c r="Y27" s="220">
        <f t="shared" si="0"/>
        <v>75</v>
      </c>
      <c r="Z27" s="221">
        <f t="shared" si="1"/>
        <v>25</v>
      </c>
      <c r="AA27" s="222">
        <f t="shared" si="2"/>
        <v>25</v>
      </c>
      <c r="AB27" s="55">
        <v>10</v>
      </c>
      <c r="AC27" s="56">
        <v>10</v>
      </c>
      <c r="AD27" s="5"/>
      <c r="AE27" s="5">
        <v>15</v>
      </c>
      <c r="AF27" s="5"/>
      <c r="AG27" s="5"/>
      <c r="AH27" s="5"/>
      <c r="AI27" s="5"/>
      <c r="AJ27" s="5"/>
      <c r="AK27" s="5"/>
      <c r="AL27" s="5"/>
      <c r="AM27" s="5"/>
      <c r="AN27" s="5"/>
      <c r="AO27" s="5"/>
      <c r="AP27" s="5"/>
      <c r="AQ27" s="5"/>
      <c r="AR27" s="57"/>
      <c r="AS27" s="58">
        <v>50</v>
      </c>
      <c r="AT27" s="46"/>
      <c r="AU27" s="54"/>
      <c r="AV27" s="228">
        <f t="shared" si="3"/>
        <v>0</v>
      </c>
      <c r="AW27" s="221">
        <f t="shared" si="4"/>
        <v>0</v>
      </c>
      <c r="AX27" s="229">
        <f t="shared" si="5"/>
        <v>0</v>
      </c>
      <c r="AY27" s="5"/>
      <c r="AZ27" s="56"/>
      <c r="BA27" s="5"/>
      <c r="BB27" s="5"/>
      <c r="BC27" s="5"/>
      <c r="BD27" s="5"/>
      <c r="BE27" s="5"/>
      <c r="BF27" s="5"/>
      <c r="BG27" s="5"/>
      <c r="BH27" s="5"/>
      <c r="BI27" s="5"/>
      <c r="BJ27" s="5"/>
      <c r="BK27" s="5"/>
      <c r="BL27" s="5"/>
      <c r="BM27" s="5"/>
      <c r="BN27" s="5"/>
      <c r="BO27" s="57"/>
      <c r="BP27" s="59"/>
      <c r="BQ27" s="235">
        <f t="shared" si="21"/>
        <v>25</v>
      </c>
      <c r="BR27" s="236" t="str">
        <f t="shared" si="41"/>
        <v>Wartość prawidłowa</v>
      </c>
      <c r="BS27" s="251">
        <f t="shared" si="22"/>
        <v>15</v>
      </c>
      <c r="BT27" s="27">
        <f t="shared" si="23"/>
        <v>10</v>
      </c>
      <c r="BU27" s="27">
        <f t="shared" si="24"/>
        <v>0</v>
      </c>
      <c r="BV27" s="27">
        <f t="shared" si="25"/>
        <v>0</v>
      </c>
      <c r="BW27" s="27">
        <f t="shared" si="26"/>
        <v>50</v>
      </c>
      <c r="BX27" s="27">
        <f t="shared" si="27"/>
        <v>0</v>
      </c>
      <c r="BY27" s="252">
        <f t="shared" si="28"/>
        <v>75</v>
      </c>
      <c r="BZ27" s="253">
        <f t="shared" si="29"/>
        <v>0.6</v>
      </c>
      <c r="CA27" s="254">
        <f t="shared" si="30"/>
        <v>0.4</v>
      </c>
      <c r="CB27" s="254">
        <f t="shared" si="31"/>
        <v>0</v>
      </c>
      <c r="CC27" s="254">
        <f t="shared" si="32"/>
        <v>0</v>
      </c>
      <c r="CD27" s="254">
        <f t="shared" si="33"/>
        <v>2</v>
      </c>
      <c r="CE27" s="254">
        <f t="shared" si="34"/>
        <v>0</v>
      </c>
      <c r="CF27" s="255">
        <f t="shared" si="35"/>
        <v>3</v>
      </c>
      <c r="CG27" s="256">
        <f t="shared" si="36"/>
        <v>25</v>
      </c>
      <c r="CH27" s="257">
        <f t="shared" si="37"/>
        <v>10</v>
      </c>
      <c r="CI27" s="258">
        <f t="shared" si="38"/>
        <v>1</v>
      </c>
      <c r="CJ27" s="259">
        <f t="shared" si="39"/>
        <v>0.4</v>
      </c>
      <c r="CK27" s="260" t="e">
        <f>#REF!</f>
        <v>#REF!</v>
      </c>
      <c r="CL27" s="261" t="e">
        <f>#REF!</f>
        <v>#REF!</v>
      </c>
      <c r="CM27" s="262" t="e">
        <f>#REF!</f>
        <v>#REF!</v>
      </c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</row>
    <row r="28" spans="1:105" s="7" customFormat="1" ht="30" customHeight="1" x14ac:dyDescent="0.25">
      <c r="A28" s="49">
        <v>9</v>
      </c>
      <c r="B28" s="50"/>
      <c r="C28" s="5" t="s">
        <v>94</v>
      </c>
      <c r="D28" s="5"/>
      <c r="E28" s="51">
        <v>1</v>
      </c>
      <c r="F28" s="5" t="s">
        <v>94</v>
      </c>
      <c r="G28" s="10" t="s">
        <v>59</v>
      </c>
      <c r="H28" s="52"/>
      <c r="I28" s="6" t="s">
        <v>182</v>
      </c>
      <c r="J28" s="6"/>
      <c r="K28" s="6"/>
      <c r="L28" s="39" t="s">
        <v>116</v>
      </c>
      <c r="M28" s="204">
        <f t="shared" si="13"/>
        <v>75</v>
      </c>
      <c r="N28" s="205">
        <f t="shared" si="14"/>
        <v>15</v>
      </c>
      <c r="O28" s="206">
        <f t="shared" si="15"/>
        <v>60</v>
      </c>
      <c r="P28" s="207">
        <f t="shared" si="16"/>
        <v>60</v>
      </c>
      <c r="Q28" s="208">
        <f t="shared" si="40"/>
        <v>3</v>
      </c>
      <c r="R28" s="201">
        <f t="shared" si="17"/>
        <v>0</v>
      </c>
      <c r="S28" s="209">
        <f t="shared" si="18"/>
        <v>3</v>
      </c>
      <c r="T28" s="210">
        <f t="shared" si="19"/>
        <v>0</v>
      </c>
      <c r="U28" s="211">
        <f t="shared" si="20"/>
        <v>2.4</v>
      </c>
      <c r="V28" s="53" t="s">
        <v>57</v>
      </c>
      <c r="W28" s="42" t="s">
        <v>57</v>
      </c>
      <c r="X28" s="54">
        <v>3</v>
      </c>
      <c r="Y28" s="220">
        <f t="shared" si="0"/>
        <v>75</v>
      </c>
      <c r="Z28" s="221">
        <f t="shared" si="1"/>
        <v>60</v>
      </c>
      <c r="AA28" s="222">
        <f t="shared" si="2"/>
        <v>60</v>
      </c>
      <c r="AB28" s="55"/>
      <c r="AC28" s="56"/>
      <c r="AD28" s="5"/>
      <c r="AE28" s="5"/>
      <c r="AF28" s="5"/>
      <c r="AG28" s="5"/>
      <c r="AH28" s="5"/>
      <c r="AI28" s="5"/>
      <c r="AJ28" s="5"/>
      <c r="AK28" s="5"/>
      <c r="AL28" s="5"/>
      <c r="AM28" s="5"/>
      <c r="AN28" s="5"/>
      <c r="AO28" s="5"/>
      <c r="AP28" s="5"/>
      <c r="AQ28" s="364">
        <v>60</v>
      </c>
      <c r="AR28" s="57"/>
      <c r="AS28" s="58">
        <v>15</v>
      </c>
      <c r="AT28" s="46"/>
      <c r="AU28" s="54"/>
      <c r="AV28" s="228">
        <f t="shared" si="3"/>
        <v>0</v>
      </c>
      <c r="AW28" s="221">
        <f t="shared" si="4"/>
        <v>0</v>
      </c>
      <c r="AX28" s="229">
        <f t="shared" si="5"/>
        <v>0</v>
      </c>
      <c r="AY28" s="5"/>
      <c r="AZ28" s="56"/>
      <c r="BA28" s="5"/>
      <c r="BB28" s="5"/>
      <c r="BC28" s="5"/>
      <c r="BD28" s="5"/>
      <c r="BE28" s="5"/>
      <c r="BF28" s="5"/>
      <c r="BG28" s="5"/>
      <c r="BH28" s="5"/>
      <c r="BI28" s="5"/>
      <c r="BJ28" s="5"/>
      <c r="BK28" s="5"/>
      <c r="BL28" s="5"/>
      <c r="BM28" s="5"/>
      <c r="BN28" s="5"/>
      <c r="BO28" s="57"/>
      <c r="BP28" s="59"/>
      <c r="BQ28" s="235">
        <f t="shared" si="21"/>
        <v>25</v>
      </c>
      <c r="BR28" s="236" t="str">
        <f t="shared" si="41"/>
        <v>Wartość prawidłowa</v>
      </c>
      <c r="BS28" s="251">
        <f t="shared" si="22"/>
        <v>0</v>
      </c>
      <c r="BT28" s="27">
        <f t="shared" si="23"/>
        <v>0</v>
      </c>
      <c r="BU28" s="27">
        <f t="shared" si="24"/>
        <v>0</v>
      </c>
      <c r="BV28" s="27">
        <f t="shared" si="25"/>
        <v>0</v>
      </c>
      <c r="BW28" s="27">
        <f t="shared" si="26"/>
        <v>15</v>
      </c>
      <c r="BX28" s="27">
        <f t="shared" si="27"/>
        <v>60</v>
      </c>
      <c r="BY28" s="252">
        <f t="shared" si="28"/>
        <v>75</v>
      </c>
      <c r="BZ28" s="253">
        <f t="shared" si="29"/>
        <v>0</v>
      </c>
      <c r="CA28" s="254">
        <f t="shared" si="30"/>
        <v>0</v>
      </c>
      <c r="CB28" s="254">
        <f t="shared" si="31"/>
        <v>0</v>
      </c>
      <c r="CC28" s="254">
        <f t="shared" si="32"/>
        <v>0</v>
      </c>
      <c r="CD28" s="254">
        <f t="shared" si="33"/>
        <v>0.6</v>
      </c>
      <c r="CE28" s="254">
        <f t="shared" si="34"/>
        <v>2.4</v>
      </c>
      <c r="CF28" s="255">
        <f t="shared" si="35"/>
        <v>3</v>
      </c>
      <c r="CG28" s="256">
        <f t="shared" si="36"/>
        <v>2.4</v>
      </c>
      <c r="CH28" s="257">
        <f t="shared" si="37"/>
        <v>0</v>
      </c>
      <c r="CI28" s="258">
        <f t="shared" si="38"/>
        <v>2.4</v>
      </c>
      <c r="CJ28" s="259">
        <f t="shared" si="39"/>
        <v>0</v>
      </c>
      <c r="CK28" s="260" t="e">
        <f>#REF!</f>
        <v>#REF!</v>
      </c>
      <c r="CL28" s="261" t="e">
        <f>#REF!</f>
        <v>#REF!</v>
      </c>
      <c r="CM28" s="262" t="e">
        <f>#REF!</f>
        <v>#REF!</v>
      </c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</row>
    <row r="29" spans="1:105" s="7" customFormat="1" ht="30" customHeight="1" x14ac:dyDescent="0.25">
      <c r="A29" s="49">
        <v>10</v>
      </c>
      <c r="B29" s="50"/>
      <c r="C29" s="5" t="s">
        <v>94</v>
      </c>
      <c r="D29" s="5"/>
      <c r="E29" s="51">
        <v>1</v>
      </c>
      <c r="F29" s="5" t="s">
        <v>94</v>
      </c>
      <c r="G29" s="10" t="s">
        <v>59</v>
      </c>
      <c r="H29" s="52"/>
      <c r="I29" s="6" t="s">
        <v>183</v>
      </c>
      <c r="J29" s="6"/>
      <c r="K29" s="6"/>
      <c r="L29" s="39"/>
      <c r="M29" s="204">
        <f t="shared" si="13"/>
        <v>100</v>
      </c>
      <c r="N29" s="205">
        <f t="shared" si="14"/>
        <v>40</v>
      </c>
      <c r="O29" s="206">
        <f t="shared" si="15"/>
        <v>60</v>
      </c>
      <c r="P29" s="207">
        <f t="shared" si="16"/>
        <v>60</v>
      </c>
      <c r="Q29" s="208">
        <f t="shared" si="40"/>
        <v>4</v>
      </c>
      <c r="R29" s="201">
        <f t="shared" si="17"/>
        <v>0</v>
      </c>
      <c r="S29" s="209">
        <f t="shared" si="18"/>
        <v>0</v>
      </c>
      <c r="T29" s="210">
        <f t="shared" si="19"/>
        <v>0</v>
      </c>
      <c r="U29" s="211">
        <f t="shared" si="20"/>
        <v>2.4</v>
      </c>
      <c r="V29" s="53" t="s">
        <v>89</v>
      </c>
      <c r="W29" s="42" t="s">
        <v>161</v>
      </c>
      <c r="X29" s="54">
        <v>2</v>
      </c>
      <c r="Y29" s="220">
        <f t="shared" si="0"/>
        <v>50</v>
      </c>
      <c r="Z29" s="221">
        <f t="shared" si="1"/>
        <v>30</v>
      </c>
      <c r="AA29" s="222">
        <f t="shared" si="2"/>
        <v>30</v>
      </c>
      <c r="AB29" s="55"/>
      <c r="AC29" s="56"/>
      <c r="AD29" s="5"/>
      <c r="AE29" s="5"/>
      <c r="AF29" s="5"/>
      <c r="AG29" s="5"/>
      <c r="AH29" s="5"/>
      <c r="AI29" s="5"/>
      <c r="AJ29" s="5"/>
      <c r="AK29" s="5"/>
      <c r="AL29" s="5"/>
      <c r="AM29" s="5"/>
      <c r="AN29" s="5">
        <v>30</v>
      </c>
      <c r="AO29" s="5"/>
      <c r="AP29" s="5"/>
      <c r="AQ29" s="5"/>
      <c r="AR29" s="57"/>
      <c r="AS29" s="58">
        <v>20</v>
      </c>
      <c r="AT29" s="46" t="s">
        <v>161</v>
      </c>
      <c r="AU29" s="54">
        <v>2</v>
      </c>
      <c r="AV29" s="228">
        <f t="shared" si="3"/>
        <v>50</v>
      </c>
      <c r="AW29" s="221">
        <f t="shared" si="4"/>
        <v>30</v>
      </c>
      <c r="AX29" s="229">
        <f t="shared" si="5"/>
        <v>30</v>
      </c>
      <c r="AY29" s="5"/>
      <c r="AZ29" s="56"/>
      <c r="BA29" s="5"/>
      <c r="BB29" s="5"/>
      <c r="BC29" s="5"/>
      <c r="BD29" s="5"/>
      <c r="BE29" s="5"/>
      <c r="BF29" s="5"/>
      <c r="BG29" s="5"/>
      <c r="BH29" s="5"/>
      <c r="BI29" s="5"/>
      <c r="BJ29" s="5"/>
      <c r="BK29" s="5">
        <v>30</v>
      </c>
      <c r="BL29" s="5"/>
      <c r="BM29" s="5"/>
      <c r="BN29" s="5"/>
      <c r="BO29" s="57"/>
      <c r="BP29" s="59">
        <v>20</v>
      </c>
      <c r="BQ29" s="235">
        <f t="shared" si="21"/>
        <v>25</v>
      </c>
      <c r="BR29" s="236" t="str">
        <f t="shared" si="41"/>
        <v>Wartość prawidłowa</v>
      </c>
      <c r="BS29" s="251">
        <f t="shared" si="22"/>
        <v>60</v>
      </c>
      <c r="BT29" s="27">
        <f t="shared" si="23"/>
        <v>0</v>
      </c>
      <c r="BU29" s="27">
        <f t="shared" si="24"/>
        <v>0</v>
      </c>
      <c r="BV29" s="27">
        <f t="shared" si="25"/>
        <v>0</v>
      </c>
      <c r="BW29" s="27">
        <f t="shared" si="26"/>
        <v>40</v>
      </c>
      <c r="BX29" s="27">
        <f t="shared" si="27"/>
        <v>0</v>
      </c>
      <c r="BY29" s="252">
        <f t="shared" si="28"/>
        <v>100</v>
      </c>
      <c r="BZ29" s="253">
        <f t="shared" si="29"/>
        <v>2.4</v>
      </c>
      <c r="CA29" s="254">
        <f t="shared" si="30"/>
        <v>0</v>
      </c>
      <c r="CB29" s="254">
        <f t="shared" si="31"/>
        <v>0</v>
      </c>
      <c r="CC29" s="254">
        <f t="shared" si="32"/>
        <v>0</v>
      </c>
      <c r="CD29" s="254">
        <f t="shared" si="33"/>
        <v>1.6</v>
      </c>
      <c r="CE29" s="254">
        <f t="shared" si="34"/>
        <v>0</v>
      </c>
      <c r="CF29" s="255">
        <f t="shared" si="35"/>
        <v>4</v>
      </c>
      <c r="CG29" s="256">
        <f t="shared" si="36"/>
        <v>60</v>
      </c>
      <c r="CH29" s="257">
        <f t="shared" si="37"/>
        <v>0</v>
      </c>
      <c r="CI29" s="258">
        <f t="shared" si="38"/>
        <v>2.4</v>
      </c>
      <c r="CJ29" s="259">
        <f t="shared" si="39"/>
        <v>0</v>
      </c>
      <c r="CK29" s="260" t="e">
        <f>#REF!</f>
        <v>#REF!</v>
      </c>
      <c r="CL29" s="261" t="e">
        <f>#REF!</f>
        <v>#REF!</v>
      </c>
      <c r="CM29" s="262" t="e">
        <f>#REF!</f>
        <v>#REF!</v>
      </c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</row>
    <row r="30" spans="1:105" s="7" customFormat="1" ht="30" customHeight="1" x14ac:dyDescent="0.25">
      <c r="A30" s="49">
        <v>11</v>
      </c>
      <c r="B30" s="50"/>
      <c r="C30" s="5" t="s">
        <v>94</v>
      </c>
      <c r="D30" s="5"/>
      <c r="E30" s="51">
        <v>1</v>
      </c>
      <c r="F30" s="5" t="s">
        <v>94</v>
      </c>
      <c r="G30" s="10" t="s">
        <v>59</v>
      </c>
      <c r="H30" s="52"/>
      <c r="I30" s="66" t="s">
        <v>156</v>
      </c>
      <c r="J30" s="6"/>
      <c r="K30" s="6"/>
      <c r="L30" s="39" t="s">
        <v>116</v>
      </c>
      <c r="M30" s="204">
        <f t="shared" si="13"/>
        <v>50</v>
      </c>
      <c r="N30" s="205">
        <f t="shared" si="14"/>
        <v>25</v>
      </c>
      <c r="O30" s="206">
        <f t="shared" si="15"/>
        <v>25</v>
      </c>
      <c r="P30" s="207">
        <f t="shared" si="16"/>
        <v>25</v>
      </c>
      <c r="Q30" s="208">
        <f t="shared" si="40"/>
        <v>2</v>
      </c>
      <c r="R30" s="201">
        <f t="shared" si="17"/>
        <v>0</v>
      </c>
      <c r="S30" s="209">
        <f t="shared" si="18"/>
        <v>1.2</v>
      </c>
      <c r="T30" s="210">
        <f t="shared" si="19"/>
        <v>0.8</v>
      </c>
      <c r="U30" s="211">
        <f t="shared" si="20"/>
        <v>1</v>
      </c>
      <c r="V30" s="53" t="s">
        <v>89</v>
      </c>
      <c r="W30" s="42"/>
      <c r="X30" s="54"/>
      <c r="Y30" s="220">
        <f t="shared" si="0"/>
        <v>0</v>
      </c>
      <c r="Z30" s="221">
        <f t="shared" si="1"/>
        <v>0</v>
      </c>
      <c r="AA30" s="222">
        <f t="shared" si="2"/>
        <v>0</v>
      </c>
      <c r="AB30" s="55"/>
      <c r="AC30" s="56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5"/>
      <c r="AR30" s="57"/>
      <c r="AS30" s="58"/>
      <c r="AT30" s="394" t="s">
        <v>89</v>
      </c>
      <c r="AU30" s="54">
        <v>2</v>
      </c>
      <c r="AV30" s="228">
        <f t="shared" si="3"/>
        <v>50</v>
      </c>
      <c r="AW30" s="221">
        <f t="shared" si="4"/>
        <v>25</v>
      </c>
      <c r="AX30" s="229">
        <f t="shared" si="5"/>
        <v>25</v>
      </c>
      <c r="AY30" s="5">
        <v>10</v>
      </c>
      <c r="AZ30" s="56">
        <v>10</v>
      </c>
      <c r="BA30" s="5"/>
      <c r="BB30" s="5">
        <v>15</v>
      </c>
      <c r="BC30" s="5"/>
      <c r="BD30" s="5"/>
      <c r="BE30" s="5"/>
      <c r="BF30" s="5"/>
      <c r="BG30" s="5"/>
      <c r="BH30" s="5"/>
      <c r="BI30" s="5"/>
      <c r="BJ30" s="5"/>
      <c r="BK30" s="5"/>
      <c r="BL30" s="5"/>
      <c r="BM30" s="5"/>
      <c r="BN30" s="5"/>
      <c r="BO30" s="57"/>
      <c r="BP30" s="59">
        <v>25</v>
      </c>
      <c r="BQ30" s="235">
        <f t="shared" si="21"/>
        <v>25</v>
      </c>
      <c r="BR30" s="236" t="str">
        <f t="shared" si="41"/>
        <v>Wartość prawidłowa</v>
      </c>
      <c r="BS30" s="251">
        <f t="shared" si="22"/>
        <v>15</v>
      </c>
      <c r="BT30" s="27">
        <f t="shared" si="23"/>
        <v>10</v>
      </c>
      <c r="BU30" s="27">
        <f t="shared" si="24"/>
        <v>0</v>
      </c>
      <c r="BV30" s="27">
        <f t="shared" si="25"/>
        <v>0</v>
      </c>
      <c r="BW30" s="27">
        <f t="shared" si="26"/>
        <v>25</v>
      </c>
      <c r="BX30" s="27">
        <f t="shared" si="27"/>
        <v>0</v>
      </c>
      <c r="BY30" s="252">
        <f t="shared" si="28"/>
        <v>50</v>
      </c>
      <c r="BZ30" s="253">
        <f t="shared" si="29"/>
        <v>0.6</v>
      </c>
      <c r="CA30" s="254">
        <f t="shared" si="30"/>
        <v>0.4</v>
      </c>
      <c r="CB30" s="254">
        <f t="shared" si="31"/>
        <v>0</v>
      </c>
      <c r="CC30" s="254">
        <f t="shared" si="32"/>
        <v>0</v>
      </c>
      <c r="CD30" s="254">
        <f t="shared" si="33"/>
        <v>1</v>
      </c>
      <c r="CE30" s="254">
        <f t="shared" si="34"/>
        <v>0</v>
      </c>
      <c r="CF30" s="255">
        <f t="shared" si="35"/>
        <v>2</v>
      </c>
      <c r="CG30" s="256">
        <f t="shared" si="36"/>
        <v>25</v>
      </c>
      <c r="CH30" s="257">
        <f t="shared" si="37"/>
        <v>10</v>
      </c>
      <c r="CI30" s="258">
        <f t="shared" si="38"/>
        <v>1</v>
      </c>
      <c r="CJ30" s="259">
        <f t="shared" si="39"/>
        <v>0.4</v>
      </c>
      <c r="CK30" s="260" t="e">
        <f>#REF!</f>
        <v>#REF!</v>
      </c>
      <c r="CL30" s="261" t="e">
        <f>#REF!</f>
        <v>#REF!</v>
      </c>
      <c r="CM30" s="262" t="e">
        <f>#REF!</f>
        <v>#REF!</v>
      </c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</row>
    <row r="31" spans="1:105" s="7" customFormat="1" ht="50.25" customHeight="1" x14ac:dyDescent="0.25">
      <c r="A31" s="49">
        <v>12</v>
      </c>
      <c r="B31" s="50"/>
      <c r="C31" s="5" t="s">
        <v>94</v>
      </c>
      <c r="D31" s="5"/>
      <c r="E31" s="51">
        <v>1</v>
      </c>
      <c r="F31" s="5" t="s">
        <v>94</v>
      </c>
      <c r="G31" s="10" t="s">
        <v>59</v>
      </c>
      <c r="H31" s="52"/>
      <c r="I31" s="6" t="s">
        <v>207</v>
      </c>
      <c r="J31" s="6"/>
      <c r="K31" s="6"/>
      <c r="L31" s="39" t="s">
        <v>116</v>
      </c>
      <c r="M31" s="204">
        <f t="shared" si="13"/>
        <v>50</v>
      </c>
      <c r="N31" s="205">
        <f t="shared" si="14"/>
        <v>20</v>
      </c>
      <c r="O31" s="206">
        <f t="shared" si="15"/>
        <v>30</v>
      </c>
      <c r="P31" s="207">
        <f t="shared" si="16"/>
        <v>30</v>
      </c>
      <c r="Q31" s="208">
        <f t="shared" si="40"/>
        <v>2</v>
      </c>
      <c r="R31" s="201">
        <f t="shared" si="17"/>
        <v>0</v>
      </c>
      <c r="S31" s="209">
        <f t="shared" si="18"/>
        <v>2</v>
      </c>
      <c r="T31" s="210">
        <f t="shared" si="19"/>
        <v>0</v>
      </c>
      <c r="U31" s="211">
        <f t="shared" si="20"/>
        <v>1.2</v>
      </c>
      <c r="V31" s="53" t="s">
        <v>57</v>
      </c>
      <c r="W31" s="42"/>
      <c r="X31" s="54"/>
      <c r="Y31" s="220">
        <f t="shared" si="0"/>
        <v>0</v>
      </c>
      <c r="Z31" s="221">
        <f t="shared" si="1"/>
        <v>0</v>
      </c>
      <c r="AA31" s="222">
        <f t="shared" si="2"/>
        <v>0</v>
      </c>
      <c r="AB31" s="55"/>
      <c r="AC31" s="56"/>
      <c r="AD31" s="5"/>
      <c r="AE31" s="5"/>
      <c r="AF31" s="5"/>
      <c r="AG31" s="5"/>
      <c r="AH31" s="5"/>
      <c r="AI31" s="5"/>
      <c r="AJ31" s="5"/>
      <c r="AK31" s="5"/>
      <c r="AL31" s="5"/>
      <c r="AM31" s="5"/>
      <c r="AN31" s="5"/>
      <c r="AO31" s="5"/>
      <c r="AP31" s="5"/>
      <c r="AQ31" s="5"/>
      <c r="AR31" s="57"/>
      <c r="AS31" s="58"/>
      <c r="AT31" s="46" t="s">
        <v>57</v>
      </c>
      <c r="AU31" s="54">
        <v>2</v>
      </c>
      <c r="AV31" s="228">
        <f t="shared" si="3"/>
        <v>50</v>
      </c>
      <c r="AW31" s="221">
        <f t="shared" si="4"/>
        <v>30</v>
      </c>
      <c r="AX31" s="229">
        <f t="shared" si="5"/>
        <v>30</v>
      </c>
      <c r="AY31" s="5"/>
      <c r="AZ31" s="56"/>
      <c r="BA31" s="5"/>
      <c r="BB31" s="5"/>
      <c r="BC31" s="5"/>
      <c r="BD31" s="5"/>
      <c r="BE31" s="5"/>
      <c r="BF31" s="5"/>
      <c r="BG31" s="5"/>
      <c r="BH31" s="5">
        <v>30</v>
      </c>
      <c r="BI31" s="5"/>
      <c r="BJ31" s="5"/>
      <c r="BK31" s="5"/>
      <c r="BL31" s="5"/>
      <c r="BM31" s="5"/>
      <c r="BN31" s="5"/>
      <c r="BO31" s="57"/>
      <c r="BP31" s="59">
        <v>20</v>
      </c>
      <c r="BQ31" s="235">
        <f t="shared" si="21"/>
        <v>25</v>
      </c>
      <c r="BR31" s="236" t="str">
        <f t="shared" si="41"/>
        <v>Wartość prawidłowa</v>
      </c>
      <c r="BS31" s="251">
        <f t="shared" si="22"/>
        <v>30</v>
      </c>
      <c r="BT31" s="27">
        <f t="shared" si="23"/>
        <v>0</v>
      </c>
      <c r="BU31" s="27">
        <f t="shared" si="24"/>
        <v>0</v>
      </c>
      <c r="BV31" s="27">
        <f t="shared" si="25"/>
        <v>0</v>
      </c>
      <c r="BW31" s="27">
        <f t="shared" si="26"/>
        <v>20</v>
      </c>
      <c r="BX31" s="27">
        <f t="shared" si="27"/>
        <v>0</v>
      </c>
      <c r="BY31" s="252">
        <f t="shared" si="28"/>
        <v>50</v>
      </c>
      <c r="BZ31" s="253">
        <f t="shared" si="29"/>
        <v>1.2</v>
      </c>
      <c r="CA31" s="254">
        <f t="shared" si="30"/>
        <v>0</v>
      </c>
      <c r="CB31" s="254">
        <f t="shared" si="31"/>
        <v>0</v>
      </c>
      <c r="CC31" s="254">
        <f t="shared" si="32"/>
        <v>0</v>
      </c>
      <c r="CD31" s="254">
        <f t="shared" si="33"/>
        <v>0.8</v>
      </c>
      <c r="CE31" s="254">
        <f t="shared" si="34"/>
        <v>0</v>
      </c>
      <c r="CF31" s="255">
        <f t="shared" si="35"/>
        <v>2</v>
      </c>
      <c r="CG31" s="256">
        <f t="shared" si="36"/>
        <v>30</v>
      </c>
      <c r="CH31" s="257">
        <f t="shared" si="37"/>
        <v>0</v>
      </c>
      <c r="CI31" s="258">
        <f t="shared" si="38"/>
        <v>1.2</v>
      </c>
      <c r="CJ31" s="259">
        <f t="shared" si="39"/>
        <v>0</v>
      </c>
      <c r="CK31" s="260" t="e">
        <f>#REF!</f>
        <v>#REF!</v>
      </c>
      <c r="CL31" s="261" t="e">
        <f>#REF!</f>
        <v>#REF!</v>
      </c>
      <c r="CM31" s="262" t="e">
        <f>#REF!</f>
        <v>#REF!</v>
      </c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</row>
    <row r="32" spans="1:105" s="7" customFormat="1" ht="30" customHeight="1" x14ac:dyDescent="0.25">
      <c r="A32" s="49">
        <v>13</v>
      </c>
      <c r="B32" s="50"/>
      <c r="C32" s="5" t="s">
        <v>94</v>
      </c>
      <c r="D32" s="5"/>
      <c r="E32" s="51">
        <v>1</v>
      </c>
      <c r="F32" s="5" t="s">
        <v>94</v>
      </c>
      <c r="G32" s="10" t="s">
        <v>59</v>
      </c>
      <c r="H32" s="52"/>
      <c r="I32" s="6" t="s">
        <v>157</v>
      </c>
      <c r="J32" s="6"/>
      <c r="K32" s="6"/>
      <c r="L32" s="39" t="s">
        <v>116</v>
      </c>
      <c r="M32" s="204">
        <f t="shared" si="13"/>
        <v>75</v>
      </c>
      <c r="N32" s="205">
        <f t="shared" si="14"/>
        <v>50</v>
      </c>
      <c r="O32" s="206">
        <f t="shared" si="15"/>
        <v>25</v>
      </c>
      <c r="P32" s="207">
        <f t="shared" si="16"/>
        <v>25</v>
      </c>
      <c r="Q32" s="208">
        <f t="shared" si="40"/>
        <v>3</v>
      </c>
      <c r="R32" s="201">
        <f t="shared" si="17"/>
        <v>0</v>
      </c>
      <c r="S32" s="209">
        <f t="shared" si="18"/>
        <v>1.8</v>
      </c>
      <c r="T32" s="210">
        <f t="shared" si="19"/>
        <v>1.2</v>
      </c>
      <c r="U32" s="211">
        <f t="shared" si="20"/>
        <v>1</v>
      </c>
      <c r="V32" s="53" t="s">
        <v>89</v>
      </c>
      <c r="W32" s="42"/>
      <c r="X32" s="54"/>
      <c r="Y32" s="220">
        <f t="shared" si="0"/>
        <v>0</v>
      </c>
      <c r="Z32" s="221">
        <f t="shared" si="1"/>
        <v>0</v>
      </c>
      <c r="AA32" s="222">
        <f t="shared" si="2"/>
        <v>0</v>
      </c>
      <c r="AB32" s="55"/>
      <c r="AC32" s="56"/>
      <c r="AD32" s="5"/>
      <c r="AE32" s="5"/>
      <c r="AF32" s="5"/>
      <c r="AG32" s="5"/>
      <c r="AH32" s="5"/>
      <c r="AI32" s="5"/>
      <c r="AJ32" s="5"/>
      <c r="AK32" s="5"/>
      <c r="AL32" s="5"/>
      <c r="AM32" s="5"/>
      <c r="AN32" s="5"/>
      <c r="AO32" s="5"/>
      <c r="AP32" s="5"/>
      <c r="AQ32" s="5"/>
      <c r="AR32" s="57"/>
      <c r="AS32" s="58"/>
      <c r="AT32" s="46" t="s">
        <v>89</v>
      </c>
      <c r="AU32" s="54">
        <v>3</v>
      </c>
      <c r="AV32" s="228">
        <f t="shared" si="3"/>
        <v>75</v>
      </c>
      <c r="AW32" s="221">
        <f t="shared" si="4"/>
        <v>25</v>
      </c>
      <c r="AX32" s="229">
        <f t="shared" si="5"/>
        <v>25</v>
      </c>
      <c r="AY32" s="5">
        <v>10</v>
      </c>
      <c r="AZ32" s="56">
        <v>10</v>
      </c>
      <c r="BA32" s="5"/>
      <c r="BB32" s="5">
        <v>15</v>
      </c>
      <c r="BC32" s="5"/>
      <c r="BD32" s="5"/>
      <c r="BE32" s="5"/>
      <c r="BF32" s="5"/>
      <c r="BG32" s="5"/>
      <c r="BH32" s="5"/>
      <c r="BI32" s="5"/>
      <c r="BJ32" s="5"/>
      <c r="BK32" s="5"/>
      <c r="BL32" s="5"/>
      <c r="BM32" s="5"/>
      <c r="BN32" s="5"/>
      <c r="BO32" s="57"/>
      <c r="BP32" s="59">
        <v>50</v>
      </c>
      <c r="BQ32" s="235">
        <f t="shared" si="21"/>
        <v>25</v>
      </c>
      <c r="BR32" s="236" t="str">
        <f t="shared" si="41"/>
        <v>Wartość prawidłowa</v>
      </c>
      <c r="BS32" s="251">
        <f t="shared" si="22"/>
        <v>15</v>
      </c>
      <c r="BT32" s="27">
        <f t="shared" si="23"/>
        <v>10</v>
      </c>
      <c r="BU32" s="27">
        <f t="shared" si="24"/>
        <v>0</v>
      </c>
      <c r="BV32" s="27">
        <f t="shared" si="25"/>
        <v>0</v>
      </c>
      <c r="BW32" s="27">
        <f t="shared" si="26"/>
        <v>50</v>
      </c>
      <c r="BX32" s="27">
        <f t="shared" si="27"/>
        <v>0</v>
      </c>
      <c r="BY32" s="252">
        <f t="shared" si="28"/>
        <v>75</v>
      </c>
      <c r="BZ32" s="253">
        <f t="shared" si="29"/>
        <v>0.6</v>
      </c>
      <c r="CA32" s="254">
        <f t="shared" si="30"/>
        <v>0.4</v>
      </c>
      <c r="CB32" s="254">
        <f t="shared" si="31"/>
        <v>0</v>
      </c>
      <c r="CC32" s="254">
        <f t="shared" si="32"/>
        <v>0</v>
      </c>
      <c r="CD32" s="254">
        <f t="shared" si="33"/>
        <v>2</v>
      </c>
      <c r="CE32" s="254">
        <f t="shared" si="34"/>
        <v>0</v>
      </c>
      <c r="CF32" s="255">
        <f t="shared" si="35"/>
        <v>3</v>
      </c>
      <c r="CG32" s="256">
        <f t="shared" si="36"/>
        <v>25</v>
      </c>
      <c r="CH32" s="257">
        <f t="shared" si="37"/>
        <v>10</v>
      </c>
      <c r="CI32" s="258">
        <f t="shared" si="38"/>
        <v>1</v>
      </c>
      <c r="CJ32" s="259">
        <f t="shared" si="39"/>
        <v>0.4</v>
      </c>
      <c r="CK32" s="260" t="e">
        <f>#REF!</f>
        <v>#REF!</v>
      </c>
      <c r="CL32" s="261" t="e">
        <f>#REF!</f>
        <v>#REF!</v>
      </c>
      <c r="CM32" s="262" t="e">
        <f>#REF!</f>
        <v>#REF!</v>
      </c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</row>
    <row r="33" spans="1:105" s="7" customFormat="1" ht="47.25" x14ac:dyDescent="0.25">
      <c r="A33" s="49">
        <v>14</v>
      </c>
      <c r="B33" s="50"/>
      <c r="C33" s="8" t="s">
        <v>94</v>
      </c>
      <c r="D33" s="5"/>
      <c r="E33" s="51">
        <v>1</v>
      </c>
      <c r="F33" s="8" t="s">
        <v>94</v>
      </c>
      <c r="G33" s="10" t="s">
        <v>59</v>
      </c>
      <c r="H33" s="52"/>
      <c r="I33" s="6" t="s">
        <v>184</v>
      </c>
      <c r="J33" s="6"/>
      <c r="K33" s="6"/>
      <c r="L33" s="39" t="s">
        <v>116</v>
      </c>
      <c r="M33" s="204">
        <f t="shared" si="13"/>
        <v>75</v>
      </c>
      <c r="N33" s="205">
        <f t="shared" si="14"/>
        <v>55</v>
      </c>
      <c r="O33" s="206">
        <f t="shared" si="15"/>
        <v>20</v>
      </c>
      <c r="P33" s="207">
        <f t="shared" si="16"/>
        <v>20</v>
      </c>
      <c r="Q33" s="208">
        <f t="shared" si="40"/>
        <v>2</v>
      </c>
      <c r="R33" s="201">
        <f t="shared" si="17"/>
        <v>0</v>
      </c>
      <c r="S33" s="209">
        <f t="shared" si="18"/>
        <v>1</v>
      </c>
      <c r="T33" s="210">
        <f t="shared" si="19"/>
        <v>1</v>
      </c>
      <c r="U33" s="211">
        <f t="shared" si="20"/>
        <v>0.53333333333333333</v>
      </c>
      <c r="V33" s="53" t="s">
        <v>57</v>
      </c>
      <c r="W33" s="42"/>
      <c r="X33" s="54"/>
      <c r="Y33" s="220">
        <f t="shared" si="0"/>
        <v>0</v>
      </c>
      <c r="Z33" s="221">
        <f t="shared" si="1"/>
        <v>0</v>
      </c>
      <c r="AA33" s="222">
        <f t="shared" si="2"/>
        <v>0</v>
      </c>
      <c r="AB33" s="55"/>
      <c r="AC33" s="56"/>
      <c r="AD33" s="5"/>
      <c r="AE33" s="5"/>
      <c r="AF33" s="5"/>
      <c r="AG33" s="5"/>
      <c r="AH33" s="5"/>
      <c r="AI33" s="5"/>
      <c r="AJ33" s="5"/>
      <c r="AK33" s="5"/>
      <c r="AL33" s="5"/>
      <c r="AM33" s="5"/>
      <c r="AN33" s="5"/>
      <c r="AO33" s="5"/>
      <c r="AP33" s="5"/>
      <c r="AQ33" s="5"/>
      <c r="AR33" s="57"/>
      <c r="AS33" s="58"/>
      <c r="AT33" s="46" t="s">
        <v>57</v>
      </c>
      <c r="AU33" s="54">
        <v>2</v>
      </c>
      <c r="AV33" s="228">
        <f t="shared" si="3"/>
        <v>75</v>
      </c>
      <c r="AW33" s="221">
        <f t="shared" si="4"/>
        <v>20</v>
      </c>
      <c r="AX33" s="229">
        <f t="shared" si="5"/>
        <v>20</v>
      </c>
      <c r="AY33" s="5">
        <v>10</v>
      </c>
      <c r="AZ33" s="56">
        <v>10</v>
      </c>
      <c r="BA33" s="5"/>
      <c r="BB33" s="5">
        <v>10</v>
      </c>
      <c r="BC33" s="5"/>
      <c r="BD33" s="5"/>
      <c r="BE33" s="5"/>
      <c r="BF33" s="5"/>
      <c r="BG33" s="5"/>
      <c r="BH33" s="5"/>
      <c r="BI33" s="5"/>
      <c r="BJ33" s="5"/>
      <c r="BK33" s="5"/>
      <c r="BL33" s="5"/>
      <c r="BM33" s="5"/>
      <c r="BN33" s="5"/>
      <c r="BO33" s="57"/>
      <c r="BP33" s="67">
        <v>55</v>
      </c>
      <c r="BQ33" s="235">
        <f t="shared" si="21"/>
        <v>37.5</v>
      </c>
      <c r="BR33" s="236" t="str">
        <f t="shared" si="41"/>
        <v>1 ECTS powinien mieścić się przedziale 25-30h</v>
      </c>
      <c r="BS33" s="251">
        <f t="shared" si="22"/>
        <v>10</v>
      </c>
      <c r="BT33" s="27">
        <f t="shared" si="23"/>
        <v>10</v>
      </c>
      <c r="BU33" s="27">
        <f t="shared" si="24"/>
        <v>0</v>
      </c>
      <c r="BV33" s="27">
        <f t="shared" si="25"/>
        <v>0</v>
      </c>
      <c r="BW33" s="27">
        <f t="shared" si="26"/>
        <v>55</v>
      </c>
      <c r="BX33" s="27">
        <f t="shared" si="27"/>
        <v>0</v>
      </c>
      <c r="BY33" s="252">
        <f t="shared" si="28"/>
        <v>75</v>
      </c>
      <c r="BZ33" s="253">
        <f t="shared" si="29"/>
        <v>0.26666666666666666</v>
      </c>
      <c r="CA33" s="254">
        <f t="shared" si="30"/>
        <v>0.26666666666666666</v>
      </c>
      <c r="CB33" s="254">
        <f t="shared" si="31"/>
        <v>0</v>
      </c>
      <c r="CC33" s="254">
        <f t="shared" si="32"/>
        <v>0</v>
      </c>
      <c r="CD33" s="254">
        <f t="shared" si="33"/>
        <v>1.4666666666666666</v>
      </c>
      <c r="CE33" s="254">
        <f t="shared" si="34"/>
        <v>0</v>
      </c>
      <c r="CF33" s="255">
        <f t="shared" si="35"/>
        <v>2</v>
      </c>
      <c r="CG33" s="256">
        <f t="shared" si="36"/>
        <v>20</v>
      </c>
      <c r="CH33" s="257">
        <f t="shared" si="37"/>
        <v>10</v>
      </c>
      <c r="CI33" s="258">
        <f t="shared" si="38"/>
        <v>0.53333333333333333</v>
      </c>
      <c r="CJ33" s="259">
        <f t="shared" si="39"/>
        <v>0.26666666666666666</v>
      </c>
      <c r="CK33" s="260" t="e">
        <f>#REF!</f>
        <v>#REF!</v>
      </c>
      <c r="CL33" s="261" t="e">
        <f>#REF!</f>
        <v>#REF!</v>
      </c>
      <c r="CM33" s="262" t="e">
        <f>#REF!</f>
        <v>#REF!</v>
      </c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</row>
    <row r="34" spans="1:105" s="7" customFormat="1" ht="30" customHeight="1" x14ac:dyDescent="0.25">
      <c r="A34" s="49">
        <v>15</v>
      </c>
      <c r="B34" s="50"/>
      <c r="C34" s="5" t="s">
        <v>94</v>
      </c>
      <c r="D34" s="5"/>
      <c r="E34" s="51">
        <v>1</v>
      </c>
      <c r="F34" s="5" t="s">
        <v>94</v>
      </c>
      <c r="G34" s="10" t="s">
        <v>59</v>
      </c>
      <c r="H34" s="52"/>
      <c r="I34" s="6" t="s">
        <v>158</v>
      </c>
      <c r="J34" s="6"/>
      <c r="K34" s="6"/>
      <c r="L34" s="39"/>
      <c r="M34" s="204">
        <f t="shared" si="13"/>
        <v>50</v>
      </c>
      <c r="N34" s="205">
        <f t="shared" si="14"/>
        <v>30</v>
      </c>
      <c r="O34" s="206">
        <f t="shared" si="15"/>
        <v>20</v>
      </c>
      <c r="P34" s="207">
        <f t="shared" si="16"/>
        <v>20</v>
      </c>
      <c r="Q34" s="208">
        <f t="shared" si="40"/>
        <v>2</v>
      </c>
      <c r="R34" s="201">
        <f t="shared" si="17"/>
        <v>0</v>
      </c>
      <c r="S34" s="209">
        <f t="shared" si="18"/>
        <v>0</v>
      </c>
      <c r="T34" s="210">
        <f t="shared" si="19"/>
        <v>1</v>
      </c>
      <c r="U34" s="211">
        <f t="shared" si="20"/>
        <v>0.8</v>
      </c>
      <c r="V34" s="53" t="s">
        <v>57</v>
      </c>
      <c r="W34" s="42"/>
      <c r="X34" s="54"/>
      <c r="Y34" s="220">
        <f t="shared" si="0"/>
        <v>0</v>
      </c>
      <c r="Z34" s="221">
        <f t="shared" si="1"/>
        <v>0</v>
      </c>
      <c r="AA34" s="222">
        <f t="shared" si="2"/>
        <v>0</v>
      </c>
      <c r="AB34" s="55"/>
      <c r="AC34" s="56"/>
      <c r="AD34" s="5"/>
      <c r="AE34" s="5"/>
      <c r="AF34" s="5"/>
      <c r="AG34" s="5"/>
      <c r="AH34" s="5"/>
      <c r="AI34" s="5"/>
      <c r="AJ34" s="5"/>
      <c r="AK34" s="5"/>
      <c r="AL34" s="5"/>
      <c r="AM34" s="5"/>
      <c r="AN34" s="5"/>
      <c r="AO34" s="5"/>
      <c r="AP34" s="5"/>
      <c r="AQ34" s="5"/>
      <c r="AR34" s="57"/>
      <c r="AS34" s="58"/>
      <c r="AT34" s="46" t="s">
        <v>57</v>
      </c>
      <c r="AU34" s="54">
        <v>2</v>
      </c>
      <c r="AV34" s="228">
        <f t="shared" si="3"/>
        <v>50</v>
      </c>
      <c r="AW34" s="221">
        <f t="shared" si="4"/>
        <v>20</v>
      </c>
      <c r="AX34" s="229">
        <f t="shared" si="5"/>
        <v>20</v>
      </c>
      <c r="AY34" s="5">
        <v>10</v>
      </c>
      <c r="AZ34" s="56">
        <v>10</v>
      </c>
      <c r="BA34" s="5">
        <v>10</v>
      </c>
      <c r="BB34" s="5"/>
      <c r="BC34" s="5"/>
      <c r="BD34" s="5"/>
      <c r="BE34" s="5"/>
      <c r="BF34" s="5"/>
      <c r="BG34" s="5"/>
      <c r="BH34" s="5"/>
      <c r="BI34" s="5"/>
      <c r="BJ34" s="5"/>
      <c r="BK34" s="5"/>
      <c r="BL34" s="5"/>
      <c r="BM34" s="5"/>
      <c r="BN34" s="5"/>
      <c r="BO34" s="57"/>
      <c r="BP34" s="67">
        <v>30</v>
      </c>
      <c r="BQ34" s="235">
        <f t="shared" si="21"/>
        <v>25</v>
      </c>
      <c r="BR34" s="236" t="str">
        <f t="shared" ref="BR34:BR56" si="42">IF(OR(BQ34&gt;30,BQ34&lt;25),"1 ECTS powinien mieścić się przedziale 25-30h","Wartość prawidłowa")</f>
        <v>Wartość prawidłowa</v>
      </c>
      <c r="BS34" s="251">
        <f t="shared" si="22"/>
        <v>10</v>
      </c>
      <c r="BT34" s="27">
        <f t="shared" si="23"/>
        <v>10</v>
      </c>
      <c r="BU34" s="27">
        <f t="shared" si="24"/>
        <v>0</v>
      </c>
      <c r="BV34" s="27">
        <f t="shared" si="25"/>
        <v>0</v>
      </c>
      <c r="BW34" s="27">
        <f t="shared" si="26"/>
        <v>30</v>
      </c>
      <c r="BX34" s="27">
        <f t="shared" si="27"/>
        <v>0</v>
      </c>
      <c r="BY34" s="252">
        <f t="shared" si="28"/>
        <v>50</v>
      </c>
      <c r="BZ34" s="253">
        <f t="shared" si="29"/>
        <v>0.4</v>
      </c>
      <c r="CA34" s="254">
        <f t="shared" si="30"/>
        <v>0.4</v>
      </c>
      <c r="CB34" s="254">
        <f t="shared" si="31"/>
        <v>0</v>
      </c>
      <c r="CC34" s="254">
        <f t="shared" si="32"/>
        <v>0</v>
      </c>
      <c r="CD34" s="254">
        <f t="shared" si="33"/>
        <v>1.2</v>
      </c>
      <c r="CE34" s="254">
        <f t="shared" si="34"/>
        <v>0</v>
      </c>
      <c r="CF34" s="255">
        <f t="shared" si="35"/>
        <v>2</v>
      </c>
      <c r="CG34" s="256">
        <f t="shared" si="36"/>
        <v>20</v>
      </c>
      <c r="CH34" s="257">
        <f t="shared" si="37"/>
        <v>10</v>
      </c>
      <c r="CI34" s="258">
        <f t="shared" si="38"/>
        <v>0.8</v>
      </c>
      <c r="CJ34" s="259">
        <f t="shared" si="39"/>
        <v>0.4</v>
      </c>
      <c r="CK34" s="260" t="e">
        <f>#REF!</f>
        <v>#REF!</v>
      </c>
      <c r="CL34" s="261" t="e">
        <f>#REF!</f>
        <v>#REF!</v>
      </c>
      <c r="CM34" s="262" t="e">
        <f>#REF!</f>
        <v>#REF!</v>
      </c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</row>
    <row r="35" spans="1:105" s="7" customFormat="1" ht="30" customHeight="1" x14ac:dyDescent="0.25">
      <c r="A35" s="49">
        <v>16</v>
      </c>
      <c r="B35" s="50"/>
      <c r="C35" s="10" t="s">
        <v>94</v>
      </c>
      <c r="D35" s="5"/>
      <c r="E35" s="51">
        <v>1</v>
      </c>
      <c r="F35" s="10" t="s">
        <v>94</v>
      </c>
      <c r="G35" s="10" t="s">
        <v>59</v>
      </c>
      <c r="H35" s="52"/>
      <c r="I35" s="6" t="s">
        <v>185</v>
      </c>
      <c r="J35" s="6"/>
      <c r="K35" s="6"/>
      <c r="L35" s="39"/>
      <c r="M35" s="204">
        <f t="shared" si="13"/>
        <v>50</v>
      </c>
      <c r="N35" s="205">
        <f t="shared" si="14"/>
        <v>20</v>
      </c>
      <c r="O35" s="206">
        <f t="shared" si="15"/>
        <v>30</v>
      </c>
      <c r="P35" s="207">
        <f t="shared" si="16"/>
        <v>30</v>
      </c>
      <c r="Q35" s="208">
        <f t="shared" si="40"/>
        <v>2</v>
      </c>
      <c r="R35" s="201">
        <f t="shared" si="17"/>
        <v>0</v>
      </c>
      <c r="S35" s="209">
        <f t="shared" si="18"/>
        <v>0</v>
      </c>
      <c r="T35" s="210">
        <f t="shared" si="19"/>
        <v>1</v>
      </c>
      <c r="U35" s="211">
        <f t="shared" si="20"/>
        <v>1.2</v>
      </c>
      <c r="V35" s="53" t="s">
        <v>89</v>
      </c>
      <c r="W35" s="42"/>
      <c r="X35" s="54"/>
      <c r="Y35" s="220">
        <f t="shared" si="0"/>
        <v>0</v>
      </c>
      <c r="Z35" s="221">
        <f t="shared" si="1"/>
        <v>0</v>
      </c>
      <c r="AA35" s="222">
        <f t="shared" si="2"/>
        <v>0</v>
      </c>
      <c r="AB35" s="55"/>
      <c r="AC35" s="56"/>
      <c r="AD35" s="5"/>
      <c r="AE35" s="5"/>
      <c r="AF35" s="5"/>
      <c r="AG35" s="5"/>
      <c r="AH35" s="5"/>
      <c r="AI35" s="5"/>
      <c r="AJ35" s="5"/>
      <c r="AK35" s="5"/>
      <c r="AL35" s="5"/>
      <c r="AM35" s="5"/>
      <c r="AN35" s="5"/>
      <c r="AO35" s="5"/>
      <c r="AP35" s="5"/>
      <c r="AQ35" s="5"/>
      <c r="AR35" s="57"/>
      <c r="AS35" s="58"/>
      <c r="AT35" s="46" t="s">
        <v>89</v>
      </c>
      <c r="AU35" s="54">
        <v>2</v>
      </c>
      <c r="AV35" s="228">
        <f t="shared" si="3"/>
        <v>50</v>
      </c>
      <c r="AW35" s="221">
        <f t="shared" si="4"/>
        <v>30</v>
      </c>
      <c r="AX35" s="229">
        <f t="shared" si="5"/>
        <v>30</v>
      </c>
      <c r="AY35" s="5">
        <v>15</v>
      </c>
      <c r="AZ35" s="56">
        <v>15</v>
      </c>
      <c r="BA35" s="5"/>
      <c r="BB35" s="5">
        <v>15</v>
      </c>
      <c r="BC35" s="5"/>
      <c r="BD35" s="5"/>
      <c r="BE35" s="5"/>
      <c r="BF35" s="5"/>
      <c r="BG35" s="5"/>
      <c r="BH35" s="5"/>
      <c r="BI35" s="5"/>
      <c r="BJ35" s="5"/>
      <c r="BK35" s="5"/>
      <c r="BL35" s="5"/>
      <c r="BM35" s="5"/>
      <c r="BN35" s="5"/>
      <c r="BO35" s="57"/>
      <c r="BP35" s="58">
        <v>20</v>
      </c>
      <c r="BQ35" s="235">
        <f t="shared" si="21"/>
        <v>25</v>
      </c>
      <c r="BR35" s="236" t="str">
        <f t="shared" si="42"/>
        <v>Wartość prawidłowa</v>
      </c>
      <c r="BS35" s="251">
        <f t="shared" si="22"/>
        <v>15</v>
      </c>
      <c r="BT35" s="27">
        <f t="shared" si="23"/>
        <v>15</v>
      </c>
      <c r="BU35" s="27">
        <f t="shared" si="24"/>
        <v>0</v>
      </c>
      <c r="BV35" s="27">
        <f t="shared" si="25"/>
        <v>0</v>
      </c>
      <c r="BW35" s="27">
        <f t="shared" si="26"/>
        <v>20</v>
      </c>
      <c r="BX35" s="27">
        <f t="shared" si="27"/>
        <v>0</v>
      </c>
      <c r="BY35" s="252">
        <f t="shared" si="28"/>
        <v>50</v>
      </c>
      <c r="BZ35" s="253">
        <f t="shared" si="29"/>
        <v>0.6</v>
      </c>
      <c r="CA35" s="254">
        <f t="shared" si="30"/>
        <v>0.6</v>
      </c>
      <c r="CB35" s="254">
        <f t="shared" si="31"/>
        <v>0</v>
      </c>
      <c r="CC35" s="254">
        <f t="shared" si="32"/>
        <v>0</v>
      </c>
      <c r="CD35" s="254">
        <f t="shared" si="33"/>
        <v>0.8</v>
      </c>
      <c r="CE35" s="254">
        <f t="shared" si="34"/>
        <v>0</v>
      </c>
      <c r="CF35" s="255">
        <f t="shared" si="35"/>
        <v>2</v>
      </c>
      <c r="CG35" s="256">
        <f t="shared" si="36"/>
        <v>30</v>
      </c>
      <c r="CH35" s="257">
        <f t="shared" si="37"/>
        <v>15</v>
      </c>
      <c r="CI35" s="258">
        <f t="shared" si="38"/>
        <v>1.2</v>
      </c>
      <c r="CJ35" s="259">
        <f t="shared" si="39"/>
        <v>0.6</v>
      </c>
      <c r="CK35" s="260" t="e">
        <f>#REF!</f>
        <v>#REF!</v>
      </c>
      <c r="CL35" s="261" t="e">
        <f>#REF!</f>
        <v>#REF!</v>
      </c>
      <c r="CM35" s="262" t="e">
        <f>#REF!</f>
        <v>#REF!</v>
      </c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</row>
    <row r="36" spans="1:105" s="7" customFormat="1" ht="31.5" x14ac:dyDescent="0.25">
      <c r="A36" s="49">
        <v>17</v>
      </c>
      <c r="B36" s="50"/>
      <c r="C36" s="5" t="s">
        <v>94</v>
      </c>
      <c r="D36" s="5"/>
      <c r="E36" s="51">
        <v>1</v>
      </c>
      <c r="F36" s="5" t="s">
        <v>94</v>
      </c>
      <c r="G36" s="10" t="s">
        <v>59</v>
      </c>
      <c r="H36" s="52"/>
      <c r="I36" s="6" t="s">
        <v>159</v>
      </c>
      <c r="J36" s="6"/>
      <c r="K36" s="6"/>
      <c r="L36" s="39" t="s">
        <v>116</v>
      </c>
      <c r="M36" s="204">
        <f t="shared" si="13"/>
        <v>50</v>
      </c>
      <c r="N36" s="205">
        <f t="shared" si="14"/>
        <v>30</v>
      </c>
      <c r="O36" s="206">
        <f t="shared" si="15"/>
        <v>20</v>
      </c>
      <c r="P36" s="207">
        <f t="shared" si="16"/>
        <v>20</v>
      </c>
      <c r="Q36" s="208">
        <f t="shared" si="40"/>
        <v>2</v>
      </c>
      <c r="R36" s="201">
        <f t="shared" si="17"/>
        <v>0</v>
      </c>
      <c r="S36" s="209">
        <f t="shared" si="18"/>
        <v>0</v>
      </c>
      <c r="T36" s="210">
        <f t="shared" si="19"/>
        <v>1</v>
      </c>
      <c r="U36" s="211">
        <f t="shared" si="20"/>
        <v>0.8</v>
      </c>
      <c r="V36" s="53" t="s">
        <v>57</v>
      </c>
      <c r="W36" s="42"/>
      <c r="X36" s="54"/>
      <c r="Y36" s="220">
        <f t="shared" si="0"/>
        <v>0</v>
      </c>
      <c r="Z36" s="221">
        <f t="shared" si="1"/>
        <v>0</v>
      </c>
      <c r="AA36" s="222">
        <f t="shared" si="2"/>
        <v>0</v>
      </c>
      <c r="AB36" s="55"/>
      <c r="AC36" s="56"/>
      <c r="AD36" s="5"/>
      <c r="AE36" s="5"/>
      <c r="AF36" s="5"/>
      <c r="AG36" s="5"/>
      <c r="AH36" s="5"/>
      <c r="AI36" s="5"/>
      <c r="AJ36" s="5"/>
      <c r="AK36" s="5"/>
      <c r="AL36" s="5"/>
      <c r="AM36" s="5"/>
      <c r="AN36" s="5"/>
      <c r="AO36" s="5"/>
      <c r="AP36" s="5"/>
      <c r="AQ36" s="5"/>
      <c r="AR36" s="57"/>
      <c r="AS36" s="58"/>
      <c r="AT36" s="46" t="s">
        <v>57</v>
      </c>
      <c r="AU36" s="54">
        <v>2</v>
      </c>
      <c r="AV36" s="228">
        <f t="shared" si="3"/>
        <v>50</v>
      </c>
      <c r="AW36" s="221">
        <f t="shared" si="4"/>
        <v>20</v>
      </c>
      <c r="AX36" s="229">
        <f t="shared" si="5"/>
        <v>20</v>
      </c>
      <c r="AY36" s="5">
        <v>10</v>
      </c>
      <c r="AZ36" s="56">
        <v>10</v>
      </c>
      <c r="BA36" s="5">
        <v>10</v>
      </c>
      <c r="BB36" s="5"/>
      <c r="BC36" s="5"/>
      <c r="BD36" s="5"/>
      <c r="BE36" s="5"/>
      <c r="BF36" s="5"/>
      <c r="BG36" s="5"/>
      <c r="BH36" s="5"/>
      <c r="BI36" s="5"/>
      <c r="BJ36" s="5"/>
      <c r="BK36" s="5"/>
      <c r="BL36" s="5"/>
      <c r="BM36" s="5"/>
      <c r="BN36" s="5"/>
      <c r="BO36" s="57"/>
      <c r="BP36" s="58">
        <v>30</v>
      </c>
      <c r="BQ36" s="235">
        <f t="shared" si="21"/>
        <v>25</v>
      </c>
      <c r="BR36" s="236" t="str">
        <f t="shared" si="42"/>
        <v>Wartość prawidłowa</v>
      </c>
      <c r="BS36" s="251">
        <f t="shared" si="22"/>
        <v>10</v>
      </c>
      <c r="BT36" s="27">
        <f t="shared" si="23"/>
        <v>10</v>
      </c>
      <c r="BU36" s="27">
        <f t="shared" si="24"/>
        <v>0</v>
      </c>
      <c r="BV36" s="27">
        <f t="shared" si="25"/>
        <v>0</v>
      </c>
      <c r="BW36" s="27">
        <f t="shared" si="26"/>
        <v>30</v>
      </c>
      <c r="BX36" s="27">
        <f t="shared" si="27"/>
        <v>0</v>
      </c>
      <c r="BY36" s="252">
        <f t="shared" si="28"/>
        <v>50</v>
      </c>
      <c r="BZ36" s="253">
        <f t="shared" si="29"/>
        <v>0.4</v>
      </c>
      <c r="CA36" s="254">
        <f t="shared" si="30"/>
        <v>0.4</v>
      </c>
      <c r="CB36" s="254">
        <f t="shared" si="31"/>
        <v>0</v>
      </c>
      <c r="CC36" s="254">
        <f t="shared" si="32"/>
        <v>0</v>
      </c>
      <c r="CD36" s="254">
        <f t="shared" si="33"/>
        <v>1.2</v>
      </c>
      <c r="CE36" s="254">
        <f t="shared" si="34"/>
        <v>0</v>
      </c>
      <c r="CF36" s="255">
        <f t="shared" si="35"/>
        <v>2</v>
      </c>
      <c r="CG36" s="256">
        <f t="shared" si="36"/>
        <v>20</v>
      </c>
      <c r="CH36" s="257">
        <f t="shared" si="37"/>
        <v>10</v>
      </c>
      <c r="CI36" s="258">
        <f t="shared" si="38"/>
        <v>0.8</v>
      </c>
      <c r="CJ36" s="259">
        <f t="shared" si="39"/>
        <v>0.4</v>
      </c>
      <c r="CK36" s="260" t="e">
        <f>#REF!</f>
        <v>#REF!</v>
      </c>
      <c r="CL36" s="261" t="e">
        <f>#REF!</f>
        <v>#REF!</v>
      </c>
      <c r="CM36" s="262" t="e">
        <f>#REF!</f>
        <v>#REF!</v>
      </c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</row>
    <row r="37" spans="1:105" s="7" customFormat="1" ht="30" customHeight="1" x14ac:dyDescent="0.25">
      <c r="A37" s="49">
        <v>18</v>
      </c>
      <c r="B37" s="50"/>
      <c r="C37" s="5" t="s">
        <v>94</v>
      </c>
      <c r="D37" s="5"/>
      <c r="E37" s="51">
        <v>1</v>
      </c>
      <c r="F37" s="5" t="s">
        <v>94</v>
      </c>
      <c r="G37" s="367" t="s">
        <v>60</v>
      </c>
      <c r="H37" s="52"/>
      <c r="I37" s="6" t="s">
        <v>160</v>
      </c>
      <c r="J37" s="6"/>
      <c r="K37" s="6"/>
      <c r="L37" s="39"/>
      <c r="M37" s="204">
        <f t="shared" si="13"/>
        <v>75</v>
      </c>
      <c r="N37" s="205">
        <f t="shared" si="14"/>
        <v>60</v>
      </c>
      <c r="O37" s="206">
        <f t="shared" si="15"/>
        <v>15</v>
      </c>
      <c r="P37" s="207">
        <f t="shared" si="16"/>
        <v>15</v>
      </c>
      <c r="Q37" s="208">
        <f t="shared" si="40"/>
        <v>3</v>
      </c>
      <c r="R37" s="201">
        <f t="shared" si="17"/>
        <v>0</v>
      </c>
      <c r="S37" s="209">
        <f t="shared" si="18"/>
        <v>0</v>
      </c>
      <c r="T37" s="210">
        <f t="shared" si="19"/>
        <v>0</v>
      </c>
      <c r="U37" s="211">
        <f t="shared" si="20"/>
        <v>0.6</v>
      </c>
      <c r="V37" s="53" t="s">
        <v>57</v>
      </c>
      <c r="W37" s="42"/>
      <c r="X37" s="54"/>
      <c r="Y37" s="220">
        <f t="shared" si="0"/>
        <v>0</v>
      </c>
      <c r="Z37" s="221">
        <f t="shared" si="1"/>
        <v>0</v>
      </c>
      <c r="AA37" s="222">
        <f t="shared" si="2"/>
        <v>0</v>
      </c>
      <c r="AB37" s="55"/>
      <c r="AC37" s="56"/>
      <c r="AD37" s="5"/>
      <c r="AE37" s="5"/>
      <c r="AF37" s="5"/>
      <c r="AG37" s="5"/>
      <c r="AH37" s="5"/>
      <c r="AI37" s="5"/>
      <c r="AJ37" s="5"/>
      <c r="AK37" s="5"/>
      <c r="AL37" s="5"/>
      <c r="AM37" s="5"/>
      <c r="AN37" s="5"/>
      <c r="AO37" s="5"/>
      <c r="AP37" s="5"/>
      <c r="AQ37" s="5"/>
      <c r="AR37" s="57"/>
      <c r="AS37" s="58"/>
      <c r="AT37" s="46" t="s">
        <v>57</v>
      </c>
      <c r="AU37" s="54">
        <v>3</v>
      </c>
      <c r="AV37" s="228">
        <f t="shared" si="3"/>
        <v>75</v>
      </c>
      <c r="AW37" s="221">
        <f t="shared" si="4"/>
        <v>15</v>
      </c>
      <c r="AX37" s="229">
        <f t="shared" si="5"/>
        <v>15</v>
      </c>
      <c r="AY37" s="5"/>
      <c r="AZ37" s="56"/>
      <c r="BA37" s="5">
        <v>15</v>
      </c>
      <c r="BB37" s="5"/>
      <c r="BC37" s="5"/>
      <c r="BD37" s="5"/>
      <c r="BE37" s="5"/>
      <c r="BF37" s="5"/>
      <c r="BG37" s="5"/>
      <c r="BH37" s="5"/>
      <c r="BI37" s="5"/>
      <c r="BJ37" s="5"/>
      <c r="BK37" s="5"/>
      <c r="BL37" s="5"/>
      <c r="BM37" s="5"/>
      <c r="BN37" s="5"/>
      <c r="BO37" s="57"/>
      <c r="BP37" s="58">
        <v>60</v>
      </c>
      <c r="BQ37" s="235">
        <f t="shared" si="21"/>
        <v>25</v>
      </c>
      <c r="BR37" s="236" t="str">
        <f t="shared" si="42"/>
        <v>Wartość prawidłowa</v>
      </c>
      <c r="BS37" s="251">
        <f t="shared" si="22"/>
        <v>15</v>
      </c>
      <c r="BT37" s="27">
        <f t="shared" si="23"/>
        <v>0</v>
      </c>
      <c r="BU37" s="27">
        <f t="shared" si="24"/>
        <v>0</v>
      </c>
      <c r="BV37" s="27">
        <f t="shared" si="25"/>
        <v>0</v>
      </c>
      <c r="BW37" s="27">
        <f t="shared" si="26"/>
        <v>60</v>
      </c>
      <c r="BX37" s="27">
        <f t="shared" si="27"/>
        <v>0</v>
      </c>
      <c r="BY37" s="252">
        <f t="shared" si="28"/>
        <v>75</v>
      </c>
      <c r="BZ37" s="253">
        <f t="shared" si="29"/>
        <v>0.6</v>
      </c>
      <c r="CA37" s="254">
        <f t="shared" si="30"/>
        <v>0</v>
      </c>
      <c r="CB37" s="254">
        <f t="shared" si="31"/>
        <v>0</v>
      </c>
      <c r="CC37" s="254">
        <f t="shared" si="32"/>
        <v>0</v>
      </c>
      <c r="CD37" s="254">
        <f t="shared" si="33"/>
        <v>2.4</v>
      </c>
      <c r="CE37" s="254">
        <f t="shared" si="34"/>
        <v>0</v>
      </c>
      <c r="CF37" s="255">
        <f t="shared" si="35"/>
        <v>3</v>
      </c>
      <c r="CG37" s="256">
        <f t="shared" si="36"/>
        <v>15</v>
      </c>
      <c r="CH37" s="257">
        <f t="shared" si="37"/>
        <v>0</v>
      </c>
      <c r="CI37" s="258">
        <f t="shared" si="38"/>
        <v>0.6</v>
      </c>
      <c r="CJ37" s="259">
        <f t="shared" si="39"/>
        <v>0</v>
      </c>
      <c r="CK37" s="260" t="e">
        <f>#REF!</f>
        <v>#REF!</v>
      </c>
      <c r="CL37" s="261" t="e">
        <f>#REF!</f>
        <v>#REF!</v>
      </c>
      <c r="CM37" s="262" t="e">
        <f>#REF!</f>
        <v>#REF!</v>
      </c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</row>
    <row r="38" spans="1:105" s="7" customFormat="1" ht="30" customHeight="1" x14ac:dyDescent="0.25">
      <c r="A38" s="49">
        <v>19</v>
      </c>
      <c r="B38" s="50"/>
      <c r="C38" s="10" t="s">
        <v>94</v>
      </c>
      <c r="D38" s="5"/>
      <c r="E38" s="51">
        <v>1</v>
      </c>
      <c r="F38" s="10" t="s">
        <v>94</v>
      </c>
      <c r="G38" s="10" t="s">
        <v>59</v>
      </c>
      <c r="H38" s="52"/>
      <c r="I38" s="6" t="s">
        <v>186</v>
      </c>
      <c r="J38" s="6"/>
      <c r="K38" s="6"/>
      <c r="L38" s="39" t="s">
        <v>116</v>
      </c>
      <c r="M38" s="204">
        <f t="shared" si="13"/>
        <v>175</v>
      </c>
      <c r="N38" s="205">
        <f t="shared" si="14"/>
        <v>15</v>
      </c>
      <c r="O38" s="206">
        <f t="shared" si="15"/>
        <v>160</v>
      </c>
      <c r="P38" s="207">
        <f t="shared" si="16"/>
        <v>160</v>
      </c>
      <c r="Q38" s="208">
        <f t="shared" si="40"/>
        <v>7</v>
      </c>
      <c r="R38" s="201">
        <f t="shared" si="17"/>
        <v>0</v>
      </c>
      <c r="S38" s="209">
        <f t="shared" si="18"/>
        <v>7</v>
      </c>
      <c r="T38" s="210">
        <f t="shared" si="19"/>
        <v>0</v>
      </c>
      <c r="U38" s="211">
        <f t="shared" si="20"/>
        <v>6.4</v>
      </c>
      <c r="V38" s="53" t="s">
        <v>57</v>
      </c>
      <c r="W38" s="42"/>
      <c r="X38" s="54"/>
      <c r="Y38" s="220">
        <f t="shared" si="0"/>
        <v>0</v>
      </c>
      <c r="Z38" s="221">
        <f t="shared" si="1"/>
        <v>0</v>
      </c>
      <c r="AA38" s="222">
        <f t="shared" si="2"/>
        <v>0</v>
      </c>
      <c r="AB38" s="55"/>
      <c r="AC38" s="56"/>
      <c r="AD38" s="5"/>
      <c r="AE38" s="5"/>
      <c r="AF38" s="5"/>
      <c r="AG38" s="5"/>
      <c r="AH38" s="5"/>
      <c r="AI38" s="5"/>
      <c r="AJ38" s="5"/>
      <c r="AK38" s="5"/>
      <c r="AL38" s="5"/>
      <c r="AM38" s="5"/>
      <c r="AN38" s="5"/>
      <c r="AO38" s="5"/>
      <c r="AP38" s="5"/>
      <c r="AQ38" s="5"/>
      <c r="AR38" s="57"/>
      <c r="AS38" s="58"/>
      <c r="AT38" s="46" t="s">
        <v>57</v>
      </c>
      <c r="AU38" s="54">
        <v>7</v>
      </c>
      <c r="AV38" s="228">
        <f t="shared" si="3"/>
        <v>175</v>
      </c>
      <c r="AW38" s="221">
        <f t="shared" si="4"/>
        <v>160</v>
      </c>
      <c r="AX38" s="229">
        <f t="shared" si="5"/>
        <v>160</v>
      </c>
      <c r="AY38" s="5"/>
      <c r="AZ38" s="56"/>
      <c r="BA38" s="5"/>
      <c r="BB38" s="5"/>
      <c r="BC38" s="5"/>
      <c r="BD38" s="5"/>
      <c r="BE38" s="5"/>
      <c r="BF38" s="5"/>
      <c r="BG38" s="5"/>
      <c r="BH38" s="5"/>
      <c r="BI38" s="5"/>
      <c r="BJ38" s="5"/>
      <c r="BK38" s="5"/>
      <c r="BL38" s="5"/>
      <c r="BM38" s="5"/>
      <c r="BN38" s="364">
        <v>160</v>
      </c>
      <c r="BO38" s="57"/>
      <c r="BP38" s="58">
        <v>15</v>
      </c>
      <c r="BQ38" s="235">
        <f t="shared" si="21"/>
        <v>25</v>
      </c>
      <c r="BR38" s="236" t="str">
        <f t="shared" si="42"/>
        <v>Wartość prawidłowa</v>
      </c>
      <c r="BS38" s="251">
        <f t="shared" si="22"/>
        <v>0</v>
      </c>
      <c r="BT38" s="27">
        <f t="shared" si="23"/>
        <v>0</v>
      </c>
      <c r="BU38" s="27">
        <f t="shared" si="24"/>
        <v>0</v>
      </c>
      <c r="BV38" s="27">
        <f t="shared" si="25"/>
        <v>0</v>
      </c>
      <c r="BW38" s="27">
        <f t="shared" si="26"/>
        <v>15</v>
      </c>
      <c r="BX38" s="27">
        <f t="shared" si="27"/>
        <v>160</v>
      </c>
      <c r="BY38" s="252">
        <f t="shared" si="28"/>
        <v>175</v>
      </c>
      <c r="BZ38" s="253">
        <f t="shared" si="29"/>
        <v>0</v>
      </c>
      <c r="CA38" s="254">
        <f t="shared" si="30"/>
        <v>0</v>
      </c>
      <c r="CB38" s="254">
        <f t="shared" si="31"/>
        <v>0</v>
      </c>
      <c r="CC38" s="254">
        <f t="shared" si="32"/>
        <v>0</v>
      </c>
      <c r="CD38" s="254">
        <f t="shared" si="33"/>
        <v>0.6</v>
      </c>
      <c r="CE38" s="254">
        <f t="shared" si="34"/>
        <v>6.4</v>
      </c>
      <c r="CF38" s="255">
        <f t="shared" si="35"/>
        <v>7</v>
      </c>
      <c r="CG38" s="256">
        <f t="shared" si="36"/>
        <v>6.4</v>
      </c>
      <c r="CH38" s="257">
        <f t="shared" si="37"/>
        <v>0</v>
      </c>
      <c r="CI38" s="258">
        <f t="shared" si="38"/>
        <v>6.4</v>
      </c>
      <c r="CJ38" s="259">
        <f t="shared" si="39"/>
        <v>0</v>
      </c>
      <c r="CK38" s="260" t="e">
        <f>#REF!</f>
        <v>#REF!</v>
      </c>
      <c r="CL38" s="261" t="e">
        <f>#REF!</f>
        <v>#REF!</v>
      </c>
      <c r="CM38" s="262" t="e">
        <f>#REF!</f>
        <v>#REF!</v>
      </c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</row>
    <row r="39" spans="1:105" s="7" customFormat="1" ht="30" customHeight="1" x14ac:dyDescent="0.25">
      <c r="A39" s="49">
        <v>20</v>
      </c>
      <c r="B39" s="50"/>
      <c r="C39" s="5" t="s">
        <v>94</v>
      </c>
      <c r="D39" s="5"/>
      <c r="E39" s="51">
        <v>1</v>
      </c>
      <c r="F39" s="5" t="s">
        <v>94</v>
      </c>
      <c r="G39" s="10" t="s">
        <v>59</v>
      </c>
      <c r="H39" s="6"/>
      <c r="I39" s="6" t="s">
        <v>187</v>
      </c>
      <c r="J39" s="6"/>
      <c r="K39" s="6"/>
      <c r="L39" s="39" t="s">
        <v>116</v>
      </c>
      <c r="M39" s="204">
        <f t="shared" ref="M39:M41" si="43">Y39+AV39</f>
        <v>175</v>
      </c>
      <c r="N39" s="205">
        <f t="shared" ref="N39:N41" si="44">AS39+BP39</f>
        <v>15</v>
      </c>
      <c r="O39" s="206">
        <f t="shared" ref="O39:O42" si="45">Z39+AW39</f>
        <v>160</v>
      </c>
      <c r="P39" s="207">
        <f t="shared" ref="P39:P42" si="46">AA39+AX39</f>
        <v>160</v>
      </c>
      <c r="Q39" s="208">
        <f t="shared" ref="Q39:Q41" si="47">X39+AU39</f>
        <v>7</v>
      </c>
      <c r="R39" s="201">
        <f t="shared" si="17"/>
        <v>0</v>
      </c>
      <c r="S39" s="209">
        <f t="shared" si="18"/>
        <v>7</v>
      </c>
      <c r="T39" s="210">
        <f t="shared" si="19"/>
        <v>0</v>
      </c>
      <c r="U39" s="211">
        <f t="shared" si="20"/>
        <v>6.4</v>
      </c>
      <c r="V39" s="53" t="s">
        <v>57</v>
      </c>
      <c r="W39" s="42"/>
      <c r="X39" s="68"/>
      <c r="Y39" s="220">
        <f t="shared" ref="Y39:Y41" si="48">AS39+Z39</f>
        <v>0</v>
      </c>
      <c r="Z39" s="221">
        <f t="shared" ref="Z39:Z41" si="49">AR39+AA39</f>
        <v>0</v>
      </c>
      <c r="AA39" s="222">
        <f t="shared" ref="AA39:AA41" si="50">(SUM(AB39:AQ39))-AC39</f>
        <v>0</v>
      </c>
      <c r="AB39" s="69"/>
      <c r="AC39" s="70"/>
      <c r="AD39" s="8"/>
      <c r="AE39" s="8"/>
      <c r="AF39" s="8"/>
      <c r="AG39" s="8"/>
      <c r="AH39" s="8"/>
      <c r="AI39" s="8"/>
      <c r="AJ39" s="8"/>
      <c r="AK39" s="8"/>
      <c r="AL39" s="8"/>
      <c r="AM39" s="8"/>
      <c r="AN39" s="8"/>
      <c r="AO39" s="8"/>
      <c r="AP39" s="8"/>
      <c r="AQ39" s="8"/>
      <c r="AR39" s="71"/>
      <c r="AS39" s="72"/>
      <c r="AT39" s="46" t="s">
        <v>57</v>
      </c>
      <c r="AU39" s="68">
        <v>7</v>
      </c>
      <c r="AV39" s="228">
        <f t="shared" ref="AV39:AV41" si="51">BP39+AW39</f>
        <v>175</v>
      </c>
      <c r="AW39" s="221">
        <f t="shared" ref="AW39:AW41" si="52">BO39+AX39</f>
        <v>160</v>
      </c>
      <c r="AX39" s="229">
        <f t="shared" ref="AX39:AX41" si="53">(SUM(AY39:BN39))-AZ39</f>
        <v>160</v>
      </c>
      <c r="AY39" s="8"/>
      <c r="AZ39" s="70"/>
      <c r="BA39" s="8"/>
      <c r="BB39" s="8"/>
      <c r="BC39" s="8"/>
      <c r="BD39" s="8"/>
      <c r="BE39" s="8"/>
      <c r="BF39" s="8"/>
      <c r="BG39" s="8"/>
      <c r="BH39" s="8"/>
      <c r="BI39" s="8"/>
      <c r="BJ39" s="8"/>
      <c r="BK39" s="8"/>
      <c r="BL39" s="8"/>
      <c r="BM39" s="8"/>
      <c r="BN39" s="365">
        <v>160</v>
      </c>
      <c r="BO39" s="71"/>
      <c r="BP39" s="72">
        <v>15</v>
      </c>
      <c r="BQ39" s="235">
        <f t="shared" ref="BQ39:BQ41" si="54">IFERROR(M39/Q39," ")</f>
        <v>25</v>
      </c>
      <c r="BR39" s="236" t="str">
        <f t="shared" ref="BR39:BR41" si="55">IF(OR(BQ39&gt;30,BQ39&lt;25),"1 ECTS powinien mieścić się przedziale 25-30h","Wartość prawidłowa")</f>
        <v>Wartość prawidłowa</v>
      </c>
      <c r="BS39" s="251">
        <f t="shared" si="22"/>
        <v>0</v>
      </c>
      <c r="BT39" s="27">
        <f t="shared" si="23"/>
        <v>0</v>
      </c>
      <c r="BU39" s="27">
        <f t="shared" si="24"/>
        <v>0</v>
      </c>
      <c r="BV39" s="27">
        <f t="shared" si="25"/>
        <v>0</v>
      </c>
      <c r="BW39" s="27">
        <f t="shared" si="26"/>
        <v>15</v>
      </c>
      <c r="BX39" s="27">
        <f t="shared" si="27"/>
        <v>160</v>
      </c>
      <c r="BY39" s="252">
        <f t="shared" si="28"/>
        <v>175</v>
      </c>
      <c r="BZ39" s="253">
        <f t="shared" si="29"/>
        <v>0</v>
      </c>
      <c r="CA39" s="254">
        <f t="shared" si="30"/>
        <v>0</v>
      </c>
      <c r="CB39" s="254">
        <f t="shared" si="31"/>
        <v>0</v>
      </c>
      <c r="CC39" s="254">
        <f t="shared" si="32"/>
        <v>0</v>
      </c>
      <c r="CD39" s="254">
        <f t="shared" si="33"/>
        <v>0.6</v>
      </c>
      <c r="CE39" s="254">
        <f t="shared" si="34"/>
        <v>6.4</v>
      </c>
      <c r="CF39" s="255">
        <f t="shared" si="35"/>
        <v>7</v>
      </c>
      <c r="CG39" s="256">
        <f t="shared" si="36"/>
        <v>6.4</v>
      </c>
      <c r="CH39" s="257">
        <f t="shared" si="37"/>
        <v>0</v>
      </c>
      <c r="CI39" s="258">
        <f t="shared" si="38"/>
        <v>6.4</v>
      </c>
      <c r="CJ39" s="259">
        <f t="shared" si="39"/>
        <v>0</v>
      </c>
      <c r="CK39" s="260" t="e">
        <f>#REF!</f>
        <v>#REF!</v>
      </c>
      <c r="CL39" s="261" t="e">
        <f>#REF!</f>
        <v>#REF!</v>
      </c>
      <c r="CM39" s="262" t="e">
        <f>#REF!</f>
        <v>#REF!</v>
      </c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</row>
    <row r="40" spans="1:105" s="7" customFormat="1" ht="30" customHeight="1" x14ac:dyDescent="0.25">
      <c r="A40" s="49">
        <v>21</v>
      </c>
      <c r="B40" s="50"/>
      <c r="C40" s="5" t="s">
        <v>94</v>
      </c>
      <c r="D40" s="5"/>
      <c r="E40" s="51">
        <v>1</v>
      </c>
      <c r="F40" s="5" t="s">
        <v>94</v>
      </c>
      <c r="G40" s="5"/>
      <c r="H40" s="6"/>
      <c r="I40" s="66" t="s">
        <v>199</v>
      </c>
      <c r="J40" s="6"/>
      <c r="K40" s="6"/>
      <c r="L40" s="39"/>
      <c r="M40" s="204">
        <f t="shared" si="43"/>
        <v>4</v>
      </c>
      <c r="N40" s="205">
        <f t="shared" si="44"/>
        <v>0</v>
      </c>
      <c r="O40" s="206">
        <f t="shared" si="45"/>
        <v>4</v>
      </c>
      <c r="P40" s="207">
        <f t="shared" si="46"/>
        <v>4</v>
      </c>
      <c r="Q40" s="208">
        <f t="shared" si="47"/>
        <v>0</v>
      </c>
      <c r="R40" s="201">
        <f t="shared" si="17"/>
        <v>0</v>
      </c>
      <c r="S40" s="209">
        <f t="shared" si="18"/>
        <v>0</v>
      </c>
      <c r="T40" s="210">
        <f t="shared" si="19"/>
        <v>0</v>
      </c>
      <c r="U40" s="211">
        <f t="shared" si="20"/>
        <v>0</v>
      </c>
      <c r="V40" s="53" t="s">
        <v>57</v>
      </c>
      <c r="W40" s="42" t="s">
        <v>57</v>
      </c>
      <c r="X40" s="68">
        <v>0</v>
      </c>
      <c r="Y40" s="220">
        <f t="shared" si="48"/>
        <v>4</v>
      </c>
      <c r="Z40" s="221">
        <f t="shared" si="49"/>
        <v>4</v>
      </c>
      <c r="AA40" s="222">
        <f t="shared" si="50"/>
        <v>4</v>
      </c>
      <c r="AB40" s="69"/>
      <c r="AC40" s="70"/>
      <c r="AD40" s="8"/>
      <c r="AE40" s="8"/>
      <c r="AF40" s="8"/>
      <c r="AG40" s="8"/>
      <c r="AH40" s="8"/>
      <c r="AI40" s="8"/>
      <c r="AJ40" s="8"/>
      <c r="AK40" s="8"/>
      <c r="AL40" s="8"/>
      <c r="AM40" s="8"/>
      <c r="AN40" s="8"/>
      <c r="AO40" s="8">
        <v>4</v>
      </c>
      <c r="AP40" s="8"/>
      <c r="AQ40" s="8"/>
      <c r="AR40" s="71"/>
      <c r="AS40" s="72"/>
      <c r="AT40" s="46"/>
      <c r="AU40" s="68"/>
      <c r="AV40" s="228">
        <f t="shared" si="51"/>
        <v>0</v>
      </c>
      <c r="AW40" s="221">
        <f t="shared" si="52"/>
        <v>0</v>
      </c>
      <c r="AX40" s="229">
        <f t="shared" si="53"/>
        <v>0</v>
      </c>
      <c r="AY40" s="8"/>
      <c r="AZ40" s="70"/>
      <c r="BA40" s="8"/>
      <c r="BB40" s="8"/>
      <c r="BC40" s="8"/>
      <c r="BD40" s="8"/>
      <c r="BE40" s="8"/>
      <c r="BF40" s="8"/>
      <c r="BG40" s="8"/>
      <c r="BH40" s="8"/>
      <c r="BI40" s="8"/>
      <c r="BJ40" s="8"/>
      <c r="BK40" s="8"/>
      <c r="BL40" s="8"/>
      <c r="BM40" s="8"/>
      <c r="BN40" s="8"/>
      <c r="BO40" s="71"/>
      <c r="BP40" s="72"/>
      <c r="BQ40" s="235" t="str">
        <f t="shared" si="54"/>
        <v xml:space="preserve"> </v>
      </c>
      <c r="BR40" s="236" t="str">
        <f t="shared" si="55"/>
        <v>1 ECTS powinien mieścić się przedziale 25-30h</v>
      </c>
      <c r="BS40" s="251">
        <f t="shared" si="22"/>
        <v>0</v>
      </c>
      <c r="BT40" s="27">
        <f t="shared" si="23"/>
        <v>0</v>
      </c>
      <c r="BU40" s="27">
        <f t="shared" si="24"/>
        <v>4</v>
      </c>
      <c r="BV40" s="27">
        <f t="shared" si="25"/>
        <v>0</v>
      </c>
      <c r="BW40" s="27">
        <f t="shared" si="26"/>
        <v>0</v>
      </c>
      <c r="BX40" s="27">
        <f t="shared" si="27"/>
        <v>0</v>
      </c>
      <c r="BY40" s="252">
        <f t="shared" si="28"/>
        <v>4</v>
      </c>
      <c r="BZ40" s="253">
        <f t="shared" si="29"/>
        <v>0</v>
      </c>
      <c r="CA40" s="254">
        <f t="shared" si="30"/>
        <v>0</v>
      </c>
      <c r="CB40" s="254">
        <f t="shared" si="31"/>
        <v>0</v>
      </c>
      <c r="CC40" s="254">
        <f t="shared" si="32"/>
        <v>0</v>
      </c>
      <c r="CD40" s="254">
        <f t="shared" si="33"/>
        <v>0</v>
      </c>
      <c r="CE40" s="254">
        <f t="shared" si="34"/>
        <v>0</v>
      </c>
      <c r="CF40" s="255">
        <f t="shared" si="35"/>
        <v>0</v>
      </c>
      <c r="CG40" s="256">
        <f t="shared" si="36"/>
        <v>0</v>
      </c>
      <c r="CH40" s="257">
        <f t="shared" si="37"/>
        <v>4</v>
      </c>
      <c r="CI40" s="258">
        <f t="shared" si="38"/>
        <v>0</v>
      </c>
      <c r="CJ40" s="259">
        <f t="shared" si="39"/>
        <v>0</v>
      </c>
      <c r="CK40" s="260" t="e">
        <f>#REF!</f>
        <v>#REF!</v>
      </c>
      <c r="CL40" s="261" t="e">
        <f>#REF!</f>
        <v>#REF!</v>
      </c>
      <c r="CM40" s="262" t="e">
        <f>#REF!</f>
        <v>#REF!</v>
      </c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</row>
    <row r="41" spans="1:105" s="7" customFormat="1" ht="30" customHeight="1" x14ac:dyDescent="0.25">
      <c r="A41" s="49">
        <v>22</v>
      </c>
      <c r="B41" s="50"/>
      <c r="C41" s="5" t="s">
        <v>94</v>
      </c>
      <c r="D41" s="5"/>
      <c r="E41" s="51">
        <v>1</v>
      </c>
      <c r="F41" s="5" t="s">
        <v>94</v>
      </c>
      <c r="G41" s="5"/>
      <c r="H41" s="6"/>
      <c r="I41" s="66" t="s">
        <v>200</v>
      </c>
      <c r="J41" s="6"/>
      <c r="K41" s="6"/>
      <c r="L41" s="39"/>
      <c r="M41" s="204">
        <f t="shared" si="43"/>
        <v>2</v>
      </c>
      <c r="N41" s="205">
        <f t="shared" si="44"/>
        <v>0</v>
      </c>
      <c r="O41" s="206">
        <f t="shared" si="45"/>
        <v>2</v>
      </c>
      <c r="P41" s="207">
        <f t="shared" si="46"/>
        <v>2</v>
      </c>
      <c r="Q41" s="208">
        <f t="shared" si="47"/>
        <v>0</v>
      </c>
      <c r="R41" s="201">
        <f t="shared" si="17"/>
        <v>0</v>
      </c>
      <c r="S41" s="209">
        <f t="shared" si="18"/>
        <v>0</v>
      </c>
      <c r="T41" s="210">
        <f t="shared" si="19"/>
        <v>0</v>
      </c>
      <c r="U41" s="211">
        <f t="shared" si="20"/>
        <v>0</v>
      </c>
      <c r="V41" s="53" t="s">
        <v>57</v>
      </c>
      <c r="W41" s="42" t="s">
        <v>57</v>
      </c>
      <c r="X41" s="68">
        <v>0</v>
      </c>
      <c r="Y41" s="220">
        <f t="shared" si="48"/>
        <v>2</v>
      </c>
      <c r="Z41" s="221">
        <f t="shared" si="49"/>
        <v>2</v>
      </c>
      <c r="AA41" s="222">
        <f t="shared" si="50"/>
        <v>2</v>
      </c>
      <c r="AB41" s="69"/>
      <c r="AC41" s="70"/>
      <c r="AD41" s="8"/>
      <c r="AE41" s="8"/>
      <c r="AF41" s="8"/>
      <c r="AG41" s="8"/>
      <c r="AH41" s="8"/>
      <c r="AI41" s="8"/>
      <c r="AJ41" s="8"/>
      <c r="AK41" s="8"/>
      <c r="AL41" s="8"/>
      <c r="AM41" s="8"/>
      <c r="AN41" s="8"/>
      <c r="AO41" s="8">
        <v>2</v>
      </c>
      <c r="AP41" s="8"/>
      <c r="AQ41" s="8"/>
      <c r="AR41" s="71"/>
      <c r="AS41" s="72"/>
      <c r="AT41" s="46"/>
      <c r="AU41" s="68"/>
      <c r="AV41" s="228">
        <f t="shared" si="51"/>
        <v>0</v>
      </c>
      <c r="AW41" s="221">
        <f t="shared" si="52"/>
        <v>0</v>
      </c>
      <c r="AX41" s="229">
        <f t="shared" si="53"/>
        <v>0</v>
      </c>
      <c r="AY41" s="8"/>
      <c r="AZ41" s="70"/>
      <c r="BA41" s="8"/>
      <c r="BB41" s="8"/>
      <c r="BC41" s="8"/>
      <c r="BD41" s="8"/>
      <c r="BE41" s="8"/>
      <c r="BF41" s="8"/>
      <c r="BG41" s="8"/>
      <c r="BH41" s="8"/>
      <c r="BI41" s="8"/>
      <c r="BJ41" s="8"/>
      <c r="BK41" s="8"/>
      <c r="BL41" s="8"/>
      <c r="BM41" s="8"/>
      <c r="BN41" s="8"/>
      <c r="BO41" s="71"/>
      <c r="BP41" s="72"/>
      <c r="BQ41" s="235" t="str">
        <f t="shared" si="54"/>
        <v xml:space="preserve"> </v>
      </c>
      <c r="BR41" s="236" t="str">
        <f t="shared" si="55"/>
        <v>1 ECTS powinien mieścić się przedziale 25-30h</v>
      </c>
      <c r="BS41" s="251">
        <f t="shared" si="22"/>
        <v>0</v>
      </c>
      <c r="BT41" s="27">
        <f t="shared" si="23"/>
        <v>0</v>
      </c>
      <c r="BU41" s="27">
        <f t="shared" si="24"/>
        <v>2</v>
      </c>
      <c r="BV41" s="27">
        <f t="shared" si="25"/>
        <v>0</v>
      </c>
      <c r="BW41" s="27">
        <f t="shared" si="26"/>
        <v>0</v>
      </c>
      <c r="BX41" s="27">
        <f t="shared" si="27"/>
        <v>0</v>
      </c>
      <c r="BY41" s="252">
        <f t="shared" si="28"/>
        <v>2</v>
      </c>
      <c r="BZ41" s="253">
        <f t="shared" si="29"/>
        <v>0</v>
      </c>
      <c r="CA41" s="254">
        <f t="shared" si="30"/>
        <v>0</v>
      </c>
      <c r="CB41" s="254">
        <f t="shared" si="31"/>
        <v>0</v>
      </c>
      <c r="CC41" s="254">
        <f t="shared" si="32"/>
        <v>0</v>
      </c>
      <c r="CD41" s="254">
        <f t="shared" si="33"/>
        <v>0</v>
      </c>
      <c r="CE41" s="254">
        <f t="shared" si="34"/>
        <v>0</v>
      </c>
      <c r="CF41" s="255">
        <f t="shared" si="35"/>
        <v>0</v>
      </c>
      <c r="CG41" s="256">
        <f t="shared" si="36"/>
        <v>0</v>
      </c>
      <c r="CH41" s="257">
        <f t="shared" si="37"/>
        <v>2</v>
      </c>
      <c r="CI41" s="258">
        <f t="shared" si="38"/>
        <v>0</v>
      </c>
      <c r="CJ41" s="259">
        <f t="shared" si="39"/>
        <v>0</v>
      </c>
      <c r="CK41" s="260" t="e">
        <f>#REF!</f>
        <v>#REF!</v>
      </c>
      <c r="CL41" s="261" t="e">
        <f>#REF!</f>
        <v>#REF!</v>
      </c>
      <c r="CM41" s="262" t="e">
        <f>#REF!</f>
        <v>#REF!</v>
      </c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</row>
    <row r="42" spans="1:105" s="7" customFormat="1" ht="63.75" thickBot="1" x14ac:dyDescent="0.3">
      <c r="A42" s="373">
        <v>23</v>
      </c>
      <c r="B42" s="374"/>
      <c r="C42" s="77" t="s">
        <v>94</v>
      </c>
      <c r="D42" s="77"/>
      <c r="E42" s="374">
        <v>1</v>
      </c>
      <c r="F42" s="77" t="s">
        <v>188</v>
      </c>
      <c r="G42" s="73" t="s">
        <v>60</v>
      </c>
      <c r="H42" s="74"/>
      <c r="I42" s="375" t="s">
        <v>204</v>
      </c>
      <c r="J42" s="74"/>
      <c r="K42" s="74"/>
      <c r="L42" s="371" t="s">
        <v>116</v>
      </c>
      <c r="M42" s="212">
        <f>Y42+AV42</f>
        <v>75</v>
      </c>
      <c r="N42" s="213">
        <f>AS42+BP42</f>
        <v>50</v>
      </c>
      <c r="O42" s="214">
        <f t="shared" si="45"/>
        <v>25</v>
      </c>
      <c r="P42" s="215">
        <f t="shared" si="46"/>
        <v>25</v>
      </c>
      <c r="Q42" s="376">
        <f>X42+AU42</f>
        <v>3</v>
      </c>
      <c r="R42" s="216">
        <f t="shared" si="17"/>
        <v>0</v>
      </c>
      <c r="S42" s="216">
        <f t="shared" si="18"/>
        <v>1.8</v>
      </c>
      <c r="T42" s="377">
        <f t="shared" si="19"/>
        <v>1.2</v>
      </c>
      <c r="U42" s="378">
        <f t="shared" si="20"/>
        <v>1</v>
      </c>
      <c r="V42" s="379" t="s">
        <v>57</v>
      </c>
      <c r="W42" s="373" t="s">
        <v>57</v>
      </c>
      <c r="X42" s="75">
        <v>3</v>
      </c>
      <c r="Y42" s="231">
        <f>AS42+Z42</f>
        <v>50</v>
      </c>
      <c r="Z42" s="223">
        <f>AR42+AA42</f>
        <v>0</v>
      </c>
      <c r="AA42" s="224">
        <f>(SUM(AB42:AQ42))-AC42</f>
        <v>0</v>
      </c>
      <c r="AB42" s="55"/>
      <c r="AC42" s="56"/>
      <c r="AD42" s="5"/>
      <c r="AE42" s="5"/>
      <c r="AF42" s="5"/>
      <c r="AG42" s="5"/>
      <c r="AH42" s="5"/>
      <c r="AI42" s="5"/>
      <c r="AJ42" s="5"/>
      <c r="AK42" s="5"/>
      <c r="AL42" s="5"/>
      <c r="AM42" s="5"/>
      <c r="AN42" s="5"/>
      <c r="AO42" s="5"/>
      <c r="AP42" s="5"/>
      <c r="AQ42" s="5"/>
      <c r="AR42" s="57"/>
      <c r="AS42" s="58">
        <v>50</v>
      </c>
      <c r="AT42" s="49"/>
      <c r="AU42" s="54"/>
      <c r="AV42" s="228">
        <f>BP42+AW42</f>
        <v>25</v>
      </c>
      <c r="AW42" s="221">
        <f>BO42+AX42</f>
        <v>25</v>
      </c>
      <c r="AX42" s="229">
        <f>(SUM(AY42:BN42))-AZ42</f>
        <v>25</v>
      </c>
      <c r="AY42" s="5">
        <v>10</v>
      </c>
      <c r="AZ42" s="56">
        <v>10</v>
      </c>
      <c r="BA42" s="5"/>
      <c r="BB42" s="5">
        <v>15</v>
      </c>
      <c r="BC42" s="5"/>
      <c r="BD42" s="5"/>
      <c r="BE42" s="5"/>
      <c r="BF42" s="5"/>
      <c r="BG42" s="5"/>
      <c r="BH42" s="5"/>
      <c r="BI42" s="5"/>
      <c r="BJ42" s="5"/>
      <c r="BK42" s="5"/>
      <c r="BL42" s="5"/>
      <c r="BM42" s="5"/>
      <c r="BN42" s="5"/>
      <c r="BO42" s="57"/>
      <c r="BP42" s="58"/>
      <c r="BQ42" s="319">
        <f>IFERROR(M42/Q42," ")</f>
        <v>25</v>
      </c>
      <c r="BR42" s="320" t="str">
        <f>IF(OR(BQ42&gt;30,BQ42&lt;25),"1 ECTS powinien mieścić się przedziale 25-30h","Wartość prawidłowa")</f>
        <v>Wartość prawidłowa</v>
      </c>
      <c r="BS42" s="251">
        <f t="shared" si="22"/>
        <v>15</v>
      </c>
      <c r="BT42" s="27">
        <f t="shared" si="23"/>
        <v>10</v>
      </c>
      <c r="BU42" s="27">
        <f t="shared" si="24"/>
        <v>0</v>
      </c>
      <c r="BV42" s="27">
        <f t="shared" si="25"/>
        <v>0</v>
      </c>
      <c r="BW42" s="27">
        <f t="shared" si="26"/>
        <v>50</v>
      </c>
      <c r="BX42" s="27">
        <f t="shared" si="27"/>
        <v>0</v>
      </c>
      <c r="BY42" s="252">
        <f t="shared" si="28"/>
        <v>75</v>
      </c>
      <c r="BZ42" s="253">
        <f t="shared" si="29"/>
        <v>0.6</v>
      </c>
      <c r="CA42" s="254">
        <f t="shared" si="30"/>
        <v>0.4</v>
      </c>
      <c r="CB42" s="254">
        <f t="shared" si="31"/>
        <v>0</v>
      </c>
      <c r="CC42" s="254">
        <f t="shared" si="32"/>
        <v>0</v>
      </c>
      <c r="CD42" s="254">
        <f t="shared" si="33"/>
        <v>2</v>
      </c>
      <c r="CE42" s="254">
        <f t="shared" si="34"/>
        <v>0</v>
      </c>
      <c r="CF42" s="255">
        <f t="shared" si="35"/>
        <v>3</v>
      </c>
      <c r="CG42" s="256">
        <f t="shared" si="36"/>
        <v>25</v>
      </c>
      <c r="CH42" s="257">
        <f t="shared" si="37"/>
        <v>10</v>
      </c>
      <c r="CI42" s="258">
        <f t="shared" si="38"/>
        <v>1</v>
      </c>
      <c r="CJ42" s="259">
        <f t="shared" si="39"/>
        <v>0.4</v>
      </c>
      <c r="CK42" s="260" t="e">
        <f>#REF!</f>
        <v>#REF!</v>
      </c>
      <c r="CL42" s="261" t="e">
        <f>#REF!</f>
        <v>#REF!</v>
      </c>
      <c r="CM42" s="262" t="e">
        <f>#REF!</f>
        <v>#REF!</v>
      </c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</row>
    <row r="43" spans="1:105" s="7" customFormat="1" ht="30" customHeight="1" thickBot="1" x14ac:dyDescent="0.3">
      <c r="A43" s="79"/>
      <c r="B43" s="80"/>
      <c r="C43" s="81"/>
      <c r="D43" s="81"/>
      <c r="E43" s="80"/>
      <c r="F43" s="81"/>
      <c r="G43" s="81"/>
      <c r="H43" s="82"/>
      <c r="I43" s="83" t="s">
        <v>95</v>
      </c>
      <c r="J43" s="288">
        <f>COUNTIF(J20:J42,"tak")</f>
        <v>0</v>
      </c>
      <c r="K43" s="288">
        <f t="shared" ref="K43:L43" si="56">COUNTIF(K20:K42,"tak")</f>
        <v>1</v>
      </c>
      <c r="L43" s="369">
        <f t="shared" si="56"/>
        <v>16</v>
      </c>
      <c r="M43" s="370">
        <f t="shared" ref="M43:AR43" si="57">SUM(M20:M42)</f>
        <v>1531</v>
      </c>
      <c r="N43" s="290">
        <f t="shared" si="57"/>
        <v>660</v>
      </c>
      <c r="O43" s="290">
        <f t="shared" si="57"/>
        <v>871</v>
      </c>
      <c r="P43" s="290">
        <f t="shared" si="57"/>
        <v>871</v>
      </c>
      <c r="Q43" s="290">
        <f t="shared" si="57"/>
        <v>60</v>
      </c>
      <c r="R43" s="290">
        <f t="shared" si="57"/>
        <v>0</v>
      </c>
      <c r="S43" s="291">
        <f t="shared" si="57"/>
        <v>36</v>
      </c>
      <c r="T43" s="290">
        <f t="shared" si="57"/>
        <v>12.666666666666666</v>
      </c>
      <c r="U43" s="290">
        <f t="shared" si="57"/>
        <v>34.333333333333336</v>
      </c>
      <c r="V43" s="292">
        <f t="shared" si="57"/>
        <v>0</v>
      </c>
      <c r="W43" s="289">
        <f t="shared" si="57"/>
        <v>0</v>
      </c>
      <c r="X43" s="290">
        <f t="shared" si="57"/>
        <v>26</v>
      </c>
      <c r="Y43" s="290">
        <f t="shared" si="57"/>
        <v>631</v>
      </c>
      <c r="Z43" s="290">
        <f t="shared" si="57"/>
        <v>311</v>
      </c>
      <c r="AA43" s="290">
        <f t="shared" si="57"/>
        <v>311</v>
      </c>
      <c r="AB43" s="290">
        <f t="shared" si="57"/>
        <v>60</v>
      </c>
      <c r="AC43" s="290">
        <f t="shared" si="57"/>
        <v>60</v>
      </c>
      <c r="AD43" s="290">
        <f t="shared" si="57"/>
        <v>0</v>
      </c>
      <c r="AE43" s="290">
        <f t="shared" si="57"/>
        <v>95</v>
      </c>
      <c r="AF43" s="290">
        <f t="shared" si="57"/>
        <v>0</v>
      </c>
      <c r="AG43" s="290">
        <f t="shared" si="57"/>
        <v>0</v>
      </c>
      <c r="AH43" s="290">
        <f t="shared" si="57"/>
        <v>0</v>
      </c>
      <c r="AI43" s="290">
        <f t="shared" si="57"/>
        <v>0</v>
      </c>
      <c r="AJ43" s="290">
        <f t="shared" si="57"/>
        <v>0</v>
      </c>
      <c r="AK43" s="290">
        <f t="shared" si="57"/>
        <v>60</v>
      </c>
      <c r="AL43" s="290">
        <f t="shared" si="57"/>
        <v>0</v>
      </c>
      <c r="AM43" s="290">
        <f t="shared" si="57"/>
        <v>0</v>
      </c>
      <c r="AN43" s="290">
        <f t="shared" si="57"/>
        <v>30</v>
      </c>
      <c r="AO43" s="290">
        <f t="shared" si="57"/>
        <v>6</v>
      </c>
      <c r="AP43" s="290">
        <f t="shared" si="57"/>
        <v>0</v>
      </c>
      <c r="AQ43" s="290">
        <f t="shared" si="57"/>
        <v>60</v>
      </c>
      <c r="AR43" s="290">
        <f t="shared" si="57"/>
        <v>0</v>
      </c>
      <c r="AS43" s="269">
        <f t="shared" ref="AS43:BP43" si="58">SUM(AS20:AS42)</f>
        <v>320</v>
      </c>
      <c r="AT43" s="293">
        <f t="shared" si="58"/>
        <v>0</v>
      </c>
      <c r="AU43" s="290">
        <f t="shared" si="58"/>
        <v>34</v>
      </c>
      <c r="AV43" s="290">
        <f t="shared" si="58"/>
        <v>900</v>
      </c>
      <c r="AW43" s="290">
        <f t="shared" si="58"/>
        <v>560</v>
      </c>
      <c r="AX43" s="290">
        <f t="shared" si="58"/>
        <v>560</v>
      </c>
      <c r="AY43" s="290">
        <f t="shared" si="58"/>
        <v>75</v>
      </c>
      <c r="AZ43" s="290">
        <f t="shared" si="58"/>
        <v>75</v>
      </c>
      <c r="BA43" s="290">
        <f t="shared" si="58"/>
        <v>35</v>
      </c>
      <c r="BB43" s="290">
        <f t="shared" si="58"/>
        <v>70</v>
      </c>
      <c r="BC43" s="290">
        <f t="shared" si="58"/>
        <v>0</v>
      </c>
      <c r="BD43" s="290">
        <f t="shared" si="58"/>
        <v>0</v>
      </c>
      <c r="BE43" s="290">
        <f t="shared" si="58"/>
        <v>0</v>
      </c>
      <c r="BF43" s="290">
        <f t="shared" si="58"/>
        <v>0</v>
      </c>
      <c r="BG43" s="290">
        <f t="shared" si="58"/>
        <v>0</v>
      </c>
      <c r="BH43" s="290">
        <f t="shared" si="58"/>
        <v>30</v>
      </c>
      <c r="BI43" s="290">
        <f t="shared" si="58"/>
        <v>0</v>
      </c>
      <c r="BJ43" s="290">
        <f t="shared" si="58"/>
        <v>0</v>
      </c>
      <c r="BK43" s="290">
        <f t="shared" si="58"/>
        <v>30</v>
      </c>
      <c r="BL43" s="290">
        <f t="shared" si="58"/>
        <v>0</v>
      </c>
      <c r="BM43" s="290">
        <f t="shared" si="58"/>
        <v>0</v>
      </c>
      <c r="BN43" s="290">
        <f t="shared" si="58"/>
        <v>320</v>
      </c>
      <c r="BO43" s="290">
        <f t="shared" si="58"/>
        <v>0</v>
      </c>
      <c r="BP43" s="269">
        <f t="shared" si="58"/>
        <v>340</v>
      </c>
      <c r="BQ43" s="84"/>
      <c r="BR43" s="85"/>
      <c r="BS43" s="268">
        <f t="shared" ref="BS43:CM43" si="59">SUM(BS20:BS42)</f>
        <v>350</v>
      </c>
      <c r="BT43" s="269">
        <f t="shared" si="59"/>
        <v>135</v>
      </c>
      <c r="BU43" s="269">
        <f t="shared" si="59"/>
        <v>6</v>
      </c>
      <c r="BV43" s="269">
        <f t="shared" si="59"/>
        <v>0</v>
      </c>
      <c r="BW43" s="269">
        <f t="shared" si="59"/>
        <v>660</v>
      </c>
      <c r="BX43" s="269">
        <f t="shared" si="59"/>
        <v>380</v>
      </c>
      <c r="BY43" s="269">
        <f t="shared" si="59"/>
        <v>1531</v>
      </c>
      <c r="BZ43" s="269">
        <f t="shared" si="59"/>
        <v>13.866666666666665</v>
      </c>
      <c r="CA43" s="269">
        <f t="shared" si="59"/>
        <v>5.2666666666666666</v>
      </c>
      <c r="CB43" s="269">
        <f t="shared" si="59"/>
        <v>0</v>
      </c>
      <c r="CC43" s="269">
        <f t="shared" si="59"/>
        <v>0</v>
      </c>
      <c r="CD43" s="269">
        <f t="shared" si="59"/>
        <v>25.666666666666664</v>
      </c>
      <c r="CE43" s="269">
        <f t="shared" si="59"/>
        <v>15.200000000000001</v>
      </c>
      <c r="CF43" s="269">
        <f t="shared" si="59"/>
        <v>60</v>
      </c>
      <c r="CG43" s="269">
        <f t="shared" si="59"/>
        <v>500.19999999999993</v>
      </c>
      <c r="CH43" s="269">
        <f t="shared" si="59"/>
        <v>141</v>
      </c>
      <c r="CI43" s="270">
        <f t="shared" si="59"/>
        <v>34.333333333333336</v>
      </c>
      <c r="CJ43" s="271">
        <f t="shared" si="59"/>
        <v>5.2666666666666666</v>
      </c>
      <c r="CK43" s="272" t="e">
        <f>SUM(CK20:CK42)</f>
        <v>#REF!</v>
      </c>
      <c r="CL43" s="271" t="e">
        <f t="shared" si="59"/>
        <v>#REF!</v>
      </c>
      <c r="CM43" s="271" t="e">
        <f t="shared" si="59"/>
        <v>#REF!</v>
      </c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</row>
    <row r="44" spans="1:105" s="7" customFormat="1" ht="31.5" x14ac:dyDescent="0.25">
      <c r="A44" s="46">
        <v>24</v>
      </c>
      <c r="B44" s="50"/>
      <c r="C44" s="10" t="s">
        <v>94</v>
      </c>
      <c r="D44" s="10"/>
      <c r="E44" s="50">
        <v>2</v>
      </c>
      <c r="F44" s="10" t="s">
        <v>188</v>
      </c>
      <c r="G44" s="10" t="s">
        <v>59</v>
      </c>
      <c r="H44" s="52"/>
      <c r="I44" s="11" t="s">
        <v>162</v>
      </c>
      <c r="J44" s="11"/>
      <c r="K44" s="11"/>
      <c r="L44" s="39" t="s">
        <v>116</v>
      </c>
      <c r="M44" s="294">
        <f t="shared" si="13"/>
        <v>75</v>
      </c>
      <c r="N44" s="295">
        <f>AS44+BP44</f>
        <v>45</v>
      </c>
      <c r="O44" s="296">
        <f t="shared" si="15"/>
        <v>30</v>
      </c>
      <c r="P44" s="297">
        <f t="shared" si="16"/>
        <v>30</v>
      </c>
      <c r="Q44" s="298">
        <f t="shared" si="40"/>
        <v>3</v>
      </c>
      <c r="R44" s="201">
        <f t="shared" ref="R44:R61" si="60">IFERROR((AL44+BI44)*Q44/O44," ")</f>
        <v>0</v>
      </c>
      <c r="S44" s="201">
        <f t="shared" ref="S44:S61" si="61">IFERROR(IF(L44="tak",(SUM(AE44:AL44,AQ44,BB44:BI44,BN44))*Q44/O44,0),0)</f>
        <v>1.5</v>
      </c>
      <c r="T44" s="299">
        <f t="shared" ref="T44:T61" si="62">IFERROR((AC44+AO44+AZ44+BL44)*Q44/O44," ")</f>
        <v>1.5</v>
      </c>
      <c r="U44" s="211">
        <f t="shared" ref="U44:U61" si="63">IFERROR((SUM(AB44,AD44:AN44,AP44:AQ44,AY44,BA44:BK44,BM44:BN44)*Q44/M44)," ")</f>
        <v>1.2</v>
      </c>
      <c r="V44" s="40" t="s">
        <v>89</v>
      </c>
      <c r="W44" s="86" t="s">
        <v>89</v>
      </c>
      <c r="X44" s="87">
        <v>3</v>
      </c>
      <c r="Y44" s="310">
        <f t="shared" si="0"/>
        <v>75</v>
      </c>
      <c r="Z44" s="226">
        <f t="shared" si="1"/>
        <v>30</v>
      </c>
      <c r="AA44" s="311">
        <f t="shared" si="2"/>
        <v>30</v>
      </c>
      <c r="AB44" s="42">
        <v>15</v>
      </c>
      <c r="AC44" s="43">
        <v>15</v>
      </c>
      <c r="AD44" s="10"/>
      <c r="AE44" s="10">
        <v>15</v>
      </c>
      <c r="AF44" s="10"/>
      <c r="AG44" s="10"/>
      <c r="AH44" s="10"/>
      <c r="AI44" s="10"/>
      <c r="AJ44" s="10"/>
      <c r="AK44" s="10"/>
      <c r="AL44" s="10"/>
      <c r="AM44" s="10"/>
      <c r="AN44" s="10"/>
      <c r="AO44" s="10"/>
      <c r="AP44" s="10"/>
      <c r="AQ44" s="10"/>
      <c r="AR44" s="44"/>
      <c r="AS44" s="45">
        <v>45</v>
      </c>
      <c r="AT44" s="34"/>
      <c r="AU44" s="41"/>
      <c r="AV44" s="380">
        <f t="shared" si="3"/>
        <v>0</v>
      </c>
      <c r="AW44" s="218">
        <f t="shared" si="4"/>
        <v>0</v>
      </c>
      <c r="AX44" s="381">
        <f t="shared" si="5"/>
        <v>0</v>
      </c>
      <c r="AY44" s="36"/>
      <c r="AZ44" s="382"/>
      <c r="BA44" s="36"/>
      <c r="BB44" s="36"/>
      <c r="BC44" s="36"/>
      <c r="BD44" s="36"/>
      <c r="BE44" s="36"/>
      <c r="BF44" s="36"/>
      <c r="BG44" s="36"/>
      <c r="BH44" s="36"/>
      <c r="BI44" s="36"/>
      <c r="BJ44" s="36"/>
      <c r="BK44" s="36"/>
      <c r="BL44" s="36"/>
      <c r="BM44" s="36"/>
      <c r="BN44" s="36"/>
      <c r="BO44" s="383"/>
      <c r="BP44" s="384"/>
      <c r="BQ44" s="235">
        <f t="shared" si="21"/>
        <v>25</v>
      </c>
      <c r="BR44" s="317" t="str">
        <f t="shared" si="42"/>
        <v>Wartość prawidłowa</v>
      </c>
      <c r="BS44" s="251">
        <f t="shared" ref="BS44:BS61" si="64">SUM(AB44,AD44:AP44,AY44,BA44:BM44)-AC44-AZ44-AO44-BL44</f>
        <v>15</v>
      </c>
      <c r="BT44" s="27">
        <f t="shared" ref="BT44:BT61" si="65">AC44+AZ44</f>
        <v>15</v>
      </c>
      <c r="BU44" s="27">
        <f t="shared" ref="BU44:BU61" si="66">AO44+BL44</f>
        <v>0</v>
      </c>
      <c r="BV44" s="27">
        <f t="shared" ref="BV44:BV61" si="67">AR44+BO44</f>
        <v>0</v>
      </c>
      <c r="BW44" s="27">
        <f t="shared" ref="BW44:BW61" si="68">N44</f>
        <v>45</v>
      </c>
      <c r="BX44" s="27">
        <f t="shared" ref="BX44:BX61" si="69">AQ44+BN44</f>
        <v>0</v>
      </c>
      <c r="BY44" s="252">
        <f t="shared" ref="BY44:BY61" si="70">SUM(BS44:BX44)</f>
        <v>75</v>
      </c>
      <c r="BZ44" s="253">
        <f t="shared" ref="BZ44:BZ61" si="71">IFERROR((BS44*Q44)/BY44," ")</f>
        <v>0.6</v>
      </c>
      <c r="CA44" s="254">
        <f t="shared" ref="CA44:CA61" si="72">IFERROR((BT44*Q44)/BY44," ")</f>
        <v>0.6</v>
      </c>
      <c r="CB44" s="254">
        <f t="shared" ref="CB44:CB61" si="73">IFERROR((BU44*Q44)/BY44," ")</f>
        <v>0</v>
      </c>
      <c r="CC44" s="254">
        <f t="shared" ref="CC44:CC61" si="74">IFERROR((BV44*Q44)/BY44," ")</f>
        <v>0</v>
      </c>
      <c r="CD44" s="254">
        <f t="shared" ref="CD44:CD61" si="75">IFERROR((BW44*Q44)/BY44," ")</f>
        <v>1.8</v>
      </c>
      <c r="CE44" s="254">
        <f t="shared" ref="CE44:CE61" si="76">IFERROR((BX44*Q44)/BY44," ")</f>
        <v>0</v>
      </c>
      <c r="CF44" s="255">
        <f t="shared" ref="CF44:CF61" si="77">IFERROR((SUM(BZ44:CE44))," ")</f>
        <v>3</v>
      </c>
      <c r="CG44" s="256">
        <f t="shared" ref="CG44:CG61" si="78">SUM(BS44:BT44,CE44)</f>
        <v>30</v>
      </c>
      <c r="CH44" s="257">
        <f t="shared" ref="CH44:CH61" si="79">SUM(BT44:BU44)</f>
        <v>15</v>
      </c>
      <c r="CI44" s="273">
        <f t="shared" ref="CI44:CI61" si="80">SUM(BZ44:CA44,CE44)</f>
        <v>1.2</v>
      </c>
      <c r="CJ44" s="274">
        <f t="shared" ref="CJ44:CJ61" si="81">SUM(CA44:CB44)</f>
        <v>0.6</v>
      </c>
      <c r="CK44" s="248" t="e">
        <f>#REF!</f>
        <v>#REF!</v>
      </c>
      <c r="CL44" s="249" t="e">
        <f>#REF!</f>
        <v>#REF!</v>
      </c>
      <c r="CM44" s="250" t="e">
        <f>#REF!</f>
        <v>#REF!</v>
      </c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</row>
    <row r="45" spans="1:105" s="7" customFormat="1" ht="31.5" x14ac:dyDescent="0.25">
      <c r="A45" s="49">
        <v>25</v>
      </c>
      <c r="B45" s="50"/>
      <c r="C45" s="5" t="s">
        <v>94</v>
      </c>
      <c r="D45" s="5"/>
      <c r="E45" s="51">
        <v>2</v>
      </c>
      <c r="F45" s="5" t="s">
        <v>188</v>
      </c>
      <c r="G45" s="10" t="s">
        <v>59</v>
      </c>
      <c r="H45" s="52"/>
      <c r="I45" s="66" t="s">
        <v>163</v>
      </c>
      <c r="J45" s="6"/>
      <c r="K45" s="6"/>
      <c r="L45" s="39" t="s">
        <v>116</v>
      </c>
      <c r="M45" s="204">
        <f t="shared" si="13"/>
        <v>75</v>
      </c>
      <c r="N45" s="205">
        <f t="shared" si="14"/>
        <v>45</v>
      </c>
      <c r="O45" s="206">
        <f t="shared" si="15"/>
        <v>30</v>
      </c>
      <c r="P45" s="207">
        <f t="shared" si="16"/>
        <v>30</v>
      </c>
      <c r="Q45" s="208">
        <f t="shared" si="40"/>
        <v>3</v>
      </c>
      <c r="R45" s="201">
        <f t="shared" si="60"/>
        <v>0</v>
      </c>
      <c r="S45" s="201">
        <f t="shared" si="61"/>
        <v>1.5</v>
      </c>
      <c r="T45" s="210">
        <f t="shared" si="62"/>
        <v>1.5</v>
      </c>
      <c r="U45" s="211">
        <f t="shared" si="63"/>
        <v>1.2</v>
      </c>
      <c r="V45" s="53" t="s">
        <v>89</v>
      </c>
      <c r="W45" s="42" t="s">
        <v>89</v>
      </c>
      <c r="X45" s="88">
        <v>3</v>
      </c>
      <c r="Y45" s="220">
        <f t="shared" si="0"/>
        <v>75</v>
      </c>
      <c r="Z45" s="221">
        <f t="shared" si="1"/>
        <v>30</v>
      </c>
      <c r="AA45" s="222">
        <f t="shared" si="2"/>
        <v>30</v>
      </c>
      <c r="AB45" s="55">
        <v>15</v>
      </c>
      <c r="AC45" s="56">
        <v>15</v>
      </c>
      <c r="AD45" s="5"/>
      <c r="AE45" s="393"/>
      <c r="AF45" s="393"/>
      <c r="AG45" s="5"/>
      <c r="AH45" s="5"/>
      <c r="AI45" s="5"/>
      <c r="AJ45" s="5"/>
      <c r="AK45" s="392">
        <v>15</v>
      </c>
      <c r="AL45" s="5"/>
      <c r="AM45" s="5"/>
      <c r="AN45" s="5"/>
      <c r="AO45" s="5"/>
      <c r="AP45" s="5"/>
      <c r="AQ45" s="5"/>
      <c r="AR45" s="57"/>
      <c r="AS45" s="58">
        <v>45</v>
      </c>
      <c r="AT45" s="46"/>
      <c r="AU45" s="54"/>
      <c r="AV45" s="228">
        <f t="shared" si="3"/>
        <v>0</v>
      </c>
      <c r="AW45" s="221">
        <f t="shared" si="4"/>
        <v>0</v>
      </c>
      <c r="AX45" s="229">
        <f t="shared" si="5"/>
        <v>0</v>
      </c>
      <c r="AY45" s="5"/>
      <c r="AZ45" s="56"/>
      <c r="BA45" s="5"/>
      <c r="BB45" s="5"/>
      <c r="BC45" s="5"/>
      <c r="BD45" s="5"/>
      <c r="BE45" s="5"/>
      <c r="BF45" s="5"/>
      <c r="BG45" s="5"/>
      <c r="BH45" s="5"/>
      <c r="BI45" s="5"/>
      <c r="BJ45" s="5"/>
      <c r="BK45" s="5"/>
      <c r="BL45" s="5"/>
      <c r="BM45" s="5"/>
      <c r="BN45" s="5"/>
      <c r="BO45" s="57"/>
      <c r="BP45" s="385"/>
      <c r="BQ45" s="235">
        <f t="shared" si="21"/>
        <v>25</v>
      </c>
      <c r="BR45" s="236" t="str">
        <f t="shared" si="42"/>
        <v>Wartość prawidłowa</v>
      </c>
      <c r="BS45" s="251">
        <f t="shared" si="64"/>
        <v>15</v>
      </c>
      <c r="BT45" s="27">
        <f t="shared" si="65"/>
        <v>15</v>
      </c>
      <c r="BU45" s="27">
        <f t="shared" si="66"/>
        <v>0</v>
      </c>
      <c r="BV45" s="27">
        <f t="shared" si="67"/>
        <v>0</v>
      </c>
      <c r="BW45" s="27">
        <f t="shared" si="68"/>
        <v>45</v>
      </c>
      <c r="BX45" s="27">
        <f t="shared" si="69"/>
        <v>0</v>
      </c>
      <c r="BY45" s="252">
        <f t="shared" si="70"/>
        <v>75</v>
      </c>
      <c r="BZ45" s="253">
        <f t="shared" si="71"/>
        <v>0.6</v>
      </c>
      <c r="CA45" s="254">
        <f t="shared" si="72"/>
        <v>0.6</v>
      </c>
      <c r="CB45" s="254">
        <f t="shared" si="73"/>
        <v>0</v>
      </c>
      <c r="CC45" s="254">
        <f t="shared" si="74"/>
        <v>0</v>
      </c>
      <c r="CD45" s="254">
        <f t="shared" si="75"/>
        <v>1.8</v>
      </c>
      <c r="CE45" s="254">
        <f t="shared" si="76"/>
        <v>0</v>
      </c>
      <c r="CF45" s="255">
        <f t="shared" si="77"/>
        <v>3</v>
      </c>
      <c r="CG45" s="256">
        <f t="shared" si="78"/>
        <v>30</v>
      </c>
      <c r="CH45" s="257">
        <f t="shared" si="79"/>
        <v>15</v>
      </c>
      <c r="CI45" s="258">
        <f t="shared" si="80"/>
        <v>1.2</v>
      </c>
      <c r="CJ45" s="259">
        <f t="shared" si="81"/>
        <v>0.6</v>
      </c>
      <c r="CK45" s="260" t="e">
        <f>#REF!</f>
        <v>#REF!</v>
      </c>
      <c r="CL45" s="261" t="e">
        <f>#REF!</f>
        <v>#REF!</v>
      </c>
      <c r="CM45" s="262" t="e">
        <f>#REF!</f>
        <v>#REF!</v>
      </c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</row>
    <row r="46" spans="1:105" s="7" customFormat="1" ht="30" customHeight="1" x14ac:dyDescent="0.25">
      <c r="A46" s="49">
        <v>26</v>
      </c>
      <c r="B46" s="50"/>
      <c r="C46" s="5" t="s">
        <v>94</v>
      </c>
      <c r="D46" s="5"/>
      <c r="E46" s="51">
        <v>2</v>
      </c>
      <c r="F46" s="5" t="s">
        <v>188</v>
      </c>
      <c r="G46" s="10" t="s">
        <v>59</v>
      </c>
      <c r="H46" s="52"/>
      <c r="I46" s="6" t="s">
        <v>190</v>
      </c>
      <c r="J46" s="6"/>
      <c r="K46" s="6"/>
      <c r="L46" s="39" t="s">
        <v>116</v>
      </c>
      <c r="M46" s="204">
        <f t="shared" si="13"/>
        <v>75</v>
      </c>
      <c r="N46" s="205">
        <f t="shared" si="14"/>
        <v>45</v>
      </c>
      <c r="O46" s="206">
        <f t="shared" si="15"/>
        <v>30</v>
      </c>
      <c r="P46" s="207">
        <f t="shared" si="16"/>
        <v>30</v>
      </c>
      <c r="Q46" s="208">
        <f t="shared" si="40"/>
        <v>3</v>
      </c>
      <c r="R46" s="201">
        <f t="shared" si="60"/>
        <v>0</v>
      </c>
      <c r="S46" s="201">
        <f t="shared" si="61"/>
        <v>1.5</v>
      </c>
      <c r="T46" s="210">
        <f t="shared" si="62"/>
        <v>1.5</v>
      </c>
      <c r="U46" s="211">
        <f t="shared" si="63"/>
        <v>1.2</v>
      </c>
      <c r="V46" s="53" t="s">
        <v>89</v>
      </c>
      <c r="W46" s="42" t="s">
        <v>89</v>
      </c>
      <c r="X46" s="88">
        <v>3</v>
      </c>
      <c r="Y46" s="220">
        <f t="shared" si="0"/>
        <v>75</v>
      </c>
      <c r="Z46" s="221">
        <f t="shared" si="1"/>
        <v>30</v>
      </c>
      <c r="AA46" s="222">
        <f t="shared" si="2"/>
        <v>30</v>
      </c>
      <c r="AB46" s="55">
        <v>15</v>
      </c>
      <c r="AC46" s="56">
        <v>15</v>
      </c>
      <c r="AD46" s="5"/>
      <c r="AE46" s="5">
        <v>15</v>
      </c>
      <c r="AF46" s="5"/>
      <c r="AG46" s="5"/>
      <c r="AH46" s="5"/>
      <c r="AI46" s="5"/>
      <c r="AJ46" s="5"/>
      <c r="AK46" s="5"/>
      <c r="AL46" s="5"/>
      <c r="AM46" s="5"/>
      <c r="AN46" s="5"/>
      <c r="AO46" s="5"/>
      <c r="AP46" s="5"/>
      <c r="AQ46" s="5"/>
      <c r="AR46" s="57"/>
      <c r="AS46" s="58">
        <v>45</v>
      </c>
      <c r="AT46" s="46"/>
      <c r="AU46" s="54"/>
      <c r="AV46" s="228">
        <f t="shared" si="3"/>
        <v>0</v>
      </c>
      <c r="AW46" s="221">
        <f t="shared" si="4"/>
        <v>0</v>
      </c>
      <c r="AX46" s="229">
        <f t="shared" si="5"/>
        <v>0</v>
      </c>
      <c r="AY46" s="5"/>
      <c r="AZ46" s="56"/>
      <c r="BA46" s="5"/>
      <c r="BB46" s="5"/>
      <c r="BC46" s="5"/>
      <c r="BD46" s="5"/>
      <c r="BE46" s="5"/>
      <c r="BF46" s="5"/>
      <c r="BG46" s="5"/>
      <c r="BH46" s="5"/>
      <c r="BI46" s="5"/>
      <c r="BJ46" s="5"/>
      <c r="BK46" s="5"/>
      <c r="BL46" s="5"/>
      <c r="BM46" s="5"/>
      <c r="BN46" s="5"/>
      <c r="BO46" s="57"/>
      <c r="BP46" s="385"/>
      <c r="BQ46" s="235">
        <f t="shared" si="21"/>
        <v>25</v>
      </c>
      <c r="BR46" s="236" t="str">
        <f t="shared" si="42"/>
        <v>Wartość prawidłowa</v>
      </c>
      <c r="BS46" s="251">
        <f t="shared" si="64"/>
        <v>15</v>
      </c>
      <c r="BT46" s="27">
        <f t="shared" si="65"/>
        <v>15</v>
      </c>
      <c r="BU46" s="27">
        <f t="shared" si="66"/>
        <v>0</v>
      </c>
      <c r="BV46" s="27">
        <f t="shared" si="67"/>
        <v>0</v>
      </c>
      <c r="BW46" s="27">
        <f t="shared" si="68"/>
        <v>45</v>
      </c>
      <c r="BX46" s="27">
        <f t="shared" si="69"/>
        <v>0</v>
      </c>
      <c r="BY46" s="252">
        <f t="shared" si="70"/>
        <v>75</v>
      </c>
      <c r="BZ46" s="253">
        <f t="shared" si="71"/>
        <v>0.6</v>
      </c>
      <c r="CA46" s="254">
        <f t="shared" si="72"/>
        <v>0.6</v>
      </c>
      <c r="CB46" s="254">
        <f t="shared" si="73"/>
        <v>0</v>
      </c>
      <c r="CC46" s="254">
        <f t="shared" si="74"/>
        <v>0</v>
      </c>
      <c r="CD46" s="254">
        <f t="shared" si="75"/>
        <v>1.8</v>
      </c>
      <c r="CE46" s="254">
        <f t="shared" si="76"/>
        <v>0</v>
      </c>
      <c r="CF46" s="255">
        <f t="shared" si="77"/>
        <v>3</v>
      </c>
      <c r="CG46" s="256">
        <f t="shared" si="78"/>
        <v>30</v>
      </c>
      <c r="CH46" s="257">
        <f t="shared" si="79"/>
        <v>15</v>
      </c>
      <c r="CI46" s="258">
        <f t="shared" si="80"/>
        <v>1.2</v>
      </c>
      <c r="CJ46" s="259">
        <f t="shared" si="81"/>
        <v>0.6</v>
      </c>
      <c r="CK46" s="260" t="e">
        <f>#REF!</f>
        <v>#REF!</v>
      </c>
      <c r="CL46" s="261" t="e">
        <f>#REF!</f>
        <v>#REF!</v>
      </c>
      <c r="CM46" s="262" t="e">
        <f>#REF!</f>
        <v>#REF!</v>
      </c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</row>
    <row r="47" spans="1:105" s="7" customFormat="1" ht="63" x14ac:dyDescent="0.25">
      <c r="A47" s="49">
        <v>27</v>
      </c>
      <c r="B47" s="50"/>
      <c r="C47" s="5" t="s">
        <v>94</v>
      </c>
      <c r="D47" s="5"/>
      <c r="E47" s="51">
        <v>2</v>
      </c>
      <c r="F47" s="5" t="s">
        <v>188</v>
      </c>
      <c r="G47" s="10" t="s">
        <v>59</v>
      </c>
      <c r="H47" s="52"/>
      <c r="I47" s="6" t="s">
        <v>208</v>
      </c>
      <c r="J47" s="6"/>
      <c r="K47" s="6"/>
      <c r="L47" s="39" t="s">
        <v>116</v>
      </c>
      <c r="M47" s="204">
        <f t="shared" si="13"/>
        <v>50</v>
      </c>
      <c r="N47" s="205">
        <f t="shared" si="14"/>
        <v>20</v>
      </c>
      <c r="O47" s="206">
        <f t="shared" si="15"/>
        <v>30</v>
      </c>
      <c r="P47" s="207">
        <f t="shared" si="16"/>
        <v>30</v>
      </c>
      <c r="Q47" s="208">
        <f t="shared" si="40"/>
        <v>2</v>
      </c>
      <c r="R47" s="201">
        <f t="shared" si="60"/>
        <v>0</v>
      </c>
      <c r="S47" s="201">
        <f t="shared" si="61"/>
        <v>2</v>
      </c>
      <c r="T47" s="210">
        <f t="shared" si="62"/>
        <v>0</v>
      </c>
      <c r="U47" s="300">
        <f t="shared" si="63"/>
        <v>1.2</v>
      </c>
      <c r="V47" s="53" t="s">
        <v>57</v>
      </c>
      <c r="W47" s="42" t="s">
        <v>57</v>
      </c>
      <c r="X47" s="88">
        <v>2</v>
      </c>
      <c r="Y47" s="220">
        <f t="shared" si="0"/>
        <v>50</v>
      </c>
      <c r="Z47" s="221">
        <f t="shared" si="1"/>
        <v>30</v>
      </c>
      <c r="AA47" s="222">
        <f t="shared" si="2"/>
        <v>30</v>
      </c>
      <c r="AB47" s="55"/>
      <c r="AC47" s="56"/>
      <c r="AD47" s="5"/>
      <c r="AE47" s="5"/>
      <c r="AF47" s="5"/>
      <c r="AG47" s="5"/>
      <c r="AH47" s="5"/>
      <c r="AI47" s="5"/>
      <c r="AJ47" s="5"/>
      <c r="AK47" s="5">
        <v>30</v>
      </c>
      <c r="AL47" s="5"/>
      <c r="AM47" s="5"/>
      <c r="AN47" s="5"/>
      <c r="AO47" s="5"/>
      <c r="AP47" s="5"/>
      <c r="AQ47" s="5"/>
      <c r="AR47" s="57"/>
      <c r="AS47" s="58">
        <v>20</v>
      </c>
      <c r="AT47" s="46"/>
      <c r="AU47" s="54"/>
      <c r="AV47" s="228">
        <f t="shared" si="3"/>
        <v>0</v>
      </c>
      <c r="AW47" s="221">
        <f t="shared" si="4"/>
        <v>0</v>
      </c>
      <c r="AX47" s="229">
        <f t="shared" si="5"/>
        <v>0</v>
      </c>
      <c r="AY47" s="5"/>
      <c r="AZ47" s="56"/>
      <c r="BA47" s="5"/>
      <c r="BB47" s="5"/>
      <c r="BC47" s="5"/>
      <c r="BD47" s="5"/>
      <c r="BE47" s="5"/>
      <c r="BF47" s="5"/>
      <c r="BG47" s="5"/>
      <c r="BH47" s="5"/>
      <c r="BI47" s="5"/>
      <c r="BJ47" s="5"/>
      <c r="BK47" s="5"/>
      <c r="BL47" s="5"/>
      <c r="BM47" s="5"/>
      <c r="BN47" s="5"/>
      <c r="BO47" s="57"/>
      <c r="BP47" s="385"/>
      <c r="BQ47" s="235">
        <f t="shared" ref="BQ47" si="82">IFERROR(M47/Q47," ")</f>
        <v>25</v>
      </c>
      <c r="BR47" s="236" t="str">
        <f t="shared" ref="BR47" si="83">IF(OR(BQ47&gt;30,BQ47&lt;25),"1 ECTS powinien mieścić się przedziale 25-30h","Wartość prawidłowa")</f>
        <v>Wartość prawidłowa</v>
      </c>
      <c r="BS47" s="251">
        <f t="shared" si="64"/>
        <v>30</v>
      </c>
      <c r="BT47" s="27">
        <f t="shared" si="65"/>
        <v>0</v>
      </c>
      <c r="BU47" s="27">
        <f t="shared" si="66"/>
        <v>0</v>
      </c>
      <c r="BV47" s="27">
        <f t="shared" si="67"/>
        <v>0</v>
      </c>
      <c r="BW47" s="27">
        <f t="shared" si="68"/>
        <v>20</v>
      </c>
      <c r="BX47" s="27">
        <f t="shared" si="69"/>
        <v>0</v>
      </c>
      <c r="BY47" s="252">
        <f t="shared" si="70"/>
        <v>50</v>
      </c>
      <c r="BZ47" s="253">
        <f t="shared" si="71"/>
        <v>1.2</v>
      </c>
      <c r="CA47" s="254">
        <f t="shared" si="72"/>
        <v>0</v>
      </c>
      <c r="CB47" s="254">
        <f t="shared" si="73"/>
        <v>0</v>
      </c>
      <c r="CC47" s="254">
        <f t="shared" si="74"/>
        <v>0</v>
      </c>
      <c r="CD47" s="254">
        <f t="shared" si="75"/>
        <v>0.8</v>
      </c>
      <c r="CE47" s="254">
        <f t="shared" si="76"/>
        <v>0</v>
      </c>
      <c r="CF47" s="255">
        <f t="shared" si="77"/>
        <v>2</v>
      </c>
      <c r="CG47" s="256">
        <f t="shared" si="78"/>
        <v>30</v>
      </c>
      <c r="CH47" s="257">
        <f t="shared" si="79"/>
        <v>0</v>
      </c>
      <c r="CI47" s="258">
        <f t="shared" si="80"/>
        <v>1.2</v>
      </c>
      <c r="CJ47" s="259">
        <f t="shared" si="81"/>
        <v>0</v>
      </c>
      <c r="CK47" s="260" t="e">
        <f>#REF!</f>
        <v>#REF!</v>
      </c>
      <c r="CL47" s="261" t="e">
        <f>#REF!</f>
        <v>#REF!</v>
      </c>
      <c r="CM47" s="262" t="e">
        <f>#REF!</f>
        <v>#REF!</v>
      </c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</row>
    <row r="48" spans="1:105" s="7" customFormat="1" ht="30" customHeight="1" x14ac:dyDescent="0.25">
      <c r="A48" s="49">
        <v>28</v>
      </c>
      <c r="B48" s="50"/>
      <c r="C48" s="10" t="s">
        <v>94</v>
      </c>
      <c r="D48" s="10"/>
      <c r="E48" s="51">
        <v>2</v>
      </c>
      <c r="F48" s="5" t="s">
        <v>188</v>
      </c>
      <c r="G48" s="10" t="s">
        <v>59</v>
      </c>
      <c r="H48" s="52"/>
      <c r="I48" s="89" t="s">
        <v>164</v>
      </c>
      <c r="J48" s="6"/>
      <c r="K48" s="6"/>
      <c r="L48" s="39"/>
      <c r="M48" s="294">
        <f t="shared" si="13"/>
        <v>50</v>
      </c>
      <c r="N48" s="295">
        <f t="shared" si="14"/>
        <v>25</v>
      </c>
      <c r="O48" s="296">
        <f t="shared" si="15"/>
        <v>25</v>
      </c>
      <c r="P48" s="297">
        <f t="shared" si="16"/>
        <v>25</v>
      </c>
      <c r="Q48" s="298">
        <f t="shared" si="40"/>
        <v>2</v>
      </c>
      <c r="R48" s="201">
        <f t="shared" si="60"/>
        <v>0</v>
      </c>
      <c r="S48" s="201">
        <f t="shared" si="61"/>
        <v>0</v>
      </c>
      <c r="T48" s="299">
        <f t="shared" si="62"/>
        <v>0.8</v>
      </c>
      <c r="U48" s="211">
        <f t="shared" si="63"/>
        <v>1</v>
      </c>
      <c r="V48" s="53" t="s">
        <v>89</v>
      </c>
      <c r="W48" s="42" t="s">
        <v>89</v>
      </c>
      <c r="X48" s="90">
        <v>2</v>
      </c>
      <c r="Y48" s="310">
        <f t="shared" si="0"/>
        <v>50</v>
      </c>
      <c r="Z48" s="226">
        <f t="shared" si="1"/>
        <v>25</v>
      </c>
      <c r="AA48" s="311">
        <f t="shared" si="2"/>
        <v>25</v>
      </c>
      <c r="AB48" s="91">
        <v>10</v>
      </c>
      <c r="AC48" s="92">
        <v>10</v>
      </c>
      <c r="AD48" s="93"/>
      <c r="AE48" s="93"/>
      <c r="AF48" s="93">
        <v>15</v>
      </c>
      <c r="AG48" s="93"/>
      <c r="AH48" s="93"/>
      <c r="AI48" s="93"/>
      <c r="AJ48" s="93"/>
      <c r="AK48" s="93"/>
      <c r="AL48" s="93"/>
      <c r="AM48" s="93"/>
      <c r="AN48" s="93"/>
      <c r="AO48" s="93"/>
      <c r="AP48" s="90"/>
      <c r="AQ48" s="90"/>
      <c r="AR48" s="94"/>
      <c r="AS48" s="95">
        <v>25</v>
      </c>
      <c r="AT48" s="46"/>
      <c r="AU48" s="47"/>
      <c r="AV48" s="225">
        <f t="shared" si="3"/>
        <v>0</v>
      </c>
      <c r="AW48" s="226">
        <f t="shared" si="4"/>
        <v>0</v>
      </c>
      <c r="AX48" s="230">
        <f t="shared" si="5"/>
        <v>0</v>
      </c>
      <c r="AY48" s="96"/>
      <c r="AZ48" s="97"/>
      <c r="BA48" s="90"/>
      <c r="BB48" s="90"/>
      <c r="BC48" s="90"/>
      <c r="BD48" s="90"/>
      <c r="BE48" s="90"/>
      <c r="BF48" s="90"/>
      <c r="BG48" s="90"/>
      <c r="BH48" s="90"/>
      <c r="BI48" s="90"/>
      <c r="BJ48" s="90"/>
      <c r="BK48" s="90"/>
      <c r="BL48" s="90"/>
      <c r="BM48" s="90"/>
      <c r="BN48" s="90"/>
      <c r="BO48" s="94"/>
      <c r="BP48" s="386"/>
      <c r="BQ48" s="235">
        <f t="shared" si="21"/>
        <v>25</v>
      </c>
      <c r="BR48" s="236" t="str">
        <f t="shared" si="42"/>
        <v>Wartość prawidłowa</v>
      </c>
      <c r="BS48" s="251">
        <f t="shared" si="64"/>
        <v>15</v>
      </c>
      <c r="BT48" s="27">
        <f t="shared" si="65"/>
        <v>10</v>
      </c>
      <c r="BU48" s="27">
        <f t="shared" si="66"/>
        <v>0</v>
      </c>
      <c r="BV48" s="27">
        <f t="shared" si="67"/>
        <v>0</v>
      </c>
      <c r="BW48" s="27">
        <f t="shared" si="68"/>
        <v>25</v>
      </c>
      <c r="BX48" s="27">
        <f t="shared" si="69"/>
        <v>0</v>
      </c>
      <c r="BY48" s="252">
        <f t="shared" si="70"/>
        <v>50</v>
      </c>
      <c r="BZ48" s="253">
        <f t="shared" si="71"/>
        <v>0.6</v>
      </c>
      <c r="CA48" s="254">
        <f t="shared" si="72"/>
        <v>0.4</v>
      </c>
      <c r="CB48" s="254">
        <f t="shared" si="73"/>
        <v>0</v>
      </c>
      <c r="CC48" s="254">
        <f t="shared" si="74"/>
        <v>0</v>
      </c>
      <c r="CD48" s="254">
        <f t="shared" si="75"/>
        <v>1</v>
      </c>
      <c r="CE48" s="254">
        <f t="shared" si="76"/>
        <v>0</v>
      </c>
      <c r="CF48" s="255">
        <f t="shared" si="77"/>
        <v>2</v>
      </c>
      <c r="CG48" s="256">
        <f t="shared" si="78"/>
        <v>25</v>
      </c>
      <c r="CH48" s="257">
        <f t="shared" si="79"/>
        <v>10</v>
      </c>
      <c r="CI48" s="258">
        <f t="shared" si="80"/>
        <v>1</v>
      </c>
      <c r="CJ48" s="259">
        <f t="shared" si="81"/>
        <v>0.4</v>
      </c>
      <c r="CK48" s="260" t="e">
        <f>#REF!</f>
        <v>#REF!</v>
      </c>
      <c r="CL48" s="261" t="e">
        <f>#REF!</f>
        <v>#REF!</v>
      </c>
      <c r="CM48" s="262" t="e">
        <f>#REF!</f>
        <v>#REF!</v>
      </c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</row>
    <row r="49" spans="1:105" s="7" customFormat="1" ht="30" customHeight="1" x14ac:dyDescent="0.25">
      <c r="A49" s="49">
        <v>29</v>
      </c>
      <c r="B49" s="50"/>
      <c r="C49" s="5" t="s">
        <v>94</v>
      </c>
      <c r="D49" s="5"/>
      <c r="E49" s="51">
        <v>2</v>
      </c>
      <c r="F49" s="5" t="s">
        <v>188</v>
      </c>
      <c r="G49" s="10" t="s">
        <v>59</v>
      </c>
      <c r="H49" s="52"/>
      <c r="I49" s="89" t="s">
        <v>191</v>
      </c>
      <c r="J49" s="6"/>
      <c r="K49" s="6"/>
      <c r="L49" s="39" t="s">
        <v>116</v>
      </c>
      <c r="M49" s="204">
        <f t="shared" si="13"/>
        <v>115</v>
      </c>
      <c r="N49" s="205">
        <f t="shared" si="14"/>
        <v>15</v>
      </c>
      <c r="O49" s="206">
        <f t="shared" si="15"/>
        <v>100</v>
      </c>
      <c r="P49" s="207">
        <f t="shared" si="16"/>
        <v>100</v>
      </c>
      <c r="Q49" s="208">
        <f t="shared" si="40"/>
        <v>4</v>
      </c>
      <c r="R49" s="201">
        <f t="shared" si="60"/>
        <v>0</v>
      </c>
      <c r="S49" s="201">
        <f t="shared" si="61"/>
        <v>4</v>
      </c>
      <c r="T49" s="210">
        <f t="shared" si="62"/>
        <v>0</v>
      </c>
      <c r="U49" s="211">
        <f t="shared" si="63"/>
        <v>3.4782608695652173</v>
      </c>
      <c r="V49" s="53" t="s">
        <v>57</v>
      </c>
      <c r="W49" s="42" t="s">
        <v>57</v>
      </c>
      <c r="X49" s="88">
        <v>4</v>
      </c>
      <c r="Y49" s="220">
        <f t="shared" si="0"/>
        <v>115</v>
      </c>
      <c r="Z49" s="221">
        <f t="shared" si="1"/>
        <v>100</v>
      </c>
      <c r="AA49" s="222">
        <f t="shared" si="2"/>
        <v>100</v>
      </c>
      <c r="AB49" s="98"/>
      <c r="AC49" s="99"/>
      <c r="AD49" s="88"/>
      <c r="AE49" s="88"/>
      <c r="AF49" s="88"/>
      <c r="AG49" s="88"/>
      <c r="AH49" s="88"/>
      <c r="AI49" s="88"/>
      <c r="AJ49" s="88"/>
      <c r="AK49" s="88"/>
      <c r="AL49" s="88"/>
      <c r="AM49" s="88"/>
      <c r="AN49" s="88"/>
      <c r="AO49" s="88"/>
      <c r="AP49" s="88"/>
      <c r="AQ49" s="366">
        <v>100</v>
      </c>
      <c r="AR49" s="100"/>
      <c r="AS49" s="101">
        <v>15</v>
      </c>
      <c r="AT49" s="46"/>
      <c r="AU49" s="54"/>
      <c r="AV49" s="228">
        <f t="shared" si="3"/>
        <v>0</v>
      </c>
      <c r="AW49" s="221">
        <f t="shared" si="4"/>
        <v>0</v>
      </c>
      <c r="AX49" s="230">
        <f t="shared" si="5"/>
        <v>0</v>
      </c>
      <c r="AY49" s="98"/>
      <c r="AZ49" s="99"/>
      <c r="BA49" s="88"/>
      <c r="BB49" s="88"/>
      <c r="BC49" s="88"/>
      <c r="BD49" s="88"/>
      <c r="BE49" s="88"/>
      <c r="BF49" s="88"/>
      <c r="BG49" s="88"/>
      <c r="BH49" s="88"/>
      <c r="BI49" s="88"/>
      <c r="BJ49" s="88"/>
      <c r="BK49" s="88"/>
      <c r="BL49" s="88"/>
      <c r="BM49" s="88"/>
      <c r="BN49" s="88"/>
      <c r="BO49" s="100"/>
      <c r="BP49" s="387"/>
      <c r="BQ49" s="235">
        <f t="shared" si="21"/>
        <v>28.75</v>
      </c>
      <c r="BR49" s="236" t="str">
        <f t="shared" si="42"/>
        <v>Wartość prawidłowa</v>
      </c>
      <c r="BS49" s="251">
        <f t="shared" si="64"/>
        <v>0</v>
      </c>
      <c r="BT49" s="27">
        <f t="shared" si="65"/>
        <v>0</v>
      </c>
      <c r="BU49" s="27">
        <f t="shared" si="66"/>
        <v>0</v>
      </c>
      <c r="BV49" s="27">
        <f t="shared" si="67"/>
        <v>0</v>
      </c>
      <c r="BW49" s="27">
        <f t="shared" si="68"/>
        <v>15</v>
      </c>
      <c r="BX49" s="27">
        <f t="shared" si="69"/>
        <v>100</v>
      </c>
      <c r="BY49" s="252">
        <f t="shared" si="70"/>
        <v>115</v>
      </c>
      <c r="BZ49" s="253">
        <f t="shared" si="71"/>
        <v>0</v>
      </c>
      <c r="CA49" s="254">
        <f t="shared" si="72"/>
        <v>0</v>
      </c>
      <c r="CB49" s="254">
        <f t="shared" si="73"/>
        <v>0</v>
      </c>
      <c r="CC49" s="254">
        <f t="shared" si="74"/>
        <v>0</v>
      </c>
      <c r="CD49" s="254">
        <f t="shared" si="75"/>
        <v>0.52173913043478259</v>
      </c>
      <c r="CE49" s="254">
        <f t="shared" si="76"/>
        <v>3.4782608695652173</v>
      </c>
      <c r="CF49" s="255">
        <f t="shared" si="77"/>
        <v>4</v>
      </c>
      <c r="CG49" s="256">
        <f t="shared" si="78"/>
        <v>3.4782608695652173</v>
      </c>
      <c r="CH49" s="257">
        <f t="shared" si="79"/>
        <v>0</v>
      </c>
      <c r="CI49" s="258">
        <f t="shared" si="80"/>
        <v>3.4782608695652173</v>
      </c>
      <c r="CJ49" s="259">
        <f t="shared" si="81"/>
        <v>0</v>
      </c>
      <c r="CK49" s="260" t="e">
        <f>#REF!</f>
        <v>#REF!</v>
      </c>
      <c r="CL49" s="261" t="e">
        <f>#REF!</f>
        <v>#REF!</v>
      </c>
      <c r="CM49" s="262" t="e">
        <f>#REF!</f>
        <v>#REF!</v>
      </c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</row>
    <row r="50" spans="1:105" s="7" customFormat="1" ht="31.5" x14ac:dyDescent="0.25">
      <c r="A50" s="49">
        <v>30</v>
      </c>
      <c r="B50" s="50"/>
      <c r="C50" s="5" t="s">
        <v>94</v>
      </c>
      <c r="D50" s="5"/>
      <c r="E50" s="51">
        <v>2</v>
      </c>
      <c r="F50" s="5" t="s">
        <v>188</v>
      </c>
      <c r="G50" s="10" t="s">
        <v>59</v>
      </c>
      <c r="H50" s="52"/>
      <c r="I50" s="65" t="s">
        <v>165</v>
      </c>
      <c r="J50" s="6"/>
      <c r="K50" s="6"/>
      <c r="L50" s="39" t="s">
        <v>116</v>
      </c>
      <c r="M50" s="204">
        <f t="shared" si="13"/>
        <v>50</v>
      </c>
      <c r="N50" s="205">
        <f t="shared" si="14"/>
        <v>25</v>
      </c>
      <c r="O50" s="206">
        <f t="shared" si="15"/>
        <v>25</v>
      </c>
      <c r="P50" s="207">
        <f t="shared" si="16"/>
        <v>25</v>
      </c>
      <c r="Q50" s="208">
        <f t="shared" si="40"/>
        <v>2</v>
      </c>
      <c r="R50" s="201">
        <f t="shared" si="60"/>
        <v>0</v>
      </c>
      <c r="S50" s="201">
        <f t="shared" si="61"/>
        <v>1.2</v>
      </c>
      <c r="T50" s="210">
        <f t="shared" si="62"/>
        <v>0.8</v>
      </c>
      <c r="U50" s="211">
        <f t="shared" si="63"/>
        <v>1</v>
      </c>
      <c r="V50" s="53" t="s">
        <v>161</v>
      </c>
      <c r="W50" s="42" t="s">
        <v>161</v>
      </c>
      <c r="X50" s="88">
        <v>2</v>
      </c>
      <c r="Y50" s="220">
        <f t="shared" si="0"/>
        <v>50</v>
      </c>
      <c r="Z50" s="221">
        <f t="shared" si="1"/>
        <v>25</v>
      </c>
      <c r="AA50" s="222">
        <f t="shared" si="2"/>
        <v>25</v>
      </c>
      <c r="AB50" s="55">
        <v>10</v>
      </c>
      <c r="AC50" s="56">
        <v>10</v>
      </c>
      <c r="AD50" s="5"/>
      <c r="AE50" s="5"/>
      <c r="AF50" s="5">
        <v>15</v>
      </c>
      <c r="AG50" s="5"/>
      <c r="AH50" s="5"/>
      <c r="AI50" s="5"/>
      <c r="AJ50" s="5"/>
      <c r="AK50" s="5"/>
      <c r="AL50" s="5"/>
      <c r="AM50" s="5"/>
      <c r="AN50" s="5"/>
      <c r="AO50" s="5"/>
      <c r="AP50" s="5"/>
      <c r="AQ50" s="5"/>
      <c r="AR50" s="57"/>
      <c r="AS50" s="58">
        <v>25</v>
      </c>
      <c r="AT50" s="46"/>
      <c r="AU50" s="54"/>
      <c r="AV50" s="228">
        <f t="shared" si="3"/>
        <v>0</v>
      </c>
      <c r="AW50" s="221">
        <f t="shared" si="4"/>
        <v>0</v>
      </c>
      <c r="AX50" s="229">
        <f t="shared" si="5"/>
        <v>0</v>
      </c>
      <c r="AY50" s="5"/>
      <c r="AZ50" s="56"/>
      <c r="BA50" s="5"/>
      <c r="BB50" s="5"/>
      <c r="BC50" s="5"/>
      <c r="BD50" s="5"/>
      <c r="BE50" s="5"/>
      <c r="BF50" s="5"/>
      <c r="BG50" s="5"/>
      <c r="BH50" s="5"/>
      <c r="BI50" s="5"/>
      <c r="BJ50" s="5"/>
      <c r="BK50" s="5"/>
      <c r="BL50" s="5"/>
      <c r="BM50" s="5"/>
      <c r="BN50" s="5"/>
      <c r="BO50" s="57"/>
      <c r="BP50" s="385"/>
      <c r="BQ50" s="235">
        <f t="shared" si="21"/>
        <v>25</v>
      </c>
      <c r="BR50" s="236" t="str">
        <f t="shared" si="42"/>
        <v>Wartość prawidłowa</v>
      </c>
      <c r="BS50" s="251">
        <f t="shared" si="64"/>
        <v>15</v>
      </c>
      <c r="BT50" s="27">
        <f t="shared" si="65"/>
        <v>10</v>
      </c>
      <c r="BU50" s="27">
        <f t="shared" si="66"/>
        <v>0</v>
      </c>
      <c r="BV50" s="27">
        <f t="shared" si="67"/>
        <v>0</v>
      </c>
      <c r="BW50" s="27">
        <f t="shared" si="68"/>
        <v>25</v>
      </c>
      <c r="BX50" s="27">
        <f t="shared" si="69"/>
        <v>0</v>
      </c>
      <c r="BY50" s="252">
        <f t="shared" si="70"/>
        <v>50</v>
      </c>
      <c r="BZ50" s="253">
        <f t="shared" si="71"/>
        <v>0.6</v>
      </c>
      <c r="CA50" s="254">
        <f t="shared" si="72"/>
        <v>0.4</v>
      </c>
      <c r="CB50" s="254">
        <f t="shared" si="73"/>
        <v>0</v>
      </c>
      <c r="CC50" s="254">
        <f t="shared" si="74"/>
        <v>0</v>
      </c>
      <c r="CD50" s="254">
        <f t="shared" si="75"/>
        <v>1</v>
      </c>
      <c r="CE50" s="254">
        <f t="shared" si="76"/>
        <v>0</v>
      </c>
      <c r="CF50" s="255">
        <f t="shared" si="77"/>
        <v>2</v>
      </c>
      <c r="CG50" s="256">
        <f t="shared" si="78"/>
        <v>25</v>
      </c>
      <c r="CH50" s="257">
        <f t="shared" si="79"/>
        <v>10</v>
      </c>
      <c r="CI50" s="258">
        <f t="shared" si="80"/>
        <v>1</v>
      </c>
      <c r="CJ50" s="259">
        <f t="shared" si="81"/>
        <v>0.4</v>
      </c>
      <c r="CK50" s="260" t="e">
        <f>#REF!</f>
        <v>#REF!</v>
      </c>
      <c r="CL50" s="261" t="e">
        <f>#REF!</f>
        <v>#REF!</v>
      </c>
      <c r="CM50" s="262" t="e">
        <f>#REF!</f>
        <v>#REF!</v>
      </c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</row>
    <row r="51" spans="1:105" s="7" customFormat="1" ht="30" customHeight="1" x14ac:dyDescent="0.25">
      <c r="A51" s="49">
        <v>31</v>
      </c>
      <c r="B51" s="50"/>
      <c r="C51" s="5" t="s">
        <v>94</v>
      </c>
      <c r="D51" s="5"/>
      <c r="E51" s="51">
        <v>2</v>
      </c>
      <c r="F51" s="5" t="s">
        <v>188</v>
      </c>
      <c r="G51" s="367" t="s">
        <v>60</v>
      </c>
      <c r="H51" s="52"/>
      <c r="I51" s="65" t="s">
        <v>166</v>
      </c>
      <c r="J51" s="6"/>
      <c r="K51" s="6"/>
      <c r="L51" s="39"/>
      <c r="M51" s="204">
        <f t="shared" si="13"/>
        <v>500</v>
      </c>
      <c r="N51" s="205">
        <f t="shared" si="14"/>
        <v>470</v>
      </c>
      <c r="O51" s="206">
        <f t="shared" si="15"/>
        <v>30</v>
      </c>
      <c r="P51" s="207">
        <f t="shared" si="16"/>
        <v>30</v>
      </c>
      <c r="Q51" s="208">
        <f t="shared" si="40"/>
        <v>20</v>
      </c>
      <c r="R51" s="201">
        <f t="shared" si="60"/>
        <v>0</v>
      </c>
      <c r="S51" s="201">
        <f t="shared" si="61"/>
        <v>0</v>
      </c>
      <c r="T51" s="210">
        <f t="shared" si="62"/>
        <v>0</v>
      </c>
      <c r="U51" s="211">
        <f t="shared" si="63"/>
        <v>1.2</v>
      </c>
      <c r="V51" s="53" t="s">
        <v>57</v>
      </c>
      <c r="W51" s="42" t="s">
        <v>57</v>
      </c>
      <c r="X51" s="368">
        <v>9</v>
      </c>
      <c r="Y51" s="220">
        <f t="shared" si="0"/>
        <v>225</v>
      </c>
      <c r="Z51" s="221">
        <f t="shared" si="1"/>
        <v>15</v>
      </c>
      <c r="AA51" s="222">
        <f t="shared" si="2"/>
        <v>15</v>
      </c>
      <c r="AB51" s="55"/>
      <c r="AC51" s="56"/>
      <c r="AD51" s="5">
        <v>15</v>
      </c>
      <c r="AE51" s="5"/>
      <c r="AF51" s="5"/>
      <c r="AG51" s="5"/>
      <c r="AH51" s="5"/>
      <c r="AI51" s="5"/>
      <c r="AJ51" s="5"/>
      <c r="AK51" s="5"/>
      <c r="AL51" s="5"/>
      <c r="AM51" s="5"/>
      <c r="AN51" s="5"/>
      <c r="AO51" s="5"/>
      <c r="AP51" s="5"/>
      <c r="AQ51" s="5"/>
      <c r="AR51" s="57"/>
      <c r="AS51" s="58">
        <v>210</v>
      </c>
      <c r="AT51" s="46" t="s">
        <v>57</v>
      </c>
      <c r="AU51" s="54">
        <v>11</v>
      </c>
      <c r="AV51" s="228">
        <f t="shared" si="3"/>
        <v>275</v>
      </c>
      <c r="AW51" s="221">
        <f t="shared" si="4"/>
        <v>15</v>
      </c>
      <c r="AX51" s="229">
        <f t="shared" si="5"/>
        <v>15</v>
      </c>
      <c r="AY51" s="5"/>
      <c r="AZ51" s="56"/>
      <c r="BA51" s="5">
        <v>15</v>
      </c>
      <c r="BB51" s="5"/>
      <c r="BC51" s="5"/>
      <c r="BD51" s="5"/>
      <c r="BE51" s="5"/>
      <c r="BF51" s="5"/>
      <c r="BG51" s="5"/>
      <c r="BH51" s="5"/>
      <c r="BI51" s="5"/>
      <c r="BJ51" s="5"/>
      <c r="BK51" s="5"/>
      <c r="BL51" s="5"/>
      <c r="BM51" s="5"/>
      <c r="BN51" s="5"/>
      <c r="BO51" s="57"/>
      <c r="BP51" s="385">
        <v>260</v>
      </c>
      <c r="BQ51" s="235">
        <f t="shared" si="21"/>
        <v>25</v>
      </c>
      <c r="BR51" s="236" t="str">
        <f t="shared" si="42"/>
        <v>Wartość prawidłowa</v>
      </c>
      <c r="BS51" s="251">
        <f t="shared" si="64"/>
        <v>30</v>
      </c>
      <c r="BT51" s="27">
        <f t="shared" si="65"/>
        <v>0</v>
      </c>
      <c r="BU51" s="27">
        <f t="shared" si="66"/>
        <v>0</v>
      </c>
      <c r="BV51" s="27">
        <f t="shared" si="67"/>
        <v>0</v>
      </c>
      <c r="BW51" s="27">
        <f t="shared" si="68"/>
        <v>470</v>
      </c>
      <c r="BX51" s="27">
        <f t="shared" si="69"/>
        <v>0</v>
      </c>
      <c r="BY51" s="252">
        <f t="shared" si="70"/>
        <v>500</v>
      </c>
      <c r="BZ51" s="253">
        <f t="shared" si="71"/>
        <v>1.2</v>
      </c>
      <c r="CA51" s="254">
        <f t="shared" si="72"/>
        <v>0</v>
      </c>
      <c r="CB51" s="254">
        <f t="shared" si="73"/>
        <v>0</v>
      </c>
      <c r="CC51" s="254">
        <f t="shared" si="74"/>
        <v>0</v>
      </c>
      <c r="CD51" s="254">
        <f t="shared" si="75"/>
        <v>18.8</v>
      </c>
      <c r="CE51" s="254">
        <f t="shared" si="76"/>
        <v>0</v>
      </c>
      <c r="CF51" s="255">
        <f t="shared" si="77"/>
        <v>20</v>
      </c>
      <c r="CG51" s="256">
        <f t="shared" si="78"/>
        <v>30</v>
      </c>
      <c r="CH51" s="257">
        <f t="shared" si="79"/>
        <v>0</v>
      </c>
      <c r="CI51" s="258">
        <f t="shared" si="80"/>
        <v>1.2</v>
      </c>
      <c r="CJ51" s="259">
        <f t="shared" si="81"/>
        <v>0</v>
      </c>
      <c r="CK51" s="260" t="e">
        <f>#REF!</f>
        <v>#REF!</v>
      </c>
      <c r="CL51" s="261" t="e">
        <f>#REF!</f>
        <v>#REF!</v>
      </c>
      <c r="CM51" s="262" t="e">
        <f>#REF!</f>
        <v>#REF!</v>
      </c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</row>
    <row r="52" spans="1:105" s="7" customFormat="1" ht="63" x14ac:dyDescent="0.25">
      <c r="A52" s="49">
        <v>32</v>
      </c>
      <c r="B52" s="50"/>
      <c r="C52" s="5" t="s">
        <v>94</v>
      </c>
      <c r="D52" s="5"/>
      <c r="E52" s="51">
        <v>2</v>
      </c>
      <c r="F52" s="5" t="s">
        <v>188</v>
      </c>
      <c r="G52" s="10" t="s">
        <v>59</v>
      </c>
      <c r="H52" s="52"/>
      <c r="I52" s="6" t="s">
        <v>192</v>
      </c>
      <c r="J52" s="6"/>
      <c r="K52" s="6"/>
      <c r="L52" s="39" t="s">
        <v>116</v>
      </c>
      <c r="M52" s="204">
        <f t="shared" si="13"/>
        <v>50</v>
      </c>
      <c r="N52" s="205">
        <f t="shared" si="14"/>
        <v>20</v>
      </c>
      <c r="O52" s="206">
        <f t="shared" si="15"/>
        <v>30</v>
      </c>
      <c r="P52" s="207">
        <f t="shared" si="16"/>
        <v>30</v>
      </c>
      <c r="Q52" s="208">
        <f t="shared" si="40"/>
        <v>2</v>
      </c>
      <c r="R52" s="201">
        <f t="shared" si="60"/>
        <v>0</v>
      </c>
      <c r="S52" s="201">
        <f t="shared" si="61"/>
        <v>2</v>
      </c>
      <c r="T52" s="210">
        <f t="shared" si="62"/>
        <v>0</v>
      </c>
      <c r="U52" s="211">
        <f t="shared" si="63"/>
        <v>1.2</v>
      </c>
      <c r="V52" s="53" t="s">
        <v>57</v>
      </c>
      <c r="W52" s="42"/>
      <c r="X52" s="88"/>
      <c r="Y52" s="220">
        <f t="shared" si="0"/>
        <v>0</v>
      </c>
      <c r="Z52" s="221">
        <f t="shared" si="1"/>
        <v>0</v>
      </c>
      <c r="AA52" s="222">
        <f t="shared" si="2"/>
        <v>0</v>
      </c>
      <c r="AB52" s="55"/>
      <c r="AC52" s="56"/>
      <c r="AD52" s="5"/>
      <c r="AE52" s="5"/>
      <c r="AF52" s="5"/>
      <c r="AG52" s="5"/>
      <c r="AH52" s="5"/>
      <c r="AI52" s="5"/>
      <c r="AJ52" s="5"/>
      <c r="AK52" s="5"/>
      <c r="AL52" s="5"/>
      <c r="AM52" s="5"/>
      <c r="AN52" s="5"/>
      <c r="AO52" s="5"/>
      <c r="AP52" s="5"/>
      <c r="AQ52" s="5"/>
      <c r="AR52" s="57"/>
      <c r="AS52" s="58"/>
      <c r="AT52" s="46" t="s">
        <v>57</v>
      </c>
      <c r="AU52" s="54">
        <v>2</v>
      </c>
      <c r="AV52" s="228">
        <f t="shared" si="3"/>
        <v>50</v>
      </c>
      <c r="AW52" s="221">
        <f t="shared" si="4"/>
        <v>30</v>
      </c>
      <c r="AX52" s="229">
        <f t="shared" si="5"/>
        <v>30</v>
      </c>
      <c r="AY52" s="5"/>
      <c r="AZ52" s="56"/>
      <c r="BA52" s="5"/>
      <c r="BB52" s="5"/>
      <c r="BC52" s="5"/>
      <c r="BD52" s="5"/>
      <c r="BE52" s="5"/>
      <c r="BF52" s="5"/>
      <c r="BG52" s="5"/>
      <c r="BH52" s="5">
        <v>30</v>
      </c>
      <c r="BI52" s="5"/>
      <c r="BJ52" s="5"/>
      <c r="BK52" s="5"/>
      <c r="BL52" s="5"/>
      <c r="BM52" s="5"/>
      <c r="BN52" s="5"/>
      <c r="BO52" s="57"/>
      <c r="BP52" s="385">
        <v>20</v>
      </c>
      <c r="BQ52" s="235">
        <f t="shared" si="21"/>
        <v>25</v>
      </c>
      <c r="BR52" s="236" t="str">
        <f t="shared" si="42"/>
        <v>Wartość prawidłowa</v>
      </c>
      <c r="BS52" s="251">
        <f t="shared" si="64"/>
        <v>30</v>
      </c>
      <c r="BT52" s="27">
        <f t="shared" si="65"/>
        <v>0</v>
      </c>
      <c r="BU52" s="27">
        <f t="shared" si="66"/>
        <v>0</v>
      </c>
      <c r="BV52" s="27">
        <f t="shared" si="67"/>
        <v>0</v>
      </c>
      <c r="BW52" s="27">
        <f t="shared" si="68"/>
        <v>20</v>
      </c>
      <c r="BX52" s="27">
        <f t="shared" si="69"/>
        <v>0</v>
      </c>
      <c r="BY52" s="252">
        <f t="shared" si="70"/>
        <v>50</v>
      </c>
      <c r="BZ52" s="253">
        <f t="shared" si="71"/>
        <v>1.2</v>
      </c>
      <c r="CA52" s="254">
        <f t="shared" si="72"/>
        <v>0</v>
      </c>
      <c r="CB52" s="254">
        <f t="shared" si="73"/>
        <v>0</v>
      </c>
      <c r="CC52" s="254">
        <f t="shared" si="74"/>
        <v>0</v>
      </c>
      <c r="CD52" s="254">
        <f t="shared" si="75"/>
        <v>0.8</v>
      </c>
      <c r="CE52" s="254">
        <f t="shared" si="76"/>
        <v>0</v>
      </c>
      <c r="CF52" s="255">
        <f t="shared" si="77"/>
        <v>2</v>
      </c>
      <c r="CG52" s="256">
        <f t="shared" si="78"/>
        <v>30</v>
      </c>
      <c r="CH52" s="257">
        <f t="shared" si="79"/>
        <v>0</v>
      </c>
      <c r="CI52" s="258">
        <f t="shared" si="80"/>
        <v>1.2</v>
      </c>
      <c r="CJ52" s="259">
        <f t="shared" si="81"/>
        <v>0</v>
      </c>
      <c r="CK52" s="260" t="e">
        <f>#REF!</f>
        <v>#REF!</v>
      </c>
      <c r="CL52" s="261" t="e">
        <f>#REF!</f>
        <v>#REF!</v>
      </c>
      <c r="CM52" s="262" t="e">
        <f>#REF!</f>
        <v>#REF!</v>
      </c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</row>
    <row r="53" spans="1:105" s="7" customFormat="1" ht="47.25" x14ac:dyDescent="0.25">
      <c r="A53" s="49">
        <v>33</v>
      </c>
      <c r="B53" s="50"/>
      <c r="C53" s="5" t="s">
        <v>94</v>
      </c>
      <c r="D53" s="5"/>
      <c r="E53" s="51">
        <v>2</v>
      </c>
      <c r="F53" s="5" t="s">
        <v>188</v>
      </c>
      <c r="G53" s="10" t="s">
        <v>59</v>
      </c>
      <c r="H53" s="52"/>
      <c r="I53" s="6" t="s">
        <v>193</v>
      </c>
      <c r="J53" s="6"/>
      <c r="K53" s="6"/>
      <c r="L53" s="39" t="s">
        <v>116</v>
      </c>
      <c r="M53" s="204">
        <f t="shared" si="13"/>
        <v>50</v>
      </c>
      <c r="N53" s="205">
        <f t="shared" si="14"/>
        <v>20</v>
      </c>
      <c r="O53" s="206">
        <f t="shared" si="15"/>
        <v>30</v>
      </c>
      <c r="P53" s="207">
        <f t="shared" si="16"/>
        <v>30</v>
      </c>
      <c r="Q53" s="208">
        <f t="shared" si="40"/>
        <v>2</v>
      </c>
      <c r="R53" s="201">
        <f t="shared" si="60"/>
        <v>0</v>
      </c>
      <c r="S53" s="201">
        <f t="shared" si="61"/>
        <v>2</v>
      </c>
      <c r="T53" s="210">
        <f t="shared" si="62"/>
        <v>0</v>
      </c>
      <c r="U53" s="211">
        <f t="shared" si="63"/>
        <v>1.2</v>
      </c>
      <c r="V53" s="53" t="s">
        <v>57</v>
      </c>
      <c r="W53" s="42"/>
      <c r="X53" s="88"/>
      <c r="Y53" s="220">
        <f t="shared" si="0"/>
        <v>0</v>
      </c>
      <c r="Z53" s="221">
        <f t="shared" si="1"/>
        <v>0</v>
      </c>
      <c r="AA53" s="222">
        <f t="shared" si="2"/>
        <v>0</v>
      </c>
      <c r="AB53" s="55"/>
      <c r="AC53" s="56"/>
      <c r="AD53" s="5"/>
      <c r="AE53" s="5"/>
      <c r="AF53" s="5"/>
      <c r="AG53" s="5"/>
      <c r="AH53" s="5"/>
      <c r="AI53" s="5"/>
      <c r="AJ53" s="5"/>
      <c r="AK53" s="5"/>
      <c r="AL53" s="5"/>
      <c r="AM53" s="5"/>
      <c r="AN53" s="5"/>
      <c r="AO53" s="5"/>
      <c r="AP53" s="5"/>
      <c r="AQ53" s="5"/>
      <c r="AR53" s="57"/>
      <c r="AS53" s="58"/>
      <c r="AT53" s="46" t="s">
        <v>57</v>
      </c>
      <c r="AU53" s="54">
        <v>2</v>
      </c>
      <c r="AV53" s="228">
        <f t="shared" si="3"/>
        <v>50</v>
      </c>
      <c r="AW53" s="221">
        <f t="shared" si="4"/>
        <v>30</v>
      </c>
      <c r="AX53" s="229">
        <f t="shared" si="5"/>
        <v>30</v>
      </c>
      <c r="AY53" s="5"/>
      <c r="AZ53" s="56"/>
      <c r="BA53" s="5"/>
      <c r="BB53" s="5"/>
      <c r="BC53" s="5"/>
      <c r="BD53" s="5"/>
      <c r="BE53" s="5"/>
      <c r="BF53" s="5"/>
      <c r="BG53" s="5"/>
      <c r="BH53" s="5">
        <v>30</v>
      </c>
      <c r="BI53" s="5"/>
      <c r="BJ53" s="5"/>
      <c r="BK53" s="5"/>
      <c r="BL53" s="5"/>
      <c r="BM53" s="5"/>
      <c r="BN53" s="5"/>
      <c r="BO53" s="57"/>
      <c r="BP53" s="385">
        <v>20</v>
      </c>
      <c r="BQ53" s="235">
        <f t="shared" si="21"/>
        <v>25</v>
      </c>
      <c r="BR53" s="236" t="str">
        <f t="shared" si="42"/>
        <v>Wartość prawidłowa</v>
      </c>
      <c r="BS53" s="251">
        <f t="shared" si="64"/>
        <v>30</v>
      </c>
      <c r="BT53" s="27">
        <f t="shared" si="65"/>
        <v>0</v>
      </c>
      <c r="BU53" s="27">
        <f t="shared" si="66"/>
        <v>0</v>
      </c>
      <c r="BV53" s="27">
        <f t="shared" si="67"/>
        <v>0</v>
      </c>
      <c r="BW53" s="27">
        <f t="shared" si="68"/>
        <v>20</v>
      </c>
      <c r="BX53" s="27">
        <f t="shared" si="69"/>
        <v>0</v>
      </c>
      <c r="BY53" s="252">
        <f t="shared" si="70"/>
        <v>50</v>
      </c>
      <c r="BZ53" s="253">
        <f t="shared" si="71"/>
        <v>1.2</v>
      </c>
      <c r="CA53" s="254">
        <f t="shared" si="72"/>
        <v>0</v>
      </c>
      <c r="CB53" s="254">
        <f t="shared" si="73"/>
        <v>0</v>
      </c>
      <c r="CC53" s="254">
        <f t="shared" si="74"/>
        <v>0</v>
      </c>
      <c r="CD53" s="254">
        <f t="shared" si="75"/>
        <v>0.8</v>
      </c>
      <c r="CE53" s="254">
        <f t="shared" si="76"/>
        <v>0</v>
      </c>
      <c r="CF53" s="255">
        <f t="shared" si="77"/>
        <v>2</v>
      </c>
      <c r="CG53" s="256">
        <f t="shared" si="78"/>
        <v>30</v>
      </c>
      <c r="CH53" s="257">
        <f t="shared" si="79"/>
        <v>0</v>
      </c>
      <c r="CI53" s="258">
        <f t="shared" si="80"/>
        <v>1.2</v>
      </c>
      <c r="CJ53" s="259">
        <f t="shared" si="81"/>
        <v>0</v>
      </c>
      <c r="CK53" s="260" t="e">
        <f>#REF!</f>
        <v>#REF!</v>
      </c>
      <c r="CL53" s="261" t="e">
        <f>#REF!</f>
        <v>#REF!</v>
      </c>
      <c r="CM53" s="262" t="e">
        <f>#REF!</f>
        <v>#REF!</v>
      </c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</row>
    <row r="54" spans="1:105" s="7" customFormat="1" ht="31.5" x14ac:dyDescent="0.25">
      <c r="A54" s="49">
        <v>34</v>
      </c>
      <c r="B54" s="50"/>
      <c r="C54" s="5" t="s">
        <v>94</v>
      </c>
      <c r="D54" s="5"/>
      <c r="E54" s="51">
        <v>2</v>
      </c>
      <c r="F54" s="5" t="s">
        <v>188</v>
      </c>
      <c r="G54" s="10" t="s">
        <v>59</v>
      </c>
      <c r="H54" s="52"/>
      <c r="I54" s="6" t="s">
        <v>167</v>
      </c>
      <c r="J54" s="6"/>
      <c r="K54" s="6"/>
      <c r="L54" s="39" t="s">
        <v>116</v>
      </c>
      <c r="M54" s="204">
        <f t="shared" si="13"/>
        <v>75</v>
      </c>
      <c r="N54" s="205">
        <f t="shared" si="14"/>
        <v>45</v>
      </c>
      <c r="O54" s="206">
        <f t="shared" si="15"/>
        <v>30</v>
      </c>
      <c r="P54" s="207">
        <f t="shared" si="16"/>
        <v>30</v>
      </c>
      <c r="Q54" s="208">
        <f t="shared" si="40"/>
        <v>3</v>
      </c>
      <c r="R54" s="201">
        <f t="shared" si="60"/>
        <v>0</v>
      </c>
      <c r="S54" s="201">
        <f t="shared" si="61"/>
        <v>1.5</v>
      </c>
      <c r="T54" s="210">
        <f t="shared" si="62"/>
        <v>1.5</v>
      </c>
      <c r="U54" s="211">
        <f t="shared" si="63"/>
        <v>1.2</v>
      </c>
      <c r="V54" s="53" t="s">
        <v>57</v>
      </c>
      <c r="W54" s="42"/>
      <c r="X54" s="88"/>
      <c r="Y54" s="220">
        <f t="shared" si="0"/>
        <v>0</v>
      </c>
      <c r="Z54" s="221">
        <f t="shared" si="1"/>
        <v>0</v>
      </c>
      <c r="AA54" s="222">
        <f t="shared" si="2"/>
        <v>0</v>
      </c>
      <c r="AB54" s="55"/>
      <c r="AC54" s="56"/>
      <c r="AD54" s="5"/>
      <c r="AE54" s="5"/>
      <c r="AF54" s="5"/>
      <c r="AG54" s="5"/>
      <c r="AH54" s="5"/>
      <c r="AI54" s="5"/>
      <c r="AJ54" s="5"/>
      <c r="AK54" s="5"/>
      <c r="AL54" s="5"/>
      <c r="AM54" s="5"/>
      <c r="AN54" s="5"/>
      <c r="AO54" s="5"/>
      <c r="AP54" s="5"/>
      <c r="AQ54" s="5"/>
      <c r="AR54" s="57"/>
      <c r="AS54" s="58"/>
      <c r="AT54" s="46" t="s">
        <v>89</v>
      </c>
      <c r="AU54" s="54">
        <v>3</v>
      </c>
      <c r="AV54" s="228">
        <f t="shared" si="3"/>
        <v>75</v>
      </c>
      <c r="AW54" s="221">
        <f t="shared" si="4"/>
        <v>30</v>
      </c>
      <c r="AX54" s="229">
        <f t="shared" si="5"/>
        <v>30</v>
      </c>
      <c r="AY54" s="5">
        <v>15</v>
      </c>
      <c r="AZ54" s="56">
        <v>15</v>
      </c>
      <c r="BA54" s="5"/>
      <c r="BB54" s="5">
        <v>15</v>
      </c>
      <c r="BC54" s="5"/>
      <c r="BD54" s="5"/>
      <c r="BE54" s="5"/>
      <c r="BF54" s="5"/>
      <c r="BG54" s="5"/>
      <c r="BH54" s="5"/>
      <c r="BI54" s="5"/>
      <c r="BJ54" s="5"/>
      <c r="BK54" s="5"/>
      <c r="BL54" s="5"/>
      <c r="BM54" s="5"/>
      <c r="BN54" s="5"/>
      <c r="BO54" s="57"/>
      <c r="BP54" s="385">
        <v>45</v>
      </c>
      <c r="BQ54" s="235">
        <f t="shared" si="21"/>
        <v>25</v>
      </c>
      <c r="BR54" s="236" t="str">
        <f t="shared" si="42"/>
        <v>Wartość prawidłowa</v>
      </c>
      <c r="BS54" s="251">
        <f t="shared" si="64"/>
        <v>15</v>
      </c>
      <c r="BT54" s="27">
        <f t="shared" si="65"/>
        <v>15</v>
      </c>
      <c r="BU54" s="27">
        <f t="shared" si="66"/>
        <v>0</v>
      </c>
      <c r="BV54" s="27">
        <f t="shared" si="67"/>
        <v>0</v>
      </c>
      <c r="BW54" s="27">
        <f t="shared" si="68"/>
        <v>45</v>
      </c>
      <c r="BX54" s="27">
        <f t="shared" si="69"/>
        <v>0</v>
      </c>
      <c r="BY54" s="252">
        <f t="shared" si="70"/>
        <v>75</v>
      </c>
      <c r="BZ54" s="253">
        <f t="shared" si="71"/>
        <v>0.6</v>
      </c>
      <c r="CA54" s="254">
        <f t="shared" si="72"/>
        <v>0.6</v>
      </c>
      <c r="CB54" s="254">
        <f t="shared" si="73"/>
        <v>0</v>
      </c>
      <c r="CC54" s="254">
        <f t="shared" si="74"/>
        <v>0</v>
      </c>
      <c r="CD54" s="254">
        <f t="shared" si="75"/>
        <v>1.8</v>
      </c>
      <c r="CE54" s="254">
        <f t="shared" si="76"/>
        <v>0</v>
      </c>
      <c r="CF54" s="255">
        <f t="shared" si="77"/>
        <v>3</v>
      </c>
      <c r="CG54" s="256">
        <f t="shared" si="78"/>
        <v>30</v>
      </c>
      <c r="CH54" s="257">
        <f t="shared" si="79"/>
        <v>15</v>
      </c>
      <c r="CI54" s="258">
        <f t="shared" si="80"/>
        <v>1.2</v>
      </c>
      <c r="CJ54" s="259">
        <f t="shared" si="81"/>
        <v>0.6</v>
      </c>
      <c r="CK54" s="260" t="e">
        <f>#REF!</f>
        <v>#REF!</v>
      </c>
      <c r="CL54" s="261" t="e">
        <f>#REF!</f>
        <v>#REF!</v>
      </c>
      <c r="CM54" s="262" t="e">
        <f>#REF!</f>
        <v>#REF!</v>
      </c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</row>
    <row r="55" spans="1:105" s="7" customFormat="1" ht="30" customHeight="1" x14ac:dyDescent="0.25">
      <c r="A55" s="49">
        <v>35</v>
      </c>
      <c r="B55" s="50"/>
      <c r="C55" s="5" t="s">
        <v>94</v>
      </c>
      <c r="D55" s="5"/>
      <c r="E55" s="51">
        <v>2</v>
      </c>
      <c r="F55" s="5" t="s">
        <v>188</v>
      </c>
      <c r="G55" s="10" t="s">
        <v>59</v>
      </c>
      <c r="H55" s="52"/>
      <c r="I55" s="6" t="s">
        <v>194</v>
      </c>
      <c r="J55" s="6"/>
      <c r="K55" s="6"/>
      <c r="L55" s="39" t="s">
        <v>116</v>
      </c>
      <c r="M55" s="204">
        <f t="shared" si="13"/>
        <v>75</v>
      </c>
      <c r="N55" s="205">
        <f t="shared" si="14"/>
        <v>45</v>
      </c>
      <c r="O55" s="206">
        <f t="shared" si="15"/>
        <v>30</v>
      </c>
      <c r="P55" s="207">
        <f t="shared" si="16"/>
        <v>30</v>
      </c>
      <c r="Q55" s="208">
        <f t="shared" si="40"/>
        <v>3</v>
      </c>
      <c r="R55" s="201">
        <f t="shared" si="60"/>
        <v>0</v>
      </c>
      <c r="S55" s="201">
        <f t="shared" si="61"/>
        <v>1.5</v>
      </c>
      <c r="T55" s="210">
        <f t="shared" si="62"/>
        <v>1.5</v>
      </c>
      <c r="U55" s="211">
        <f t="shared" si="63"/>
        <v>1.2</v>
      </c>
      <c r="V55" s="53" t="s">
        <v>89</v>
      </c>
      <c r="W55" s="42"/>
      <c r="X55" s="88"/>
      <c r="Y55" s="220">
        <f t="shared" si="0"/>
        <v>0</v>
      </c>
      <c r="Z55" s="221">
        <f t="shared" si="1"/>
        <v>0</v>
      </c>
      <c r="AA55" s="222">
        <f t="shared" si="2"/>
        <v>0</v>
      </c>
      <c r="AB55" s="55"/>
      <c r="AC55" s="56"/>
      <c r="AD55" s="5"/>
      <c r="AE55" s="5"/>
      <c r="AF55" s="5"/>
      <c r="AG55" s="5"/>
      <c r="AH55" s="5"/>
      <c r="AI55" s="5"/>
      <c r="AJ55" s="5"/>
      <c r="AK55" s="5"/>
      <c r="AL55" s="5"/>
      <c r="AM55" s="5"/>
      <c r="AN55" s="5"/>
      <c r="AO55" s="5"/>
      <c r="AP55" s="5"/>
      <c r="AQ55" s="5"/>
      <c r="AR55" s="57"/>
      <c r="AS55" s="58"/>
      <c r="AT55" s="46" t="s">
        <v>89</v>
      </c>
      <c r="AU55" s="54">
        <v>3</v>
      </c>
      <c r="AV55" s="228">
        <f t="shared" si="3"/>
        <v>75</v>
      </c>
      <c r="AW55" s="221">
        <f t="shared" si="4"/>
        <v>30</v>
      </c>
      <c r="AX55" s="229">
        <f t="shared" si="5"/>
        <v>30</v>
      </c>
      <c r="AY55" s="5">
        <v>15</v>
      </c>
      <c r="AZ55" s="56">
        <v>15</v>
      </c>
      <c r="BA55" s="5"/>
      <c r="BB55" s="5">
        <v>15</v>
      </c>
      <c r="BC55" s="5"/>
      <c r="BD55" s="5"/>
      <c r="BE55" s="5"/>
      <c r="BF55" s="5"/>
      <c r="BG55" s="5"/>
      <c r="BH55" s="5"/>
      <c r="BI55" s="5"/>
      <c r="BJ55" s="5"/>
      <c r="BK55" s="5"/>
      <c r="BL55" s="5"/>
      <c r="BM55" s="5"/>
      <c r="BN55" s="5"/>
      <c r="BO55" s="57"/>
      <c r="BP55" s="385">
        <v>45</v>
      </c>
      <c r="BQ55" s="235">
        <f t="shared" si="21"/>
        <v>25</v>
      </c>
      <c r="BR55" s="236" t="str">
        <f t="shared" si="42"/>
        <v>Wartość prawidłowa</v>
      </c>
      <c r="BS55" s="251">
        <f t="shared" si="64"/>
        <v>15</v>
      </c>
      <c r="BT55" s="27">
        <f t="shared" si="65"/>
        <v>15</v>
      </c>
      <c r="BU55" s="27">
        <f t="shared" si="66"/>
        <v>0</v>
      </c>
      <c r="BV55" s="27">
        <f t="shared" si="67"/>
        <v>0</v>
      </c>
      <c r="BW55" s="27">
        <f t="shared" si="68"/>
        <v>45</v>
      </c>
      <c r="BX55" s="27">
        <f t="shared" si="69"/>
        <v>0</v>
      </c>
      <c r="BY55" s="252">
        <f t="shared" si="70"/>
        <v>75</v>
      </c>
      <c r="BZ55" s="253">
        <f t="shared" si="71"/>
        <v>0.6</v>
      </c>
      <c r="CA55" s="254">
        <f t="shared" si="72"/>
        <v>0.6</v>
      </c>
      <c r="CB55" s="254">
        <f t="shared" si="73"/>
        <v>0</v>
      </c>
      <c r="CC55" s="254">
        <f t="shared" si="74"/>
        <v>0</v>
      </c>
      <c r="CD55" s="254">
        <f t="shared" si="75"/>
        <v>1.8</v>
      </c>
      <c r="CE55" s="254">
        <f t="shared" si="76"/>
        <v>0</v>
      </c>
      <c r="CF55" s="255">
        <f t="shared" si="77"/>
        <v>3</v>
      </c>
      <c r="CG55" s="256">
        <f t="shared" si="78"/>
        <v>30</v>
      </c>
      <c r="CH55" s="257">
        <f t="shared" si="79"/>
        <v>15</v>
      </c>
      <c r="CI55" s="258">
        <f t="shared" si="80"/>
        <v>1.2</v>
      </c>
      <c r="CJ55" s="259">
        <f t="shared" si="81"/>
        <v>0.6</v>
      </c>
      <c r="CK55" s="260" t="e">
        <f>#REF!</f>
        <v>#REF!</v>
      </c>
      <c r="CL55" s="261" t="e">
        <f>#REF!</f>
        <v>#REF!</v>
      </c>
      <c r="CM55" s="262" t="e">
        <f>#REF!</f>
        <v>#REF!</v>
      </c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</row>
    <row r="56" spans="1:105" s="7" customFormat="1" ht="31.5" x14ac:dyDescent="0.25">
      <c r="A56" s="49">
        <v>36</v>
      </c>
      <c r="B56" s="50"/>
      <c r="C56" s="5" t="s">
        <v>94</v>
      </c>
      <c r="D56" s="5"/>
      <c r="E56" s="51">
        <v>2</v>
      </c>
      <c r="F56" s="5" t="s">
        <v>188</v>
      </c>
      <c r="G56" s="10" t="s">
        <v>59</v>
      </c>
      <c r="H56" s="52"/>
      <c r="I56" s="6" t="s">
        <v>195</v>
      </c>
      <c r="J56" s="6"/>
      <c r="K56" s="6"/>
      <c r="L56" s="39" t="s">
        <v>116</v>
      </c>
      <c r="M56" s="204">
        <f t="shared" ref="M56:M58" si="84">Y56+AV56</f>
        <v>75</v>
      </c>
      <c r="N56" s="205">
        <f t="shared" si="14"/>
        <v>40</v>
      </c>
      <c r="O56" s="206">
        <f t="shared" ref="O56:O58" si="85">Z56+AW56</f>
        <v>35</v>
      </c>
      <c r="P56" s="207">
        <f t="shared" ref="P56:P58" si="86">AA56+AX56</f>
        <v>35</v>
      </c>
      <c r="Q56" s="208">
        <f t="shared" si="40"/>
        <v>3</v>
      </c>
      <c r="R56" s="201">
        <f t="shared" si="60"/>
        <v>0</v>
      </c>
      <c r="S56" s="201">
        <f t="shared" si="61"/>
        <v>1.7142857142857142</v>
      </c>
      <c r="T56" s="210">
        <f t="shared" si="62"/>
        <v>1.2857142857142858</v>
      </c>
      <c r="U56" s="211">
        <f t="shared" si="63"/>
        <v>1.4</v>
      </c>
      <c r="V56" s="53" t="s">
        <v>89</v>
      </c>
      <c r="W56" s="42"/>
      <c r="X56" s="88"/>
      <c r="Y56" s="220">
        <f t="shared" ref="Y56:Y58" si="87">AS56+Z56</f>
        <v>0</v>
      </c>
      <c r="Z56" s="221">
        <f t="shared" ref="Z56:Z58" si="88">AR56+AA56</f>
        <v>0</v>
      </c>
      <c r="AA56" s="222">
        <f t="shared" ref="AA56:AA58" si="89">(SUM(AB56:AQ56))-AC56</f>
        <v>0</v>
      </c>
      <c r="AB56" s="55"/>
      <c r="AC56" s="56"/>
      <c r="AD56" s="5"/>
      <c r="AE56" s="5"/>
      <c r="AF56" s="5"/>
      <c r="AG56" s="5"/>
      <c r="AH56" s="5"/>
      <c r="AI56" s="5"/>
      <c r="AJ56" s="5"/>
      <c r="AK56" s="5"/>
      <c r="AL56" s="5"/>
      <c r="AM56" s="5"/>
      <c r="AN56" s="5"/>
      <c r="AO56" s="5"/>
      <c r="AP56" s="5"/>
      <c r="AQ56" s="5"/>
      <c r="AR56" s="57"/>
      <c r="AS56" s="58"/>
      <c r="AT56" s="46" t="s">
        <v>89</v>
      </c>
      <c r="AU56" s="54">
        <v>3</v>
      </c>
      <c r="AV56" s="228">
        <f t="shared" ref="AV56:AV58" si="90">BP56+AW56</f>
        <v>75</v>
      </c>
      <c r="AW56" s="221">
        <f t="shared" ref="AW56:AW58" si="91">BO56+AX56</f>
        <v>35</v>
      </c>
      <c r="AX56" s="229">
        <f t="shared" ref="AX56:AX58" si="92">(SUM(AY56:BN56))-AZ56</f>
        <v>35</v>
      </c>
      <c r="AY56" s="5">
        <v>15</v>
      </c>
      <c r="AZ56" s="56">
        <v>15</v>
      </c>
      <c r="BA56" s="5"/>
      <c r="BB56" s="5">
        <v>20</v>
      </c>
      <c r="BC56" s="5"/>
      <c r="BD56" s="5"/>
      <c r="BE56" s="5"/>
      <c r="BF56" s="5"/>
      <c r="BG56" s="5"/>
      <c r="BH56" s="5"/>
      <c r="BI56" s="5"/>
      <c r="BJ56" s="5"/>
      <c r="BK56" s="5"/>
      <c r="BL56" s="5"/>
      <c r="BM56" s="5"/>
      <c r="BN56" s="5"/>
      <c r="BO56" s="57"/>
      <c r="BP56" s="385">
        <v>40</v>
      </c>
      <c r="BQ56" s="235">
        <f t="shared" si="21"/>
        <v>25</v>
      </c>
      <c r="BR56" s="236" t="str">
        <f t="shared" si="42"/>
        <v>Wartość prawidłowa</v>
      </c>
      <c r="BS56" s="251">
        <f t="shared" si="64"/>
        <v>20</v>
      </c>
      <c r="BT56" s="27">
        <f t="shared" si="65"/>
        <v>15</v>
      </c>
      <c r="BU56" s="27">
        <f t="shared" si="66"/>
        <v>0</v>
      </c>
      <c r="BV56" s="27">
        <f t="shared" si="67"/>
        <v>0</v>
      </c>
      <c r="BW56" s="27">
        <f t="shared" si="68"/>
        <v>40</v>
      </c>
      <c r="BX56" s="27">
        <f t="shared" si="69"/>
        <v>0</v>
      </c>
      <c r="BY56" s="252">
        <f t="shared" si="70"/>
        <v>75</v>
      </c>
      <c r="BZ56" s="253">
        <f t="shared" si="71"/>
        <v>0.8</v>
      </c>
      <c r="CA56" s="254">
        <f t="shared" si="72"/>
        <v>0.6</v>
      </c>
      <c r="CB56" s="254">
        <f t="shared" si="73"/>
        <v>0</v>
      </c>
      <c r="CC56" s="254">
        <f t="shared" si="74"/>
        <v>0</v>
      </c>
      <c r="CD56" s="254">
        <f t="shared" si="75"/>
        <v>1.6</v>
      </c>
      <c r="CE56" s="254">
        <f t="shared" si="76"/>
        <v>0</v>
      </c>
      <c r="CF56" s="255">
        <f t="shared" si="77"/>
        <v>3</v>
      </c>
      <c r="CG56" s="256">
        <f t="shared" si="78"/>
        <v>35</v>
      </c>
      <c r="CH56" s="257">
        <f t="shared" si="79"/>
        <v>15</v>
      </c>
      <c r="CI56" s="258">
        <f t="shared" si="80"/>
        <v>1.4</v>
      </c>
      <c r="CJ56" s="259">
        <f t="shared" si="81"/>
        <v>0.6</v>
      </c>
      <c r="CK56" s="260" t="e">
        <f>#REF!</f>
        <v>#REF!</v>
      </c>
      <c r="CL56" s="261" t="e">
        <f>#REF!</f>
        <v>#REF!</v>
      </c>
      <c r="CM56" s="262" t="e">
        <f>#REF!</f>
        <v>#REF!</v>
      </c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</row>
    <row r="57" spans="1:105" s="7" customFormat="1" ht="47.25" x14ac:dyDescent="0.25">
      <c r="A57" s="49">
        <v>37</v>
      </c>
      <c r="B57" s="102"/>
      <c r="C57" s="8" t="s">
        <v>94</v>
      </c>
      <c r="D57" s="8"/>
      <c r="E57" s="103">
        <v>2</v>
      </c>
      <c r="F57" s="8" t="s">
        <v>188</v>
      </c>
      <c r="G57" s="10" t="s">
        <v>60</v>
      </c>
      <c r="H57" s="52"/>
      <c r="I57" s="391" t="s">
        <v>196</v>
      </c>
      <c r="J57" s="6"/>
      <c r="K57" s="6"/>
      <c r="L57" s="39" t="s">
        <v>116</v>
      </c>
      <c r="M57" s="301">
        <f t="shared" si="84"/>
        <v>75</v>
      </c>
      <c r="N57" s="302">
        <f t="shared" si="14"/>
        <v>50</v>
      </c>
      <c r="O57" s="303">
        <f t="shared" si="85"/>
        <v>25</v>
      </c>
      <c r="P57" s="304">
        <f t="shared" si="86"/>
        <v>25</v>
      </c>
      <c r="Q57" s="305">
        <f t="shared" si="40"/>
        <v>3</v>
      </c>
      <c r="R57" s="306">
        <f t="shared" si="60"/>
        <v>0</v>
      </c>
      <c r="S57" s="201">
        <f t="shared" si="61"/>
        <v>1.8</v>
      </c>
      <c r="T57" s="307">
        <f t="shared" si="62"/>
        <v>1.2</v>
      </c>
      <c r="U57" s="308">
        <f t="shared" si="63"/>
        <v>1</v>
      </c>
      <c r="V57" s="104" t="s">
        <v>57</v>
      </c>
      <c r="W57" s="105"/>
      <c r="X57" s="106"/>
      <c r="Y57" s="312">
        <f t="shared" si="87"/>
        <v>0</v>
      </c>
      <c r="Z57" s="313">
        <f t="shared" si="88"/>
        <v>0</v>
      </c>
      <c r="AA57" s="314">
        <f t="shared" si="89"/>
        <v>0</v>
      </c>
      <c r="AB57" s="69"/>
      <c r="AC57" s="70"/>
      <c r="AD57" s="8"/>
      <c r="AE57" s="8"/>
      <c r="AF57" s="8"/>
      <c r="AG57" s="8"/>
      <c r="AH57" s="8"/>
      <c r="AI57" s="8"/>
      <c r="AJ57" s="8"/>
      <c r="AK57" s="8"/>
      <c r="AL57" s="8"/>
      <c r="AM57" s="8"/>
      <c r="AN57" s="8"/>
      <c r="AO57" s="8"/>
      <c r="AP57" s="8"/>
      <c r="AQ57" s="8"/>
      <c r="AR57" s="71"/>
      <c r="AS57" s="72"/>
      <c r="AT57" s="107" t="s">
        <v>57</v>
      </c>
      <c r="AU57" s="68">
        <v>3</v>
      </c>
      <c r="AV57" s="315">
        <f t="shared" si="90"/>
        <v>75</v>
      </c>
      <c r="AW57" s="313">
        <f t="shared" si="91"/>
        <v>25</v>
      </c>
      <c r="AX57" s="316">
        <f t="shared" si="92"/>
        <v>25</v>
      </c>
      <c r="AY57" s="8">
        <v>10</v>
      </c>
      <c r="AZ57" s="70">
        <v>10</v>
      </c>
      <c r="BA57" s="8"/>
      <c r="BB57" s="8">
        <v>15</v>
      </c>
      <c r="BC57" s="8"/>
      <c r="BD57" s="8"/>
      <c r="BE57" s="8"/>
      <c r="BF57" s="8"/>
      <c r="BG57" s="8"/>
      <c r="BH57" s="8"/>
      <c r="BI57" s="8"/>
      <c r="BJ57" s="8"/>
      <c r="BK57" s="8"/>
      <c r="BL57" s="8"/>
      <c r="BM57" s="8"/>
      <c r="BN57" s="8"/>
      <c r="BO57" s="71"/>
      <c r="BP57" s="388">
        <v>50</v>
      </c>
      <c r="BQ57" s="318">
        <f t="shared" si="21"/>
        <v>25</v>
      </c>
      <c r="BR57" s="236" t="str">
        <f t="shared" si="41"/>
        <v>Wartość prawidłowa</v>
      </c>
      <c r="BS57" s="251">
        <f t="shared" si="64"/>
        <v>15</v>
      </c>
      <c r="BT57" s="27">
        <f t="shared" si="65"/>
        <v>10</v>
      </c>
      <c r="BU57" s="27">
        <f t="shared" si="66"/>
        <v>0</v>
      </c>
      <c r="BV57" s="27">
        <f t="shared" si="67"/>
        <v>0</v>
      </c>
      <c r="BW57" s="27">
        <f t="shared" si="68"/>
        <v>50</v>
      </c>
      <c r="BX57" s="27">
        <f t="shared" si="69"/>
        <v>0</v>
      </c>
      <c r="BY57" s="252">
        <f t="shared" si="70"/>
        <v>75</v>
      </c>
      <c r="BZ57" s="253">
        <f t="shared" si="71"/>
        <v>0.6</v>
      </c>
      <c r="CA57" s="254">
        <f t="shared" si="72"/>
        <v>0.4</v>
      </c>
      <c r="CB57" s="254">
        <f t="shared" si="73"/>
        <v>0</v>
      </c>
      <c r="CC57" s="254">
        <f t="shared" si="74"/>
        <v>0</v>
      </c>
      <c r="CD57" s="254">
        <f t="shared" si="75"/>
        <v>2</v>
      </c>
      <c r="CE57" s="254">
        <f t="shared" si="76"/>
        <v>0</v>
      </c>
      <c r="CF57" s="255">
        <f t="shared" si="77"/>
        <v>3</v>
      </c>
      <c r="CG57" s="256">
        <f t="shared" si="78"/>
        <v>25</v>
      </c>
      <c r="CH57" s="257">
        <f t="shared" si="79"/>
        <v>10</v>
      </c>
      <c r="CI57" s="258">
        <f t="shared" si="80"/>
        <v>1</v>
      </c>
      <c r="CJ57" s="259">
        <f t="shared" si="81"/>
        <v>0.4</v>
      </c>
      <c r="CK57" s="260" t="e">
        <f>#REF!</f>
        <v>#REF!</v>
      </c>
      <c r="CL57" s="261" t="e">
        <f>#REF!</f>
        <v>#REF!</v>
      </c>
      <c r="CM57" s="262" t="e">
        <f>#REF!</f>
        <v>#REF!</v>
      </c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</row>
    <row r="58" spans="1:105" s="7" customFormat="1" ht="120" customHeight="1" x14ac:dyDescent="0.25">
      <c r="A58" s="49">
        <v>38</v>
      </c>
      <c r="B58" s="51"/>
      <c r="C58" s="5" t="s">
        <v>94</v>
      </c>
      <c r="D58" s="5"/>
      <c r="E58" s="51">
        <v>2</v>
      </c>
      <c r="F58" s="5" t="s">
        <v>188</v>
      </c>
      <c r="G58" s="10" t="s">
        <v>60</v>
      </c>
      <c r="H58" s="52"/>
      <c r="I58" s="65" t="s">
        <v>206</v>
      </c>
      <c r="J58" s="6"/>
      <c r="K58" s="6" t="s">
        <v>116</v>
      </c>
      <c r="L58" s="39" t="s">
        <v>116</v>
      </c>
      <c r="M58" s="204">
        <f t="shared" si="84"/>
        <v>75</v>
      </c>
      <c r="N58" s="205">
        <f t="shared" si="14"/>
        <v>50</v>
      </c>
      <c r="O58" s="206">
        <f t="shared" si="85"/>
        <v>25</v>
      </c>
      <c r="P58" s="207">
        <f t="shared" si="86"/>
        <v>25</v>
      </c>
      <c r="Q58" s="208">
        <f t="shared" si="40"/>
        <v>3</v>
      </c>
      <c r="R58" s="209">
        <f t="shared" si="60"/>
        <v>0</v>
      </c>
      <c r="S58" s="201">
        <f t="shared" si="61"/>
        <v>1.8</v>
      </c>
      <c r="T58" s="307">
        <f t="shared" si="62"/>
        <v>1.2</v>
      </c>
      <c r="U58" s="300">
        <f t="shared" si="63"/>
        <v>1</v>
      </c>
      <c r="V58" s="53" t="s">
        <v>57</v>
      </c>
      <c r="W58" s="55"/>
      <c r="X58" s="88"/>
      <c r="Y58" s="220">
        <f t="shared" si="87"/>
        <v>0</v>
      </c>
      <c r="Z58" s="221">
        <f t="shared" si="88"/>
        <v>0</v>
      </c>
      <c r="AA58" s="222">
        <f t="shared" si="89"/>
        <v>0</v>
      </c>
      <c r="AB58" s="55"/>
      <c r="AC58" s="56"/>
      <c r="AD58" s="5"/>
      <c r="AE58" s="5"/>
      <c r="AF58" s="5"/>
      <c r="AG58" s="5"/>
      <c r="AH58" s="5"/>
      <c r="AI58" s="5"/>
      <c r="AJ58" s="5"/>
      <c r="AK58" s="5"/>
      <c r="AL58" s="5"/>
      <c r="AM58" s="5"/>
      <c r="AN58" s="5"/>
      <c r="AO58" s="5"/>
      <c r="AP58" s="5"/>
      <c r="AQ58" s="5"/>
      <c r="AR58" s="57"/>
      <c r="AS58" s="58"/>
      <c r="AT58" s="49" t="s">
        <v>57</v>
      </c>
      <c r="AU58" s="54">
        <v>3</v>
      </c>
      <c r="AV58" s="228">
        <f t="shared" si="90"/>
        <v>75</v>
      </c>
      <c r="AW58" s="221">
        <f t="shared" si="91"/>
        <v>25</v>
      </c>
      <c r="AX58" s="229">
        <f t="shared" si="92"/>
        <v>25</v>
      </c>
      <c r="AY58" s="5">
        <v>10</v>
      </c>
      <c r="AZ58" s="56">
        <v>10</v>
      </c>
      <c r="BA58" s="5"/>
      <c r="BB58" s="5">
        <v>15</v>
      </c>
      <c r="BC58" s="5"/>
      <c r="BD58" s="5"/>
      <c r="BE58" s="5"/>
      <c r="BF58" s="5"/>
      <c r="BG58" s="5"/>
      <c r="BH58" s="5"/>
      <c r="BI58" s="5"/>
      <c r="BJ58" s="5"/>
      <c r="BK58" s="5"/>
      <c r="BL58" s="5"/>
      <c r="BM58" s="5"/>
      <c r="BN58" s="5"/>
      <c r="BO58" s="57"/>
      <c r="BP58" s="385">
        <v>50</v>
      </c>
      <c r="BQ58" s="319">
        <f t="shared" si="21"/>
        <v>25</v>
      </c>
      <c r="BR58" s="320" t="str">
        <f t="shared" si="41"/>
        <v>Wartość prawidłowa</v>
      </c>
      <c r="BS58" s="251">
        <f t="shared" si="64"/>
        <v>15</v>
      </c>
      <c r="BT58" s="27">
        <f t="shared" si="65"/>
        <v>10</v>
      </c>
      <c r="BU58" s="27">
        <f t="shared" si="66"/>
        <v>0</v>
      </c>
      <c r="BV58" s="27">
        <f t="shared" si="67"/>
        <v>0</v>
      </c>
      <c r="BW58" s="27">
        <f t="shared" si="68"/>
        <v>50</v>
      </c>
      <c r="BX58" s="27">
        <f t="shared" si="69"/>
        <v>0</v>
      </c>
      <c r="BY58" s="252">
        <f t="shared" si="70"/>
        <v>75</v>
      </c>
      <c r="BZ58" s="253">
        <f t="shared" si="71"/>
        <v>0.6</v>
      </c>
      <c r="CA58" s="254">
        <f t="shared" si="72"/>
        <v>0.4</v>
      </c>
      <c r="CB58" s="254">
        <f t="shared" si="73"/>
        <v>0</v>
      </c>
      <c r="CC58" s="254">
        <f t="shared" si="74"/>
        <v>0</v>
      </c>
      <c r="CD58" s="254">
        <f t="shared" si="75"/>
        <v>2</v>
      </c>
      <c r="CE58" s="254">
        <f t="shared" si="76"/>
        <v>0</v>
      </c>
      <c r="CF58" s="255">
        <f t="shared" si="77"/>
        <v>3</v>
      </c>
      <c r="CG58" s="256">
        <f t="shared" si="78"/>
        <v>25</v>
      </c>
      <c r="CH58" s="257">
        <f t="shared" si="79"/>
        <v>10</v>
      </c>
      <c r="CI58" s="258">
        <f t="shared" si="80"/>
        <v>1</v>
      </c>
      <c r="CJ58" s="259">
        <f t="shared" si="81"/>
        <v>0.4</v>
      </c>
      <c r="CK58" s="260" t="e">
        <f>#REF!</f>
        <v>#REF!</v>
      </c>
      <c r="CL58" s="261" t="e">
        <f>#REF!</f>
        <v>#REF!</v>
      </c>
      <c r="CM58" s="262" t="e">
        <f>#REF!</f>
        <v>#REF!</v>
      </c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</row>
    <row r="59" spans="1:105" s="7" customFormat="1" ht="63" x14ac:dyDescent="0.25">
      <c r="A59" s="49">
        <v>39</v>
      </c>
      <c r="B59" s="50"/>
      <c r="C59" s="10" t="s">
        <v>94</v>
      </c>
      <c r="D59" s="10"/>
      <c r="E59" s="50">
        <v>2</v>
      </c>
      <c r="F59" s="10" t="s">
        <v>188</v>
      </c>
      <c r="G59" s="10" t="s">
        <v>60</v>
      </c>
      <c r="H59" s="52"/>
      <c r="I59" s="89" t="s">
        <v>203</v>
      </c>
      <c r="J59" s="6"/>
      <c r="K59" s="6"/>
      <c r="L59" s="39" t="s">
        <v>116</v>
      </c>
      <c r="M59" s="294">
        <f>Y59+AV59</f>
        <v>75</v>
      </c>
      <c r="N59" s="295">
        <f>AS59+BP59</f>
        <v>50</v>
      </c>
      <c r="O59" s="296">
        <f t="shared" ref="O59:P59" si="93">Z59+AW59</f>
        <v>25</v>
      </c>
      <c r="P59" s="297">
        <f t="shared" si="93"/>
        <v>25</v>
      </c>
      <c r="Q59" s="298">
        <f>X59+AU59</f>
        <v>3</v>
      </c>
      <c r="R59" s="201">
        <f t="shared" si="60"/>
        <v>0</v>
      </c>
      <c r="S59" s="201">
        <f t="shared" si="61"/>
        <v>1.8</v>
      </c>
      <c r="T59" s="307">
        <f t="shared" si="62"/>
        <v>1.2</v>
      </c>
      <c r="U59" s="300">
        <f t="shared" si="63"/>
        <v>1</v>
      </c>
      <c r="V59" s="53" t="s">
        <v>57</v>
      </c>
      <c r="W59" s="42"/>
      <c r="X59" s="90"/>
      <c r="Y59" s="310">
        <f>AS59+Z59</f>
        <v>0</v>
      </c>
      <c r="Z59" s="226">
        <f>AR59+AA59</f>
        <v>0</v>
      </c>
      <c r="AA59" s="311">
        <f>(SUM(AB59:AQ59))-AC59</f>
        <v>0</v>
      </c>
      <c r="AB59" s="42"/>
      <c r="AC59" s="43"/>
      <c r="AD59" s="10"/>
      <c r="AE59" s="10"/>
      <c r="AF59" s="10"/>
      <c r="AG59" s="10"/>
      <c r="AH59" s="10"/>
      <c r="AI59" s="10"/>
      <c r="AJ59" s="10"/>
      <c r="AK59" s="10"/>
      <c r="AL59" s="10"/>
      <c r="AM59" s="10"/>
      <c r="AN59" s="10"/>
      <c r="AO59" s="10"/>
      <c r="AP59" s="10"/>
      <c r="AQ59" s="10"/>
      <c r="AR59" s="44"/>
      <c r="AS59" s="45"/>
      <c r="AT59" s="46" t="s">
        <v>57</v>
      </c>
      <c r="AU59" s="90">
        <v>3</v>
      </c>
      <c r="AV59" s="310">
        <f>BP59+AW59</f>
        <v>75</v>
      </c>
      <c r="AW59" s="226">
        <f>BO59+AX59</f>
        <v>25</v>
      </c>
      <c r="AX59" s="230">
        <f>(SUM(AY59:BN59))-AZ59</f>
        <v>25</v>
      </c>
      <c r="AY59" s="42">
        <v>10</v>
      </c>
      <c r="AZ59" s="43">
        <v>10</v>
      </c>
      <c r="BA59" s="10"/>
      <c r="BB59" s="10">
        <v>15</v>
      </c>
      <c r="BC59" s="10"/>
      <c r="BD59" s="10"/>
      <c r="BE59" s="10"/>
      <c r="BF59" s="10"/>
      <c r="BG59" s="10"/>
      <c r="BH59" s="10"/>
      <c r="BI59" s="10"/>
      <c r="BJ59" s="10"/>
      <c r="BK59" s="10"/>
      <c r="BL59" s="10"/>
      <c r="BM59" s="10"/>
      <c r="BN59" s="10"/>
      <c r="BO59" s="44"/>
      <c r="BP59" s="389">
        <v>50</v>
      </c>
      <c r="BQ59" s="235">
        <f>IFERROR(M59/Q59," ")</f>
        <v>25</v>
      </c>
      <c r="BR59" s="236" t="str">
        <f>IF(OR(BQ59&gt;30,BQ59&lt;25),"1 ECTS powinien mieścić się przedziale 25-30h","Wartość prawidłowa")</f>
        <v>Wartość prawidłowa</v>
      </c>
      <c r="BS59" s="251">
        <f t="shared" si="64"/>
        <v>15</v>
      </c>
      <c r="BT59" s="27">
        <f t="shared" si="65"/>
        <v>10</v>
      </c>
      <c r="BU59" s="27">
        <f t="shared" si="66"/>
        <v>0</v>
      </c>
      <c r="BV59" s="27">
        <f t="shared" si="67"/>
        <v>0</v>
      </c>
      <c r="BW59" s="27">
        <f t="shared" si="68"/>
        <v>50</v>
      </c>
      <c r="BX59" s="27">
        <f t="shared" si="69"/>
        <v>0</v>
      </c>
      <c r="BY59" s="252">
        <f t="shared" si="70"/>
        <v>75</v>
      </c>
      <c r="BZ59" s="253">
        <f t="shared" si="71"/>
        <v>0.6</v>
      </c>
      <c r="CA59" s="254">
        <f t="shared" si="72"/>
        <v>0.4</v>
      </c>
      <c r="CB59" s="254">
        <f t="shared" si="73"/>
        <v>0</v>
      </c>
      <c r="CC59" s="254">
        <f t="shared" si="74"/>
        <v>0</v>
      </c>
      <c r="CD59" s="254">
        <f t="shared" si="75"/>
        <v>2</v>
      </c>
      <c r="CE59" s="254">
        <f t="shared" si="76"/>
        <v>0</v>
      </c>
      <c r="CF59" s="255">
        <f t="shared" si="77"/>
        <v>3</v>
      </c>
      <c r="CG59" s="256">
        <f t="shared" si="78"/>
        <v>25</v>
      </c>
      <c r="CH59" s="257">
        <f t="shared" si="79"/>
        <v>10</v>
      </c>
      <c r="CI59" s="258">
        <f t="shared" si="80"/>
        <v>1</v>
      </c>
      <c r="CJ59" s="259">
        <f t="shared" si="81"/>
        <v>0.4</v>
      </c>
      <c r="CK59" s="260" t="e">
        <f>#REF!</f>
        <v>#REF!</v>
      </c>
      <c r="CL59" s="261" t="e">
        <f>#REF!</f>
        <v>#REF!</v>
      </c>
      <c r="CM59" s="262" t="e">
        <f>#REF!</f>
        <v>#REF!</v>
      </c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</row>
    <row r="60" spans="1:105" s="7" customFormat="1" ht="33" customHeight="1" thickBot="1" x14ac:dyDescent="0.3">
      <c r="A60" s="49">
        <v>40</v>
      </c>
      <c r="B60" s="103"/>
      <c r="C60" s="8" t="s">
        <v>94</v>
      </c>
      <c r="D60" s="8"/>
      <c r="E60" s="103">
        <v>2</v>
      </c>
      <c r="F60" s="8" t="s">
        <v>188</v>
      </c>
      <c r="G60" s="8" t="s">
        <v>59</v>
      </c>
      <c r="H60" s="108"/>
      <c r="I60" s="9" t="s">
        <v>205</v>
      </c>
      <c r="J60" s="9"/>
      <c r="K60" s="9" t="s">
        <v>116</v>
      </c>
      <c r="L60" s="39" t="s">
        <v>116</v>
      </c>
      <c r="M60" s="301">
        <f>Y60+AV60</f>
        <v>75</v>
      </c>
      <c r="N60" s="302">
        <f>AS60+BP60</f>
        <v>45</v>
      </c>
      <c r="O60" s="303">
        <f>Z60+AW60</f>
        <v>30</v>
      </c>
      <c r="P60" s="304">
        <f>AA60+AX60</f>
        <v>30</v>
      </c>
      <c r="Q60" s="305">
        <f>X60+AU60</f>
        <v>3</v>
      </c>
      <c r="R60" s="209">
        <f t="shared" ref="R60" si="94">IFERROR((AL60+BI60)*Q60/O60," ")</f>
        <v>0</v>
      </c>
      <c r="S60" s="201">
        <f t="shared" ref="S60" si="95">IFERROR(IF(L60="tak",(SUM(AE60:AL60,AQ60,BB60:BI60,BN60))*Q60/O60,0),0)</f>
        <v>1.5</v>
      </c>
      <c r="T60" s="307">
        <f t="shared" ref="T60" si="96">IFERROR((AC60+AO60+AZ60+BL60)*Q60/O60," ")</f>
        <v>1.5</v>
      </c>
      <c r="U60" s="309">
        <f t="shared" ref="U60" si="97">IFERROR((SUM(AB60,AD60:AN60,AP60:AQ60,AY60,BA60:BK60,BM60:BN60)*Q60/M60)," ")</f>
        <v>1.2</v>
      </c>
      <c r="V60" s="109" t="s">
        <v>57</v>
      </c>
      <c r="W60" s="69" t="s">
        <v>57</v>
      </c>
      <c r="X60" s="106">
        <v>3</v>
      </c>
      <c r="Y60" s="312">
        <f t="shared" ref="Y60" si="98">AS60+Z60</f>
        <v>75</v>
      </c>
      <c r="Z60" s="313">
        <f t="shared" ref="Z60" si="99">AR60+AA60</f>
        <v>30</v>
      </c>
      <c r="AA60" s="314">
        <f t="shared" ref="AA60" si="100">(SUM(AB60:AQ60))-AC60</f>
        <v>30</v>
      </c>
      <c r="AB60" s="110">
        <v>15</v>
      </c>
      <c r="AC60" s="70">
        <v>15</v>
      </c>
      <c r="AD60" s="8"/>
      <c r="AE60" s="8">
        <v>15</v>
      </c>
      <c r="AF60" s="8"/>
      <c r="AG60" s="8"/>
      <c r="AH60" s="8"/>
      <c r="AI60" s="8"/>
      <c r="AJ60" s="8"/>
      <c r="AK60" s="8"/>
      <c r="AL60" s="8"/>
      <c r="AM60" s="8"/>
      <c r="AN60" s="8"/>
      <c r="AO60" s="8"/>
      <c r="AP60" s="8"/>
      <c r="AQ60" s="8"/>
      <c r="AR60" s="71"/>
      <c r="AS60" s="72">
        <v>45</v>
      </c>
      <c r="AT60" s="110"/>
      <c r="AU60" s="68"/>
      <c r="AV60" s="315">
        <f>BP60+AW60</f>
        <v>0</v>
      </c>
      <c r="AW60" s="313">
        <f>BO60+AX60</f>
        <v>0</v>
      </c>
      <c r="AX60" s="316">
        <f>(SUM(AY60:BN60))-AZ60</f>
        <v>0</v>
      </c>
      <c r="AY60" s="8"/>
      <c r="AZ60" s="70"/>
      <c r="BA60" s="8"/>
      <c r="BB60" s="8"/>
      <c r="BC60" s="8"/>
      <c r="BD60" s="8"/>
      <c r="BE60" s="8"/>
      <c r="BF60" s="8"/>
      <c r="BG60" s="8"/>
      <c r="BH60" s="8"/>
      <c r="BI60" s="8"/>
      <c r="BJ60" s="8"/>
      <c r="BK60" s="8"/>
      <c r="BL60" s="8"/>
      <c r="BM60" s="8"/>
      <c r="BN60" s="8"/>
      <c r="BO60" s="71"/>
      <c r="BP60" s="388"/>
      <c r="BQ60" s="319">
        <f t="shared" ref="BQ60" si="101">IFERROR(M60/Q60," ")</f>
        <v>25</v>
      </c>
      <c r="BR60" s="237" t="str">
        <f>IF(OR(BQ60&gt;30,BQ60&lt;25),"1 ECTS powinien mieścić się przedziale 25-30h","Wartość prawidłowa")</f>
        <v>Wartość prawidłowa</v>
      </c>
      <c r="BS60" s="275">
        <f t="shared" ref="BS60" si="102">SUM(AB60,AD60:AP60,AY60,BA60:BM60)-AC60-AZ60-AO60-BL60</f>
        <v>15</v>
      </c>
      <c r="BT60" s="276">
        <f t="shared" ref="BT60" si="103">AC60+AZ60</f>
        <v>15</v>
      </c>
      <c r="BU60" s="276">
        <f t="shared" ref="BU60" si="104">AO60+BL60</f>
        <v>0</v>
      </c>
      <c r="BV60" s="276">
        <f t="shared" ref="BV60" si="105">AR60+BO60</f>
        <v>0</v>
      </c>
      <c r="BW60" s="276">
        <f t="shared" ref="BW60" si="106">N60</f>
        <v>45</v>
      </c>
      <c r="BX60" s="276">
        <f t="shared" ref="BX60" si="107">AQ60+BN60</f>
        <v>0</v>
      </c>
      <c r="BY60" s="277">
        <f t="shared" ref="BY60" si="108">SUM(BS60:BX60)</f>
        <v>75</v>
      </c>
      <c r="BZ60" s="278">
        <f t="shared" ref="BZ60" si="109">IFERROR((BS60*Q60)/BY60," ")</f>
        <v>0.6</v>
      </c>
      <c r="CA60" s="279">
        <f t="shared" ref="CA60" si="110">IFERROR((BT60*Q60)/BY60," ")</f>
        <v>0.6</v>
      </c>
      <c r="CB60" s="279">
        <f t="shared" ref="CB60" si="111">IFERROR((BU60*Q60)/BY60," ")</f>
        <v>0</v>
      </c>
      <c r="CC60" s="279">
        <f t="shared" ref="CC60" si="112">IFERROR((BV60*Q60)/BY60," ")</f>
        <v>0</v>
      </c>
      <c r="CD60" s="279">
        <f t="shared" ref="CD60" si="113">IFERROR((BW60*Q60)/BY60," ")</f>
        <v>1.8</v>
      </c>
      <c r="CE60" s="279">
        <f t="shared" ref="CE60" si="114">IFERROR((BX60*Q60)/BY60," ")</f>
        <v>0</v>
      </c>
      <c r="CF60" s="280">
        <f t="shared" ref="CF60" si="115">IFERROR((SUM(BZ60:CE60))," ")</f>
        <v>3</v>
      </c>
      <c r="CG60" s="281">
        <f t="shared" ref="CG60" si="116">SUM(BS60:BT60,CE60)</f>
        <v>30</v>
      </c>
      <c r="CH60" s="282">
        <f t="shared" ref="CH60" si="117">SUM(BT60:BU60)</f>
        <v>15</v>
      </c>
      <c r="CI60" s="263">
        <f t="shared" ref="CI60" si="118">SUM(BZ60:CA60,CE60)</f>
        <v>1.2</v>
      </c>
      <c r="CJ60" s="264">
        <f t="shared" ref="CJ60" si="119">SUM(CA60:CB60)</f>
        <v>0.6</v>
      </c>
      <c r="CK60" s="265" t="e">
        <f>#REF!</f>
        <v>#REF!</v>
      </c>
      <c r="CL60" s="266" t="e">
        <f>#REF!</f>
        <v>#REF!</v>
      </c>
      <c r="CM60" s="267" t="e">
        <f>#REF!</f>
        <v>#REF!</v>
      </c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</row>
    <row r="61" spans="1:105" s="7" customFormat="1" ht="30" customHeight="1" thickBot="1" x14ac:dyDescent="0.3">
      <c r="A61" s="49">
        <v>41</v>
      </c>
      <c r="B61" s="103"/>
      <c r="C61" s="8" t="s">
        <v>94</v>
      </c>
      <c r="D61" s="8"/>
      <c r="E61" s="103">
        <v>2</v>
      </c>
      <c r="F61" s="8" t="s">
        <v>188</v>
      </c>
      <c r="G61" s="8"/>
      <c r="H61" s="108"/>
      <c r="I61" s="9"/>
      <c r="J61" s="9"/>
      <c r="K61" s="9"/>
      <c r="L61" s="39"/>
      <c r="M61" s="301">
        <f>Y61+AV61</f>
        <v>0</v>
      </c>
      <c r="N61" s="302">
        <f>AS61+BP61</f>
        <v>0</v>
      </c>
      <c r="O61" s="303">
        <f>Z61+AW61</f>
        <v>0</v>
      </c>
      <c r="P61" s="304">
        <f>AA61+AX61</f>
        <v>0</v>
      </c>
      <c r="Q61" s="305">
        <f>X61+AU61</f>
        <v>0</v>
      </c>
      <c r="R61" s="209" t="str">
        <f t="shared" si="60"/>
        <v xml:space="preserve"> </v>
      </c>
      <c r="S61" s="201">
        <f t="shared" si="61"/>
        <v>0</v>
      </c>
      <c r="T61" s="307" t="str">
        <f t="shared" si="62"/>
        <v xml:space="preserve"> </v>
      </c>
      <c r="U61" s="309" t="str">
        <f t="shared" si="63"/>
        <v xml:space="preserve"> </v>
      </c>
      <c r="V61" s="109"/>
      <c r="W61" s="69"/>
      <c r="X61" s="106"/>
      <c r="Y61" s="312">
        <f t="shared" ref="Y61" si="120">AS61+Z61</f>
        <v>0</v>
      </c>
      <c r="Z61" s="313">
        <f t="shared" ref="Z61" si="121">AR61+AA61</f>
        <v>0</v>
      </c>
      <c r="AA61" s="314">
        <f t="shared" ref="AA61" si="122">(SUM(AB61:AQ61))-AC61</f>
        <v>0</v>
      </c>
      <c r="AB61" s="110"/>
      <c r="AC61" s="70"/>
      <c r="AD61" s="8"/>
      <c r="AE61" s="8"/>
      <c r="AF61" s="8"/>
      <c r="AG61" s="8"/>
      <c r="AH61" s="8"/>
      <c r="AI61" s="8"/>
      <c r="AJ61" s="8"/>
      <c r="AK61" s="8"/>
      <c r="AL61" s="8"/>
      <c r="AM61" s="8"/>
      <c r="AN61" s="8"/>
      <c r="AO61" s="8"/>
      <c r="AP61" s="8"/>
      <c r="AQ61" s="8"/>
      <c r="AR61" s="71"/>
      <c r="AS61" s="72"/>
      <c r="AT61" s="373"/>
      <c r="AU61" s="75"/>
      <c r="AV61" s="231">
        <f>BP61+AW61</f>
        <v>0</v>
      </c>
      <c r="AW61" s="223">
        <f>BO61+AX61</f>
        <v>0</v>
      </c>
      <c r="AX61" s="232">
        <f>(SUM(AY61:BN61))-AZ61</f>
        <v>0</v>
      </c>
      <c r="AY61" s="77"/>
      <c r="AZ61" s="76"/>
      <c r="BA61" s="77"/>
      <c r="BB61" s="77"/>
      <c r="BC61" s="77"/>
      <c r="BD61" s="77"/>
      <c r="BE61" s="77"/>
      <c r="BF61" s="77"/>
      <c r="BG61" s="77"/>
      <c r="BH61" s="77"/>
      <c r="BI61" s="77"/>
      <c r="BJ61" s="77"/>
      <c r="BK61" s="77"/>
      <c r="BL61" s="77"/>
      <c r="BM61" s="77"/>
      <c r="BN61" s="77"/>
      <c r="BO61" s="78"/>
      <c r="BP61" s="390"/>
      <c r="BQ61" s="319" t="str">
        <f t="shared" ref="BQ61" si="123">IFERROR(M61/Q61," ")</f>
        <v xml:space="preserve"> </v>
      </c>
      <c r="BR61" s="237" t="str">
        <f>IF(OR(BQ61&gt;30,BQ61&lt;25),"1 ECTS powinien mieścić się przedziale 25-30h","Wartość prawidłowa")</f>
        <v>1 ECTS powinien mieścić się przedziale 25-30h</v>
      </c>
      <c r="BS61" s="275">
        <f t="shared" si="64"/>
        <v>0</v>
      </c>
      <c r="BT61" s="276">
        <f t="shared" si="65"/>
        <v>0</v>
      </c>
      <c r="BU61" s="276">
        <f t="shared" si="66"/>
        <v>0</v>
      </c>
      <c r="BV61" s="276">
        <f t="shared" si="67"/>
        <v>0</v>
      </c>
      <c r="BW61" s="276">
        <f t="shared" si="68"/>
        <v>0</v>
      </c>
      <c r="BX61" s="276">
        <f t="shared" si="69"/>
        <v>0</v>
      </c>
      <c r="BY61" s="277">
        <f t="shared" si="70"/>
        <v>0</v>
      </c>
      <c r="BZ61" s="278" t="str">
        <f t="shared" si="71"/>
        <v xml:space="preserve"> </v>
      </c>
      <c r="CA61" s="279" t="str">
        <f t="shared" si="72"/>
        <v xml:space="preserve"> </v>
      </c>
      <c r="CB61" s="279" t="str">
        <f t="shared" si="73"/>
        <v xml:space="preserve"> </v>
      </c>
      <c r="CC61" s="279" t="str">
        <f t="shared" si="74"/>
        <v xml:space="preserve"> </v>
      </c>
      <c r="CD61" s="279" t="str">
        <f t="shared" si="75"/>
        <v xml:space="preserve"> </v>
      </c>
      <c r="CE61" s="279" t="str">
        <f t="shared" si="76"/>
        <v xml:space="preserve"> </v>
      </c>
      <c r="CF61" s="280">
        <f t="shared" si="77"/>
        <v>0</v>
      </c>
      <c r="CG61" s="281">
        <f t="shared" si="78"/>
        <v>0</v>
      </c>
      <c r="CH61" s="282">
        <f t="shared" si="79"/>
        <v>0</v>
      </c>
      <c r="CI61" s="263">
        <f t="shared" si="80"/>
        <v>0</v>
      </c>
      <c r="CJ61" s="264">
        <f t="shared" si="81"/>
        <v>0</v>
      </c>
      <c r="CK61" s="265" t="e">
        <f>#REF!</f>
        <v>#REF!</v>
      </c>
      <c r="CL61" s="266" t="e">
        <f>#REF!</f>
        <v>#REF!</v>
      </c>
      <c r="CM61" s="267" t="e">
        <f>#REF!</f>
        <v>#REF!</v>
      </c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</row>
    <row r="62" spans="1:105" s="7" customFormat="1" ht="32.25" customHeight="1" thickBot="1" x14ac:dyDescent="0.3">
      <c r="A62" s="111"/>
      <c r="B62" s="112"/>
      <c r="C62" s="113"/>
      <c r="D62" s="113"/>
      <c r="E62" s="112"/>
      <c r="F62" s="113"/>
      <c r="G62" s="113"/>
      <c r="H62" s="114"/>
      <c r="I62" s="115" t="s">
        <v>96</v>
      </c>
      <c r="J62" s="321">
        <f>COUNTIF(J44:J61,"tak")</f>
        <v>0</v>
      </c>
      <c r="K62" s="321">
        <f t="shared" ref="K62:L62" si="124">COUNTIF(K44:K61,"tak")</f>
        <v>2</v>
      </c>
      <c r="L62" s="321">
        <f t="shared" si="124"/>
        <v>15</v>
      </c>
      <c r="M62" s="322">
        <f t="shared" ref="M62:AR62" si="125">SUM(M44:M61)</f>
        <v>1615</v>
      </c>
      <c r="N62" s="322">
        <f t="shared" si="125"/>
        <v>1055</v>
      </c>
      <c r="O62" s="322">
        <f t="shared" si="125"/>
        <v>560</v>
      </c>
      <c r="P62" s="322">
        <f t="shared" si="125"/>
        <v>560</v>
      </c>
      <c r="Q62" s="322">
        <f t="shared" si="125"/>
        <v>64</v>
      </c>
      <c r="R62" s="323">
        <f t="shared" si="125"/>
        <v>0</v>
      </c>
      <c r="S62" s="323">
        <f t="shared" si="125"/>
        <v>27.314285714285717</v>
      </c>
      <c r="T62" s="323">
        <f t="shared" si="125"/>
        <v>15.485714285714284</v>
      </c>
      <c r="U62" s="323">
        <f t="shared" si="125"/>
        <v>21.878260869565214</v>
      </c>
      <c r="V62" s="322">
        <f t="shared" si="125"/>
        <v>0</v>
      </c>
      <c r="W62" s="322">
        <f t="shared" si="125"/>
        <v>0</v>
      </c>
      <c r="X62" s="322">
        <f t="shared" si="125"/>
        <v>31</v>
      </c>
      <c r="Y62" s="322">
        <f t="shared" si="125"/>
        <v>790</v>
      </c>
      <c r="Z62" s="322">
        <f t="shared" si="125"/>
        <v>315</v>
      </c>
      <c r="AA62" s="322">
        <f t="shared" si="125"/>
        <v>315</v>
      </c>
      <c r="AB62" s="322">
        <f>SUM(AB44:AB61)</f>
        <v>80</v>
      </c>
      <c r="AC62" s="322">
        <f t="shared" si="125"/>
        <v>80</v>
      </c>
      <c r="AD62" s="322">
        <f t="shared" si="125"/>
        <v>15</v>
      </c>
      <c r="AE62" s="322">
        <f t="shared" si="125"/>
        <v>45</v>
      </c>
      <c r="AF62" s="322">
        <f t="shared" si="125"/>
        <v>30</v>
      </c>
      <c r="AG62" s="322">
        <f t="shared" si="125"/>
        <v>0</v>
      </c>
      <c r="AH62" s="322">
        <f t="shared" si="125"/>
        <v>0</v>
      </c>
      <c r="AI62" s="322">
        <f t="shared" si="125"/>
        <v>0</v>
      </c>
      <c r="AJ62" s="322">
        <f t="shared" si="125"/>
        <v>0</v>
      </c>
      <c r="AK62" s="322">
        <f t="shared" si="125"/>
        <v>45</v>
      </c>
      <c r="AL62" s="322">
        <f t="shared" si="125"/>
        <v>0</v>
      </c>
      <c r="AM62" s="322">
        <f t="shared" si="125"/>
        <v>0</v>
      </c>
      <c r="AN62" s="322">
        <f t="shared" si="125"/>
        <v>0</v>
      </c>
      <c r="AO62" s="322">
        <f t="shared" si="125"/>
        <v>0</v>
      </c>
      <c r="AP62" s="322">
        <f t="shared" si="125"/>
        <v>0</v>
      </c>
      <c r="AQ62" s="322">
        <f t="shared" si="125"/>
        <v>100</v>
      </c>
      <c r="AR62" s="322">
        <f t="shared" si="125"/>
        <v>0</v>
      </c>
      <c r="AS62" s="283">
        <f t="shared" ref="AS62:BP62" si="126">SUM(AS44:AS61)</f>
        <v>475</v>
      </c>
      <c r="AT62" s="324">
        <f t="shared" si="126"/>
        <v>0</v>
      </c>
      <c r="AU62" s="322">
        <f t="shared" si="126"/>
        <v>33</v>
      </c>
      <c r="AV62" s="322">
        <f t="shared" si="126"/>
        <v>825</v>
      </c>
      <c r="AW62" s="322">
        <f t="shared" si="126"/>
        <v>245</v>
      </c>
      <c r="AX62" s="322">
        <f t="shared" si="126"/>
        <v>245</v>
      </c>
      <c r="AY62" s="322">
        <f>SUM(AY44:AY61)</f>
        <v>75</v>
      </c>
      <c r="AZ62" s="322">
        <f t="shared" si="126"/>
        <v>75</v>
      </c>
      <c r="BA62" s="322">
        <f t="shared" si="126"/>
        <v>15</v>
      </c>
      <c r="BB62" s="322">
        <f t="shared" si="126"/>
        <v>95</v>
      </c>
      <c r="BC62" s="322">
        <f t="shared" si="126"/>
        <v>0</v>
      </c>
      <c r="BD62" s="322">
        <f t="shared" si="126"/>
        <v>0</v>
      </c>
      <c r="BE62" s="322">
        <f t="shared" si="126"/>
        <v>0</v>
      </c>
      <c r="BF62" s="322">
        <f t="shared" si="126"/>
        <v>0</v>
      </c>
      <c r="BG62" s="322">
        <f t="shared" si="126"/>
        <v>0</v>
      </c>
      <c r="BH62" s="322">
        <f t="shared" si="126"/>
        <v>60</v>
      </c>
      <c r="BI62" s="322">
        <f t="shared" si="126"/>
        <v>0</v>
      </c>
      <c r="BJ62" s="322">
        <f t="shared" si="126"/>
        <v>0</v>
      </c>
      <c r="BK62" s="322">
        <f t="shared" si="126"/>
        <v>0</v>
      </c>
      <c r="BL62" s="322">
        <f t="shared" si="126"/>
        <v>0</v>
      </c>
      <c r="BM62" s="322">
        <f t="shared" si="126"/>
        <v>0</v>
      </c>
      <c r="BN62" s="322">
        <f t="shared" si="126"/>
        <v>0</v>
      </c>
      <c r="BO62" s="322">
        <f t="shared" si="126"/>
        <v>0</v>
      </c>
      <c r="BP62" s="283">
        <f t="shared" si="126"/>
        <v>580</v>
      </c>
      <c r="BQ62" s="116"/>
      <c r="BR62" s="117"/>
      <c r="BS62" s="283">
        <f t="shared" ref="BS62:CM62" si="127">SUM(BS44:BS61)</f>
        <v>305</v>
      </c>
      <c r="BT62" s="283">
        <f t="shared" si="127"/>
        <v>155</v>
      </c>
      <c r="BU62" s="283">
        <f t="shared" si="127"/>
        <v>0</v>
      </c>
      <c r="BV62" s="283">
        <f t="shared" si="127"/>
        <v>0</v>
      </c>
      <c r="BW62" s="283">
        <f t="shared" si="127"/>
        <v>1055</v>
      </c>
      <c r="BX62" s="283">
        <f t="shared" si="127"/>
        <v>100</v>
      </c>
      <c r="BY62" s="283">
        <f t="shared" si="127"/>
        <v>1615</v>
      </c>
      <c r="BZ62" s="284">
        <f t="shared" si="127"/>
        <v>12.2</v>
      </c>
      <c r="CA62" s="284">
        <f t="shared" si="127"/>
        <v>6.2</v>
      </c>
      <c r="CB62" s="284">
        <f t="shared" si="127"/>
        <v>0</v>
      </c>
      <c r="CC62" s="284">
        <f t="shared" si="127"/>
        <v>0</v>
      </c>
      <c r="CD62" s="284">
        <f t="shared" si="127"/>
        <v>42.121739130434783</v>
      </c>
      <c r="CE62" s="284">
        <f t="shared" si="127"/>
        <v>3.4782608695652173</v>
      </c>
      <c r="CF62" s="284">
        <f t="shared" si="127"/>
        <v>64</v>
      </c>
      <c r="CG62" s="283">
        <f t="shared" si="127"/>
        <v>463.47826086956525</v>
      </c>
      <c r="CH62" s="283">
        <f t="shared" si="127"/>
        <v>155</v>
      </c>
      <c r="CI62" s="284">
        <f t="shared" si="127"/>
        <v>21.878260869565214</v>
      </c>
      <c r="CJ62" s="284">
        <f t="shared" si="127"/>
        <v>6.2</v>
      </c>
      <c r="CK62" s="285" t="e">
        <f>SUM(CK44:CK61)</f>
        <v>#REF!</v>
      </c>
      <c r="CL62" s="285" t="e">
        <f t="shared" si="127"/>
        <v>#REF!</v>
      </c>
      <c r="CM62" s="285" t="e">
        <f t="shared" si="127"/>
        <v>#REF!</v>
      </c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</row>
    <row r="63" spans="1:105" s="123" customFormat="1" ht="21.75" customHeight="1" thickBot="1" x14ac:dyDescent="0.3">
      <c r="A63" s="118" t="s">
        <v>21</v>
      </c>
      <c r="B63" s="119"/>
      <c r="C63" s="119"/>
      <c r="D63" s="119"/>
      <c r="E63" s="119"/>
      <c r="F63" s="119"/>
      <c r="G63" s="119"/>
      <c r="H63" s="120"/>
      <c r="I63" s="120"/>
      <c r="J63" s="325">
        <f>COUNTIF(J20:J62,"tak")</f>
        <v>0</v>
      </c>
      <c r="K63" s="325">
        <f t="shared" ref="K63:L63" si="128">COUNTIF(K20:K62,"tak")</f>
        <v>3</v>
      </c>
      <c r="L63" s="325">
        <f t="shared" si="128"/>
        <v>31</v>
      </c>
      <c r="M63" s="286">
        <f t="shared" ref="M63:AR63" si="129">SUM(M20:M42,M44:M61)</f>
        <v>3146</v>
      </c>
      <c r="N63" s="286">
        <f t="shared" si="129"/>
        <v>1715</v>
      </c>
      <c r="O63" s="286">
        <f t="shared" si="129"/>
        <v>1431</v>
      </c>
      <c r="P63" s="286">
        <f t="shared" si="129"/>
        <v>1431</v>
      </c>
      <c r="Q63" s="286">
        <f t="shared" si="129"/>
        <v>124</v>
      </c>
      <c r="R63" s="326">
        <f t="shared" si="129"/>
        <v>0</v>
      </c>
      <c r="S63" s="326">
        <f>SUM(S20:S42,S44:S61)</f>
        <v>63.31428571428571</v>
      </c>
      <c r="T63" s="326">
        <f>SUM(T20:T42,T44:T61)</f>
        <v>28.152380952380948</v>
      </c>
      <c r="U63" s="287">
        <f>SUM(U20:U42,U44:U61)</f>
        <v>56.211594202898581</v>
      </c>
      <c r="V63" s="286">
        <f t="shared" si="129"/>
        <v>0</v>
      </c>
      <c r="W63" s="286">
        <f t="shared" si="129"/>
        <v>0</v>
      </c>
      <c r="X63" s="286">
        <f t="shared" si="129"/>
        <v>57</v>
      </c>
      <c r="Y63" s="286">
        <f>SUM(Y20:Y42,Y44:Y61)</f>
        <v>1421</v>
      </c>
      <c r="Z63" s="286">
        <f t="shared" si="129"/>
        <v>626</v>
      </c>
      <c r="AA63" s="286">
        <f t="shared" si="129"/>
        <v>626</v>
      </c>
      <c r="AB63" s="286">
        <f t="shared" si="129"/>
        <v>140</v>
      </c>
      <c r="AC63" s="286">
        <f t="shared" si="129"/>
        <v>140</v>
      </c>
      <c r="AD63" s="286">
        <f t="shared" si="129"/>
        <v>15</v>
      </c>
      <c r="AE63" s="286">
        <f t="shared" si="129"/>
        <v>140</v>
      </c>
      <c r="AF63" s="286">
        <f t="shared" si="129"/>
        <v>30</v>
      </c>
      <c r="AG63" s="286">
        <f t="shared" si="129"/>
        <v>0</v>
      </c>
      <c r="AH63" s="286">
        <f t="shared" si="129"/>
        <v>0</v>
      </c>
      <c r="AI63" s="286">
        <f t="shared" si="129"/>
        <v>0</v>
      </c>
      <c r="AJ63" s="286">
        <f t="shared" si="129"/>
        <v>0</v>
      </c>
      <c r="AK63" s="286">
        <f t="shared" si="129"/>
        <v>105</v>
      </c>
      <c r="AL63" s="286">
        <f t="shared" si="129"/>
        <v>0</v>
      </c>
      <c r="AM63" s="286">
        <f t="shared" si="129"/>
        <v>0</v>
      </c>
      <c r="AN63" s="286">
        <f t="shared" si="129"/>
        <v>30</v>
      </c>
      <c r="AO63" s="286">
        <f t="shared" si="129"/>
        <v>6</v>
      </c>
      <c r="AP63" s="286">
        <f t="shared" si="129"/>
        <v>0</v>
      </c>
      <c r="AQ63" s="286">
        <f t="shared" si="129"/>
        <v>160</v>
      </c>
      <c r="AR63" s="286">
        <f t="shared" si="129"/>
        <v>0</v>
      </c>
      <c r="AS63" s="286">
        <f t="shared" ref="AS63:BP63" si="130">SUM(AS20:AS42,AS44:AS61)</f>
        <v>795</v>
      </c>
      <c r="AT63" s="286">
        <f t="shared" si="130"/>
        <v>0</v>
      </c>
      <c r="AU63" s="286">
        <f t="shared" si="130"/>
        <v>67</v>
      </c>
      <c r="AV63" s="286">
        <f t="shared" si="130"/>
        <v>1725</v>
      </c>
      <c r="AW63" s="286">
        <f t="shared" si="130"/>
        <v>805</v>
      </c>
      <c r="AX63" s="286">
        <f t="shared" si="130"/>
        <v>805</v>
      </c>
      <c r="AY63" s="286">
        <f t="shared" si="130"/>
        <v>150</v>
      </c>
      <c r="AZ63" s="286">
        <f t="shared" si="130"/>
        <v>150</v>
      </c>
      <c r="BA63" s="286">
        <f t="shared" si="130"/>
        <v>50</v>
      </c>
      <c r="BB63" s="286">
        <f t="shared" si="130"/>
        <v>165</v>
      </c>
      <c r="BC63" s="286">
        <f t="shared" si="130"/>
        <v>0</v>
      </c>
      <c r="BD63" s="286">
        <f t="shared" si="130"/>
        <v>0</v>
      </c>
      <c r="BE63" s="286">
        <f t="shared" si="130"/>
        <v>0</v>
      </c>
      <c r="BF63" s="286">
        <f t="shared" si="130"/>
        <v>0</v>
      </c>
      <c r="BG63" s="286">
        <f t="shared" si="130"/>
        <v>0</v>
      </c>
      <c r="BH63" s="286">
        <f t="shared" si="130"/>
        <v>90</v>
      </c>
      <c r="BI63" s="286">
        <f t="shared" si="130"/>
        <v>0</v>
      </c>
      <c r="BJ63" s="286">
        <f t="shared" si="130"/>
        <v>0</v>
      </c>
      <c r="BK63" s="286">
        <f t="shared" si="130"/>
        <v>30</v>
      </c>
      <c r="BL63" s="286">
        <f t="shared" si="130"/>
        <v>0</v>
      </c>
      <c r="BM63" s="286">
        <f t="shared" si="130"/>
        <v>0</v>
      </c>
      <c r="BN63" s="286">
        <f t="shared" si="130"/>
        <v>320</v>
      </c>
      <c r="BO63" s="286">
        <f t="shared" si="130"/>
        <v>0</v>
      </c>
      <c r="BP63" s="286">
        <f t="shared" si="130"/>
        <v>920</v>
      </c>
      <c r="BQ63" s="121"/>
      <c r="BR63" s="122"/>
      <c r="BS63" s="286">
        <f t="shared" ref="BS63:CI63" si="131">SUM(BS20:BS42,BS44:BS61)</f>
        <v>655</v>
      </c>
      <c r="BT63" s="286">
        <f t="shared" si="131"/>
        <v>290</v>
      </c>
      <c r="BU63" s="286">
        <f t="shared" si="131"/>
        <v>6</v>
      </c>
      <c r="BV63" s="286">
        <f t="shared" si="131"/>
        <v>0</v>
      </c>
      <c r="BW63" s="286">
        <f t="shared" si="131"/>
        <v>1715</v>
      </c>
      <c r="BX63" s="286">
        <f t="shared" si="131"/>
        <v>480</v>
      </c>
      <c r="BY63" s="286">
        <f t="shared" si="131"/>
        <v>3146</v>
      </c>
      <c r="BZ63" s="287">
        <f>SUM(BZ20:BZ42,BZ44:BZ61)</f>
        <v>26.066666666666674</v>
      </c>
      <c r="CA63" s="287">
        <f>SUM(CA20:CA42,CA44:CA61)</f>
        <v>11.466666666666667</v>
      </c>
      <c r="CB63" s="287">
        <f t="shared" si="131"/>
        <v>0</v>
      </c>
      <c r="CC63" s="287">
        <f t="shared" si="131"/>
        <v>0</v>
      </c>
      <c r="CD63" s="287">
        <f t="shared" si="131"/>
        <v>67.788405797101447</v>
      </c>
      <c r="CE63" s="287">
        <f>SUM(CE20:CE42,CE44:CE61)</f>
        <v>18.678260869565218</v>
      </c>
      <c r="CF63" s="287">
        <f t="shared" si="131"/>
        <v>124</v>
      </c>
      <c r="CG63" s="286">
        <f t="shared" si="131"/>
        <v>963.67826086956518</v>
      </c>
      <c r="CH63" s="286">
        <f t="shared" si="131"/>
        <v>296</v>
      </c>
      <c r="CI63" s="286">
        <f t="shared" si="131"/>
        <v>56.211594202898581</v>
      </c>
      <c r="CJ63" s="287">
        <f>SUM(CJ20:CJ42,CJ44:CJ61)</f>
        <v>11.466666666666667</v>
      </c>
      <c r="CK63" s="287" t="e">
        <f>SUM(CK20:CK42,CK44:CK61)</f>
        <v>#REF!</v>
      </c>
      <c r="CL63" s="287" t="e">
        <f t="shared" ref="CL63:CM63" si="132">SUM(CL20:CL42,CL44:CL61)</f>
        <v>#REF!</v>
      </c>
      <c r="CM63" s="287" t="e">
        <f t="shared" si="132"/>
        <v>#REF!</v>
      </c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</row>
    <row r="64" spans="1:105" x14ac:dyDescent="0.25">
      <c r="I64" s="12"/>
      <c r="J64" s="12"/>
      <c r="K64" s="12"/>
      <c r="L64" s="12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</row>
    <row r="65" spans="8:33" x14ac:dyDescent="0.25">
      <c r="I65" s="1"/>
      <c r="J65" s="1"/>
      <c r="K65" s="1"/>
      <c r="L65" s="1"/>
    </row>
    <row r="66" spans="8:33" x14ac:dyDescent="0.25">
      <c r="I66" s="1"/>
      <c r="J66" s="1"/>
      <c r="K66" s="1"/>
      <c r="L66" s="1"/>
    </row>
    <row r="67" spans="8:33" x14ac:dyDescent="0.25">
      <c r="I67" s="124"/>
      <c r="J67" s="124"/>
      <c r="K67" s="124"/>
      <c r="L67" s="124"/>
    </row>
    <row r="68" spans="8:33" x14ac:dyDescent="0.25">
      <c r="AG68" s="125"/>
    </row>
    <row r="69" spans="8:33" x14ac:dyDescent="0.25">
      <c r="AG69" s="125"/>
    </row>
    <row r="70" spans="8:33" x14ac:dyDescent="0.25">
      <c r="H70" s="476" t="s">
        <v>78</v>
      </c>
      <c r="I70" s="477" t="s">
        <v>75</v>
      </c>
      <c r="J70" s="340"/>
      <c r="K70" s="341"/>
      <c r="L70" s="341"/>
      <c r="M70" s="480" t="s">
        <v>76</v>
      </c>
      <c r="N70" s="476"/>
      <c r="O70" s="476"/>
      <c r="P70" s="478" t="s">
        <v>80</v>
      </c>
      <c r="Q70" s="479" t="s">
        <v>81</v>
      </c>
      <c r="R70" s="134"/>
      <c r="S70" s="134"/>
      <c r="AG70" s="125"/>
    </row>
    <row r="71" spans="8:33" ht="91.15" customHeight="1" x14ac:dyDescent="0.25">
      <c r="H71" s="476"/>
      <c r="I71" s="477"/>
      <c r="J71" s="342"/>
      <c r="K71" s="343"/>
      <c r="L71" s="343"/>
      <c r="M71" s="344" t="s">
        <v>79</v>
      </c>
      <c r="N71" s="28" t="s">
        <v>125</v>
      </c>
      <c r="O71" s="28" t="s">
        <v>124</v>
      </c>
      <c r="P71" s="478"/>
      <c r="Q71" s="479"/>
      <c r="R71" s="134"/>
      <c r="S71" s="134"/>
      <c r="Z71" s="1">
        <f>120*30%</f>
        <v>36</v>
      </c>
      <c r="AG71" s="125"/>
    </row>
    <row r="72" spans="8:33" ht="27.75" customHeight="1" x14ac:dyDescent="0.25">
      <c r="H72" s="345">
        <v>1</v>
      </c>
      <c r="I72" s="411" t="s">
        <v>170</v>
      </c>
      <c r="J72" s="412"/>
      <c r="K72" s="413"/>
      <c r="L72" s="346"/>
      <c r="M72" s="327"/>
      <c r="N72" s="327"/>
      <c r="O72" s="327"/>
      <c r="P72" s="30">
        <f>SUM(O20:O42,O44:O61)</f>
        <v>1431</v>
      </c>
      <c r="Q72" s="339" t="str">
        <f t="shared" ref="Q72:Q75" si="133">IF(P72=O72,"OK","Wartość wymaga weryfikacji")</f>
        <v>Wartość wymaga weryfikacji</v>
      </c>
      <c r="R72" s="134"/>
      <c r="S72" s="134"/>
      <c r="AG72" s="125"/>
    </row>
    <row r="73" spans="8:33" ht="30" customHeight="1" x14ac:dyDescent="0.25">
      <c r="H73" s="345">
        <v>2</v>
      </c>
      <c r="I73" s="411" t="s">
        <v>123</v>
      </c>
      <c r="J73" s="412"/>
      <c r="K73" s="413"/>
      <c r="L73" s="346"/>
      <c r="M73" s="327"/>
      <c r="N73" s="327">
        <v>120</v>
      </c>
      <c r="O73" s="327">
        <v>120</v>
      </c>
      <c r="P73" s="30">
        <f>SUM(Q20:Q42,Q44:Q61)</f>
        <v>124</v>
      </c>
      <c r="Q73" s="339" t="str">
        <f t="shared" si="133"/>
        <v>Wartość wymaga weryfikacji</v>
      </c>
      <c r="R73" s="134"/>
      <c r="S73" s="134"/>
      <c r="AG73" s="125"/>
    </row>
    <row r="74" spans="8:33" ht="47.25" customHeight="1" x14ac:dyDescent="0.25">
      <c r="H74" s="345">
        <v>3</v>
      </c>
      <c r="I74" s="411" t="s">
        <v>171</v>
      </c>
      <c r="J74" s="412"/>
      <c r="K74" s="413"/>
      <c r="L74" s="346"/>
      <c r="M74" s="327"/>
      <c r="N74" s="327">
        <f>P73*25</f>
        <v>3100</v>
      </c>
      <c r="O74" s="327">
        <f>P73*30</f>
        <v>3720</v>
      </c>
      <c r="P74" s="30">
        <f>SUM(M20:M42,M44:M61)</f>
        <v>3146</v>
      </c>
      <c r="Q74" s="339" t="str">
        <f t="shared" si="133"/>
        <v>Wartość wymaga weryfikacji</v>
      </c>
      <c r="R74" s="134"/>
      <c r="S74" s="134"/>
      <c r="AG74" s="125"/>
    </row>
    <row r="75" spans="8:33" ht="34.5" customHeight="1" x14ac:dyDescent="0.25">
      <c r="H75" s="345">
        <v>4</v>
      </c>
      <c r="I75" s="404" t="s">
        <v>172</v>
      </c>
      <c r="J75" s="405"/>
      <c r="K75" s="406"/>
      <c r="L75" s="346"/>
      <c r="M75" s="327"/>
      <c r="N75" s="327"/>
      <c r="O75" s="327">
        <v>1125</v>
      </c>
      <c r="P75" s="331">
        <f>P72-P83</f>
        <v>951</v>
      </c>
      <c r="Q75" s="339" t="str">
        <f t="shared" si="133"/>
        <v>Wartość wymaga weryfikacji</v>
      </c>
      <c r="R75" s="134"/>
      <c r="S75" s="134"/>
      <c r="AG75" s="125"/>
    </row>
    <row r="76" spans="8:33" ht="49.5" customHeight="1" x14ac:dyDescent="0.25">
      <c r="H76" s="345">
        <v>5</v>
      </c>
      <c r="I76" s="411" t="s">
        <v>197</v>
      </c>
      <c r="J76" s="412"/>
      <c r="K76" s="413"/>
      <c r="L76" s="346"/>
      <c r="M76" s="347">
        <v>0.5</v>
      </c>
      <c r="N76" s="328">
        <f>P73</f>
        <v>124</v>
      </c>
      <c r="O76" s="329">
        <f>M76*N76</f>
        <v>62</v>
      </c>
      <c r="P76" s="332">
        <f>SUM(U20:U42,U44:U61)</f>
        <v>56.211594202898581</v>
      </c>
      <c r="Q76" s="339" t="str">
        <f t="shared" ref="Q76:Q87" si="134">IF(P76=O76,"OK","Wartość wymaga weryfikacji")</f>
        <v>Wartość wymaga weryfikacji</v>
      </c>
      <c r="R76" s="134"/>
      <c r="S76" s="134"/>
      <c r="AG76" s="125"/>
    </row>
    <row r="77" spans="8:33" ht="69.75" customHeight="1" x14ac:dyDescent="0.25">
      <c r="H77" s="493">
        <v>6</v>
      </c>
      <c r="I77" s="411" t="s">
        <v>132</v>
      </c>
      <c r="J77" s="412"/>
      <c r="K77" s="413"/>
      <c r="L77" s="346"/>
      <c r="M77" s="347">
        <v>0.5</v>
      </c>
      <c r="N77" s="328">
        <f>P73</f>
        <v>124</v>
      </c>
      <c r="O77" s="329">
        <f t="shared" ref="O77:O78" si="135">M77*N77</f>
        <v>62</v>
      </c>
      <c r="P77" s="333">
        <f>SUM(T20:T42,T44:T61)</f>
        <v>28.152380952380948</v>
      </c>
      <c r="Q77" s="339" t="str">
        <f t="shared" si="134"/>
        <v>Wartość wymaga weryfikacji</v>
      </c>
      <c r="R77" s="134"/>
      <c r="S77" s="134"/>
      <c r="AG77" s="125"/>
    </row>
    <row r="78" spans="8:33" ht="65.25" customHeight="1" x14ac:dyDescent="0.25">
      <c r="H78" s="494"/>
      <c r="I78" s="411" t="s">
        <v>133</v>
      </c>
      <c r="J78" s="412"/>
      <c r="K78" s="413"/>
      <c r="L78" s="346"/>
      <c r="M78" s="347">
        <v>0.75</v>
      </c>
      <c r="N78" s="328">
        <f>P73</f>
        <v>124</v>
      </c>
      <c r="O78" s="329">
        <f t="shared" si="135"/>
        <v>93</v>
      </c>
      <c r="P78" s="333">
        <f>SUM(T20:T42,T44:T61)</f>
        <v>28.152380952380948</v>
      </c>
      <c r="Q78" s="339" t="str">
        <f t="shared" ref="Q78" si="136">IF(P78=O78,"OK","Wartość wymaga weryfikacji")</f>
        <v>Wartość wymaga weryfikacji</v>
      </c>
      <c r="R78" s="134"/>
      <c r="S78" s="134"/>
      <c r="AG78" s="125"/>
    </row>
    <row r="79" spans="8:33" ht="30" customHeight="1" x14ac:dyDescent="0.25">
      <c r="H79" s="345">
        <v>7</v>
      </c>
      <c r="I79" s="411" t="s">
        <v>126</v>
      </c>
      <c r="J79" s="412"/>
      <c r="K79" s="413"/>
      <c r="L79" s="346"/>
      <c r="M79" s="348">
        <v>0.3</v>
      </c>
      <c r="N79" s="330">
        <f>P73</f>
        <v>124</v>
      </c>
      <c r="O79" s="327">
        <f>M79*N79</f>
        <v>37.199999999999996</v>
      </c>
      <c r="P79" s="334">
        <f>(SUMIF(G20:G62,"POW",Q20:Q62))+(SUMIF(G20:G62,"PSW",Q20:Q62))</f>
        <v>38</v>
      </c>
      <c r="Q79" s="339" t="str">
        <f t="shared" si="134"/>
        <v>Wartość wymaga weryfikacji</v>
      </c>
      <c r="R79" s="134"/>
      <c r="S79" s="134"/>
      <c r="AG79" s="125"/>
    </row>
    <row r="80" spans="8:33" ht="30" customHeight="1" x14ac:dyDescent="0.25">
      <c r="H80" s="345">
        <v>8</v>
      </c>
      <c r="I80" s="411" t="s">
        <v>127</v>
      </c>
      <c r="J80" s="412"/>
      <c r="K80" s="413"/>
      <c r="L80" s="346"/>
      <c r="M80" s="348"/>
      <c r="N80" s="330"/>
      <c r="O80" s="327"/>
      <c r="P80" s="335">
        <f>SUM(AN20:AN42,AN44:AN61,BK20:BK42,BK44:BK61)</f>
        <v>60</v>
      </c>
      <c r="Q80" s="339" t="str">
        <f t="shared" si="134"/>
        <v>Wartość wymaga weryfikacji</v>
      </c>
      <c r="R80" s="349"/>
      <c r="S80" s="134"/>
      <c r="AG80" s="125"/>
    </row>
    <row r="81" spans="3:70" ht="30" customHeight="1" x14ac:dyDescent="0.25">
      <c r="H81" s="345">
        <v>9</v>
      </c>
      <c r="I81" s="411" t="s">
        <v>134</v>
      </c>
      <c r="J81" s="412"/>
      <c r="K81" s="413"/>
      <c r="L81" s="346"/>
      <c r="M81" s="348"/>
      <c r="N81" s="330"/>
      <c r="O81" s="327"/>
      <c r="P81" s="335">
        <f>SUMIF(I20:I61,"*język obcy*",Q20:Q61)</f>
        <v>4</v>
      </c>
      <c r="Q81" s="339" t="str">
        <f t="shared" si="134"/>
        <v>Wartość wymaga weryfikacji</v>
      </c>
      <c r="R81" s="349"/>
      <c r="S81" s="134"/>
      <c r="T81" s="126" t="s">
        <v>202</v>
      </c>
      <c r="AG81" s="125"/>
    </row>
    <row r="82" spans="3:70" ht="51.75" customHeight="1" x14ac:dyDescent="0.25">
      <c r="H82" s="345">
        <v>10</v>
      </c>
      <c r="I82" s="411" t="s">
        <v>128</v>
      </c>
      <c r="J82" s="412"/>
      <c r="K82" s="413"/>
      <c r="L82" s="346"/>
      <c r="M82" s="348"/>
      <c r="N82" s="327">
        <v>5</v>
      </c>
      <c r="O82" s="327">
        <v>5</v>
      </c>
      <c r="P82" s="336">
        <f>SUMIF(K20:K42,"tak",Q20:Q42)+SUMIF(K44:K61,"tak",Q44:Q61)</f>
        <v>8</v>
      </c>
      <c r="Q82" s="339" t="str">
        <f t="shared" si="134"/>
        <v>Wartość wymaga weryfikacji</v>
      </c>
      <c r="R82" s="134"/>
      <c r="S82" s="134"/>
      <c r="AG82" s="125"/>
    </row>
    <row r="83" spans="3:70" ht="29.45" customHeight="1" x14ac:dyDescent="0.25">
      <c r="H83" s="345">
        <v>11</v>
      </c>
      <c r="I83" s="411" t="s">
        <v>168</v>
      </c>
      <c r="J83" s="412"/>
      <c r="K83" s="413"/>
      <c r="L83" s="346"/>
      <c r="M83" s="327" t="s">
        <v>131</v>
      </c>
      <c r="N83" s="327" t="s">
        <v>151</v>
      </c>
      <c r="O83" s="327">
        <v>480</v>
      </c>
      <c r="P83" s="337">
        <f>SUM(AQ20:AQ42,AQ44:AQ61,BN20:BN42,BN44:BN61)</f>
        <v>480</v>
      </c>
      <c r="Q83" s="339" t="str">
        <f t="shared" si="134"/>
        <v>OK</v>
      </c>
      <c r="R83" s="134"/>
      <c r="S83" s="134"/>
      <c r="T83" s="126" t="s">
        <v>150</v>
      </c>
    </row>
    <row r="84" spans="3:70" ht="29.45" customHeight="1" x14ac:dyDescent="0.25">
      <c r="H84" s="350">
        <v>12</v>
      </c>
      <c r="I84" s="411" t="s">
        <v>169</v>
      </c>
      <c r="J84" s="412"/>
      <c r="K84" s="413"/>
      <c r="L84" s="346"/>
      <c r="M84" s="351"/>
      <c r="N84" s="327"/>
      <c r="O84" s="327"/>
      <c r="P84" s="337">
        <f>(SUMIF(I20:I62,"*praktyki zawodowe*",Q20:Q62))+(SUMIF(I20:I62,"*praktyka zawodowa*",Q20:Q62))</f>
        <v>21</v>
      </c>
      <c r="Q84" s="339" t="str">
        <f t="shared" si="134"/>
        <v>Wartość wymaga weryfikacji</v>
      </c>
      <c r="R84" s="134"/>
      <c r="S84" s="134"/>
      <c r="T84" s="126"/>
    </row>
    <row r="85" spans="3:70" ht="75" customHeight="1" x14ac:dyDescent="0.25">
      <c r="H85" s="491">
        <v>13</v>
      </c>
      <c r="I85" s="411" t="s">
        <v>135</v>
      </c>
      <c r="J85" s="412"/>
      <c r="K85" s="413"/>
      <c r="L85" s="346"/>
      <c r="M85" s="352">
        <v>0.5</v>
      </c>
      <c r="N85" s="31">
        <f>P73</f>
        <v>124</v>
      </c>
      <c r="O85" s="327">
        <f t="shared" ref="O85:O86" si="137">M85*N85</f>
        <v>62</v>
      </c>
      <c r="P85" s="338">
        <f>ROUND((SUM(S20:S42,S44:S61)),0)</f>
        <v>63</v>
      </c>
      <c r="Q85" s="339" t="str">
        <f t="shared" si="134"/>
        <v>Wartość wymaga weryfikacji</v>
      </c>
      <c r="R85" s="134"/>
      <c r="S85" s="134"/>
      <c r="T85" s="126" t="s">
        <v>201</v>
      </c>
    </row>
    <row r="86" spans="3:70" ht="105.75" customHeight="1" x14ac:dyDescent="0.25">
      <c r="H86" s="492"/>
      <c r="I86" s="411" t="s">
        <v>136</v>
      </c>
      <c r="J86" s="412"/>
      <c r="K86" s="413"/>
      <c r="L86" s="346"/>
      <c r="M86" s="352">
        <v>0.5</v>
      </c>
      <c r="N86" s="31">
        <f>P73</f>
        <v>124</v>
      </c>
      <c r="O86" s="327">
        <f t="shared" si="137"/>
        <v>62</v>
      </c>
      <c r="P86" s="327"/>
      <c r="Q86" s="339" t="str">
        <f t="shared" si="134"/>
        <v>Wartość wymaga weryfikacji</v>
      </c>
      <c r="R86" s="134"/>
      <c r="S86" s="134"/>
      <c r="T86" s="127" t="s">
        <v>198</v>
      </c>
    </row>
    <row r="87" spans="3:70" s="128" customFormat="1" ht="30" customHeight="1" x14ac:dyDescent="0.25">
      <c r="E87" s="129"/>
      <c r="H87" s="353">
        <v>14</v>
      </c>
      <c r="I87" s="410" t="s">
        <v>173</v>
      </c>
      <c r="J87" s="410"/>
      <c r="K87" s="410"/>
      <c r="L87" s="354"/>
      <c r="M87" s="355"/>
      <c r="N87" s="356">
        <v>25</v>
      </c>
      <c r="O87" s="356">
        <v>30</v>
      </c>
      <c r="P87" s="29">
        <f>P74/P73</f>
        <v>25.370967741935484</v>
      </c>
      <c r="Q87" s="339" t="str">
        <f t="shared" si="134"/>
        <v>Wartość wymaga weryfikacji</v>
      </c>
      <c r="R87" s="357"/>
      <c r="S87" s="357"/>
      <c r="T87" s="130"/>
      <c r="U87" s="131"/>
      <c r="V87" s="131"/>
      <c r="BQ87" s="132"/>
      <c r="BR87" s="131"/>
    </row>
    <row r="88" spans="3:70" s="128" customFormat="1" x14ac:dyDescent="0.25">
      <c r="E88" s="129"/>
      <c r="H88" s="358"/>
      <c r="I88" s="359"/>
      <c r="J88" s="359"/>
      <c r="K88" s="359"/>
      <c r="L88" s="359"/>
      <c r="M88" s="360"/>
      <c r="N88" s="361"/>
      <c r="O88" s="362"/>
      <c r="P88" s="362"/>
      <c r="Q88" s="363"/>
      <c r="R88" s="357"/>
      <c r="S88" s="357"/>
      <c r="T88" s="130"/>
      <c r="U88" s="131"/>
      <c r="V88" s="131"/>
      <c r="BQ88" s="132"/>
      <c r="BR88" s="131"/>
    </row>
    <row r="89" spans="3:70" s="128" customFormat="1" x14ac:dyDescent="0.25">
      <c r="E89" s="129"/>
      <c r="H89" s="358"/>
      <c r="I89" s="359"/>
      <c r="J89" s="359"/>
      <c r="K89" s="359"/>
      <c r="L89" s="359"/>
      <c r="M89" s="360"/>
      <c r="N89" s="361"/>
      <c r="O89" s="362"/>
      <c r="P89" s="362"/>
      <c r="Q89" s="363"/>
      <c r="R89" s="357"/>
      <c r="S89" s="357"/>
      <c r="T89" s="130"/>
      <c r="U89" s="131"/>
      <c r="V89" s="131"/>
      <c r="BQ89" s="132"/>
      <c r="BR89" s="131"/>
    </row>
    <row r="90" spans="3:70" x14ac:dyDescent="0.25">
      <c r="C90" s="133" t="s">
        <v>41</v>
      </c>
    </row>
    <row r="91" spans="3:70" x14ac:dyDescent="0.25">
      <c r="C91" s="133" t="s">
        <v>87</v>
      </c>
    </row>
    <row r="93" spans="3:70" x14ac:dyDescent="0.25">
      <c r="C93" s="133" t="s">
        <v>88</v>
      </c>
    </row>
    <row r="95" spans="3:70" x14ac:dyDescent="0.25">
      <c r="C95" s="133" t="s">
        <v>53</v>
      </c>
    </row>
    <row r="96" spans="3:70" x14ac:dyDescent="0.25">
      <c r="C96" s="1" t="s">
        <v>34</v>
      </c>
    </row>
    <row r="97" spans="3:3" x14ac:dyDescent="0.25">
      <c r="C97" s="1" t="s">
        <v>35</v>
      </c>
    </row>
    <row r="98" spans="3:3" x14ac:dyDescent="0.25">
      <c r="C98" s="1" t="s">
        <v>36</v>
      </c>
    </row>
    <row r="101" spans="3:3" x14ac:dyDescent="0.25">
      <c r="C101" s="133" t="s">
        <v>93</v>
      </c>
    </row>
    <row r="102" spans="3:3" x14ac:dyDescent="0.25">
      <c r="C102" s="1" t="s">
        <v>90</v>
      </c>
    </row>
    <row r="103" spans="3:3" x14ac:dyDescent="0.25">
      <c r="C103" s="1" t="s">
        <v>91</v>
      </c>
    </row>
    <row r="105" spans="3:3" x14ac:dyDescent="0.25">
      <c r="C105" s="133" t="s">
        <v>121</v>
      </c>
    </row>
    <row r="106" spans="3:3" x14ac:dyDescent="0.25">
      <c r="C106" s="1" t="s">
        <v>37</v>
      </c>
    </row>
    <row r="107" spans="3:3" x14ac:dyDescent="0.25">
      <c r="C107" s="1" t="s">
        <v>38</v>
      </c>
    </row>
    <row r="108" spans="3:3" x14ac:dyDescent="0.25">
      <c r="C108" s="1" t="s">
        <v>39</v>
      </c>
    </row>
    <row r="110" spans="3:3" x14ac:dyDescent="0.25">
      <c r="C110" s="133" t="s">
        <v>120</v>
      </c>
    </row>
    <row r="111" spans="3:3" x14ac:dyDescent="0.25">
      <c r="C111" s="1" t="s">
        <v>37</v>
      </c>
    </row>
    <row r="112" spans="3:3" x14ac:dyDescent="0.25">
      <c r="C112" s="1" t="s">
        <v>38</v>
      </c>
    </row>
    <row r="113" spans="3:3" x14ac:dyDescent="0.25">
      <c r="C113" s="1" t="s">
        <v>39</v>
      </c>
    </row>
    <row r="115" spans="3:3" x14ac:dyDescent="0.25">
      <c r="C115" s="133" t="s">
        <v>122</v>
      </c>
    </row>
    <row r="116" spans="3:3" x14ac:dyDescent="0.25">
      <c r="C116" s="1" t="s">
        <v>42</v>
      </c>
    </row>
    <row r="117" spans="3:3" x14ac:dyDescent="0.25">
      <c r="C117" s="1" t="s">
        <v>43</v>
      </c>
    </row>
  </sheetData>
  <sheetProtection algorithmName="SHA-512" hashValue="lHG/sF+R32Iv+zrSZlu3o7qMlEXcGRj7XIxqZQbSLb31Vsa092RRgKq2PFiO6B1/RaxJ+K2IAlb7PSn4Qxmm1g==" saltValue="hc6t7Lks9lxTGLkMorKzQQ==" spinCount="100000" sheet="1" formatCells="0" selectLockedCells="1" autoFilter="0"/>
  <autoFilter ref="A19:BR63" xr:uid="{738ED7CF-DF51-43BF-A344-502F574B04B6}"/>
  <mergeCells count="153">
    <mergeCell ref="BS15:BY15"/>
    <mergeCell ref="BZ15:CF15"/>
    <mergeCell ref="CG15:CH15"/>
    <mergeCell ref="CI15:CJ15"/>
    <mergeCell ref="BS16:BS19"/>
    <mergeCell ref="BT16:BT19"/>
    <mergeCell ref="BU16:BU19"/>
    <mergeCell ref="BV16:BV19"/>
    <mergeCell ref="BW16:BW19"/>
    <mergeCell ref="BX16:BX19"/>
    <mergeCell ref="BY16:BY19"/>
    <mergeCell ref="BZ16:BZ19"/>
    <mergeCell ref="CA16:CA19"/>
    <mergeCell ref="CB16:CB19"/>
    <mergeCell ref="CC16:CC19"/>
    <mergeCell ref="CD16:CD19"/>
    <mergeCell ref="CE16:CE19"/>
    <mergeCell ref="CF16:CF19"/>
    <mergeCell ref="CG16:CG19"/>
    <mergeCell ref="CH16:CH19"/>
    <mergeCell ref="CI16:CI19"/>
    <mergeCell ref="CJ16:CJ19"/>
    <mergeCell ref="I72:K72"/>
    <mergeCell ref="I73:K73"/>
    <mergeCell ref="I86:K86"/>
    <mergeCell ref="H85:H86"/>
    <mergeCell ref="H77:H78"/>
    <mergeCell ref="I85:K85"/>
    <mergeCell ref="I83:K83"/>
    <mergeCell ref="I82:K82"/>
    <mergeCell ref="I81:K81"/>
    <mergeCell ref="I80:K80"/>
    <mergeCell ref="I77:K77"/>
    <mergeCell ref="I78:K78"/>
    <mergeCell ref="I76:K76"/>
    <mergeCell ref="I79:K79"/>
    <mergeCell ref="I84:K84"/>
    <mergeCell ref="BQ15:BR16"/>
    <mergeCell ref="H70:H71"/>
    <mergeCell ref="I70:I71"/>
    <mergeCell ref="P70:P71"/>
    <mergeCell ref="Q70:Q71"/>
    <mergeCell ref="M70:O70"/>
    <mergeCell ref="BR18:BR19"/>
    <mergeCell ref="BP18:BP19"/>
    <mergeCell ref="BO18:BO19"/>
    <mergeCell ref="W18:W19"/>
    <mergeCell ref="BN18:BN19"/>
    <mergeCell ref="BM18:BM19"/>
    <mergeCell ref="BL18:BL19"/>
    <mergeCell ref="BK18:BK19"/>
    <mergeCell ref="BJ18:BJ19"/>
    <mergeCell ref="BI18:BI19"/>
    <mergeCell ref="BH18:BH19"/>
    <mergeCell ref="BG18:BG19"/>
    <mergeCell ref="BE18:BE19"/>
    <mergeCell ref="BD18:BD19"/>
    <mergeCell ref="BK16:BK17"/>
    <mergeCell ref="BA16:BA17"/>
    <mergeCell ref="AB18:AB19"/>
    <mergeCell ref="AD18:AD19"/>
    <mergeCell ref="B15:B17"/>
    <mergeCell ref="A15:A17"/>
    <mergeCell ref="I18:I19"/>
    <mergeCell ref="G18:G19"/>
    <mergeCell ref="F18:F19"/>
    <mergeCell ref="E18:E19"/>
    <mergeCell ref="D18:D19"/>
    <mergeCell ref="C18:C19"/>
    <mergeCell ref="B18:B19"/>
    <mergeCell ref="A18:A19"/>
    <mergeCell ref="I15:I17"/>
    <mergeCell ref="G15:G17"/>
    <mergeCell ref="F15:F17"/>
    <mergeCell ref="E15:E17"/>
    <mergeCell ref="D15:D17"/>
    <mergeCell ref="C15:C17"/>
    <mergeCell ref="H15:H17"/>
    <mergeCell ref="AN18:AN19"/>
    <mergeCell ref="AM18:AM19"/>
    <mergeCell ref="AL18:AL19"/>
    <mergeCell ref="AK18:AK19"/>
    <mergeCell ref="AJ18:AJ19"/>
    <mergeCell ref="AS18:AS19"/>
    <mergeCell ref="AR18:AR19"/>
    <mergeCell ref="AQ18:AQ19"/>
    <mergeCell ref="AP18:AP19"/>
    <mergeCell ref="AO18:AO19"/>
    <mergeCell ref="V16:V17"/>
    <mergeCell ref="M15:V15"/>
    <mergeCell ref="AX16:AX17"/>
    <mergeCell ref="AW16:AW17"/>
    <mergeCell ref="BC16:BC17"/>
    <mergeCell ref="BG16:BG17"/>
    <mergeCell ref="BH16:BH17"/>
    <mergeCell ref="BI16:BI17"/>
    <mergeCell ref="J15:J19"/>
    <mergeCell ref="K15:K19"/>
    <mergeCell ref="BC18:BC19"/>
    <mergeCell ref="BB18:BB19"/>
    <mergeCell ref="BA18:BA19"/>
    <mergeCell ref="AY18:AY19"/>
    <mergeCell ref="AI18:AI19"/>
    <mergeCell ref="AH18:AH19"/>
    <mergeCell ref="AF18:AF19"/>
    <mergeCell ref="AE18:AE19"/>
    <mergeCell ref="AT18:AT19"/>
    <mergeCell ref="AU18:AU19"/>
    <mergeCell ref="AT16:AT17"/>
    <mergeCell ref="AV16:AV17"/>
    <mergeCell ref="AU16:AU17"/>
    <mergeCell ref="AB16:AC16"/>
    <mergeCell ref="AA16:AA17"/>
    <mergeCell ref="AQ16:AQ17"/>
    <mergeCell ref="AY16:AZ16"/>
    <mergeCell ref="BO16:BO17"/>
    <mergeCell ref="BP16:BP17"/>
    <mergeCell ref="AG16:AI16"/>
    <mergeCell ref="BN16:BN17"/>
    <mergeCell ref="BM16:BM17"/>
    <mergeCell ref="Y16:Y17"/>
    <mergeCell ref="AL16:AL17"/>
    <mergeCell ref="AK16:AK17"/>
    <mergeCell ref="AJ16:AJ17"/>
    <mergeCell ref="AF16:AF17"/>
    <mergeCell ref="AE16:AE17"/>
    <mergeCell ref="AD16:AD17"/>
    <mergeCell ref="BJ16:BJ17"/>
    <mergeCell ref="BL16:BL17"/>
    <mergeCell ref="CK15:CM16"/>
    <mergeCell ref="CK17:CK19"/>
    <mergeCell ref="CL17:CL19"/>
    <mergeCell ref="CM17:CM19"/>
    <mergeCell ref="I75:K75"/>
    <mergeCell ref="L15:L19"/>
    <mergeCell ref="I87:K87"/>
    <mergeCell ref="I74:K74"/>
    <mergeCell ref="V18:V19"/>
    <mergeCell ref="Q16:U16"/>
    <mergeCell ref="M16:P16"/>
    <mergeCell ref="BD16:BF16"/>
    <mergeCell ref="AR16:AR17"/>
    <mergeCell ref="AS16:AS17"/>
    <mergeCell ref="W15:AS15"/>
    <mergeCell ref="AT15:BP15"/>
    <mergeCell ref="BB16:BB17"/>
    <mergeCell ref="AO16:AO17"/>
    <mergeCell ref="AP16:AP17"/>
    <mergeCell ref="AN16:AN17"/>
    <mergeCell ref="AM16:AM17"/>
    <mergeCell ref="X16:X17"/>
    <mergeCell ref="W16:W17"/>
    <mergeCell ref="Z16:Z17"/>
  </mergeCells>
  <phoneticPr fontId="8" type="noConversion"/>
  <conditionalFormatting sqref="P72">
    <cfRule type="cellIs" dxfId="42" priority="50" operator="greaterThanOrEqual">
      <formula>$O$72</formula>
    </cfRule>
    <cfRule type="cellIs" dxfId="41" priority="49" operator="lessThan">
      <formula>$O$72</formula>
    </cfRule>
  </conditionalFormatting>
  <conditionalFormatting sqref="P73">
    <cfRule type="cellIs" dxfId="40" priority="48" operator="lessThan">
      <formula>$O$73</formula>
    </cfRule>
    <cfRule type="cellIs" dxfId="39" priority="47" operator="greaterThanOrEqual">
      <formula>$O$73</formula>
    </cfRule>
  </conditionalFormatting>
  <conditionalFormatting sqref="P74">
    <cfRule type="cellIs" dxfId="38" priority="14" operator="lessThan">
      <formula>$N$74</formula>
    </cfRule>
    <cfRule type="cellIs" dxfId="37" priority="11" operator="equal">
      <formula>$O$74</formula>
    </cfRule>
    <cfRule type="cellIs" dxfId="36" priority="12" operator="equal">
      <formula>$N$74</formula>
    </cfRule>
    <cfRule type="cellIs" dxfId="35" priority="13" operator="between">
      <formula>$N$74</formula>
      <formula>"$N$74"</formula>
    </cfRule>
    <cfRule type="cellIs" dxfId="34" priority="17" operator="greaterThan">
      <formula>$O$74</formula>
    </cfRule>
  </conditionalFormatting>
  <conditionalFormatting sqref="P75">
    <cfRule type="cellIs" dxfId="33" priority="15" operator="lessThan">
      <formula>$O$75</formula>
    </cfRule>
    <cfRule type="cellIs" dxfId="32" priority="16" operator="greaterThanOrEqual">
      <formula>$O$75</formula>
    </cfRule>
  </conditionalFormatting>
  <conditionalFormatting sqref="P76">
    <cfRule type="cellIs" dxfId="31" priority="39" operator="lessThan">
      <formula>$O$76</formula>
    </cfRule>
    <cfRule type="cellIs" dxfId="30" priority="41" operator="greaterThanOrEqual">
      <formula>$O$76</formula>
    </cfRule>
  </conditionalFormatting>
  <conditionalFormatting sqref="P77">
    <cfRule type="cellIs" dxfId="29" priority="155" operator="greaterThan">
      <formula>$O$77</formula>
    </cfRule>
    <cfRule type="cellIs" dxfId="28" priority="154" operator="lessThanOrEqual">
      <formula>$O$77</formula>
    </cfRule>
  </conditionalFormatting>
  <conditionalFormatting sqref="P78">
    <cfRule type="cellIs" dxfId="27" priority="34" operator="greaterThan">
      <formula>$O$78</formula>
    </cfRule>
    <cfRule type="cellIs" dxfId="26" priority="33" operator="lessThanOrEqual">
      <formula>$O$78</formula>
    </cfRule>
  </conditionalFormatting>
  <conditionalFormatting sqref="P79">
    <cfRule type="cellIs" dxfId="25" priority="101" operator="greaterThanOrEqual">
      <formula>$O$79</formula>
    </cfRule>
    <cfRule type="cellIs" dxfId="24" priority="100" operator="lessThan">
      <formula>$O$79</formula>
    </cfRule>
  </conditionalFormatting>
  <conditionalFormatting sqref="P80">
    <cfRule type="cellIs" dxfId="23" priority="52" operator="lessThan">
      <formula>$O$80</formula>
    </cfRule>
    <cfRule type="cellIs" dxfId="22" priority="51" operator="greaterThanOrEqual">
      <formula>$O$80</formula>
    </cfRule>
  </conditionalFormatting>
  <conditionalFormatting sqref="P81">
    <cfRule type="cellIs" dxfId="21" priority="38" operator="greaterThanOrEqual">
      <formula>$O$81</formula>
    </cfRule>
    <cfRule type="cellIs" dxfId="20" priority="37" operator="lessThan">
      <formula>$O$81</formula>
    </cfRule>
  </conditionalFormatting>
  <conditionalFormatting sqref="P82">
    <cfRule type="cellIs" dxfId="19" priority="169" operator="greaterThanOrEqual">
      <formula>$O$82</formula>
    </cfRule>
    <cfRule type="cellIs" dxfId="18" priority="170" operator="lessThan">
      <formula>$O$82</formula>
    </cfRule>
  </conditionalFormatting>
  <conditionalFormatting sqref="P83">
    <cfRule type="cellIs" dxfId="17" priority="30" operator="greaterThanOrEqual">
      <formula>$O$83</formula>
    </cfRule>
    <cfRule type="cellIs" dxfId="16" priority="29" operator="lessThan">
      <formula>$O$83</formula>
    </cfRule>
  </conditionalFormatting>
  <conditionalFormatting sqref="P84">
    <cfRule type="cellIs" dxfId="15" priority="42" operator="lessThanOrEqual">
      <formula>$O$84</formula>
    </cfRule>
    <cfRule type="cellIs" dxfId="14" priority="43" operator="greaterThan">
      <formula>$O$84</formula>
    </cfRule>
  </conditionalFormatting>
  <conditionalFormatting sqref="P85">
    <cfRule type="cellIs" dxfId="13" priority="35" operator="lessThanOrEqual">
      <formula>$O$85</formula>
    </cfRule>
    <cfRule type="cellIs" dxfId="12" priority="36" operator="greaterThan">
      <formula>$O$85</formula>
    </cfRule>
  </conditionalFormatting>
  <conditionalFormatting sqref="P86">
    <cfRule type="cellIs" dxfId="11" priority="32" operator="greaterThan">
      <formula>$O$86</formula>
    </cfRule>
    <cfRule type="cellIs" dxfId="10" priority="31" operator="lessThanOrEqual">
      <formula>$O$86</formula>
    </cfRule>
  </conditionalFormatting>
  <conditionalFormatting sqref="P87">
    <cfRule type="cellIs" dxfId="9" priority="23" operator="equal">
      <formula>$N$87</formula>
    </cfRule>
    <cfRule type="cellIs" dxfId="8" priority="22" operator="equal">
      <formula>$O$87</formula>
    </cfRule>
    <cfRule type="cellIs" dxfId="7" priority="21" operator="greaterThan">
      <formula>$O$87</formula>
    </cfRule>
    <cfRule type="cellIs" dxfId="6" priority="20" operator="lessThan">
      <formula>$N$87</formula>
    </cfRule>
    <cfRule type="cellIs" dxfId="5" priority="19" operator="between">
      <formula>$N$87</formula>
      <formula>$O$87</formula>
    </cfRule>
  </conditionalFormatting>
  <conditionalFormatting sqref="Q20:Q27 Q34:Q41 Q44:Q59 Q61">
    <cfRule type="colorScale" priority="425">
      <colorScale>
        <cfvo type="num" val="&quot;*,*&quot;"/>
        <cfvo type="max"/>
        <color rgb="FFFF7128"/>
        <color rgb="FFFFEF9C"/>
      </colorScale>
    </cfRule>
  </conditionalFormatting>
  <conditionalFormatting sqref="Q20:Q42">
    <cfRule type="containsText" dxfId="4" priority="9" operator="containsText" text=",">
      <formula>NOT(ISERROR(SEARCH(",",Q20)))</formula>
    </cfRule>
  </conditionalFormatting>
  <conditionalFormatting sqref="Q28:Q33">
    <cfRule type="colorScale" priority="178">
      <colorScale>
        <cfvo type="num" val="&quot;*,*&quot;"/>
        <cfvo type="max"/>
        <color rgb="FFFF7128"/>
        <color rgb="FFFFEF9C"/>
      </colorScale>
    </cfRule>
  </conditionalFormatting>
  <conditionalFormatting sqref="Q42">
    <cfRule type="colorScale" priority="10">
      <colorScale>
        <cfvo type="num" val="&quot;*,*&quot;"/>
        <cfvo type="max"/>
        <color rgb="FFFF7128"/>
        <color rgb="FFFFEF9C"/>
      </colorScale>
    </cfRule>
  </conditionalFormatting>
  <conditionalFormatting sqref="Q44:Q61">
    <cfRule type="containsText" dxfId="3" priority="4" operator="containsText" text=",">
      <formula>NOT(ISERROR(SEARCH(",",Q44)))</formula>
    </cfRule>
  </conditionalFormatting>
  <conditionalFormatting sqref="Q60">
    <cfRule type="colorScale" priority="5">
      <colorScale>
        <cfvo type="num" val="&quot;*,*&quot;"/>
        <cfvo type="max"/>
        <color rgb="FFFF7128"/>
        <color rgb="FFFFEF9C"/>
      </colorScale>
    </cfRule>
  </conditionalFormatting>
  <conditionalFormatting sqref="BQ20:BQ62">
    <cfRule type="cellIs" dxfId="2" priority="2" operator="greaterThan">
      <formula>30</formula>
    </cfRule>
    <cfRule type="cellIs" dxfId="1" priority="3" operator="between">
      <formula>25</formula>
      <formula>30</formula>
    </cfRule>
    <cfRule type="cellIs" dxfId="0" priority="1" operator="lessThan">
      <formula>25</formula>
    </cfRule>
  </conditionalFormatting>
  <dataValidations xWindow="857" yWindow="865" count="10">
    <dataValidation type="whole" allowBlank="1" showInputMessage="1" showErrorMessage="1" sqref="AU20" xr:uid="{7A62DE0F-D297-48EF-8EB9-44892D4124AB}">
      <formula1>0</formula1>
      <formula2>20</formula2>
    </dataValidation>
    <dataValidation type="whole" allowBlank="1" showInputMessage="1" showErrorMessage="1" errorTitle="WARTOŚĆ NIEPRAWIDŁOWA" error="Suma ECTS musi być liczbą całkowitą" promptTitle="suma ECTS" prompt="Suma ECTS musi być liczbą całkowitą" sqref="Q20:Q42 Q44:Q61" xr:uid="{1A9E8E85-9936-4580-9885-A978F20E3F47}">
      <formula1>0</formula1>
      <formula2>20</formula2>
    </dataValidation>
    <dataValidation type="list" allowBlank="1" showInputMessage="1" showErrorMessage="1" errorTitle="Wartość nieprawidłowa" error="Proszę wybrać formę zakończenia semestru z listy" promptTitle="Forma zakończenia semestru" prompt="Proszę wybrać formę zakończenia semestru z listy" sqref="W20:W42 AT20:AT42 W44:W61 AT44:AT61" xr:uid="{071D9DFD-A1FB-4A6A-B958-FE7B26EBF3C0}">
      <formula1>#REF!</formula1>
    </dataValidation>
    <dataValidation type="list" allowBlank="1" showInputMessage="1" showErrorMessage="1" errorTitle="Wartość nieprawidłowa" error="Proszę wybrać formę zakończenia przedmiotu z listy" promptTitle="Forma zakończenia przedmiotu" prompt="Proszę wybrać formę zakończenia przedmiotu z listy" sqref="V44:V61 V20:V42" xr:uid="{AF04B043-5B61-4834-9AC2-CBA0BF9FB9F8}">
      <formula1>#REF!</formula1>
    </dataValidation>
    <dataValidation type="list" allowBlank="1" showInputMessage="1" showErrorMessage="1" promptTitle="Kompetencje komunikacyjne" prompt="Proszę wybrać odpowiedź czy przedmiot kształtuje kompetencje komunikacyjne" sqref="J20:J42 J44:J61" xr:uid="{D1EF220C-55B4-411A-BC47-EC02EA8281CD}">
      <formula1>#REF!</formula1>
    </dataValidation>
    <dataValidation type="list" allowBlank="1" showInputMessage="1" showErrorMessage="1" errorTitle="Wartość nieprawidłowa" error="Proszę wybrać odpowiedź czy przedmiot jest humanistyczny lub społeczny" promptTitle="Przedmiot humanistyczny/społ." prompt="Proszę wybrać odpowiedź czy przedmiot jest humanistyczny lub społeczny" sqref="K42:L42 K20:K41 K44:L61" xr:uid="{710C8322-D223-49CD-BD2D-5C47CF5D4205}">
      <formula1>#REF!</formula1>
    </dataValidation>
    <dataValidation type="list" allowBlank="1" showInputMessage="1" showErrorMessage="1" errorTitle="Wartość nieprawidłowa" error="Proszę wybrać z listy kod grupy" promptTitle="Kod grupy zajęć" prompt="Proszę wybrać z listy kod grupy" sqref="B20:B62" xr:uid="{44734350-DB85-4147-9961-D2924F549B9E}">
      <formula1>#REF!</formula1>
    </dataValidation>
    <dataValidation type="list" allowBlank="1" showInputMessage="1" showErrorMessage="1" errorTitle="Wartość nieprawidłowa" error="Proszę wybrać z listy rodzaj zajęć" promptTitle="Rodzaj zajęć" prompt="Proszę wybrać z listy rodzaj zajęć" sqref="G20:G62" xr:uid="{0939FFDB-F913-4DE6-8A4E-9575E719CEFB}">
      <formula1>#REF!</formula1>
    </dataValidation>
    <dataValidation type="list" allowBlank="1" showInputMessage="1" showErrorMessage="1" errorTitle="Wartość nieprawidłowa" error="Proszę wybrać z listy pule godzin" promptTitle="Pula godzin" prompt="Proszę wybrać z listy pule godzin" sqref="H20:H62" xr:uid="{1D16ABA5-45E7-4C84-B792-D525B0CA2634}">
      <formula1>#REF!</formula1>
    </dataValidation>
    <dataValidation type="list" allowBlank="1" showInputMessage="1" showErrorMessage="1" errorTitle="Wartość nieprawidłowa" error="Proszę wybrać odpowiedź czy przedmiot kształtuje umiejętności praktyczne" promptTitle="Przedmiot kształtujące umiejętn." prompt="Proszę wybrać odpowiedź czy przedmiot kształtuje umiejętności praktyczne" sqref="L20:L41" xr:uid="{65708282-0979-43B0-8C80-4879015FA4AD}">
      <formula1>#REF!</formula1>
    </dataValidation>
  </dataValidations>
  <pageMargins left="0.7" right="0.7" top="0.75" bottom="0.75" header="0.3" footer="0.3"/>
  <pageSetup paperSize="9" orientation="landscape" horizontalDpi="300" verticalDpi="300" r:id="rId1"/>
  <ignoredErrors>
    <ignoredError sqref="AA44:AA58 AX44:AX58 AX24:AX38 AA20:AA38" formulaRange="1"/>
    <ignoredError sqref="BQ18:BR18" numberStoredAsText="1"/>
  </ignoredErrors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663CD8D-7C9D-46F0-A700-087B124F67A8}">
  <dimension ref="B3:AP11"/>
  <sheetViews>
    <sheetView workbookViewId="0">
      <selection activeCell="I10" sqref="I10"/>
    </sheetView>
  </sheetViews>
  <sheetFormatPr defaultRowHeight="15" x14ac:dyDescent="0.25"/>
  <sheetData>
    <row r="3" spans="2:42" x14ac:dyDescent="0.25">
      <c r="B3" s="537" t="s">
        <v>216</v>
      </c>
      <c r="C3" s="538"/>
      <c r="D3" s="538"/>
      <c r="E3" s="538"/>
      <c r="F3" s="538"/>
      <c r="G3" s="538"/>
      <c r="H3" s="538"/>
      <c r="I3" s="538"/>
      <c r="J3" s="538"/>
      <c r="K3" s="538"/>
      <c r="L3" s="538"/>
      <c r="M3" s="538"/>
      <c r="N3" s="538"/>
      <c r="O3" s="538"/>
      <c r="P3" s="538"/>
      <c r="Q3" s="538"/>
      <c r="R3" s="538"/>
      <c r="S3" s="538"/>
      <c r="T3" s="538"/>
      <c r="U3" s="538"/>
      <c r="V3" s="538"/>
      <c r="W3" s="538"/>
      <c r="X3" s="538"/>
      <c r="Y3" s="538"/>
      <c r="Z3" s="538"/>
      <c r="AA3" s="538"/>
      <c r="AB3" s="538"/>
      <c r="AC3" s="538"/>
      <c r="AD3" s="538"/>
      <c r="AE3" s="538"/>
      <c r="AF3" s="538"/>
      <c r="AG3" s="538"/>
      <c r="AH3" s="538"/>
      <c r="AI3" s="538"/>
      <c r="AJ3" s="538"/>
      <c r="AK3" s="538"/>
      <c r="AL3" s="538"/>
      <c r="AM3" s="538"/>
      <c r="AN3" s="538"/>
      <c r="AO3" s="538"/>
      <c r="AP3" s="538"/>
    </row>
    <row r="5" spans="2:42" x14ac:dyDescent="0.25">
      <c r="B5" t="s">
        <v>211</v>
      </c>
    </row>
    <row r="6" spans="2:42" x14ac:dyDescent="0.25">
      <c r="B6" t="s">
        <v>212</v>
      </c>
    </row>
    <row r="7" spans="2:42" x14ac:dyDescent="0.25">
      <c r="B7" t="s">
        <v>213</v>
      </c>
    </row>
    <row r="8" spans="2:42" x14ac:dyDescent="0.25">
      <c r="B8" t="s">
        <v>214</v>
      </c>
    </row>
    <row r="9" spans="2:42" x14ac:dyDescent="0.25">
      <c r="B9" t="s">
        <v>215</v>
      </c>
    </row>
    <row r="11" spans="2:42" x14ac:dyDescent="0.25">
      <c r="G11" s="536"/>
    </row>
  </sheetData>
  <mergeCells count="1">
    <mergeCell ref="B3:AP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2</vt:i4>
      </vt:variant>
    </vt:vector>
  </HeadingPairs>
  <TitlesOfParts>
    <vt:vector size="2" baseType="lpstr">
      <vt:lpstr>Elektr_IIst-program szczegółowy</vt:lpstr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Marzena Patyna-Sieniuta</dc:creator>
  <cp:lastModifiedBy>Joanna Pawlinska</cp:lastModifiedBy>
  <cp:lastPrinted>2024-06-10T15:42:58Z</cp:lastPrinted>
  <dcterms:created xsi:type="dcterms:W3CDTF">2024-06-07T08:16:09Z</dcterms:created>
  <dcterms:modified xsi:type="dcterms:W3CDTF">2026-10-06T12:16:14Z</dcterms:modified>
</cp:coreProperties>
</file>