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B89DDE8F-6BB1-4B50-A074-DF6980C6099F}" xr6:coauthVersionLast="47" xr6:coauthVersionMax="47" xr10:uidLastSave="{00000000-0000-0000-0000-000000000000}"/>
  <bookViews>
    <workbookView xWindow="2685" yWindow="2685" windowWidth="28800" windowHeight="15345" firstSheet="2" activeTab="3" xr2:uid="{4492D1F5-6360-4375-89EE-53AA13BE1783}"/>
  </bookViews>
  <sheets>
    <sheet name="Elektr_IIst-program szczegółowy" sheetId="1" state="hidden" r:id="rId1"/>
    <sheet name="Wskaźniki" sheetId="3" state="hidden" r:id="rId2"/>
    <sheet name="Matryca" sheetId="6" r:id="rId3"/>
    <sheet name="Matryca_fakultety" sheetId="9" r:id="rId4"/>
    <sheet name="Efekty" sheetId="8" state="hidden" r:id="rId5"/>
    <sheet name="Słowniki" sheetId="5" state="hidden" r:id="rId6"/>
  </sheets>
  <definedNames>
    <definedName name="_xlnm._FilterDatabase" localSheetId="4" hidden="1">Efekty!$A$1:$D$133</definedName>
    <definedName name="_xlnm._FilterDatabase" localSheetId="0" hidden="1">'Elektr_IIst-program szczegółowy'!$A$19:$BR$63</definedName>
    <definedName name="_xlnm._FilterDatabase" localSheetId="2" hidden="1">Matryca!$A$19:$LE$63</definedName>
    <definedName name="_xlnm._FilterDatabase" localSheetId="3" hidden="1">Matryca_fakultety!$A$19:$LE$33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1" i="9" l="1"/>
  <c r="R31" i="9"/>
  <c r="Q31" i="9"/>
  <c r="S30" i="9"/>
  <c r="R30" i="9"/>
  <c r="Q30" i="9"/>
  <c r="S29" i="9"/>
  <c r="R29" i="9"/>
  <c r="Q29" i="9"/>
  <c r="S28" i="9"/>
  <c r="R28" i="9"/>
  <c r="Q28" i="9"/>
  <c r="S27" i="9"/>
  <c r="R27" i="9"/>
  <c r="Q27" i="9"/>
  <c r="S26" i="9"/>
  <c r="R26" i="9"/>
  <c r="Q26" i="9"/>
  <c r="KR27" i="9"/>
  <c r="KQ27" i="9"/>
  <c r="KP27" i="9"/>
  <c r="KR25" i="9"/>
  <c r="KQ25" i="9"/>
  <c r="KP25" i="9"/>
  <c r="S25" i="9"/>
  <c r="R25" i="9"/>
  <c r="Q25" i="9"/>
  <c r="Q21" i="9"/>
  <c r="R21" i="9"/>
  <c r="S21" i="9"/>
  <c r="Q22" i="9"/>
  <c r="R22" i="9"/>
  <c r="S22" i="9"/>
  <c r="Q23" i="9"/>
  <c r="R23" i="9"/>
  <c r="S23" i="9"/>
  <c r="S20" i="9"/>
  <c r="R20" i="9"/>
  <c r="Q20" i="9"/>
  <c r="KR22" i="9"/>
  <c r="KQ22" i="9"/>
  <c r="KP22" i="9"/>
  <c r="KR21" i="9"/>
  <c r="KQ21" i="9"/>
  <c r="KP21" i="9"/>
  <c r="KO33" i="9"/>
  <c r="KN33" i="9"/>
  <c r="KM33" i="9"/>
  <c r="KL33" i="9"/>
  <c r="KK33" i="9"/>
  <c r="KJ33" i="9"/>
  <c r="KI33" i="9"/>
  <c r="KH33" i="9"/>
  <c r="KG33" i="9"/>
  <c r="KF33" i="9"/>
  <c r="KE33" i="9"/>
  <c r="KD33" i="9"/>
  <c r="KC33" i="9"/>
  <c r="KB33" i="9"/>
  <c r="KA33" i="9"/>
  <c r="JZ33" i="9"/>
  <c r="JY33" i="9"/>
  <c r="JX33" i="9"/>
  <c r="JW33" i="9"/>
  <c r="JV33" i="9"/>
  <c r="JU33" i="9"/>
  <c r="JT33" i="9"/>
  <c r="JS33" i="9"/>
  <c r="JR33" i="9"/>
  <c r="JQ33" i="9"/>
  <c r="JP33" i="9"/>
  <c r="JO33" i="9"/>
  <c r="JN33" i="9"/>
  <c r="JM33" i="9"/>
  <c r="JL33" i="9"/>
  <c r="JK33" i="9"/>
  <c r="JJ33" i="9"/>
  <c r="JI33" i="9"/>
  <c r="JH33" i="9"/>
  <c r="JG33" i="9"/>
  <c r="JF33" i="9"/>
  <c r="JE33" i="9"/>
  <c r="JD33" i="9"/>
  <c r="JC33" i="9"/>
  <c r="JB33" i="9"/>
  <c r="JA33" i="9"/>
  <c r="IZ33" i="9"/>
  <c r="IY33" i="9"/>
  <c r="IX33" i="9"/>
  <c r="IW33" i="9"/>
  <c r="IV33" i="9"/>
  <c r="IU33" i="9"/>
  <c r="IT33" i="9"/>
  <c r="IS33" i="9"/>
  <c r="IR33" i="9"/>
  <c r="IQ33" i="9"/>
  <c r="IP33" i="9"/>
  <c r="IO33" i="9"/>
  <c r="IN33" i="9"/>
  <c r="IM33" i="9"/>
  <c r="IL33" i="9"/>
  <c r="IK33" i="9"/>
  <c r="IJ33" i="9"/>
  <c r="II33" i="9"/>
  <c r="IH33" i="9"/>
  <c r="IG33" i="9"/>
  <c r="IF33" i="9"/>
  <c r="IE33" i="9"/>
  <c r="ID33" i="9"/>
  <c r="IC33" i="9"/>
  <c r="IB33" i="9"/>
  <c r="IA33" i="9"/>
  <c r="HZ33" i="9"/>
  <c r="HY33" i="9"/>
  <c r="HX33" i="9"/>
  <c r="HW33" i="9"/>
  <c r="HV33" i="9"/>
  <c r="HU33" i="9"/>
  <c r="HT33" i="9"/>
  <c r="HS33" i="9"/>
  <c r="HR33" i="9"/>
  <c r="HQ33" i="9"/>
  <c r="HP33" i="9"/>
  <c r="HO33" i="9"/>
  <c r="HN33" i="9"/>
  <c r="HM33" i="9"/>
  <c r="HL33" i="9"/>
  <c r="HK33" i="9"/>
  <c r="HJ33" i="9"/>
  <c r="HI33" i="9"/>
  <c r="HH33" i="9"/>
  <c r="HG33" i="9"/>
  <c r="HF33" i="9"/>
  <c r="HE33" i="9"/>
  <c r="HD33" i="9"/>
  <c r="HC33" i="9"/>
  <c r="HB33" i="9"/>
  <c r="HA33" i="9"/>
  <c r="GZ33" i="9"/>
  <c r="GY33" i="9"/>
  <c r="GX33" i="9"/>
  <c r="GW33" i="9"/>
  <c r="GV33" i="9"/>
  <c r="GU33" i="9"/>
  <c r="GT33" i="9"/>
  <c r="GS33" i="9"/>
  <c r="GR33" i="9"/>
  <c r="GQ33" i="9"/>
  <c r="GP33" i="9"/>
  <c r="GO33" i="9"/>
  <c r="GN33" i="9"/>
  <c r="GM33" i="9"/>
  <c r="GL33" i="9"/>
  <c r="GK33" i="9"/>
  <c r="GJ33" i="9"/>
  <c r="GI33" i="9"/>
  <c r="GH33" i="9"/>
  <c r="GG33" i="9"/>
  <c r="GF33" i="9"/>
  <c r="GE33" i="9"/>
  <c r="GD33" i="9"/>
  <c r="GC33" i="9"/>
  <c r="GB33" i="9"/>
  <c r="GA33" i="9"/>
  <c r="FZ33" i="9"/>
  <c r="FY33" i="9"/>
  <c r="FX33" i="9"/>
  <c r="FW33" i="9"/>
  <c r="FV33" i="9"/>
  <c r="FU33" i="9"/>
  <c r="FT33" i="9"/>
  <c r="FS33" i="9"/>
  <c r="FR33" i="9"/>
  <c r="FQ33" i="9"/>
  <c r="FP33" i="9"/>
  <c r="FO33" i="9"/>
  <c r="FN33" i="9"/>
  <c r="FM33" i="9"/>
  <c r="FL33" i="9"/>
  <c r="FK33" i="9"/>
  <c r="FJ33" i="9"/>
  <c r="FI33" i="9"/>
  <c r="FH33" i="9"/>
  <c r="FG33" i="9"/>
  <c r="FF33" i="9"/>
  <c r="FE33" i="9"/>
  <c r="FD33" i="9"/>
  <c r="FC33" i="9"/>
  <c r="FB33" i="9"/>
  <c r="FA33" i="9"/>
  <c r="EZ33" i="9"/>
  <c r="EY33" i="9"/>
  <c r="EX33" i="9"/>
  <c r="EW33" i="9"/>
  <c r="EV33" i="9"/>
  <c r="EU33" i="9"/>
  <c r="ET33" i="9"/>
  <c r="ES33" i="9"/>
  <c r="ER33" i="9"/>
  <c r="EQ33" i="9"/>
  <c r="EP33" i="9"/>
  <c r="EO33" i="9"/>
  <c r="EN33" i="9"/>
  <c r="EM33" i="9"/>
  <c r="EL33" i="9"/>
  <c r="EK33" i="9"/>
  <c r="EJ33" i="9"/>
  <c r="EI33" i="9"/>
  <c r="EH33" i="9"/>
  <c r="EG33" i="9"/>
  <c r="EF33" i="9"/>
  <c r="EE33" i="9"/>
  <c r="ED33" i="9"/>
  <c r="EC33" i="9"/>
  <c r="EB33" i="9"/>
  <c r="EA33" i="9"/>
  <c r="DZ33" i="9"/>
  <c r="DY33" i="9"/>
  <c r="DX33" i="9"/>
  <c r="DW33" i="9"/>
  <c r="DV33" i="9"/>
  <c r="DU33" i="9"/>
  <c r="DT33" i="9"/>
  <c r="DS33" i="9"/>
  <c r="DR33" i="9"/>
  <c r="DQ33" i="9"/>
  <c r="DP33" i="9"/>
  <c r="DO33" i="9"/>
  <c r="DN33" i="9"/>
  <c r="DM33" i="9"/>
  <c r="DL33" i="9"/>
  <c r="DK33" i="9"/>
  <c r="DJ33" i="9"/>
  <c r="DI33" i="9"/>
  <c r="DH33" i="9"/>
  <c r="DG33" i="9"/>
  <c r="DF33" i="9"/>
  <c r="DE33" i="9"/>
  <c r="DD33" i="9"/>
  <c r="DC33" i="9"/>
  <c r="DB33" i="9"/>
  <c r="DA33" i="9"/>
  <c r="CZ33" i="9"/>
  <c r="CY33" i="9"/>
  <c r="CX33" i="9"/>
  <c r="CW33" i="9"/>
  <c r="CV33" i="9"/>
  <c r="CU33" i="9"/>
  <c r="CT33" i="9"/>
  <c r="CS33" i="9"/>
  <c r="CR33" i="9"/>
  <c r="CQ33" i="9"/>
  <c r="CP33" i="9"/>
  <c r="CO33" i="9"/>
  <c r="CN33" i="9"/>
  <c r="CM33" i="9"/>
  <c r="CL33" i="9"/>
  <c r="CK33" i="9"/>
  <c r="CJ33" i="9"/>
  <c r="CI33" i="9"/>
  <c r="CH33" i="9"/>
  <c r="CG33" i="9"/>
  <c r="CF33" i="9"/>
  <c r="CE33" i="9"/>
  <c r="CD33" i="9"/>
  <c r="CC33" i="9"/>
  <c r="CB33" i="9"/>
  <c r="CA33" i="9"/>
  <c r="BZ33" i="9"/>
  <c r="BY33" i="9"/>
  <c r="BX33" i="9"/>
  <c r="BW33" i="9"/>
  <c r="BV33" i="9"/>
  <c r="BU33" i="9"/>
  <c r="BT33" i="9"/>
  <c r="BS33" i="9"/>
  <c r="BR33" i="9"/>
  <c r="BQ33" i="9"/>
  <c r="BP33" i="9"/>
  <c r="BO33" i="9"/>
  <c r="BN33" i="9"/>
  <c r="BM33" i="9"/>
  <c r="BL33" i="9"/>
  <c r="BK33" i="9"/>
  <c r="BJ33" i="9"/>
  <c r="BI33" i="9"/>
  <c r="BH33" i="9"/>
  <c r="BG33" i="9"/>
  <c r="BF33" i="9"/>
  <c r="BE33" i="9"/>
  <c r="BD33" i="9"/>
  <c r="BC33" i="9"/>
  <c r="BB33" i="9"/>
  <c r="BA33" i="9"/>
  <c r="AZ33" i="9"/>
  <c r="AY33" i="9"/>
  <c r="AX33" i="9"/>
  <c r="AW33" i="9"/>
  <c r="AV33" i="9"/>
  <c r="AU33" i="9"/>
  <c r="AT33" i="9"/>
  <c r="AS33" i="9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N33" i="9"/>
  <c r="K33" i="9"/>
  <c r="KO32" i="9"/>
  <c r="KN32" i="9"/>
  <c r="KM32" i="9"/>
  <c r="KL32" i="9"/>
  <c r="KK32" i="9"/>
  <c r="KJ32" i="9"/>
  <c r="KI32" i="9"/>
  <c r="KH32" i="9"/>
  <c r="KG32" i="9"/>
  <c r="KF32" i="9"/>
  <c r="KE32" i="9"/>
  <c r="KD32" i="9"/>
  <c r="KC32" i="9"/>
  <c r="KB32" i="9"/>
  <c r="KA32" i="9"/>
  <c r="JZ32" i="9"/>
  <c r="JY32" i="9"/>
  <c r="JX32" i="9"/>
  <c r="JW32" i="9"/>
  <c r="JV32" i="9"/>
  <c r="JU32" i="9"/>
  <c r="JT32" i="9"/>
  <c r="JS32" i="9"/>
  <c r="JR32" i="9"/>
  <c r="JQ32" i="9"/>
  <c r="JP32" i="9"/>
  <c r="JO32" i="9"/>
  <c r="JN32" i="9"/>
  <c r="JM32" i="9"/>
  <c r="JL32" i="9"/>
  <c r="JK32" i="9"/>
  <c r="JJ32" i="9"/>
  <c r="JI32" i="9"/>
  <c r="JH32" i="9"/>
  <c r="JG32" i="9"/>
  <c r="JF32" i="9"/>
  <c r="JE32" i="9"/>
  <c r="JD32" i="9"/>
  <c r="JC32" i="9"/>
  <c r="JB32" i="9"/>
  <c r="JA32" i="9"/>
  <c r="IZ32" i="9"/>
  <c r="IY32" i="9"/>
  <c r="IX32" i="9"/>
  <c r="IW32" i="9"/>
  <c r="IV32" i="9"/>
  <c r="IU32" i="9"/>
  <c r="IT32" i="9"/>
  <c r="IS32" i="9"/>
  <c r="IR32" i="9"/>
  <c r="IQ32" i="9"/>
  <c r="IP32" i="9"/>
  <c r="IO32" i="9"/>
  <c r="IN32" i="9"/>
  <c r="IM32" i="9"/>
  <c r="IL32" i="9"/>
  <c r="IK32" i="9"/>
  <c r="IJ32" i="9"/>
  <c r="II32" i="9"/>
  <c r="IH32" i="9"/>
  <c r="IG32" i="9"/>
  <c r="IF32" i="9"/>
  <c r="IE32" i="9"/>
  <c r="ID32" i="9"/>
  <c r="IC32" i="9"/>
  <c r="IB32" i="9"/>
  <c r="IA32" i="9"/>
  <c r="HZ32" i="9"/>
  <c r="HY32" i="9"/>
  <c r="HX32" i="9"/>
  <c r="HW32" i="9"/>
  <c r="HV32" i="9"/>
  <c r="HU32" i="9"/>
  <c r="HT32" i="9"/>
  <c r="HS32" i="9"/>
  <c r="HR32" i="9"/>
  <c r="HQ32" i="9"/>
  <c r="HP32" i="9"/>
  <c r="HO32" i="9"/>
  <c r="HN32" i="9"/>
  <c r="HM32" i="9"/>
  <c r="HL32" i="9"/>
  <c r="HK32" i="9"/>
  <c r="HJ32" i="9"/>
  <c r="HI32" i="9"/>
  <c r="HH32" i="9"/>
  <c r="HG32" i="9"/>
  <c r="HF32" i="9"/>
  <c r="HE32" i="9"/>
  <c r="HD32" i="9"/>
  <c r="HC32" i="9"/>
  <c r="HB32" i="9"/>
  <c r="HA32" i="9"/>
  <c r="GZ32" i="9"/>
  <c r="GY32" i="9"/>
  <c r="GX32" i="9"/>
  <c r="GW32" i="9"/>
  <c r="GV32" i="9"/>
  <c r="GU32" i="9"/>
  <c r="GT32" i="9"/>
  <c r="GS32" i="9"/>
  <c r="GR32" i="9"/>
  <c r="GQ32" i="9"/>
  <c r="GP32" i="9"/>
  <c r="GO32" i="9"/>
  <c r="GN32" i="9"/>
  <c r="GM32" i="9"/>
  <c r="GL32" i="9"/>
  <c r="GK32" i="9"/>
  <c r="GJ32" i="9"/>
  <c r="GI32" i="9"/>
  <c r="GH32" i="9"/>
  <c r="GG32" i="9"/>
  <c r="GF32" i="9"/>
  <c r="GE32" i="9"/>
  <c r="GD32" i="9"/>
  <c r="GC32" i="9"/>
  <c r="GB32" i="9"/>
  <c r="GA32" i="9"/>
  <c r="FZ32" i="9"/>
  <c r="FY32" i="9"/>
  <c r="FX32" i="9"/>
  <c r="FW32" i="9"/>
  <c r="FV32" i="9"/>
  <c r="FU32" i="9"/>
  <c r="FT32" i="9"/>
  <c r="FS32" i="9"/>
  <c r="FR32" i="9"/>
  <c r="FQ32" i="9"/>
  <c r="FP32" i="9"/>
  <c r="FO32" i="9"/>
  <c r="FN32" i="9"/>
  <c r="FM32" i="9"/>
  <c r="FL32" i="9"/>
  <c r="FK32" i="9"/>
  <c r="FJ32" i="9"/>
  <c r="FI32" i="9"/>
  <c r="FH32" i="9"/>
  <c r="FG32" i="9"/>
  <c r="FF32" i="9"/>
  <c r="FE32" i="9"/>
  <c r="FD32" i="9"/>
  <c r="FC32" i="9"/>
  <c r="FB32" i="9"/>
  <c r="FA32" i="9"/>
  <c r="EZ32" i="9"/>
  <c r="EY32" i="9"/>
  <c r="EX32" i="9"/>
  <c r="EW32" i="9"/>
  <c r="EV32" i="9"/>
  <c r="EU32" i="9"/>
  <c r="ET32" i="9"/>
  <c r="ES32" i="9"/>
  <c r="ER32" i="9"/>
  <c r="EQ32" i="9"/>
  <c r="EP32" i="9"/>
  <c r="EO32" i="9"/>
  <c r="EN32" i="9"/>
  <c r="EM32" i="9"/>
  <c r="EL32" i="9"/>
  <c r="EK32" i="9"/>
  <c r="EJ32" i="9"/>
  <c r="EI32" i="9"/>
  <c r="EH32" i="9"/>
  <c r="EG32" i="9"/>
  <c r="EF32" i="9"/>
  <c r="EE32" i="9"/>
  <c r="ED32" i="9"/>
  <c r="EC32" i="9"/>
  <c r="EB32" i="9"/>
  <c r="EA32" i="9"/>
  <c r="DZ32" i="9"/>
  <c r="DY32" i="9"/>
  <c r="DX32" i="9"/>
  <c r="DW32" i="9"/>
  <c r="DV32" i="9"/>
  <c r="DU32" i="9"/>
  <c r="DT32" i="9"/>
  <c r="DS32" i="9"/>
  <c r="DR32" i="9"/>
  <c r="DQ32" i="9"/>
  <c r="DP32" i="9"/>
  <c r="DO32" i="9"/>
  <c r="DN32" i="9"/>
  <c r="DM32" i="9"/>
  <c r="DL32" i="9"/>
  <c r="DK32" i="9"/>
  <c r="DJ32" i="9"/>
  <c r="DI32" i="9"/>
  <c r="DH32" i="9"/>
  <c r="DG32" i="9"/>
  <c r="DF32" i="9"/>
  <c r="DE32" i="9"/>
  <c r="DD32" i="9"/>
  <c r="DC32" i="9"/>
  <c r="DB32" i="9"/>
  <c r="DA32" i="9"/>
  <c r="CZ32" i="9"/>
  <c r="CY32" i="9"/>
  <c r="CX32" i="9"/>
  <c r="CW32" i="9"/>
  <c r="CV32" i="9"/>
  <c r="CU32" i="9"/>
  <c r="CT32" i="9"/>
  <c r="CS32" i="9"/>
  <c r="CR32" i="9"/>
  <c r="CQ32" i="9"/>
  <c r="CP32" i="9"/>
  <c r="CO32" i="9"/>
  <c r="CN32" i="9"/>
  <c r="CM32" i="9"/>
  <c r="CL32" i="9"/>
  <c r="CK32" i="9"/>
  <c r="CJ32" i="9"/>
  <c r="CI32" i="9"/>
  <c r="CH32" i="9"/>
  <c r="CG32" i="9"/>
  <c r="CF32" i="9"/>
  <c r="CE32" i="9"/>
  <c r="CD32" i="9"/>
  <c r="CC32" i="9"/>
  <c r="CB32" i="9"/>
  <c r="CA32" i="9"/>
  <c r="BZ32" i="9"/>
  <c r="BY32" i="9"/>
  <c r="BX32" i="9"/>
  <c r="BW32" i="9"/>
  <c r="BV32" i="9"/>
  <c r="BU32" i="9"/>
  <c r="BT32" i="9"/>
  <c r="BS32" i="9"/>
  <c r="BR32" i="9"/>
  <c r="BQ32" i="9"/>
  <c r="BP32" i="9"/>
  <c r="BO32" i="9"/>
  <c r="BN32" i="9"/>
  <c r="BM32" i="9"/>
  <c r="BL32" i="9"/>
  <c r="BK32" i="9"/>
  <c r="BJ32" i="9"/>
  <c r="BI32" i="9"/>
  <c r="BH32" i="9"/>
  <c r="BG32" i="9"/>
  <c r="BF32" i="9"/>
  <c r="BE32" i="9"/>
  <c r="BD32" i="9"/>
  <c r="BC32" i="9"/>
  <c r="BB32" i="9"/>
  <c r="BA32" i="9"/>
  <c r="AZ32" i="9"/>
  <c r="AY32" i="9"/>
  <c r="AX32" i="9"/>
  <c r="AW32" i="9"/>
  <c r="AV32" i="9"/>
  <c r="AU32" i="9"/>
  <c r="AT32" i="9"/>
  <c r="AS32" i="9"/>
  <c r="AR32" i="9"/>
  <c r="AQ32" i="9"/>
  <c r="AP32" i="9"/>
  <c r="AO32" i="9"/>
  <c r="AN32" i="9"/>
  <c r="AM32" i="9"/>
  <c r="AL32" i="9"/>
  <c r="AK32" i="9"/>
  <c r="AJ32" i="9"/>
  <c r="AI32" i="9"/>
  <c r="AH32" i="9"/>
  <c r="AG32" i="9"/>
  <c r="AF32" i="9"/>
  <c r="AE32" i="9"/>
  <c r="AD32" i="9"/>
  <c r="AC32" i="9"/>
  <c r="AB32" i="9"/>
  <c r="AA32" i="9"/>
  <c r="Z32" i="9"/>
  <c r="Y32" i="9"/>
  <c r="X32" i="9"/>
  <c r="W32" i="9"/>
  <c r="V32" i="9"/>
  <c r="U32" i="9"/>
  <c r="T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B32" i="9"/>
  <c r="A32" i="9"/>
  <c r="KR31" i="9"/>
  <c r="KQ31" i="9"/>
  <c r="KP31" i="9"/>
  <c r="KR29" i="9"/>
  <c r="KQ29" i="9"/>
  <c r="KP29" i="9"/>
  <c r="KR28" i="9"/>
  <c r="KQ28" i="9"/>
  <c r="KP28" i="9"/>
  <c r="KR26" i="9"/>
  <c r="KQ26" i="9"/>
  <c r="KP26" i="9"/>
  <c r="KO24" i="9"/>
  <c r="KN24" i="9"/>
  <c r="KM24" i="9"/>
  <c r="KL24" i="9"/>
  <c r="KK24" i="9"/>
  <c r="KJ24" i="9"/>
  <c r="KI24" i="9"/>
  <c r="KH24" i="9"/>
  <c r="KG24" i="9"/>
  <c r="KF24" i="9"/>
  <c r="KE24" i="9"/>
  <c r="KD24" i="9"/>
  <c r="KC24" i="9"/>
  <c r="KB24" i="9"/>
  <c r="KA24" i="9"/>
  <c r="JZ24" i="9"/>
  <c r="JY24" i="9"/>
  <c r="JX24" i="9"/>
  <c r="JW24" i="9"/>
  <c r="JV24" i="9"/>
  <c r="JU24" i="9"/>
  <c r="JT24" i="9"/>
  <c r="JS24" i="9"/>
  <c r="JR24" i="9"/>
  <c r="JQ24" i="9"/>
  <c r="JP24" i="9"/>
  <c r="JO24" i="9"/>
  <c r="JN24" i="9"/>
  <c r="JM24" i="9"/>
  <c r="JL24" i="9"/>
  <c r="JK24" i="9"/>
  <c r="JJ24" i="9"/>
  <c r="JI24" i="9"/>
  <c r="JH24" i="9"/>
  <c r="JG24" i="9"/>
  <c r="JF24" i="9"/>
  <c r="JE24" i="9"/>
  <c r="JD24" i="9"/>
  <c r="JC24" i="9"/>
  <c r="JB24" i="9"/>
  <c r="JA24" i="9"/>
  <c r="IZ24" i="9"/>
  <c r="IY24" i="9"/>
  <c r="IX24" i="9"/>
  <c r="IW24" i="9"/>
  <c r="IV24" i="9"/>
  <c r="IU24" i="9"/>
  <c r="IT24" i="9"/>
  <c r="IS24" i="9"/>
  <c r="IR24" i="9"/>
  <c r="IQ24" i="9"/>
  <c r="IP24" i="9"/>
  <c r="IO24" i="9"/>
  <c r="IN24" i="9"/>
  <c r="IM24" i="9"/>
  <c r="IL24" i="9"/>
  <c r="IK24" i="9"/>
  <c r="IJ24" i="9"/>
  <c r="II24" i="9"/>
  <c r="IH24" i="9"/>
  <c r="IG24" i="9"/>
  <c r="IF24" i="9"/>
  <c r="IE24" i="9"/>
  <c r="ID24" i="9"/>
  <c r="IC24" i="9"/>
  <c r="IB24" i="9"/>
  <c r="IA24" i="9"/>
  <c r="HZ24" i="9"/>
  <c r="HY24" i="9"/>
  <c r="HX24" i="9"/>
  <c r="HW24" i="9"/>
  <c r="HV24" i="9"/>
  <c r="HU24" i="9"/>
  <c r="HT24" i="9"/>
  <c r="HS24" i="9"/>
  <c r="HR24" i="9"/>
  <c r="HQ24" i="9"/>
  <c r="HP24" i="9"/>
  <c r="HO24" i="9"/>
  <c r="HN24" i="9"/>
  <c r="HM24" i="9"/>
  <c r="HL24" i="9"/>
  <c r="HK24" i="9"/>
  <c r="HJ24" i="9"/>
  <c r="HI24" i="9"/>
  <c r="HH24" i="9"/>
  <c r="HG24" i="9"/>
  <c r="HF24" i="9"/>
  <c r="HE24" i="9"/>
  <c r="HD24" i="9"/>
  <c r="HC24" i="9"/>
  <c r="HB24" i="9"/>
  <c r="HA24" i="9"/>
  <c r="GZ24" i="9"/>
  <c r="GY24" i="9"/>
  <c r="GX24" i="9"/>
  <c r="GW24" i="9"/>
  <c r="GV24" i="9"/>
  <c r="GU24" i="9"/>
  <c r="GT24" i="9"/>
  <c r="GS24" i="9"/>
  <c r="GR24" i="9"/>
  <c r="GQ24" i="9"/>
  <c r="GP24" i="9"/>
  <c r="GO24" i="9"/>
  <c r="GN24" i="9"/>
  <c r="GM24" i="9"/>
  <c r="GL24" i="9"/>
  <c r="GK24" i="9"/>
  <c r="GJ24" i="9"/>
  <c r="GI24" i="9"/>
  <c r="GH24" i="9"/>
  <c r="GG24" i="9"/>
  <c r="GF24" i="9"/>
  <c r="GE24" i="9"/>
  <c r="GD24" i="9"/>
  <c r="GC24" i="9"/>
  <c r="GB24" i="9"/>
  <c r="GA24" i="9"/>
  <c r="FZ24" i="9"/>
  <c r="FY24" i="9"/>
  <c r="FX24" i="9"/>
  <c r="FW24" i="9"/>
  <c r="FV24" i="9"/>
  <c r="FU24" i="9"/>
  <c r="FT24" i="9"/>
  <c r="FS24" i="9"/>
  <c r="FR24" i="9"/>
  <c r="FQ24" i="9"/>
  <c r="FP24" i="9"/>
  <c r="FO24" i="9"/>
  <c r="FN24" i="9"/>
  <c r="FM24" i="9"/>
  <c r="FL24" i="9"/>
  <c r="FK24" i="9"/>
  <c r="FJ24" i="9"/>
  <c r="FI24" i="9"/>
  <c r="FH24" i="9"/>
  <c r="FG24" i="9"/>
  <c r="FF24" i="9"/>
  <c r="FE24" i="9"/>
  <c r="FD24" i="9"/>
  <c r="FC24" i="9"/>
  <c r="FB24" i="9"/>
  <c r="FA24" i="9"/>
  <c r="EZ24" i="9"/>
  <c r="EY24" i="9"/>
  <c r="EX24" i="9"/>
  <c r="EW24" i="9"/>
  <c r="EV24" i="9"/>
  <c r="EU24" i="9"/>
  <c r="ET24" i="9"/>
  <c r="ES24" i="9"/>
  <c r="ER24" i="9"/>
  <c r="EQ24" i="9"/>
  <c r="EP24" i="9"/>
  <c r="EO24" i="9"/>
  <c r="EN24" i="9"/>
  <c r="EM24" i="9"/>
  <c r="EL24" i="9"/>
  <c r="EK24" i="9"/>
  <c r="EJ24" i="9"/>
  <c r="EI24" i="9"/>
  <c r="EH24" i="9"/>
  <c r="EG24" i="9"/>
  <c r="EF24" i="9"/>
  <c r="EE24" i="9"/>
  <c r="ED24" i="9"/>
  <c r="EC24" i="9"/>
  <c r="EB24" i="9"/>
  <c r="EA24" i="9"/>
  <c r="DZ24" i="9"/>
  <c r="DY24" i="9"/>
  <c r="DX24" i="9"/>
  <c r="DW24" i="9"/>
  <c r="DV24" i="9"/>
  <c r="DU24" i="9"/>
  <c r="DT24" i="9"/>
  <c r="DS24" i="9"/>
  <c r="DR24" i="9"/>
  <c r="DQ24" i="9"/>
  <c r="DP24" i="9"/>
  <c r="DO24" i="9"/>
  <c r="DN24" i="9"/>
  <c r="DM24" i="9"/>
  <c r="DL24" i="9"/>
  <c r="DK24" i="9"/>
  <c r="DJ24" i="9"/>
  <c r="DI24" i="9"/>
  <c r="DH24" i="9"/>
  <c r="DG24" i="9"/>
  <c r="DF24" i="9"/>
  <c r="DE24" i="9"/>
  <c r="DD24" i="9"/>
  <c r="DC24" i="9"/>
  <c r="DB24" i="9"/>
  <c r="DA24" i="9"/>
  <c r="CZ24" i="9"/>
  <c r="CY24" i="9"/>
  <c r="CX24" i="9"/>
  <c r="CW24" i="9"/>
  <c r="CV24" i="9"/>
  <c r="CU24" i="9"/>
  <c r="CT24" i="9"/>
  <c r="CS24" i="9"/>
  <c r="CR24" i="9"/>
  <c r="CQ24" i="9"/>
  <c r="CP24" i="9"/>
  <c r="CO24" i="9"/>
  <c r="CN24" i="9"/>
  <c r="CM24" i="9"/>
  <c r="CL24" i="9"/>
  <c r="CK24" i="9"/>
  <c r="CJ24" i="9"/>
  <c r="CI24" i="9"/>
  <c r="CH24" i="9"/>
  <c r="CG24" i="9"/>
  <c r="CF24" i="9"/>
  <c r="CE24" i="9"/>
  <c r="CD24" i="9"/>
  <c r="CC24" i="9"/>
  <c r="CB24" i="9"/>
  <c r="CA24" i="9"/>
  <c r="BZ24" i="9"/>
  <c r="BY24" i="9"/>
  <c r="BX24" i="9"/>
  <c r="BW24" i="9"/>
  <c r="BV24" i="9"/>
  <c r="BU24" i="9"/>
  <c r="BT24" i="9"/>
  <c r="BS24" i="9"/>
  <c r="BR24" i="9"/>
  <c r="BQ24" i="9"/>
  <c r="BP24" i="9"/>
  <c r="BO24" i="9"/>
  <c r="BN24" i="9"/>
  <c r="BM24" i="9"/>
  <c r="BL24" i="9"/>
  <c r="BK24" i="9"/>
  <c r="BJ24" i="9"/>
  <c r="BI24" i="9"/>
  <c r="BH24" i="9"/>
  <c r="BG24" i="9"/>
  <c r="BF24" i="9"/>
  <c r="BE24" i="9"/>
  <c r="BD24" i="9"/>
  <c r="BC24" i="9"/>
  <c r="BB24" i="9"/>
  <c r="BA24" i="9"/>
  <c r="AZ24" i="9"/>
  <c r="AY24" i="9"/>
  <c r="AX24" i="9"/>
  <c r="AW24" i="9"/>
  <c r="AV24" i="9"/>
  <c r="AU24" i="9"/>
  <c r="AT24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P24" i="9"/>
  <c r="O24" i="9"/>
  <c r="K24" i="9"/>
  <c r="I24" i="9"/>
  <c r="H24" i="9"/>
  <c r="G24" i="9"/>
  <c r="F24" i="9"/>
  <c r="E24" i="9"/>
  <c r="D24" i="9"/>
  <c r="C24" i="9"/>
  <c r="B24" i="9"/>
  <c r="KR23" i="9"/>
  <c r="KQ23" i="9"/>
  <c r="KP23" i="9"/>
  <c r="KR20" i="9"/>
  <c r="KQ20" i="9"/>
  <c r="KP20" i="9"/>
  <c r="P20" i="9"/>
  <c r="O20" i="9"/>
  <c r="N20" i="9"/>
  <c r="M20" i="9"/>
  <c r="L20" i="9"/>
  <c r="K20" i="9"/>
  <c r="J20" i="9"/>
  <c r="T20" i="1"/>
  <c r="AY62" i="1"/>
  <c r="AB62" i="1"/>
  <c r="KQ24" i="9" l="1"/>
  <c r="KQ32" i="9"/>
  <c r="S24" i="9"/>
  <c r="KP33" i="9"/>
  <c r="R24" i="9"/>
  <c r="KQ33" i="9"/>
  <c r="Q32" i="9"/>
  <c r="Q24" i="9"/>
  <c r="KR33" i="9"/>
  <c r="R32" i="9"/>
  <c r="S32" i="9"/>
  <c r="KP32" i="9"/>
  <c r="KR32" i="9"/>
  <c r="Q33" i="9"/>
  <c r="R33" i="9"/>
  <c r="S33" i="9"/>
  <c r="KP24" i="9"/>
  <c r="KR24" i="9"/>
  <c r="AX59" i="1"/>
  <c r="AW59" i="1" s="1"/>
  <c r="AV59" i="1" s="1"/>
  <c r="AA42" i="1"/>
  <c r="Z42" i="1" s="1"/>
  <c r="Y42" i="1" s="1"/>
  <c r="BX60" i="1"/>
  <c r="BV60" i="1"/>
  <c r="BU60" i="1"/>
  <c r="BT60" i="1"/>
  <c r="BS60" i="1"/>
  <c r="AX60" i="1"/>
  <c r="AW60" i="1" s="1"/>
  <c r="AV60" i="1" s="1"/>
  <c r="AA60" i="1"/>
  <c r="Q60" i="1"/>
  <c r="N60" i="1"/>
  <c r="BW60" i="1" s="1"/>
  <c r="CK42" i="1"/>
  <c r="BX42" i="1"/>
  <c r="BV42" i="1"/>
  <c r="BU42" i="1"/>
  <c r="BT42" i="1"/>
  <c r="BS42" i="1"/>
  <c r="AX42" i="1"/>
  <c r="AW42" i="1" s="1"/>
  <c r="AV42" i="1" s="1"/>
  <c r="Q42" i="1"/>
  <c r="N42" i="1"/>
  <c r="BW42" i="1" s="1"/>
  <c r="Z71" i="1"/>
  <c r="P60" i="1" l="1"/>
  <c r="CH60" i="1"/>
  <c r="BY60" i="1"/>
  <c r="CD60" i="1" s="1"/>
  <c r="CH42" i="1"/>
  <c r="P42" i="1"/>
  <c r="Z60" i="1"/>
  <c r="O42" i="1"/>
  <c r="T42" i="1" s="1"/>
  <c r="T63" i="1" s="1"/>
  <c r="M42" i="1"/>
  <c r="BQ42" i="1" s="1"/>
  <c r="BR42" i="1" s="1"/>
  <c r="BY42" i="1"/>
  <c r="CD42" i="1" s="1"/>
  <c r="U42" i="1" l="1"/>
  <c r="S42" i="1"/>
  <c r="CE60" i="1"/>
  <c r="CG60" i="1" s="1"/>
  <c r="CA60" i="1"/>
  <c r="CC60" i="1"/>
  <c r="BZ60" i="1"/>
  <c r="CB60" i="1"/>
  <c r="BZ42" i="1"/>
  <c r="O60" i="1"/>
  <c r="S60" i="1" s="1"/>
  <c r="Y60" i="1"/>
  <c r="M60" i="1" s="1"/>
  <c r="R42" i="1"/>
  <c r="CE42" i="1"/>
  <c r="CG42" i="1" s="1"/>
  <c r="CC42" i="1"/>
  <c r="CB42" i="1"/>
  <c r="CA42" i="1"/>
  <c r="CJ42" i="1" l="1"/>
  <c r="CJ60" i="1"/>
  <c r="CF60" i="1"/>
  <c r="CI60" i="1"/>
  <c r="BQ60" i="1"/>
  <c r="BR60" i="1" s="1"/>
  <c r="U60" i="1"/>
  <c r="T60" i="1"/>
  <c r="R60" i="1"/>
  <c r="CF42" i="1"/>
  <c r="CI42" i="1"/>
  <c r="KR20" i="6" l="1"/>
  <c r="KQ20" i="6"/>
  <c r="KP20" i="6"/>
  <c r="P83" i="1"/>
  <c r="P80" i="1"/>
  <c r="BX61" i="1" l="1"/>
  <c r="BV61" i="1"/>
  <c r="BU61" i="1"/>
  <c r="BT61" i="1"/>
  <c r="BS61" i="1"/>
  <c r="BX59" i="1"/>
  <c r="BV59" i="1"/>
  <c r="BU59" i="1"/>
  <c r="BT59" i="1"/>
  <c r="BS59" i="1"/>
  <c r="BX58" i="1"/>
  <c r="BV58" i="1"/>
  <c r="BU58" i="1"/>
  <c r="BT58" i="1"/>
  <c r="BS58" i="1"/>
  <c r="BX57" i="1"/>
  <c r="BV57" i="1"/>
  <c r="BU57" i="1"/>
  <c r="BT57" i="1"/>
  <c r="BS57" i="1"/>
  <c r="BX56" i="1"/>
  <c r="BV56" i="1"/>
  <c r="BU56" i="1"/>
  <c r="BT56" i="1"/>
  <c r="BS56" i="1"/>
  <c r="BX55" i="1"/>
  <c r="BV55" i="1"/>
  <c r="BU55" i="1"/>
  <c r="BT55" i="1"/>
  <c r="BS55" i="1"/>
  <c r="BX54" i="1"/>
  <c r="BV54" i="1"/>
  <c r="BU54" i="1"/>
  <c r="BT54" i="1"/>
  <c r="BS54" i="1"/>
  <c r="BX53" i="1"/>
  <c r="BV53" i="1"/>
  <c r="BU53" i="1"/>
  <c r="BT53" i="1"/>
  <c r="BS53" i="1"/>
  <c r="BX52" i="1"/>
  <c r="BV52" i="1"/>
  <c r="BU52" i="1"/>
  <c r="BT52" i="1"/>
  <c r="BS52" i="1"/>
  <c r="BX51" i="1"/>
  <c r="BV51" i="1"/>
  <c r="BU51" i="1"/>
  <c r="BT51" i="1"/>
  <c r="BS51" i="1"/>
  <c r="BX50" i="1"/>
  <c r="BV50" i="1"/>
  <c r="BU50" i="1"/>
  <c r="BT50" i="1"/>
  <c r="BS50" i="1"/>
  <c r="BX49" i="1"/>
  <c r="BV49" i="1"/>
  <c r="BU49" i="1"/>
  <c r="BT49" i="1"/>
  <c r="BS49" i="1"/>
  <c r="BX48" i="1"/>
  <c r="BV48" i="1"/>
  <c r="BU48" i="1"/>
  <c r="BT48" i="1"/>
  <c r="BS48" i="1"/>
  <c r="BX47" i="1"/>
  <c r="BV47" i="1"/>
  <c r="BU47" i="1"/>
  <c r="BT47" i="1"/>
  <c r="BS47" i="1"/>
  <c r="BX46" i="1"/>
  <c r="BV46" i="1"/>
  <c r="BU46" i="1"/>
  <c r="BT46" i="1"/>
  <c r="BS46" i="1"/>
  <c r="BX45" i="1"/>
  <c r="BV45" i="1"/>
  <c r="BU45" i="1"/>
  <c r="BT45" i="1"/>
  <c r="BS45" i="1"/>
  <c r="BX44" i="1"/>
  <c r="BV44" i="1"/>
  <c r="BU44" i="1"/>
  <c r="BT44" i="1"/>
  <c r="BS44" i="1"/>
  <c r="BX41" i="1"/>
  <c r="BV41" i="1"/>
  <c r="BU41" i="1"/>
  <c r="BT41" i="1"/>
  <c r="BS41" i="1"/>
  <c r="BX40" i="1"/>
  <c r="BV40" i="1"/>
  <c r="BU40" i="1"/>
  <c r="BT40" i="1"/>
  <c r="BS40" i="1"/>
  <c r="BX39" i="1"/>
  <c r="BV39" i="1"/>
  <c r="BU39" i="1"/>
  <c r="BT39" i="1"/>
  <c r="BS39" i="1"/>
  <c r="BX38" i="1"/>
  <c r="BV38" i="1"/>
  <c r="BU38" i="1"/>
  <c r="BT38" i="1"/>
  <c r="BS38" i="1"/>
  <c r="BX37" i="1"/>
  <c r="BV37" i="1"/>
  <c r="BU37" i="1"/>
  <c r="BT37" i="1"/>
  <c r="BS37" i="1"/>
  <c r="BX36" i="1"/>
  <c r="BV36" i="1"/>
  <c r="BU36" i="1"/>
  <c r="BT36" i="1"/>
  <c r="BS36" i="1"/>
  <c r="BX35" i="1"/>
  <c r="BV35" i="1"/>
  <c r="BU35" i="1"/>
  <c r="BT35" i="1"/>
  <c r="BS35" i="1"/>
  <c r="BX34" i="1"/>
  <c r="BV34" i="1"/>
  <c r="BU34" i="1"/>
  <c r="BT34" i="1"/>
  <c r="BS34" i="1"/>
  <c r="BX33" i="1"/>
  <c r="BV33" i="1"/>
  <c r="BU33" i="1"/>
  <c r="BT33" i="1"/>
  <c r="BS33" i="1"/>
  <c r="BX32" i="1"/>
  <c r="BV32" i="1"/>
  <c r="BU32" i="1"/>
  <c r="BT32" i="1"/>
  <c r="BS32" i="1"/>
  <c r="BX31" i="1"/>
  <c r="BV31" i="1"/>
  <c r="BU31" i="1"/>
  <c r="BT31" i="1"/>
  <c r="BS31" i="1"/>
  <c r="BX30" i="1"/>
  <c r="BV30" i="1"/>
  <c r="BU30" i="1"/>
  <c r="BT30" i="1"/>
  <c r="BS30" i="1"/>
  <c r="BX29" i="1"/>
  <c r="BV29" i="1"/>
  <c r="BU29" i="1"/>
  <c r="BT29" i="1"/>
  <c r="BS29" i="1"/>
  <c r="BX28" i="1"/>
  <c r="BV28" i="1"/>
  <c r="BU28" i="1"/>
  <c r="BT28" i="1"/>
  <c r="BS28" i="1"/>
  <c r="BX27" i="1"/>
  <c r="BV27" i="1"/>
  <c r="BU27" i="1"/>
  <c r="BT27" i="1"/>
  <c r="BS27" i="1"/>
  <c r="BX26" i="1"/>
  <c r="BV26" i="1"/>
  <c r="BU26" i="1"/>
  <c r="BT26" i="1"/>
  <c r="BS26" i="1"/>
  <c r="BX25" i="1"/>
  <c r="BV25" i="1"/>
  <c r="BU25" i="1"/>
  <c r="BT25" i="1"/>
  <c r="BS25" i="1"/>
  <c r="BX24" i="1"/>
  <c r="BV24" i="1"/>
  <c r="BU24" i="1"/>
  <c r="BT24" i="1"/>
  <c r="BS24" i="1"/>
  <c r="BX23" i="1"/>
  <c r="BV23" i="1"/>
  <c r="BU23" i="1"/>
  <c r="BT23" i="1"/>
  <c r="BS23" i="1"/>
  <c r="BX22" i="1"/>
  <c r="BV22" i="1"/>
  <c r="BU22" i="1"/>
  <c r="BT22" i="1"/>
  <c r="BS22" i="1"/>
  <c r="BX21" i="1"/>
  <c r="BV21" i="1"/>
  <c r="BU21" i="1"/>
  <c r="BT21" i="1"/>
  <c r="BS21" i="1"/>
  <c r="BX20" i="1"/>
  <c r="BV20" i="1"/>
  <c r="BU20" i="1"/>
  <c r="BT20" i="1"/>
  <c r="BS20" i="1"/>
  <c r="S61" i="1"/>
  <c r="S51" i="1"/>
  <c r="S48" i="1"/>
  <c r="S41" i="1"/>
  <c r="S40" i="1"/>
  <c r="S37" i="1"/>
  <c r="S35" i="1"/>
  <c r="S34" i="1"/>
  <c r="S29" i="1"/>
  <c r="S26" i="1"/>
  <c r="CH46" i="1" l="1"/>
  <c r="CH47" i="1"/>
  <c r="CH45" i="1"/>
  <c r="CH61" i="1"/>
  <c r="CH23" i="1"/>
  <c r="CH56" i="1"/>
  <c r="CH34" i="1"/>
  <c r="CH51" i="1"/>
  <c r="CH30" i="1"/>
  <c r="CH22" i="1"/>
  <c r="CH38" i="1"/>
  <c r="CH20" i="1"/>
  <c r="CH36" i="1"/>
  <c r="CH53" i="1"/>
  <c r="CH32" i="1"/>
  <c r="CH21" i="1"/>
  <c r="CH54" i="1"/>
  <c r="CH25" i="1"/>
  <c r="CH41" i="1"/>
  <c r="CH24" i="1"/>
  <c r="CH40" i="1"/>
  <c r="CH26" i="1"/>
  <c r="CH44" i="1"/>
  <c r="CH31" i="1"/>
  <c r="CH39" i="1"/>
  <c r="CH48" i="1"/>
  <c r="CH29" i="1"/>
  <c r="CH37" i="1"/>
  <c r="CH49" i="1"/>
  <c r="CH55" i="1"/>
  <c r="CH27" i="1"/>
  <c r="CH52" i="1"/>
  <c r="CH58" i="1"/>
  <c r="CH35" i="1"/>
  <c r="CH57" i="1"/>
  <c r="CH28" i="1"/>
  <c r="CH50" i="1"/>
  <c r="CH59" i="1"/>
  <c r="CH33" i="1"/>
  <c r="IT62" i="6" l="1"/>
  <c r="IS43" i="6"/>
  <c r="IS63" i="6"/>
  <c r="DC62" i="6"/>
  <c r="DD62" i="6"/>
  <c r="DE62" i="6"/>
  <c r="DF62" i="6"/>
  <c r="DG62" i="6"/>
  <c r="DH62" i="6"/>
  <c r="DI62" i="6"/>
  <c r="DJ62" i="6"/>
  <c r="DK62" i="6"/>
  <c r="DL62" i="6"/>
  <c r="DM62" i="6"/>
  <c r="DN62" i="6"/>
  <c r="DO62" i="6"/>
  <c r="DP62" i="6"/>
  <c r="DQ62" i="6"/>
  <c r="DR62" i="6"/>
  <c r="DS62" i="6"/>
  <c r="DT62" i="6"/>
  <c r="DU62" i="6"/>
  <c r="DV62" i="6"/>
  <c r="DW62" i="6"/>
  <c r="DX62" i="6"/>
  <c r="DY62" i="6"/>
  <c r="DZ62" i="6"/>
  <c r="EA62" i="6"/>
  <c r="EB62" i="6"/>
  <c r="EC62" i="6"/>
  <c r="ED62" i="6"/>
  <c r="EE62" i="6"/>
  <c r="EF62" i="6"/>
  <c r="EG62" i="6"/>
  <c r="EH62" i="6"/>
  <c r="EI62" i="6"/>
  <c r="EJ62" i="6"/>
  <c r="EK62" i="6"/>
  <c r="EL62" i="6"/>
  <c r="EM62" i="6"/>
  <c r="EN62" i="6"/>
  <c r="EO62" i="6"/>
  <c r="EP62" i="6"/>
  <c r="EQ62" i="6"/>
  <c r="ER62" i="6"/>
  <c r="ES62" i="6"/>
  <c r="ET62" i="6"/>
  <c r="EU62" i="6"/>
  <c r="EV62" i="6"/>
  <c r="EW62" i="6"/>
  <c r="EX62" i="6"/>
  <c r="EY62" i="6"/>
  <c r="EZ62" i="6"/>
  <c r="FA62" i="6"/>
  <c r="FB62" i="6"/>
  <c r="FC62" i="6"/>
  <c r="FD62" i="6"/>
  <c r="FE62" i="6"/>
  <c r="FF62" i="6"/>
  <c r="FG62" i="6"/>
  <c r="FH62" i="6"/>
  <c r="FI62" i="6"/>
  <c r="FJ62" i="6"/>
  <c r="FK62" i="6"/>
  <c r="FL62" i="6"/>
  <c r="FM62" i="6"/>
  <c r="FN62" i="6"/>
  <c r="FO62" i="6"/>
  <c r="FP62" i="6"/>
  <c r="FQ62" i="6"/>
  <c r="FR62" i="6"/>
  <c r="FS62" i="6"/>
  <c r="FT62" i="6"/>
  <c r="FU62" i="6"/>
  <c r="FV62" i="6"/>
  <c r="FW62" i="6"/>
  <c r="FX62" i="6"/>
  <c r="FY62" i="6"/>
  <c r="FZ62" i="6"/>
  <c r="GA62" i="6"/>
  <c r="GB62" i="6"/>
  <c r="GC62" i="6"/>
  <c r="GD62" i="6"/>
  <c r="GE62" i="6"/>
  <c r="GF62" i="6"/>
  <c r="GG62" i="6"/>
  <c r="GH62" i="6"/>
  <c r="GI62" i="6"/>
  <c r="GJ62" i="6"/>
  <c r="GK62" i="6"/>
  <c r="GL62" i="6"/>
  <c r="GM62" i="6"/>
  <c r="GN62" i="6"/>
  <c r="GO62" i="6"/>
  <c r="GP62" i="6"/>
  <c r="GQ62" i="6"/>
  <c r="GR62" i="6"/>
  <c r="GS62" i="6"/>
  <c r="GT62" i="6"/>
  <c r="GU62" i="6"/>
  <c r="GV62" i="6"/>
  <c r="GW62" i="6"/>
  <c r="GX62" i="6"/>
  <c r="GY62" i="6"/>
  <c r="GZ62" i="6"/>
  <c r="HA62" i="6"/>
  <c r="HB62" i="6"/>
  <c r="HC62" i="6"/>
  <c r="HD62" i="6"/>
  <c r="HE62" i="6"/>
  <c r="HF62" i="6"/>
  <c r="HG62" i="6"/>
  <c r="HH62" i="6"/>
  <c r="HI62" i="6"/>
  <c r="HJ62" i="6"/>
  <c r="HK62" i="6"/>
  <c r="HL62" i="6"/>
  <c r="HM62" i="6"/>
  <c r="HN62" i="6"/>
  <c r="HO62" i="6"/>
  <c r="HP62" i="6"/>
  <c r="HQ62" i="6"/>
  <c r="HR62" i="6"/>
  <c r="HS62" i="6"/>
  <c r="HT62" i="6"/>
  <c r="HU62" i="6"/>
  <c r="HV62" i="6"/>
  <c r="HW62" i="6"/>
  <c r="HX62" i="6"/>
  <c r="HY62" i="6"/>
  <c r="HZ62" i="6"/>
  <c r="IA62" i="6"/>
  <c r="IB62" i="6"/>
  <c r="IC62" i="6"/>
  <c r="ID62" i="6"/>
  <c r="IE62" i="6"/>
  <c r="IF62" i="6"/>
  <c r="IG62" i="6"/>
  <c r="IH62" i="6"/>
  <c r="II62" i="6"/>
  <c r="IJ62" i="6"/>
  <c r="IK62" i="6"/>
  <c r="IL62" i="6"/>
  <c r="IM62" i="6"/>
  <c r="IN62" i="6"/>
  <c r="IO62" i="6"/>
  <c r="IP62" i="6"/>
  <c r="IQ62" i="6"/>
  <c r="IR62" i="6"/>
  <c r="IS62" i="6"/>
  <c r="IU62" i="6"/>
  <c r="IV62" i="6"/>
  <c r="IW62" i="6"/>
  <c r="IX62" i="6"/>
  <c r="IY62" i="6"/>
  <c r="IZ62" i="6"/>
  <c r="JA62" i="6"/>
  <c r="JB62" i="6"/>
  <c r="JC62" i="6"/>
  <c r="JD62" i="6"/>
  <c r="JE62" i="6"/>
  <c r="JF62" i="6"/>
  <c r="JG62" i="6"/>
  <c r="JH62" i="6"/>
  <c r="JI62" i="6"/>
  <c r="JJ62" i="6"/>
  <c r="JK62" i="6"/>
  <c r="JL62" i="6"/>
  <c r="JM62" i="6"/>
  <c r="JN62" i="6"/>
  <c r="JO62" i="6"/>
  <c r="JP62" i="6"/>
  <c r="JQ62" i="6"/>
  <c r="JR62" i="6"/>
  <c r="JS62" i="6"/>
  <c r="JT62" i="6"/>
  <c r="JU62" i="6"/>
  <c r="JV62" i="6"/>
  <c r="JW62" i="6"/>
  <c r="JX62" i="6"/>
  <c r="JY62" i="6"/>
  <c r="JZ62" i="6"/>
  <c r="KA62" i="6"/>
  <c r="KB62" i="6"/>
  <c r="KC62" i="6"/>
  <c r="KD62" i="6"/>
  <c r="KE62" i="6"/>
  <c r="KF62" i="6"/>
  <c r="KG62" i="6"/>
  <c r="KH62" i="6"/>
  <c r="KI62" i="6"/>
  <c r="KJ62" i="6"/>
  <c r="KK62" i="6"/>
  <c r="KL62" i="6"/>
  <c r="KM62" i="6"/>
  <c r="KN62" i="6"/>
  <c r="KO62" i="6"/>
  <c r="DC63" i="6"/>
  <c r="DD63" i="6"/>
  <c r="DE63" i="6"/>
  <c r="DF63" i="6"/>
  <c r="DG63" i="6"/>
  <c r="DH63" i="6"/>
  <c r="DI63" i="6"/>
  <c r="DJ63" i="6"/>
  <c r="DK63" i="6"/>
  <c r="DL63" i="6"/>
  <c r="DM63" i="6"/>
  <c r="DN63" i="6"/>
  <c r="DO63" i="6"/>
  <c r="DP63" i="6"/>
  <c r="DQ63" i="6"/>
  <c r="DR63" i="6"/>
  <c r="DS63" i="6"/>
  <c r="DT63" i="6"/>
  <c r="DU63" i="6"/>
  <c r="DV63" i="6"/>
  <c r="DW63" i="6"/>
  <c r="DX63" i="6"/>
  <c r="DY63" i="6"/>
  <c r="DZ63" i="6"/>
  <c r="EA63" i="6"/>
  <c r="EB63" i="6"/>
  <c r="EC63" i="6"/>
  <c r="ED63" i="6"/>
  <c r="EE63" i="6"/>
  <c r="EF63" i="6"/>
  <c r="EG63" i="6"/>
  <c r="EH63" i="6"/>
  <c r="EI63" i="6"/>
  <c r="EJ63" i="6"/>
  <c r="EK63" i="6"/>
  <c r="EL63" i="6"/>
  <c r="EM63" i="6"/>
  <c r="EN63" i="6"/>
  <c r="EO63" i="6"/>
  <c r="EP63" i="6"/>
  <c r="EQ63" i="6"/>
  <c r="ER63" i="6"/>
  <c r="ES63" i="6"/>
  <c r="ET63" i="6"/>
  <c r="EU63" i="6"/>
  <c r="EV63" i="6"/>
  <c r="EW63" i="6"/>
  <c r="EX63" i="6"/>
  <c r="EY63" i="6"/>
  <c r="EZ63" i="6"/>
  <c r="FA63" i="6"/>
  <c r="FB63" i="6"/>
  <c r="FC63" i="6"/>
  <c r="FD63" i="6"/>
  <c r="FE63" i="6"/>
  <c r="FF63" i="6"/>
  <c r="FG63" i="6"/>
  <c r="FH63" i="6"/>
  <c r="FI63" i="6"/>
  <c r="FJ63" i="6"/>
  <c r="FK63" i="6"/>
  <c r="FL63" i="6"/>
  <c r="FM63" i="6"/>
  <c r="FN63" i="6"/>
  <c r="FO63" i="6"/>
  <c r="FP63" i="6"/>
  <c r="FQ63" i="6"/>
  <c r="FR63" i="6"/>
  <c r="FS63" i="6"/>
  <c r="FT63" i="6"/>
  <c r="FU63" i="6"/>
  <c r="FV63" i="6"/>
  <c r="FW63" i="6"/>
  <c r="FX63" i="6"/>
  <c r="FY63" i="6"/>
  <c r="FZ63" i="6"/>
  <c r="GA63" i="6"/>
  <c r="GB63" i="6"/>
  <c r="GC63" i="6"/>
  <c r="GD63" i="6"/>
  <c r="GE63" i="6"/>
  <c r="GF63" i="6"/>
  <c r="GG63" i="6"/>
  <c r="GH63" i="6"/>
  <c r="GI63" i="6"/>
  <c r="GJ63" i="6"/>
  <c r="GK63" i="6"/>
  <c r="GL63" i="6"/>
  <c r="GM63" i="6"/>
  <c r="GN63" i="6"/>
  <c r="GO63" i="6"/>
  <c r="GP63" i="6"/>
  <c r="GQ63" i="6"/>
  <c r="GR63" i="6"/>
  <c r="GS63" i="6"/>
  <c r="GT63" i="6"/>
  <c r="GU63" i="6"/>
  <c r="GV63" i="6"/>
  <c r="GW63" i="6"/>
  <c r="GX63" i="6"/>
  <c r="GY63" i="6"/>
  <c r="GZ63" i="6"/>
  <c r="HA63" i="6"/>
  <c r="HB63" i="6"/>
  <c r="HC63" i="6"/>
  <c r="HD63" i="6"/>
  <c r="HE63" i="6"/>
  <c r="HF63" i="6"/>
  <c r="HG63" i="6"/>
  <c r="HH63" i="6"/>
  <c r="HI63" i="6"/>
  <c r="HJ63" i="6"/>
  <c r="HK63" i="6"/>
  <c r="HL63" i="6"/>
  <c r="HM63" i="6"/>
  <c r="HN63" i="6"/>
  <c r="HO63" i="6"/>
  <c r="HP63" i="6"/>
  <c r="HQ63" i="6"/>
  <c r="HR63" i="6"/>
  <c r="HS63" i="6"/>
  <c r="HT63" i="6"/>
  <c r="HU63" i="6"/>
  <c r="HV63" i="6"/>
  <c r="HW63" i="6"/>
  <c r="HX63" i="6"/>
  <c r="HY63" i="6"/>
  <c r="HZ63" i="6"/>
  <c r="IA63" i="6"/>
  <c r="IB63" i="6"/>
  <c r="IC63" i="6"/>
  <c r="ID63" i="6"/>
  <c r="IE63" i="6"/>
  <c r="IF63" i="6"/>
  <c r="IG63" i="6"/>
  <c r="IH63" i="6"/>
  <c r="II63" i="6"/>
  <c r="IJ63" i="6"/>
  <c r="IK63" i="6"/>
  <c r="IL63" i="6"/>
  <c r="IM63" i="6"/>
  <c r="IN63" i="6"/>
  <c r="IO63" i="6"/>
  <c r="IP63" i="6"/>
  <c r="IQ63" i="6"/>
  <c r="IR63" i="6"/>
  <c r="IT63" i="6"/>
  <c r="IU63" i="6"/>
  <c r="IV63" i="6"/>
  <c r="IW63" i="6"/>
  <c r="IX63" i="6"/>
  <c r="IY63" i="6"/>
  <c r="IZ63" i="6"/>
  <c r="JA63" i="6"/>
  <c r="JB63" i="6"/>
  <c r="JC63" i="6"/>
  <c r="JD63" i="6"/>
  <c r="JE63" i="6"/>
  <c r="JF63" i="6"/>
  <c r="JG63" i="6"/>
  <c r="JH63" i="6"/>
  <c r="JI63" i="6"/>
  <c r="JJ63" i="6"/>
  <c r="JK63" i="6"/>
  <c r="JL63" i="6"/>
  <c r="JM63" i="6"/>
  <c r="JN63" i="6"/>
  <c r="JO63" i="6"/>
  <c r="JP63" i="6"/>
  <c r="JQ63" i="6"/>
  <c r="JR63" i="6"/>
  <c r="JS63" i="6"/>
  <c r="JT63" i="6"/>
  <c r="JU63" i="6"/>
  <c r="JV63" i="6"/>
  <c r="JW63" i="6"/>
  <c r="JX63" i="6"/>
  <c r="JY63" i="6"/>
  <c r="JZ63" i="6"/>
  <c r="KA63" i="6"/>
  <c r="KB63" i="6"/>
  <c r="KC63" i="6"/>
  <c r="KD63" i="6"/>
  <c r="KE63" i="6"/>
  <c r="KF63" i="6"/>
  <c r="KG63" i="6"/>
  <c r="KH63" i="6"/>
  <c r="KI63" i="6"/>
  <c r="KJ63" i="6"/>
  <c r="KK63" i="6"/>
  <c r="KL63" i="6"/>
  <c r="KM63" i="6"/>
  <c r="KN63" i="6"/>
  <c r="KO63" i="6"/>
  <c r="KP49" i="6"/>
  <c r="KQ49" i="6"/>
  <c r="KR49" i="6"/>
  <c r="KP50" i="6"/>
  <c r="KQ50" i="6"/>
  <c r="KR50" i="6"/>
  <c r="KP51" i="6"/>
  <c r="KQ51" i="6"/>
  <c r="KR51" i="6"/>
  <c r="KP52" i="6"/>
  <c r="KQ52" i="6"/>
  <c r="KR52" i="6"/>
  <c r="KP53" i="6"/>
  <c r="KQ53" i="6"/>
  <c r="KR53" i="6"/>
  <c r="KP54" i="6"/>
  <c r="KQ54" i="6"/>
  <c r="KR54" i="6"/>
  <c r="KP55" i="6"/>
  <c r="KQ55" i="6"/>
  <c r="KR55" i="6"/>
  <c r="KP56" i="6"/>
  <c r="KQ56" i="6"/>
  <c r="KR56" i="6"/>
  <c r="KP57" i="6"/>
  <c r="KQ57" i="6"/>
  <c r="KR57" i="6"/>
  <c r="KP58" i="6"/>
  <c r="KQ58" i="6"/>
  <c r="KR58" i="6"/>
  <c r="KP59" i="6"/>
  <c r="KQ59" i="6"/>
  <c r="KR59" i="6"/>
  <c r="KP60" i="6"/>
  <c r="KQ60" i="6"/>
  <c r="KR60" i="6"/>
  <c r="KP61" i="6"/>
  <c r="KQ61" i="6"/>
  <c r="KR61" i="6"/>
  <c r="KR48" i="6"/>
  <c r="KQ48" i="6"/>
  <c r="KP48" i="6"/>
  <c r="KR47" i="6"/>
  <c r="KQ47" i="6"/>
  <c r="KP47" i="6"/>
  <c r="KR46" i="6"/>
  <c r="KQ46" i="6"/>
  <c r="KP46" i="6"/>
  <c r="KR45" i="6"/>
  <c r="KQ45" i="6"/>
  <c r="KP45" i="6"/>
  <c r="KR44" i="6"/>
  <c r="KQ44" i="6"/>
  <c r="KP44" i="6"/>
  <c r="DH43" i="6"/>
  <c r="DI43" i="6"/>
  <c r="DJ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M43" i="6"/>
  <c r="IN43" i="6"/>
  <c r="IO43" i="6"/>
  <c r="IP43" i="6"/>
  <c r="IQ43" i="6"/>
  <c r="IR43" i="6"/>
  <c r="IT43" i="6"/>
  <c r="IU43" i="6"/>
  <c r="IV43" i="6"/>
  <c r="IW43" i="6"/>
  <c r="IX43" i="6"/>
  <c r="IY43" i="6"/>
  <c r="IZ43" i="6"/>
  <c r="JA43" i="6"/>
  <c r="JB43" i="6"/>
  <c r="JC43" i="6"/>
  <c r="JD43" i="6"/>
  <c r="JE43" i="6"/>
  <c r="JF43" i="6"/>
  <c r="JG43" i="6"/>
  <c r="JH43" i="6"/>
  <c r="JI43" i="6"/>
  <c r="JJ43" i="6"/>
  <c r="JK43" i="6"/>
  <c r="JL43" i="6"/>
  <c r="JM43" i="6"/>
  <c r="JN43" i="6"/>
  <c r="JO43" i="6"/>
  <c r="JP43" i="6"/>
  <c r="JQ43" i="6"/>
  <c r="JR43" i="6"/>
  <c r="JS43" i="6"/>
  <c r="JT43" i="6"/>
  <c r="JU43" i="6"/>
  <c r="JV43" i="6"/>
  <c r="JW43" i="6"/>
  <c r="JX43" i="6"/>
  <c r="JY43" i="6"/>
  <c r="JZ43" i="6"/>
  <c r="KA43" i="6"/>
  <c r="KB43" i="6"/>
  <c r="KC43" i="6"/>
  <c r="KD43" i="6"/>
  <c r="KE43" i="6"/>
  <c r="KF43" i="6"/>
  <c r="KG43" i="6"/>
  <c r="KH43" i="6"/>
  <c r="KI43" i="6"/>
  <c r="KJ43" i="6"/>
  <c r="KK43" i="6"/>
  <c r="KL43" i="6"/>
  <c r="KM43" i="6"/>
  <c r="KN43" i="6"/>
  <c r="KO43" i="6"/>
  <c r="DG43" i="6"/>
  <c r="DF43" i="6"/>
  <c r="DE43" i="6"/>
  <c r="DD43" i="6"/>
  <c r="DC43" i="6"/>
  <c r="KQ42" i="6"/>
  <c r="KP39" i="6"/>
  <c r="KQ39" i="6"/>
  <c r="KR39" i="6"/>
  <c r="KP40" i="6"/>
  <c r="KQ40" i="6"/>
  <c r="KR40" i="6"/>
  <c r="KP41" i="6"/>
  <c r="KQ41" i="6"/>
  <c r="KR41" i="6"/>
  <c r="KP42" i="6"/>
  <c r="KR42" i="6"/>
  <c r="KR38" i="6"/>
  <c r="KQ38" i="6"/>
  <c r="KP38" i="6"/>
  <c r="KR37" i="6"/>
  <c r="KQ37" i="6"/>
  <c r="KP37" i="6"/>
  <c r="KR36" i="6"/>
  <c r="KQ36" i="6"/>
  <c r="KP36" i="6"/>
  <c r="KR35" i="6"/>
  <c r="KQ35" i="6"/>
  <c r="KP35" i="6"/>
  <c r="KR34" i="6"/>
  <c r="KQ34" i="6"/>
  <c r="KP34" i="6"/>
  <c r="KR33" i="6"/>
  <c r="KQ33" i="6"/>
  <c r="KP33" i="6"/>
  <c r="KR32" i="6"/>
  <c r="KQ32" i="6"/>
  <c r="KP32" i="6"/>
  <c r="KR31" i="6"/>
  <c r="KQ31" i="6"/>
  <c r="KP31" i="6"/>
  <c r="KR30" i="6"/>
  <c r="KQ30" i="6"/>
  <c r="KP30" i="6"/>
  <c r="KR29" i="6"/>
  <c r="KQ29" i="6"/>
  <c r="KP29" i="6"/>
  <c r="KR28" i="6"/>
  <c r="KQ28" i="6"/>
  <c r="KP28" i="6"/>
  <c r="KR27" i="6"/>
  <c r="KQ27" i="6"/>
  <c r="KP27" i="6"/>
  <c r="KR26" i="6"/>
  <c r="KQ26" i="6"/>
  <c r="KP26" i="6"/>
  <c r="KR25" i="6"/>
  <c r="KQ25" i="6"/>
  <c r="KP25" i="6"/>
  <c r="KR24" i="6"/>
  <c r="KQ24" i="6"/>
  <c r="KP24" i="6"/>
  <c r="KR23" i="6"/>
  <c r="KQ23" i="6"/>
  <c r="KP23" i="6"/>
  <c r="KR22" i="6"/>
  <c r="KQ22" i="6"/>
  <c r="KP22" i="6"/>
  <c r="KR21" i="6"/>
  <c r="KQ21" i="6"/>
  <c r="KP21" i="6"/>
  <c r="KR43" i="6" l="1"/>
  <c r="KP62" i="6"/>
  <c r="KP43" i="6"/>
  <c r="KP63" i="6"/>
  <c r="KQ43" i="6"/>
  <c r="KQ62" i="6"/>
  <c r="KR62" i="6"/>
  <c r="KQ63" i="6"/>
  <c r="KR63" i="6"/>
  <c r="BU43" i="6"/>
  <c r="BV43" i="6"/>
  <c r="BW43" i="6"/>
  <c r="BX43" i="6"/>
  <c r="BY43" i="6"/>
  <c r="BU62" i="6"/>
  <c r="BV62" i="6"/>
  <c r="BW62" i="6"/>
  <c r="BX62" i="6"/>
  <c r="BY62" i="6"/>
  <c r="BU63" i="6"/>
  <c r="BV63" i="6"/>
  <c r="BW63" i="6"/>
  <c r="BX63" i="6"/>
  <c r="BY63" i="6"/>
  <c r="BT63" i="6"/>
  <c r="BT62" i="6"/>
  <c r="BT43" i="6"/>
  <c r="P61" i="6"/>
  <c r="O61" i="6"/>
  <c r="M61" i="6"/>
  <c r="K61" i="6"/>
  <c r="I61" i="6"/>
  <c r="H61" i="6"/>
  <c r="G61" i="6"/>
  <c r="F61" i="6"/>
  <c r="E61" i="6"/>
  <c r="D61" i="6"/>
  <c r="C61" i="6"/>
  <c r="B61" i="6"/>
  <c r="A61" i="6"/>
  <c r="P60" i="6"/>
  <c r="O60" i="6"/>
  <c r="M60" i="6"/>
  <c r="K60" i="6"/>
  <c r="I60" i="6"/>
  <c r="H60" i="6"/>
  <c r="G60" i="6"/>
  <c r="F60" i="6"/>
  <c r="E60" i="6"/>
  <c r="D60" i="6"/>
  <c r="C60" i="6"/>
  <c r="B60" i="6"/>
  <c r="A60" i="6"/>
  <c r="P59" i="6"/>
  <c r="O59" i="6"/>
  <c r="M59" i="6"/>
  <c r="K59" i="6"/>
  <c r="I59" i="6"/>
  <c r="H59" i="6"/>
  <c r="G59" i="6"/>
  <c r="F59" i="6"/>
  <c r="E59" i="6"/>
  <c r="D59" i="6"/>
  <c r="C59" i="6"/>
  <c r="B59" i="6"/>
  <c r="A59" i="6"/>
  <c r="P58" i="6"/>
  <c r="O58" i="6"/>
  <c r="M58" i="6"/>
  <c r="K58" i="6"/>
  <c r="I58" i="6"/>
  <c r="H58" i="6"/>
  <c r="G58" i="6"/>
  <c r="F58" i="6"/>
  <c r="E58" i="6"/>
  <c r="D58" i="6"/>
  <c r="C58" i="6"/>
  <c r="B58" i="6"/>
  <c r="A58" i="6"/>
  <c r="P57" i="6"/>
  <c r="O57" i="6"/>
  <c r="M57" i="6"/>
  <c r="K57" i="6"/>
  <c r="I57" i="6"/>
  <c r="H57" i="6"/>
  <c r="G57" i="6"/>
  <c r="F57" i="6"/>
  <c r="E57" i="6"/>
  <c r="D57" i="6"/>
  <c r="C57" i="6"/>
  <c r="B57" i="6"/>
  <c r="A57" i="6"/>
  <c r="P56" i="6"/>
  <c r="O56" i="6"/>
  <c r="M56" i="6"/>
  <c r="K56" i="6"/>
  <c r="I56" i="6"/>
  <c r="H56" i="6"/>
  <c r="G56" i="6"/>
  <c r="F56" i="6"/>
  <c r="E56" i="6"/>
  <c r="D56" i="6"/>
  <c r="C56" i="6"/>
  <c r="B56" i="6"/>
  <c r="A56" i="6"/>
  <c r="P55" i="6"/>
  <c r="O55" i="6"/>
  <c r="M55" i="6"/>
  <c r="K55" i="6"/>
  <c r="I55" i="6"/>
  <c r="H55" i="6"/>
  <c r="G55" i="6"/>
  <c r="F55" i="6"/>
  <c r="E55" i="6"/>
  <c r="D55" i="6"/>
  <c r="C55" i="6"/>
  <c r="B55" i="6"/>
  <c r="A55" i="6"/>
  <c r="P54" i="6"/>
  <c r="O54" i="6"/>
  <c r="M54" i="6"/>
  <c r="K54" i="6"/>
  <c r="I54" i="6"/>
  <c r="H54" i="6"/>
  <c r="G54" i="6"/>
  <c r="F54" i="6"/>
  <c r="E54" i="6"/>
  <c r="D54" i="6"/>
  <c r="C54" i="6"/>
  <c r="B54" i="6"/>
  <c r="A54" i="6"/>
  <c r="P53" i="6"/>
  <c r="O53" i="6"/>
  <c r="M53" i="6"/>
  <c r="K53" i="6"/>
  <c r="I53" i="6"/>
  <c r="H53" i="6"/>
  <c r="G53" i="6"/>
  <c r="F53" i="6"/>
  <c r="E53" i="6"/>
  <c r="D53" i="6"/>
  <c r="C53" i="6"/>
  <c r="B53" i="6"/>
  <c r="A53" i="6"/>
  <c r="P52" i="6"/>
  <c r="O52" i="6"/>
  <c r="M52" i="6"/>
  <c r="K52" i="6"/>
  <c r="I52" i="6"/>
  <c r="H52" i="6"/>
  <c r="G52" i="6"/>
  <c r="F52" i="6"/>
  <c r="E52" i="6"/>
  <c r="D52" i="6"/>
  <c r="C52" i="6"/>
  <c r="B52" i="6"/>
  <c r="A52" i="6"/>
  <c r="P51" i="6"/>
  <c r="O51" i="6"/>
  <c r="M51" i="6"/>
  <c r="K51" i="6"/>
  <c r="I51" i="6"/>
  <c r="H51" i="6"/>
  <c r="G51" i="6"/>
  <c r="F51" i="6"/>
  <c r="E51" i="6"/>
  <c r="D51" i="6"/>
  <c r="C51" i="6"/>
  <c r="B51" i="6"/>
  <c r="A51" i="6"/>
  <c r="P50" i="6"/>
  <c r="O50" i="6"/>
  <c r="M50" i="6"/>
  <c r="K50" i="6"/>
  <c r="I50" i="6"/>
  <c r="H50" i="6"/>
  <c r="G50" i="6"/>
  <c r="F50" i="6"/>
  <c r="E50" i="6"/>
  <c r="D50" i="6"/>
  <c r="C50" i="6"/>
  <c r="B50" i="6"/>
  <c r="A50" i="6"/>
  <c r="P49" i="6"/>
  <c r="O49" i="6"/>
  <c r="M49" i="6"/>
  <c r="K49" i="6"/>
  <c r="I49" i="6"/>
  <c r="H49" i="6"/>
  <c r="G49" i="6"/>
  <c r="F49" i="6"/>
  <c r="E49" i="6"/>
  <c r="D49" i="6"/>
  <c r="C49" i="6"/>
  <c r="B49" i="6"/>
  <c r="A49" i="6"/>
  <c r="P48" i="6"/>
  <c r="O48" i="6"/>
  <c r="M48" i="6"/>
  <c r="K48" i="6"/>
  <c r="I48" i="6"/>
  <c r="H48" i="6"/>
  <c r="G48" i="6"/>
  <c r="F48" i="6"/>
  <c r="E48" i="6"/>
  <c r="D48" i="6"/>
  <c r="C48" i="6"/>
  <c r="B48" i="6"/>
  <c r="A48" i="6"/>
  <c r="P47" i="6"/>
  <c r="O47" i="6"/>
  <c r="M47" i="6"/>
  <c r="K47" i="6"/>
  <c r="I47" i="6"/>
  <c r="H47" i="6"/>
  <c r="G47" i="6"/>
  <c r="F47" i="6"/>
  <c r="E47" i="6"/>
  <c r="D47" i="6"/>
  <c r="C47" i="6"/>
  <c r="B47" i="6"/>
  <c r="A47" i="6"/>
  <c r="P46" i="6"/>
  <c r="O46" i="6"/>
  <c r="M46" i="6"/>
  <c r="K46" i="6"/>
  <c r="I46" i="6"/>
  <c r="H46" i="6"/>
  <c r="G46" i="6"/>
  <c r="F46" i="6"/>
  <c r="E46" i="6"/>
  <c r="D46" i="6"/>
  <c r="C46" i="6"/>
  <c r="B46" i="6"/>
  <c r="A46" i="6"/>
  <c r="P45" i="6"/>
  <c r="O45" i="6"/>
  <c r="M45" i="6"/>
  <c r="K45" i="6"/>
  <c r="I45" i="6"/>
  <c r="H45" i="6"/>
  <c r="G45" i="6"/>
  <c r="F45" i="6"/>
  <c r="E45" i="6"/>
  <c r="D45" i="6"/>
  <c r="C45" i="6"/>
  <c r="B45" i="6"/>
  <c r="A45" i="6"/>
  <c r="P44" i="6"/>
  <c r="O44" i="6"/>
  <c r="M44" i="6"/>
  <c r="K44" i="6"/>
  <c r="I44" i="6"/>
  <c r="H44" i="6"/>
  <c r="G44" i="6"/>
  <c r="F44" i="6"/>
  <c r="E44" i="6"/>
  <c r="D44" i="6"/>
  <c r="C44" i="6"/>
  <c r="B44" i="6"/>
  <c r="A44" i="6"/>
  <c r="P42" i="6"/>
  <c r="O42" i="6"/>
  <c r="M42" i="6"/>
  <c r="K42" i="6"/>
  <c r="I42" i="6"/>
  <c r="H42" i="6"/>
  <c r="G42" i="6"/>
  <c r="F42" i="6"/>
  <c r="E42" i="6"/>
  <c r="D42" i="6"/>
  <c r="C42" i="6"/>
  <c r="B42" i="6"/>
  <c r="A42" i="6"/>
  <c r="P41" i="6"/>
  <c r="O41" i="6"/>
  <c r="M41" i="6"/>
  <c r="K41" i="6"/>
  <c r="I41" i="6"/>
  <c r="H41" i="6"/>
  <c r="G41" i="6"/>
  <c r="F41" i="6"/>
  <c r="E41" i="6"/>
  <c r="D41" i="6"/>
  <c r="C41" i="6"/>
  <c r="B41" i="6"/>
  <c r="A41" i="6"/>
  <c r="P40" i="6"/>
  <c r="O40" i="6"/>
  <c r="M40" i="6"/>
  <c r="K40" i="6"/>
  <c r="I40" i="6"/>
  <c r="H40" i="6"/>
  <c r="G40" i="6"/>
  <c r="F40" i="6"/>
  <c r="E40" i="6"/>
  <c r="D40" i="6"/>
  <c r="C40" i="6"/>
  <c r="B40" i="6"/>
  <c r="A40" i="6"/>
  <c r="P39" i="6"/>
  <c r="O39" i="6"/>
  <c r="M39" i="6"/>
  <c r="K39" i="6"/>
  <c r="I39" i="6"/>
  <c r="H39" i="6"/>
  <c r="G39" i="6"/>
  <c r="F39" i="6"/>
  <c r="E39" i="6"/>
  <c r="D39" i="6"/>
  <c r="C39" i="6"/>
  <c r="B39" i="6"/>
  <c r="A39" i="6"/>
  <c r="P38" i="6"/>
  <c r="O38" i="6"/>
  <c r="M38" i="6"/>
  <c r="K38" i="6"/>
  <c r="I38" i="6"/>
  <c r="H38" i="6"/>
  <c r="G38" i="6"/>
  <c r="F38" i="6"/>
  <c r="E38" i="6"/>
  <c r="D38" i="6"/>
  <c r="C38" i="6"/>
  <c r="B38" i="6"/>
  <c r="A38" i="6"/>
  <c r="P37" i="6"/>
  <c r="O37" i="6"/>
  <c r="M37" i="6"/>
  <c r="K37" i="6"/>
  <c r="I37" i="6"/>
  <c r="H37" i="6"/>
  <c r="G37" i="6"/>
  <c r="F37" i="6"/>
  <c r="E37" i="6"/>
  <c r="D37" i="6"/>
  <c r="C37" i="6"/>
  <c r="B37" i="6"/>
  <c r="A37" i="6"/>
  <c r="P36" i="6"/>
  <c r="O36" i="6"/>
  <c r="M36" i="6"/>
  <c r="K36" i="6"/>
  <c r="I36" i="6"/>
  <c r="H36" i="6"/>
  <c r="G36" i="6"/>
  <c r="F36" i="6"/>
  <c r="E36" i="6"/>
  <c r="D36" i="6"/>
  <c r="C36" i="6"/>
  <c r="B36" i="6"/>
  <c r="A36" i="6"/>
  <c r="P35" i="6"/>
  <c r="O35" i="6"/>
  <c r="M35" i="6"/>
  <c r="K35" i="6"/>
  <c r="I35" i="6"/>
  <c r="H35" i="6"/>
  <c r="G35" i="6"/>
  <c r="F35" i="6"/>
  <c r="E35" i="6"/>
  <c r="D35" i="6"/>
  <c r="C35" i="6"/>
  <c r="B35" i="6"/>
  <c r="A35" i="6"/>
  <c r="P34" i="6"/>
  <c r="O34" i="6"/>
  <c r="M34" i="6"/>
  <c r="K34" i="6"/>
  <c r="I34" i="6"/>
  <c r="H34" i="6"/>
  <c r="G34" i="6"/>
  <c r="F34" i="6"/>
  <c r="E34" i="6"/>
  <c r="D34" i="6"/>
  <c r="C34" i="6"/>
  <c r="B34" i="6"/>
  <c r="A34" i="6"/>
  <c r="P33" i="6"/>
  <c r="O33" i="6"/>
  <c r="M33" i="6"/>
  <c r="K33" i="6"/>
  <c r="I33" i="6"/>
  <c r="H33" i="6"/>
  <c r="G33" i="6"/>
  <c r="F33" i="6"/>
  <c r="E33" i="6"/>
  <c r="D33" i="6"/>
  <c r="C33" i="6"/>
  <c r="B33" i="6"/>
  <c r="A33" i="6"/>
  <c r="P32" i="6"/>
  <c r="O32" i="6"/>
  <c r="M32" i="6"/>
  <c r="K32" i="6"/>
  <c r="I32" i="6"/>
  <c r="H32" i="6"/>
  <c r="G32" i="6"/>
  <c r="F32" i="6"/>
  <c r="E32" i="6"/>
  <c r="D32" i="6"/>
  <c r="C32" i="6"/>
  <c r="B32" i="6"/>
  <c r="A32" i="6"/>
  <c r="P31" i="6"/>
  <c r="O31" i="6"/>
  <c r="M31" i="6"/>
  <c r="K31" i="6"/>
  <c r="I31" i="6"/>
  <c r="H31" i="6"/>
  <c r="G31" i="6"/>
  <c r="F31" i="6"/>
  <c r="E31" i="6"/>
  <c r="D31" i="6"/>
  <c r="C31" i="6"/>
  <c r="B31" i="6"/>
  <c r="A31" i="6"/>
  <c r="P30" i="6"/>
  <c r="O30" i="6"/>
  <c r="M30" i="6"/>
  <c r="K30" i="6"/>
  <c r="I30" i="6"/>
  <c r="H30" i="6"/>
  <c r="G30" i="6"/>
  <c r="F30" i="6"/>
  <c r="E30" i="6"/>
  <c r="D30" i="6"/>
  <c r="C30" i="6"/>
  <c r="B30" i="6"/>
  <c r="A30" i="6"/>
  <c r="P29" i="6"/>
  <c r="O29" i="6"/>
  <c r="M29" i="6"/>
  <c r="K29" i="6"/>
  <c r="I29" i="6"/>
  <c r="H29" i="6"/>
  <c r="G29" i="6"/>
  <c r="F29" i="6"/>
  <c r="E29" i="6"/>
  <c r="D29" i="6"/>
  <c r="C29" i="6"/>
  <c r="B29" i="6"/>
  <c r="A29" i="6"/>
  <c r="P28" i="6"/>
  <c r="O28" i="6"/>
  <c r="M28" i="6"/>
  <c r="K28" i="6"/>
  <c r="I28" i="6"/>
  <c r="H28" i="6"/>
  <c r="G28" i="6"/>
  <c r="F28" i="6"/>
  <c r="E28" i="6"/>
  <c r="D28" i="6"/>
  <c r="C28" i="6"/>
  <c r="B28" i="6"/>
  <c r="A28" i="6"/>
  <c r="P27" i="6"/>
  <c r="O27" i="6"/>
  <c r="M27" i="6"/>
  <c r="K27" i="6"/>
  <c r="I27" i="6"/>
  <c r="H27" i="6"/>
  <c r="G27" i="6"/>
  <c r="F27" i="6"/>
  <c r="E27" i="6"/>
  <c r="D27" i="6"/>
  <c r="C27" i="6"/>
  <c r="B27" i="6"/>
  <c r="A27" i="6"/>
  <c r="P26" i="6"/>
  <c r="O26" i="6"/>
  <c r="M26" i="6"/>
  <c r="K26" i="6"/>
  <c r="I26" i="6"/>
  <c r="H26" i="6"/>
  <c r="G26" i="6"/>
  <c r="F26" i="6"/>
  <c r="E26" i="6"/>
  <c r="D26" i="6"/>
  <c r="C26" i="6"/>
  <c r="B26" i="6"/>
  <c r="A26" i="6"/>
  <c r="P25" i="6"/>
  <c r="O25" i="6"/>
  <c r="M25" i="6"/>
  <c r="K25" i="6"/>
  <c r="I25" i="6"/>
  <c r="H25" i="6"/>
  <c r="G25" i="6"/>
  <c r="F25" i="6"/>
  <c r="E25" i="6"/>
  <c r="D25" i="6"/>
  <c r="C25" i="6"/>
  <c r="B25" i="6"/>
  <c r="A25" i="6"/>
  <c r="P24" i="6"/>
  <c r="O24" i="6"/>
  <c r="M24" i="6"/>
  <c r="K24" i="6"/>
  <c r="I24" i="6"/>
  <c r="H24" i="6"/>
  <c r="G24" i="6"/>
  <c r="F24" i="6"/>
  <c r="E24" i="6"/>
  <c r="D24" i="6"/>
  <c r="C24" i="6"/>
  <c r="B24" i="6"/>
  <c r="A24" i="6"/>
  <c r="P23" i="6"/>
  <c r="O23" i="6"/>
  <c r="M23" i="6"/>
  <c r="K23" i="6"/>
  <c r="I23" i="6"/>
  <c r="H23" i="6"/>
  <c r="G23" i="6"/>
  <c r="F23" i="6"/>
  <c r="E23" i="6"/>
  <c r="D23" i="6"/>
  <c r="C23" i="6"/>
  <c r="B23" i="6"/>
  <c r="A23" i="6"/>
  <c r="P22" i="6"/>
  <c r="O22" i="6"/>
  <c r="M22" i="6"/>
  <c r="K22" i="6"/>
  <c r="I22" i="6"/>
  <c r="H22" i="6"/>
  <c r="G22" i="6"/>
  <c r="F22" i="6"/>
  <c r="E22" i="6"/>
  <c r="D22" i="6"/>
  <c r="C22" i="6"/>
  <c r="B22" i="6"/>
  <c r="A22" i="6"/>
  <c r="P21" i="6"/>
  <c r="O21" i="6"/>
  <c r="M21" i="6"/>
  <c r="K21" i="6"/>
  <c r="I21" i="6"/>
  <c r="H21" i="6"/>
  <c r="G21" i="6"/>
  <c r="F21" i="6"/>
  <c r="E21" i="6"/>
  <c r="D21" i="6"/>
  <c r="C21" i="6"/>
  <c r="B21" i="6"/>
  <c r="A21" i="6"/>
  <c r="BI62" i="1"/>
  <c r="K62" i="1" l="1"/>
  <c r="L62" i="1"/>
  <c r="K43" i="1"/>
  <c r="L43" i="1"/>
  <c r="G11" i="3"/>
  <c r="G14" i="3"/>
  <c r="K63" i="1" l="1"/>
  <c r="L63" i="1"/>
  <c r="CC62" i="6"/>
  <c r="CD62" i="6"/>
  <c r="AE62" i="6"/>
  <c r="AF62" i="6"/>
  <c r="AG62" i="6"/>
  <c r="AH62" i="6"/>
  <c r="AI62" i="6"/>
  <c r="AJ62" i="6"/>
  <c r="AK62" i="6"/>
  <c r="AL62" i="6"/>
  <c r="AM62" i="6"/>
  <c r="AN62" i="6"/>
  <c r="AO62" i="6"/>
  <c r="AP62" i="6"/>
  <c r="AQ62" i="6"/>
  <c r="AR62" i="6"/>
  <c r="AS62" i="6"/>
  <c r="AT62" i="6"/>
  <c r="AU62" i="6"/>
  <c r="AV62" i="6"/>
  <c r="AW62" i="6"/>
  <c r="AX62" i="6"/>
  <c r="AY62" i="6"/>
  <c r="AZ62" i="6"/>
  <c r="BA62" i="6"/>
  <c r="BB62" i="6"/>
  <c r="BC62" i="6"/>
  <c r="BD62" i="6"/>
  <c r="BE62" i="6"/>
  <c r="BF62" i="6"/>
  <c r="BG62" i="6"/>
  <c r="BH62" i="6"/>
  <c r="BI62" i="6"/>
  <c r="BJ62" i="6"/>
  <c r="BK62" i="6"/>
  <c r="BL62" i="6"/>
  <c r="BM62" i="6"/>
  <c r="BN62" i="6"/>
  <c r="BO62" i="6"/>
  <c r="BP62" i="6"/>
  <c r="BQ62" i="6"/>
  <c r="BR62" i="6"/>
  <c r="BS62" i="6"/>
  <c r="AE63" i="6"/>
  <c r="AF63" i="6"/>
  <c r="AG63" i="6"/>
  <c r="AH63" i="6"/>
  <c r="AI63" i="6"/>
  <c r="AJ63" i="6"/>
  <c r="AK63" i="6"/>
  <c r="AL63" i="6"/>
  <c r="AM63" i="6"/>
  <c r="AN63" i="6"/>
  <c r="AO63" i="6"/>
  <c r="AP63" i="6"/>
  <c r="AQ63" i="6"/>
  <c r="AR63" i="6"/>
  <c r="AS63" i="6"/>
  <c r="AT63" i="6"/>
  <c r="AU63" i="6"/>
  <c r="AV63" i="6"/>
  <c r="AW63" i="6"/>
  <c r="AX63" i="6"/>
  <c r="AY63" i="6"/>
  <c r="AZ63" i="6"/>
  <c r="BA63" i="6"/>
  <c r="BB63" i="6"/>
  <c r="BC63" i="6"/>
  <c r="BD63" i="6"/>
  <c r="BE63" i="6"/>
  <c r="BF63" i="6"/>
  <c r="BG63" i="6"/>
  <c r="BH63" i="6"/>
  <c r="BI63" i="6"/>
  <c r="BJ63" i="6"/>
  <c r="BK63" i="6"/>
  <c r="BL63" i="6"/>
  <c r="BM63" i="6"/>
  <c r="BN63" i="6"/>
  <c r="BO63" i="6"/>
  <c r="BP63" i="6"/>
  <c r="BQ63" i="6"/>
  <c r="BR63" i="6"/>
  <c r="BS63" i="6"/>
  <c r="CC43" i="6"/>
  <c r="CD43" i="6"/>
  <c r="CE43" i="6"/>
  <c r="AE43" i="6"/>
  <c r="AF43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BF43" i="6"/>
  <c r="BG43" i="6"/>
  <c r="BH43" i="6"/>
  <c r="BI43" i="6"/>
  <c r="BJ43" i="6"/>
  <c r="BK43" i="6"/>
  <c r="BL43" i="6"/>
  <c r="BM43" i="6"/>
  <c r="BN43" i="6"/>
  <c r="BO43" i="6"/>
  <c r="BP43" i="6"/>
  <c r="BQ43" i="6"/>
  <c r="BR43" i="6"/>
  <c r="BS43" i="6"/>
  <c r="AT43" i="1" l="1"/>
  <c r="AU43" i="1"/>
  <c r="BA43" i="1"/>
  <c r="BT43" i="1" l="1"/>
  <c r="BV62" i="1"/>
  <c r="BU62" i="1"/>
  <c r="BV63" i="1"/>
  <c r="BU63" i="1"/>
  <c r="BX62" i="1"/>
  <c r="BT62" i="1"/>
  <c r="BV43" i="1"/>
  <c r="BU43" i="1"/>
  <c r="BX43" i="1"/>
  <c r="BX63" i="1"/>
  <c r="BS62" i="1"/>
  <c r="BT63" i="1"/>
  <c r="BS43" i="1"/>
  <c r="BS63" i="1"/>
  <c r="CH62" i="1" l="1"/>
  <c r="CH63" i="1"/>
  <c r="CH43" i="1"/>
  <c r="CY62" i="6"/>
  <c r="CZ62" i="6"/>
  <c r="DA62" i="6"/>
  <c r="DB62" i="6"/>
  <c r="CY63" i="6"/>
  <c r="CZ63" i="6"/>
  <c r="DA63" i="6"/>
  <c r="DB63" i="6"/>
  <c r="CY43" i="6"/>
  <c r="CZ43" i="6"/>
  <c r="DA43" i="6"/>
  <c r="BZ43" i="6"/>
  <c r="BZ62" i="6"/>
  <c r="BZ63" i="6"/>
  <c r="Q83" i="1"/>
  <c r="Q80" i="1"/>
  <c r="T63" i="6"/>
  <c r="U63" i="6"/>
  <c r="V63" i="6"/>
  <c r="W63" i="6"/>
  <c r="X63" i="6"/>
  <c r="Y63" i="6"/>
  <c r="Z63" i="6"/>
  <c r="AA63" i="6"/>
  <c r="AB63" i="6"/>
  <c r="AC63" i="6"/>
  <c r="AD63" i="6"/>
  <c r="CA63" i="6"/>
  <c r="CB63" i="6"/>
  <c r="CC63" i="6"/>
  <c r="CD63" i="6"/>
  <c r="CE63" i="6"/>
  <c r="CF63" i="6"/>
  <c r="CG63" i="6"/>
  <c r="CH63" i="6"/>
  <c r="CI63" i="6"/>
  <c r="CJ63" i="6"/>
  <c r="CK63" i="6"/>
  <c r="CL63" i="6"/>
  <c r="CM63" i="6"/>
  <c r="CN63" i="6"/>
  <c r="CO63" i="6"/>
  <c r="CP63" i="6"/>
  <c r="CQ63" i="6"/>
  <c r="CR63" i="6"/>
  <c r="CS63" i="6"/>
  <c r="CT63" i="6"/>
  <c r="CU63" i="6"/>
  <c r="CV63" i="6"/>
  <c r="CW63" i="6"/>
  <c r="CX63" i="6"/>
  <c r="V63" i="1"/>
  <c r="W63" i="1"/>
  <c r="X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Q45" i="6"/>
  <c r="CK45" i="1" s="1"/>
  <c r="R45" i="6"/>
  <c r="CL45" i="1" s="1"/>
  <c r="S45" i="6"/>
  <c r="CM45" i="1" s="1"/>
  <c r="Q46" i="6"/>
  <c r="CK46" i="1" s="1"/>
  <c r="R46" i="6"/>
  <c r="CL46" i="1" s="1"/>
  <c r="S46" i="6"/>
  <c r="CM46" i="1" s="1"/>
  <c r="Q47" i="6"/>
  <c r="CK47" i="1" s="1"/>
  <c r="R47" i="6"/>
  <c r="CL47" i="1" s="1"/>
  <c r="S47" i="6"/>
  <c r="CM47" i="1" s="1"/>
  <c r="Q48" i="6"/>
  <c r="CK48" i="1" s="1"/>
  <c r="R48" i="6"/>
  <c r="CL48" i="1" s="1"/>
  <c r="S48" i="6"/>
  <c r="CM48" i="1" s="1"/>
  <c r="Q49" i="6"/>
  <c r="CK49" i="1" s="1"/>
  <c r="R49" i="6"/>
  <c r="CL49" i="1" s="1"/>
  <c r="S49" i="6"/>
  <c r="CM49" i="1" s="1"/>
  <c r="Q50" i="6"/>
  <c r="CK50" i="1" s="1"/>
  <c r="R50" i="6"/>
  <c r="CL50" i="1" s="1"/>
  <c r="S50" i="6"/>
  <c r="CM50" i="1" s="1"/>
  <c r="Q51" i="6"/>
  <c r="CK51" i="1" s="1"/>
  <c r="R51" i="6"/>
  <c r="CL51" i="1" s="1"/>
  <c r="S51" i="6"/>
  <c r="CM51" i="1" s="1"/>
  <c r="Q52" i="6"/>
  <c r="CK52" i="1" s="1"/>
  <c r="R52" i="6"/>
  <c r="CL52" i="1" s="1"/>
  <c r="S52" i="6"/>
  <c r="CM52" i="1" s="1"/>
  <c r="Q53" i="6"/>
  <c r="CK53" i="1" s="1"/>
  <c r="R53" i="6"/>
  <c r="CL53" i="1" s="1"/>
  <c r="S53" i="6"/>
  <c r="CM53" i="1" s="1"/>
  <c r="Q54" i="6"/>
  <c r="CK54" i="1" s="1"/>
  <c r="R54" i="6"/>
  <c r="CL54" i="1" s="1"/>
  <c r="S54" i="6"/>
  <c r="CM54" i="1" s="1"/>
  <c r="Q55" i="6"/>
  <c r="CK55" i="1" s="1"/>
  <c r="R55" i="6"/>
  <c r="CL55" i="1" s="1"/>
  <c r="S55" i="6"/>
  <c r="CM55" i="1" s="1"/>
  <c r="Q56" i="6"/>
  <c r="CK56" i="1" s="1"/>
  <c r="R56" i="6"/>
  <c r="CL56" i="1" s="1"/>
  <c r="S56" i="6"/>
  <c r="CM56" i="1" s="1"/>
  <c r="Q57" i="6"/>
  <c r="CK57" i="1" s="1"/>
  <c r="R57" i="6"/>
  <c r="CL57" i="1" s="1"/>
  <c r="S57" i="6"/>
  <c r="CM57" i="1" s="1"/>
  <c r="Q58" i="6"/>
  <c r="CK58" i="1" s="1"/>
  <c r="R58" i="6"/>
  <c r="CL58" i="1" s="1"/>
  <c r="S58" i="6"/>
  <c r="CM58" i="1" s="1"/>
  <c r="Q59" i="6"/>
  <c r="CK59" i="1" s="1"/>
  <c r="R59" i="6"/>
  <c r="CL59" i="1" s="1"/>
  <c r="S59" i="6"/>
  <c r="CM59" i="1" s="1"/>
  <c r="Q60" i="6"/>
  <c r="CK60" i="1" s="1"/>
  <c r="R60" i="6"/>
  <c r="CL60" i="1" s="1"/>
  <c r="S60" i="6"/>
  <c r="CM60" i="1" s="1"/>
  <c r="Q61" i="6"/>
  <c r="CK61" i="1" s="1"/>
  <c r="R61" i="6"/>
  <c r="CL61" i="1" s="1"/>
  <c r="S61" i="6"/>
  <c r="CM61" i="1" s="1"/>
  <c r="S44" i="6"/>
  <c r="CM44" i="1" s="1"/>
  <c r="R44" i="6"/>
  <c r="CL44" i="1" s="1"/>
  <c r="Q44" i="6"/>
  <c r="CK44" i="1" s="1"/>
  <c r="Q21" i="6"/>
  <c r="CK21" i="1" s="1"/>
  <c r="R21" i="6"/>
  <c r="CL21" i="1" s="1"/>
  <c r="S21" i="6"/>
  <c r="CM21" i="1" s="1"/>
  <c r="Q22" i="6"/>
  <c r="CK22" i="1" s="1"/>
  <c r="R22" i="6"/>
  <c r="CL22" i="1" s="1"/>
  <c r="S22" i="6"/>
  <c r="CM22" i="1" s="1"/>
  <c r="Q23" i="6"/>
  <c r="CK23" i="1" s="1"/>
  <c r="R23" i="6"/>
  <c r="CL23" i="1" s="1"/>
  <c r="S23" i="6"/>
  <c r="CM23" i="1" s="1"/>
  <c r="Q24" i="6"/>
  <c r="CK24" i="1" s="1"/>
  <c r="R24" i="6"/>
  <c r="CL24" i="1" s="1"/>
  <c r="S24" i="6"/>
  <c r="CM24" i="1" s="1"/>
  <c r="Q25" i="6"/>
  <c r="CK25" i="1" s="1"/>
  <c r="R25" i="6"/>
  <c r="CL25" i="1" s="1"/>
  <c r="S25" i="6"/>
  <c r="CM25" i="1" s="1"/>
  <c r="Q26" i="6"/>
  <c r="CK26" i="1" s="1"/>
  <c r="R26" i="6"/>
  <c r="CL26" i="1" s="1"/>
  <c r="S26" i="6"/>
  <c r="CM26" i="1" s="1"/>
  <c r="Q27" i="6"/>
  <c r="CK27" i="1" s="1"/>
  <c r="R27" i="6"/>
  <c r="CL27" i="1" s="1"/>
  <c r="S27" i="6"/>
  <c r="CM27" i="1" s="1"/>
  <c r="Q28" i="6"/>
  <c r="CK28" i="1" s="1"/>
  <c r="R28" i="6"/>
  <c r="CL28" i="1" s="1"/>
  <c r="S28" i="6"/>
  <c r="CM28" i="1" s="1"/>
  <c r="Q29" i="6"/>
  <c r="CK29" i="1" s="1"/>
  <c r="R29" i="6"/>
  <c r="CL29" i="1" s="1"/>
  <c r="S29" i="6"/>
  <c r="CM29" i="1" s="1"/>
  <c r="Q30" i="6"/>
  <c r="CK30" i="1" s="1"/>
  <c r="R30" i="6"/>
  <c r="CL30" i="1" s="1"/>
  <c r="S30" i="6"/>
  <c r="CM30" i="1" s="1"/>
  <c r="Q31" i="6"/>
  <c r="CK31" i="1" s="1"/>
  <c r="R31" i="6"/>
  <c r="CL31" i="1" s="1"/>
  <c r="S31" i="6"/>
  <c r="CM31" i="1" s="1"/>
  <c r="Q32" i="6"/>
  <c r="CK32" i="1" s="1"/>
  <c r="R32" i="6"/>
  <c r="CL32" i="1" s="1"/>
  <c r="S32" i="6"/>
  <c r="CM32" i="1" s="1"/>
  <c r="Q33" i="6"/>
  <c r="CK33" i="1" s="1"/>
  <c r="R33" i="6"/>
  <c r="CL33" i="1" s="1"/>
  <c r="S33" i="6"/>
  <c r="CM33" i="1" s="1"/>
  <c r="Q34" i="6"/>
  <c r="CK34" i="1" s="1"/>
  <c r="R34" i="6"/>
  <c r="CL34" i="1" s="1"/>
  <c r="S34" i="6"/>
  <c r="CM34" i="1" s="1"/>
  <c r="Q35" i="6"/>
  <c r="CK35" i="1" s="1"/>
  <c r="R35" i="6"/>
  <c r="CL35" i="1" s="1"/>
  <c r="S35" i="6"/>
  <c r="CM35" i="1" s="1"/>
  <c r="Q36" i="6"/>
  <c r="CK36" i="1" s="1"/>
  <c r="R36" i="6"/>
  <c r="CL36" i="1" s="1"/>
  <c r="S36" i="6"/>
  <c r="CM36" i="1" s="1"/>
  <c r="Q37" i="6"/>
  <c r="CK37" i="1" s="1"/>
  <c r="R37" i="6"/>
  <c r="CL37" i="1" s="1"/>
  <c r="S37" i="6"/>
  <c r="CM37" i="1" s="1"/>
  <c r="Q38" i="6"/>
  <c r="CK38" i="1" s="1"/>
  <c r="R38" i="6"/>
  <c r="CL38" i="1" s="1"/>
  <c r="S38" i="6"/>
  <c r="CM38" i="1" s="1"/>
  <c r="Q39" i="6"/>
  <c r="CK39" i="1" s="1"/>
  <c r="R39" i="6"/>
  <c r="CL39" i="1" s="1"/>
  <c r="S39" i="6"/>
  <c r="CM39" i="1" s="1"/>
  <c r="Q40" i="6"/>
  <c r="CK40" i="1" s="1"/>
  <c r="R40" i="6"/>
  <c r="CL40" i="1" s="1"/>
  <c r="S40" i="6"/>
  <c r="CM40" i="1" s="1"/>
  <c r="Q41" i="6"/>
  <c r="CK41" i="1" s="1"/>
  <c r="R41" i="6"/>
  <c r="CL41" i="1" s="1"/>
  <c r="S41" i="6"/>
  <c r="CM41" i="1" s="1"/>
  <c r="Q42" i="6"/>
  <c r="R42" i="6"/>
  <c r="CL42" i="1" s="1"/>
  <c r="S42" i="6"/>
  <c r="CM42" i="1" s="1"/>
  <c r="S20" i="6"/>
  <c r="CM20" i="1" s="1"/>
  <c r="R20" i="6"/>
  <c r="CL20" i="1" s="1"/>
  <c r="Q20" i="6"/>
  <c r="CK20" i="1" s="1"/>
  <c r="I62" i="6"/>
  <c r="H62" i="6"/>
  <c r="G62" i="6"/>
  <c r="F62" i="6"/>
  <c r="E62" i="6"/>
  <c r="D62" i="6"/>
  <c r="C62" i="6"/>
  <c r="B62" i="6"/>
  <c r="A62" i="6"/>
  <c r="CK63" i="1" l="1"/>
  <c r="CL63" i="1"/>
  <c r="CM63" i="1"/>
  <c r="CK43" i="1"/>
  <c r="CK62" i="1"/>
  <c r="CM43" i="1"/>
  <c r="CL62" i="1"/>
  <c r="CL43" i="1"/>
  <c r="CM62" i="1"/>
  <c r="S63" i="6"/>
  <c r="Q63" i="6"/>
  <c r="R63" i="6"/>
  <c r="M20" i="6" l="1"/>
  <c r="J62" i="1"/>
  <c r="J43" i="1"/>
  <c r="AA61" i="1"/>
  <c r="V43" i="1"/>
  <c r="W43" i="1"/>
  <c r="X43" i="1"/>
  <c r="AB43" i="1"/>
  <c r="M24" i="9" s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Y43" i="1"/>
  <c r="AZ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V62" i="1"/>
  <c r="P62" i="6" s="1"/>
  <c r="W62" i="1"/>
  <c r="X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Z62" i="1"/>
  <c r="BA62" i="1"/>
  <c r="BB62" i="1"/>
  <c r="BC62" i="1"/>
  <c r="BD62" i="1"/>
  <c r="BE62" i="1"/>
  <c r="BF62" i="1"/>
  <c r="BG62" i="1"/>
  <c r="BH62" i="1"/>
  <c r="BJ62" i="1"/>
  <c r="BK62" i="1"/>
  <c r="BL62" i="1"/>
  <c r="BM62" i="1"/>
  <c r="BN62" i="1"/>
  <c r="BO62" i="1"/>
  <c r="BP62" i="1"/>
  <c r="AX39" i="1"/>
  <c r="AW39" i="1" s="1"/>
  <c r="AV39" i="1" s="1"/>
  <c r="AX40" i="1"/>
  <c r="AW40" i="1" s="1"/>
  <c r="AV40" i="1" s="1"/>
  <c r="AX41" i="1"/>
  <c r="AW41" i="1" s="1"/>
  <c r="AV41" i="1" s="1"/>
  <c r="AA39" i="1"/>
  <c r="AA40" i="1"/>
  <c r="AA41" i="1"/>
  <c r="N39" i="1"/>
  <c r="BW39" i="1" s="1"/>
  <c r="Q39" i="1"/>
  <c r="N40" i="1"/>
  <c r="BW40" i="1" s="1"/>
  <c r="Q40" i="1"/>
  <c r="N41" i="1"/>
  <c r="BW41" i="1" s="1"/>
  <c r="Q41" i="1"/>
  <c r="J63" i="1" l="1"/>
  <c r="N40" i="6"/>
  <c r="N41" i="6"/>
  <c r="N39" i="6"/>
  <c r="BY41" i="1"/>
  <c r="CC41" i="1" s="1"/>
  <c r="BY39" i="1"/>
  <c r="CD39" i="1" s="1"/>
  <c r="BY40" i="1"/>
  <c r="CA40" i="1" s="1"/>
  <c r="K62" i="6"/>
  <c r="Z40" i="1"/>
  <c r="L40" i="6" s="1"/>
  <c r="Z39" i="1"/>
  <c r="L39" i="6" s="1"/>
  <c r="Z61" i="1"/>
  <c r="M62" i="6"/>
  <c r="O62" i="6"/>
  <c r="Z41" i="1"/>
  <c r="L41" i="6" s="1"/>
  <c r="Q62" i="6"/>
  <c r="P41" i="1"/>
  <c r="P40" i="1"/>
  <c r="P39" i="1"/>
  <c r="CE41" i="1" l="1"/>
  <c r="CG41" i="1" s="1"/>
  <c r="CC39" i="1"/>
  <c r="CB39" i="1"/>
  <c r="CB41" i="1"/>
  <c r="CA41" i="1"/>
  <c r="BZ39" i="1"/>
  <c r="CA39" i="1"/>
  <c r="CE39" i="1"/>
  <c r="CG39" i="1" s="1"/>
  <c r="CD41" i="1"/>
  <c r="BZ41" i="1"/>
  <c r="CB40" i="1"/>
  <c r="CJ40" i="1" s="1"/>
  <c r="CC40" i="1"/>
  <c r="CD40" i="1"/>
  <c r="BZ40" i="1"/>
  <c r="CE40" i="1"/>
  <c r="CG40" i="1" s="1"/>
  <c r="Y40" i="1"/>
  <c r="J40" i="6" s="1"/>
  <c r="O39" i="1"/>
  <c r="Y39" i="1"/>
  <c r="O40" i="1"/>
  <c r="O41" i="1"/>
  <c r="Y41" i="1"/>
  <c r="Y61" i="1"/>
  <c r="Q43" i="6"/>
  <c r="CJ41" i="1" l="1"/>
  <c r="CI41" i="1"/>
  <c r="CI39" i="1"/>
  <c r="CF39" i="1"/>
  <c r="CJ39" i="1"/>
  <c r="CF41" i="1"/>
  <c r="T40" i="1"/>
  <c r="R40" i="1"/>
  <c r="M39" i="1"/>
  <c r="U39" i="1" s="1"/>
  <c r="J39" i="6"/>
  <c r="S39" i="1"/>
  <c r="R39" i="1"/>
  <c r="T39" i="1"/>
  <c r="CI40" i="1"/>
  <c r="CF40" i="1"/>
  <c r="M41" i="1"/>
  <c r="BQ41" i="1" s="1"/>
  <c r="J41" i="6"/>
  <c r="T41" i="1"/>
  <c r="R41" i="1"/>
  <c r="M40" i="1"/>
  <c r="BQ40" i="1" s="1"/>
  <c r="CU62" i="6"/>
  <c r="CU43" i="6"/>
  <c r="BQ39" i="1" l="1"/>
  <c r="BR39" i="1" s="1"/>
  <c r="BR40" i="1"/>
  <c r="U40" i="1"/>
  <c r="BR41" i="1"/>
  <c r="U41" i="1"/>
  <c r="H14" i="3"/>
  <c r="T62" i="6" l="1"/>
  <c r="U62" i="6"/>
  <c r="V62" i="6"/>
  <c r="W62" i="6"/>
  <c r="X62" i="6"/>
  <c r="Y62" i="6"/>
  <c r="Z62" i="6"/>
  <c r="AA62" i="6"/>
  <c r="AB62" i="6"/>
  <c r="AC62" i="6"/>
  <c r="AD62" i="6"/>
  <c r="CA62" i="6"/>
  <c r="CB62" i="6"/>
  <c r="CE62" i="6"/>
  <c r="CF62" i="6"/>
  <c r="CG62" i="6"/>
  <c r="CH62" i="6"/>
  <c r="CI62" i="6"/>
  <c r="CJ62" i="6"/>
  <c r="CK62" i="6"/>
  <c r="CL62" i="6"/>
  <c r="CM62" i="6"/>
  <c r="CN62" i="6"/>
  <c r="CO62" i="6"/>
  <c r="CP62" i="6"/>
  <c r="CQ62" i="6"/>
  <c r="CR62" i="6"/>
  <c r="CS62" i="6"/>
  <c r="CT62" i="6"/>
  <c r="CV62" i="6"/>
  <c r="CW62" i="6"/>
  <c r="CX62" i="6"/>
  <c r="A20" i="6"/>
  <c r="T43" i="6" l="1"/>
  <c r="U43" i="6"/>
  <c r="V43" i="6"/>
  <c r="W43" i="6"/>
  <c r="X43" i="6"/>
  <c r="Y43" i="6"/>
  <c r="Z43" i="6"/>
  <c r="AA43" i="6"/>
  <c r="AB43" i="6"/>
  <c r="AC43" i="6"/>
  <c r="AD43" i="6"/>
  <c r="CA43" i="6"/>
  <c r="CB43" i="6"/>
  <c r="CF43" i="6"/>
  <c r="CG43" i="6"/>
  <c r="CH43" i="6"/>
  <c r="CI43" i="6"/>
  <c r="CJ43" i="6"/>
  <c r="CK43" i="6"/>
  <c r="CL43" i="6"/>
  <c r="CM43" i="6"/>
  <c r="CN43" i="6"/>
  <c r="CO43" i="6"/>
  <c r="CP43" i="6"/>
  <c r="CQ43" i="6"/>
  <c r="CR43" i="6"/>
  <c r="CS43" i="6"/>
  <c r="CT43" i="6"/>
  <c r="CV43" i="6"/>
  <c r="CW43" i="6"/>
  <c r="CX43" i="6"/>
  <c r="DB43" i="6"/>
  <c r="P20" i="6"/>
  <c r="I20" i="6"/>
  <c r="B43" i="6"/>
  <c r="C43" i="6"/>
  <c r="D43" i="6"/>
  <c r="E43" i="6"/>
  <c r="F43" i="6"/>
  <c r="G43" i="6"/>
  <c r="H43" i="6"/>
  <c r="I43" i="6"/>
  <c r="H20" i="6"/>
  <c r="G20" i="6"/>
  <c r="F20" i="6"/>
  <c r="E20" i="6"/>
  <c r="D20" i="6"/>
  <c r="C20" i="6"/>
  <c r="B20" i="6"/>
  <c r="O20" i="6"/>
  <c r="K20" i="6"/>
  <c r="Q20" i="1"/>
  <c r="N20" i="1"/>
  <c r="BW20" i="1" s="1"/>
  <c r="BY20" i="1" s="1"/>
  <c r="N44" i="1"/>
  <c r="BW44" i="1" s="1"/>
  <c r="BY44" i="1" l="1"/>
  <c r="CD20" i="1"/>
  <c r="BZ20" i="1"/>
  <c r="CE20" i="1"/>
  <c r="CC20" i="1"/>
  <c r="CA20" i="1"/>
  <c r="CB20" i="1"/>
  <c r="S62" i="6"/>
  <c r="R62" i="6"/>
  <c r="R43" i="6"/>
  <c r="S43" i="6"/>
  <c r="CG20" i="1" l="1"/>
  <c r="CJ20" i="1"/>
  <c r="CI20" i="1"/>
  <c r="CF20" i="1"/>
  <c r="P43" i="6"/>
  <c r="M43" i="6" l="1"/>
  <c r="O43" i="6"/>
  <c r="K43" i="6" l="1"/>
  <c r="Q61" i="1" l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N61" i="1"/>
  <c r="BW61" i="1" s="1"/>
  <c r="N59" i="1"/>
  <c r="BW59" i="1" s="1"/>
  <c r="N58" i="1"/>
  <c r="BW58" i="1" s="1"/>
  <c r="N57" i="1"/>
  <c r="BW57" i="1" s="1"/>
  <c r="N56" i="1"/>
  <c r="BW56" i="1" s="1"/>
  <c r="N55" i="1"/>
  <c r="BW55" i="1" s="1"/>
  <c r="N54" i="1"/>
  <c r="BW54" i="1" s="1"/>
  <c r="N53" i="1"/>
  <c r="BW53" i="1" s="1"/>
  <c r="N52" i="1"/>
  <c r="BW52" i="1" s="1"/>
  <c r="N51" i="1"/>
  <c r="BW51" i="1" s="1"/>
  <c r="N50" i="1"/>
  <c r="BW50" i="1" s="1"/>
  <c r="N49" i="1"/>
  <c r="BW49" i="1" s="1"/>
  <c r="N48" i="1"/>
  <c r="BW48" i="1" s="1"/>
  <c r="N47" i="1"/>
  <c r="BW47" i="1" s="1"/>
  <c r="N46" i="1"/>
  <c r="BW46" i="1" s="1"/>
  <c r="N45" i="1"/>
  <c r="BW45" i="1" s="1"/>
  <c r="N38" i="1"/>
  <c r="BW38" i="1" s="1"/>
  <c r="N37" i="1"/>
  <c r="BW37" i="1" s="1"/>
  <c r="N36" i="1"/>
  <c r="BW36" i="1" s="1"/>
  <c r="N35" i="1"/>
  <c r="BW35" i="1" s="1"/>
  <c r="N34" i="1"/>
  <c r="BW34" i="1" s="1"/>
  <c r="N33" i="1"/>
  <c r="BW33" i="1" s="1"/>
  <c r="N32" i="1"/>
  <c r="BW32" i="1" s="1"/>
  <c r="N31" i="1"/>
  <c r="BW31" i="1" s="1"/>
  <c r="N30" i="1"/>
  <c r="BW30" i="1" s="1"/>
  <c r="N29" i="1"/>
  <c r="BW29" i="1" s="1"/>
  <c r="N28" i="1"/>
  <c r="BW28" i="1" s="1"/>
  <c r="N27" i="1"/>
  <c r="BW27" i="1" s="1"/>
  <c r="N26" i="1"/>
  <c r="BW26" i="1" s="1"/>
  <c r="N25" i="1"/>
  <c r="BW25" i="1" s="1"/>
  <c r="N24" i="1"/>
  <c r="BW24" i="1" s="1"/>
  <c r="N23" i="1"/>
  <c r="BW23" i="1" s="1"/>
  <c r="N22" i="1"/>
  <c r="BW22" i="1" s="1"/>
  <c r="N21" i="1"/>
  <c r="BW21" i="1" s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61" i="1"/>
  <c r="N61" i="6" s="1"/>
  <c r="AX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N42" i="6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20" i="1"/>
  <c r="N34" i="6" l="1"/>
  <c r="N55" i="6"/>
  <c r="N35" i="6"/>
  <c r="N54" i="6"/>
  <c r="N23" i="6"/>
  <c r="N22" i="6"/>
  <c r="N57" i="6"/>
  <c r="N37" i="6"/>
  <c r="N58" i="6"/>
  <c r="N38" i="6"/>
  <c r="N56" i="6"/>
  <c r="N36" i="6"/>
  <c r="N21" i="6"/>
  <c r="N32" i="6"/>
  <c r="N52" i="6"/>
  <c r="N53" i="6"/>
  <c r="N33" i="6"/>
  <c r="N51" i="6"/>
  <c r="N31" i="6"/>
  <c r="N30" i="6"/>
  <c r="N50" i="6"/>
  <c r="BY49" i="1"/>
  <c r="CB49" i="1" s="1"/>
  <c r="BY30" i="1"/>
  <c r="CB30" i="1" s="1"/>
  <c r="P84" i="1"/>
  <c r="Q84" i="1" s="1"/>
  <c r="BY31" i="1"/>
  <c r="CB31" i="1" s="1"/>
  <c r="P81" i="1"/>
  <c r="Q81" i="1" s="1"/>
  <c r="BY33" i="1"/>
  <c r="CC33" i="1" s="1"/>
  <c r="BY34" i="1"/>
  <c r="CB34" i="1" s="1"/>
  <c r="N59" i="6"/>
  <c r="BY35" i="1"/>
  <c r="CD35" i="1" s="1"/>
  <c r="BY32" i="1"/>
  <c r="CE32" i="1" s="1"/>
  <c r="CG32" i="1" s="1"/>
  <c r="BY36" i="1"/>
  <c r="CD36" i="1" s="1"/>
  <c r="BY57" i="1"/>
  <c r="CB57" i="1" s="1"/>
  <c r="BY37" i="1"/>
  <c r="CA37" i="1" s="1"/>
  <c r="BY58" i="1"/>
  <c r="CD58" i="1" s="1"/>
  <c r="N49" i="6"/>
  <c r="N29" i="6"/>
  <c r="BY38" i="1"/>
  <c r="CC38" i="1" s="1"/>
  <c r="BY59" i="1"/>
  <c r="BZ59" i="1" s="1"/>
  <c r="P79" i="1"/>
  <c r="N28" i="6"/>
  <c r="N27" i="6"/>
  <c r="BY24" i="1"/>
  <c r="CA24" i="1" s="1"/>
  <c r="BY25" i="1"/>
  <c r="CC25" i="1" s="1"/>
  <c r="BY28" i="1"/>
  <c r="CD28" i="1" s="1"/>
  <c r="BY29" i="1"/>
  <c r="CD29" i="1" s="1"/>
  <c r="N48" i="6"/>
  <c r="N47" i="6"/>
  <c r="N46" i="6"/>
  <c r="N45" i="6"/>
  <c r="N25" i="6"/>
  <c r="BY26" i="1"/>
  <c r="BZ26" i="1" s="1"/>
  <c r="BZ44" i="1"/>
  <c r="CB44" i="1"/>
  <c r="CC44" i="1"/>
  <c r="CE44" i="1"/>
  <c r="CG44" i="1" s="1"/>
  <c r="CD44" i="1"/>
  <c r="CA44" i="1"/>
  <c r="BY61" i="1"/>
  <c r="CD61" i="1" s="1"/>
  <c r="P82" i="1"/>
  <c r="Q82" i="1" s="1"/>
  <c r="N26" i="6"/>
  <c r="N60" i="6"/>
  <c r="N44" i="6"/>
  <c r="N24" i="6"/>
  <c r="BY27" i="1"/>
  <c r="BZ27" i="1" s="1"/>
  <c r="BY48" i="1"/>
  <c r="BZ48" i="1" s="1"/>
  <c r="BY56" i="1"/>
  <c r="BY55" i="1"/>
  <c r="CD55" i="1" s="1"/>
  <c r="BY54" i="1"/>
  <c r="CD54" i="1" s="1"/>
  <c r="BY53" i="1"/>
  <c r="BY52" i="1"/>
  <c r="CD52" i="1" s="1"/>
  <c r="BY51" i="1"/>
  <c r="CD51" i="1" s="1"/>
  <c r="BY50" i="1"/>
  <c r="CD50" i="1" s="1"/>
  <c r="BY47" i="1"/>
  <c r="CD47" i="1" s="1"/>
  <c r="BY46" i="1"/>
  <c r="CD46" i="1" s="1"/>
  <c r="BY45" i="1"/>
  <c r="BY23" i="1"/>
  <c r="BY22" i="1"/>
  <c r="BY21" i="1"/>
  <c r="G12" i="3"/>
  <c r="H12" i="3" s="1"/>
  <c r="G15" i="3"/>
  <c r="H15" i="3" s="1"/>
  <c r="G13" i="3"/>
  <c r="H13" i="3" s="1"/>
  <c r="G10" i="3"/>
  <c r="BW63" i="1"/>
  <c r="BW43" i="1"/>
  <c r="BW62" i="1"/>
  <c r="N63" i="1"/>
  <c r="K63" i="6" s="1"/>
  <c r="AA63" i="1"/>
  <c r="AX63" i="1"/>
  <c r="AX62" i="1"/>
  <c r="AA43" i="1"/>
  <c r="AX43" i="1"/>
  <c r="AA62" i="1"/>
  <c r="N43" i="1"/>
  <c r="Q62" i="1"/>
  <c r="N62" i="1"/>
  <c r="H11" i="3"/>
  <c r="N20" i="6"/>
  <c r="P20" i="1"/>
  <c r="P49" i="1"/>
  <c r="P21" i="1"/>
  <c r="P33" i="1"/>
  <c r="P50" i="1"/>
  <c r="P34" i="1"/>
  <c r="P22" i="1"/>
  <c r="P59" i="1"/>
  <c r="P31" i="1"/>
  <c r="P30" i="1"/>
  <c r="P58" i="1"/>
  <c r="P46" i="1"/>
  <c r="P28" i="1"/>
  <c r="P47" i="1"/>
  <c r="P44" i="1"/>
  <c r="P38" i="1"/>
  <c r="P26" i="1"/>
  <c r="P54" i="1"/>
  <c r="P53" i="1"/>
  <c r="P37" i="1"/>
  <c r="P25" i="1"/>
  <c r="P52" i="1"/>
  <c r="P36" i="1"/>
  <c r="P24" i="1"/>
  <c r="P61" i="1"/>
  <c r="P51" i="1"/>
  <c r="P35" i="1"/>
  <c r="P23" i="1"/>
  <c r="P48" i="1"/>
  <c r="P32" i="1"/>
  <c r="P57" i="1"/>
  <c r="P45" i="1"/>
  <c r="P29" i="1"/>
  <c r="P56" i="1"/>
  <c r="P55" i="1"/>
  <c r="P27" i="1"/>
  <c r="N24" i="9" l="1"/>
  <c r="CA49" i="1"/>
  <c r="CJ49" i="1" s="1"/>
  <c r="CC49" i="1"/>
  <c r="CE49" i="1"/>
  <c r="CG49" i="1" s="1"/>
  <c r="CE37" i="1"/>
  <c r="CG37" i="1" s="1"/>
  <c r="CD37" i="1"/>
  <c r="CA30" i="1"/>
  <c r="CJ30" i="1" s="1"/>
  <c r="CA38" i="1"/>
  <c r="CC30" i="1"/>
  <c r="BZ61" i="1"/>
  <c r="CE30" i="1"/>
  <c r="CG30" i="1" s="1"/>
  <c r="CA35" i="1"/>
  <c r="CE35" i="1"/>
  <c r="CG35" i="1" s="1"/>
  <c r="BZ35" i="1"/>
  <c r="CC35" i="1"/>
  <c r="BZ29" i="1"/>
  <c r="CE29" i="1"/>
  <c r="CG29" i="1" s="1"/>
  <c r="CC58" i="1"/>
  <c r="CC34" i="1"/>
  <c r="CE38" i="1"/>
  <c r="CG38" i="1" s="1"/>
  <c r="CD26" i="1"/>
  <c r="CD25" i="1"/>
  <c r="CB35" i="1"/>
  <c r="CB37" i="1"/>
  <c r="CJ37" i="1" s="1"/>
  <c r="CD59" i="1"/>
  <c r="BZ25" i="1"/>
  <c r="CC37" i="1"/>
  <c r="CD38" i="1"/>
  <c r="CE33" i="1"/>
  <c r="CG33" i="1" s="1"/>
  <c r="CD27" i="1"/>
  <c r="CD24" i="1"/>
  <c r="CB38" i="1"/>
  <c r="CJ38" i="1" s="1"/>
  <c r="CB33" i="1"/>
  <c r="CD31" i="1"/>
  <c r="CB27" i="1"/>
  <c r="CB48" i="1"/>
  <c r="CE27" i="1"/>
  <c r="CG27" i="1" s="1"/>
  <c r="CB28" i="1"/>
  <c r="CB24" i="1"/>
  <c r="CJ24" i="1" s="1"/>
  <c r="CC27" i="1"/>
  <c r="CA61" i="1"/>
  <c r="BZ57" i="1"/>
  <c r="BZ24" i="1"/>
  <c r="CA27" i="1"/>
  <c r="CB32" i="1"/>
  <c r="CA32" i="1"/>
  <c r="CC61" i="1"/>
  <c r="CE57" i="1"/>
  <c r="CG57" i="1" s="1"/>
  <c r="CE24" i="1"/>
  <c r="CG24" i="1" s="1"/>
  <c r="CD30" i="1"/>
  <c r="CD33" i="1"/>
  <c r="CE25" i="1"/>
  <c r="CG25" i="1" s="1"/>
  <c r="CA57" i="1"/>
  <c r="CJ57" i="1" s="1"/>
  <c r="CC24" i="1"/>
  <c r="CB25" i="1"/>
  <c r="BZ36" i="1"/>
  <c r="CA25" i="1"/>
  <c r="CC36" i="1"/>
  <c r="BZ30" i="1"/>
  <c r="BZ49" i="1"/>
  <c r="CJ44" i="1"/>
  <c r="BZ37" i="1"/>
  <c r="CB59" i="1"/>
  <c r="CA36" i="1"/>
  <c r="BZ34" i="1"/>
  <c r="CC32" i="1"/>
  <c r="CC29" i="1"/>
  <c r="CE36" i="1"/>
  <c r="CG36" i="1" s="1"/>
  <c r="CA26" i="1"/>
  <c r="BZ32" i="1"/>
  <c r="CB29" i="1"/>
  <c r="CA28" i="1"/>
  <c r="CA58" i="1"/>
  <c r="CI44" i="1"/>
  <c r="CF44" i="1"/>
  <c r="CC26" i="1"/>
  <c r="CC28" i="1"/>
  <c r="BZ38" i="1"/>
  <c r="CB26" i="1"/>
  <c r="CD57" i="1"/>
  <c r="BZ28" i="1"/>
  <c r="CB58" i="1"/>
  <c r="CB36" i="1"/>
  <c r="CE26" i="1"/>
  <c r="CG26" i="1" s="1"/>
  <c r="CA29" i="1"/>
  <c r="CE28" i="1"/>
  <c r="CG28" i="1" s="1"/>
  <c r="BZ58" i="1"/>
  <c r="CE58" i="1"/>
  <c r="CG58" i="1" s="1"/>
  <c r="CD34" i="1"/>
  <c r="CB61" i="1"/>
  <c r="CD48" i="1"/>
  <c r="CC31" i="1"/>
  <c r="CA48" i="1"/>
  <c r="CA31" i="1"/>
  <c r="CJ31" i="1" s="1"/>
  <c r="CA59" i="1"/>
  <c r="BZ31" i="1"/>
  <c r="CE61" i="1"/>
  <c r="CG61" i="1" s="1"/>
  <c r="CE59" i="1"/>
  <c r="CG59" i="1" s="1"/>
  <c r="CE34" i="1"/>
  <c r="CG34" i="1" s="1"/>
  <c r="CA33" i="1"/>
  <c r="CE31" i="1"/>
  <c r="CG31" i="1" s="1"/>
  <c r="CC48" i="1"/>
  <c r="CD32" i="1"/>
  <c r="CA34" i="1"/>
  <c r="CJ34" i="1" s="1"/>
  <c r="CE48" i="1"/>
  <c r="CG48" i="1" s="1"/>
  <c r="CC57" i="1"/>
  <c r="CC59" i="1"/>
  <c r="BZ33" i="1"/>
  <c r="CD49" i="1"/>
  <c r="CC56" i="1"/>
  <c r="BZ56" i="1"/>
  <c r="CE56" i="1"/>
  <c r="CG56" i="1" s="1"/>
  <c r="CB56" i="1"/>
  <c r="CA56" i="1"/>
  <c r="CD56" i="1"/>
  <c r="CB55" i="1"/>
  <c r="BZ55" i="1"/>
  <c r="CC55" i="1"/>
  <c r="CE55" i="1"/>
  <c r="CG55" i="1" s="1"/>
  <c r="CA55" i="1"/>
  <c r="CC54" i="1"/>
  <c r="BZ54" i="1"/>
  <c r="CB54" i="1"/>
  <c r="CE54" i="1"/>
  <c r="CG54" i="1" s="1"/>
  <c r="CA54" i="1"/>
  <c r="CA53" i="1"/>
  <c r="CC53" i="1"/>
  <c r="CE53" i="1"/>
  <c r="CG53" i="1" s="1"/>
  <c r="CB53" i="1"/>
  <c r="BZ53" i="1"/>
  <c r="CD53" i="1"/>
  <c r="CA52" i="1"/>
  <c r="BZ52" i="1"/>
  <c r="CE52" i="1"/>
  <c r="CG52" i="1" s="1"/>
  <c r="CB52" i="1"/>
  <c r="CC52" i="1"/>
  <c r="CE51" i="1"/>
  <c r="CG51" i="1" s="1"/>
  <c r="BZ51" i="1"/>
  <c r="CC51" i="1"/>
  <c r="CB51" i="1"/>
  <c r="CA51" i="1"/>
  <c r="CE50" i="1"/>
  <c r="CG50" i="1" s="1"/>
  <c r="CC50" i="1"/>
  <c r="CB50" i="1"/>
  <c r="BZ50" i="1"/>
  <c r="CA50" i="1"/>
  <c r="CE47" i="1"/>
  <c r="CG47" i="1" s="1"/>
  <c r="CB47" i="1"/>
  <c r="CC47" i="1"/>
  <c r="BZ47" i="1"/>
  <c r="CA47" i="1"/>
  <c r="CB46" i="1"/>
  <c r="CE46" i="1"/>
  <c r="CG46" i="1" s="1"/>
  <c r="CA46" i="1"/>
  <c r="BZ46" i="1"/>
  <c r="CC46" i="1"/>
  <c r="CC45" i="1"/>
  <c r="CA45" i="1"/>
  <c r="CE45" i="1"/>
  <c r="CG45" i="1" s="1"/>
  <c r="BZ45" i="1"/>
  <c r="CB45" i="1"/>
  <c r="CD45" i="1"/>
  <c r="CA23" i="1"/>
  <c r="BZ23" i="1"/>
  <c r="CE23" i="1"/>
  <c r="CG23" i="1" s="1"/>
  <c r="CC23" i="1"/>
  <c r="CB23" i="1"/>
  <c r="CD23" i="1"/>
  <c r="BY63" i="1"/>
  <c r="BY43" i="1"/>
  <c r="BY62" i="1"/>
  <c r="P63" i="1"/>
  <c r="N62" i="6"/>
  <c r="P62" i="1"/>
  <c r="P43" i="1"/>
  <c r="N43" i="6"/>
  <c r="M63" i="6" l="1"/>
  <c r="M33" i="9"/>
  <c r="CI49" i="1"/>
  <c r="CJ35" i="1"/>
  <c r="CI30" i="1"/>
  <c r="CI35" i="1"/>
  <c r="CJ32" i="1"/>
  <c r="CJ48" i="1"/>
  <c r="CI38" i="1"/>
  <c r="CJ58" i="1"/>
  <c r="CJ29" i="1"/>
  <c r="CF25" i="1"/>
  <c r="CF35" i="1"/>
  <c r="CJ46" i="1"/>
  <c r="CJ27" i="1"/>
  <c r="CI25" i="1"/>
  <c r="CJ61" i="1"/>
  <c r="CJ54" i="1"/>
  <c r="CI24" i="1"/>
  <c r="CI59" i="1"/>
  <c r="CI57" i="1"/>
  <c r="CJ33" i="1"/>
  <c r="CI27" i="1"/>
  <c r="CF59" i="1"/>
  <c r="CJ25" i="1"/>
  <c r="CF57" i="1"/>
  <c r="CF24" i="1"/>
  <c r="CJ28" i="1"/>
  <c r="CF61" i="1"/>
  <c r="CF30" i="1"/>
  <c r="CF49" i="1"/>
  <c r="CF36" i="1"/>
  <c r="CF38" i="1"/>
  <c r="CJ23" i="1"/>
  <c r="CF27" i="1"/>
  <c r="CF29" i="1"/>
  <c r="CI29" i="1"/>
  <c r="CF48" i="1"/>
  <c r="CI36" i="1"/>
  <c r="CI32" i="1"/>
  <c r="CF32" i="1"/>
  <c r="CI61" i="1"/>
  <c r="CI37" i="1"/>
  <c r="CF37" i="1"/>
  <c r="CI28" i="1"/>
  <c r="CF28" i="1"/>
  <c r="CI33" i="1"/>
  <c r="CF33" i="1"/>
  <c r="CJ26" i="1"/>
  <c r="CJ45" i="1"/>
  <c r="CJ59" i="1"/>
  <c r="CI31" i="1"/>
  <c r="CF31" i="1"/>
  <c r="CJ55" i="1"/>
  <c r="CI48" i="1"/>
  <c r="CI58" i="1"/>
  <c r="CF58" i="1"/>
  <c r="CI34" i="1"/>
  <c r="CF34" i="1"/>
  <c r="CF26" i="1"/>
  <c r="CJ36" i="1"/>
  <c r="CI26" i="1"/>
  <c r="CJ56" i="1"/>
  <c r="CI56" i="1"/>
  <c r="CF56" i="1"/>
  <c r="CI55" i="1"/>
  <c r="CF55" i="1"/>
  <c r="CI54" i="1"/>
  <c r="CF54" i="1"/>
  <c r="CI53" i="1"/>
  <c r="CF53" i="1"/>
  <c r="CJ53" i="1"/>
  <c r="CI52" i="1"/>
  <c r="CF52" i="1"/>
  <c r="CJ52" i="1"/>
  <c r="CJ51" i="1"/>
  <c r="CI51" i="1"/>
  <c r="CF51" i="1"/>
  <c r="CJ50" i="1"/>
  <c r="CI50" i="1"/>
  <c r="CF50" i="1"/>
  <c r="CG62" i="1"/>
  <c r="CF47" i="1"/>
  <c r="CJ47" i="1"/>
  <c r="CI47" i="1"/>
  <c r="CI46" i="1"/>
  <c r="CF46" i="1"/>
  <c r="CI45" i="1"/>
  <c r="CF45" i="1"/>
  <c r="CI23" i="1"/>
  <c r="CF23" i="1"/>
  <c r="CD62" i="1"/>
  <c r="CC62" i="1"/>
  <c r="CE62" i="1"/>
  <c r="CA62" i="1"/>
  <c r="CB62" i="1"/>
  <c r="BZ62" i="1"/>
  <c r="Z59" i="1"/>
  <c r="AW61" i="1"/>
  <c r="L61" i="6" s="1"/>
  <c r="AW48" i="1"/>
  <c r="AV48" i="1" s="1"/>
  <c r="Z48" i="1"/>
  <c r="AW34" i="1"/>
  <c r="AW35" i="1"/>
  <c r="AV35" i="1" s="1"/>
  <c r="AW36" i="1"/>
  <c r="AW37" i="1"/>
  <c r="AW38" i="1"/>
  <c r="AW44" i="1"/>
  <c r="AW45" i="1"/>
  <c r="AW46" i="1"/>
  <c r="AW47" i="1"/>
  <c r="AV47" i="1" s="1"/>
  <c r="AW49" i="1"/>
  <c r="AW50" i="1"/>
  <c r="AV50" i="1" s="1"/>
  <c r="AW51" i="1"/>
  <c r="AW52" i="1"/>
  <c r="AW53" i="1"/>
  <c r="AV53" i="1" s="1"/>
  <c r="AW54" i="1"/>
  <c r="AW55" i="1"/>
  <c r="AV55" i="1" s="1"/>
  <c r="Z34" i="1"/>
  <c r="Z35" i="1"/>
  <c r="Z36" i="1"/>
  <c r="Z37" i="1"/>
  <c r="Z38" i="1"/>
  <c r="Z44" i="1"/>
  <c r="Z45" i="1"/>
  <c r="Z46" i="1"/>
  <c r="Z47" i="1"/>
  <c r="Z49" i="1"/>
  <c r="Z50" i="1"/>
  <c r="Z51" i="1"/>
  <c r="Z52" i="1"/>
  <c r="Z53" i="1"/>
  <c r="Z54" i="1"/>
  <c r="Z55" i="1"/>
  <c r="L35" i="6" l="1"/>
  <c r="L37" i="6"/>
  <c r="L38" i="6"/>
  <c r="L42" i="6"/>
  <c r="L49" i="6"/>
  <c r="L47" i="6"/>
  <c r="L50" i="6"/>
  <c r="L36" i="6"/>
  <c r="L45" i="6"/>
  <c r="L52" i="6"/>
  <c r="L51" i="6"/>
  <c r="L46" i="6"/>
  <c r="L44" i="6"/>
  <c r="L54" i="6"/>
  <c r="L53" i="6"/>
  <c r="L48" i="6"/>
  <c r="L59" i="6"/>
  <c r="L60" i="6"/>
  <c r="L55" i="6"/>
  <c r="L34" i="6"/>
  <c r="CJ62" i="1"/>
  <c r="CI62" i="1"/>
  <c r="CF62" i="1"/>
  <c r="Y53" i="1"/>
  <c r="J53" i="6" s="1"/>
  <c r="Y50" i="1"/>
  <c r="J50" i="6" s="1"/>
  <c r="Y46" i="1"/>
  <c r="Y48" i="1"/>
  <c r="J48" i="6" s="1"/>
  <c r="Y45" i="1"/>
  <c r="Y51" i="1"/>
  <c r="Y47" i="1"/>
  <c r="J47" i="6" s="1"/>
  <c r="Y52" i="1"/>
  <c r="Y55" i="1"/>
  <c r="J55" i="6" s="1"/>
  <c r="Y54" i="1"/>
  <c r="Y37" i="1"/>
  <c r="Y36" i="1"/>
  <c r="Y35" i="1"/>
  <c r="J35" i="6" s="1"/>
  <c r="Y34" i="1"/>
  <c r="Y38" i="1"/>
  <c r="Y44" i="1"/>
  <c r="Y59" i="1"/>
  <c r="Y49" i="1"/>
  <c r="O61" i="1"/>
  <c r="AV61" i="1"/>
  <c r="J61" i="6" s="1"/>
  <c r="O59" i="1"/>
  <c r="S59" i="1" s="1"/>
  <c r="O53" i="1"/>
  <c r="O54" i="1"/>
  <c r="S54" i="1" s="1"/>
  <c r="AV54" i="1"/>
  <c r="O46" i="1"/>
  <c r="S46" i="1" s="1"/>
  <c r="AV46" i="1"/>
  <c r="O48" i="1"/>
  <c r="O50" i="1"/>
  <c r="S50" i="1" s="1"/>
  <c r="O38" i="1"/>
  <c r="AV38" i="1"/>
  <c r="O34" i="1"/>
  <c r="AV34" i="1"/>
  <c r="AV45" i="1"/>
  <c r="O45" i="1"/>
  <c r="S45" i="1" s="1"/>
  <c r="AV52" i="1"/>
  <c r="O52" i="1"/>
  <c r="AV44" i="1"/>
  <c r="O44" i="1"/>
  <c r="S44" i="1" s="1"/>
  <c r="O51" i="1"/>
  <c r="AV51" i="1"/>
  <c r="AV49" i="1"/>
  <c r="O49" i="1"/>
  <c r="AV37" i="1"/>
  <c r="O37" i="1"/>
  <c r="AV36" i="1"/>
  <c r="O36" i="1"/>
  <c r="S36" i="1" s="1"/>
  <c r="O55" i="1"/>
  <c r="S55" i="1" s="1"/>
  <c r="O47" i="1"/>
  <c r="O35" i="1"/>
  <c r="J54" i="6" l="1"/>
  <c r="J59" i="6"/>
  <c r="J46" i="6"/>
  <c r="J44" i="6"/>
  <c r="J34" i="6"/>
  <c r="J36" i="6"/>
  <c r="R50" i="1"/>
  <c r="T50" i="1"/>
  <c r="T37" i="1"/>
  <c r="R37" i="1"/>
  <c r="T38" i="1"/>
  <c r="R38" i="1"/>
  <c r="S38" i="1"/>
  <c r="T48" i="1"/>
  <c r="R48" i="1"/>
  <c r="J37" i="6"/>
  <c r="T52" i="1"/>
  <c r="S52" i="1"/>
  <c r="R52" i="1"/>
  <c r="T35" i="1"/>
  <c r="R35" i="1"/>
  <c r="J60" i="6"/>
  <c r="S49" i="1"/>
  <c r="R49" i="1"/>
  <c r="T49" i="1"/>
  <c r="T46" i="1"/>
  <c r="R46" i="1"/>
  <c r="T51" i="1"/>
  <c r="R51" i="1"/>
  <c r="R45" i="1"/>
  <c r="T45" i="1"/>
  <c r="J38" i="6"/>
  <c r="R54" i="1"/>
  <c r="T54" i="1"/>
  <c r="S53" i="1"/>
  <c r="T53" i="1"/>
  <c r="R53" i="1"/>
  <c r="T47" i="1"/>
  <c r="S47" i="1"/>
  <c r="R47" i="1"/>
  <c r="J42" i="6"/>
  <c r="T44" i="1"/>
  <c r="R44" i="1"/>
  <c r="J52" i="6"/>
  <c r="R59" i="1"/>
  <c r="T59" i="1"/>
  <c r="T55" i="1"/>
  <c r="R55" i="1"/>
  <c r="J51" i="6"/>
  <c r="T36" i="1"/>
  <c r="R36" i="1"/>
  <c r="R61" i="1"/>
  <c r="T61" i="1"/>
  <c r="J45" i="6"/>
  <c r="R34" i="1"/>
  <c r="T34" i="1"/>
  <c r="J49" i="6"/>
  <c r="M35" i="1"/>
  <c r="U35" i="1" s="1"/>
  <c r="M52" i="1"/>
  <c r="U52" i="1" s="1"/>
  <c r="M36" i="1"/>
  <c r="U36" i="1" s="1"/>
  <c r="M45" i="1"/>
  <c r="U45" i="1" s="1"/>
  <c r="M50" i="1"/>
  <c r="U50" i="1" s="1"/>
  <c r="M46" i="1"/>
  <c r="U46" i="1" s="1"/>
  <c r="M37" i="1"/>
  <c r="U37" i="1" s="1"/>
  <c r="M48" i="1"/>
  <c r="U48" i="1" s="1"/>
  <c r="M53" i="1"/>
  <c r="U53" i="1" s="1"/>
  <c r="M61" i="1"/>
  <c r="U61" i="1" s="1"/>
  <c r="M51" i="1"/>
  <c r="U51" i="1" s="1"/>
  <c r="M54" i="1"/>
  <c r="U54" i="1" s="1"/>
  <c r="M47" i="1"/>
  <c r="U47" i="1" s="1"/>
  <c r="M55" i="1"/>
  <c r="U55" i="1" s="1"/>
  <c r="M34" i="1"/>
  <c r="U34" i="1" s="1"/>
  <c r="M38" i="1"/>
  <c r="U38" i="1" s="1"/>
  <c r="M59" i="1"/>
  <c r="U59" i="1" s="1"/>
  <c r="M49" i="1"/>
  <c r="U49" i="1" s="1"/>
  <c r="M44" i="1"/>
  <c r="U44" i="1" s="1"/>
  <c r="BQ52" i="1" l="1"/>
  <c r="BR52" i="1" s="1"/>
  <c r="BQ47" i="1"/>
  <c r="BR47" i="1" s="1"/>
  <c r="BQ54" i="1"/>
  <c r="BR54" i="1" s="1"/>
  <c r="BQ55" i="1"/>
  <c r="BR55" i="1" s="1"/>
  <c r="BQ51" i="1"/>
  <c r="BR51" i="1" s="1"/>
  <c r="BQ48" i="1"/>
  <c r="BR48" i="1" s="1"/>
  <c r="BQ61" i="1"/>
  <c r="BR61" i="1" s="1"/>
  <c r="BQ53" i="1"/>
  <c r="BR53" i="1" s="1"/>
  <c r="BQ49" i="1"/>
  <c r="BR49" i="1" s="1"/>
  <c r="BQ50" i="1"/>
  <c r="BR50" i="1" s="1"/>
  <c r="BQ46" i="1"/>
  <c r="BR46" i="1" s="1"/>
  <c r="BQ45" i="1"/>
  <c r="BR45" i="1" s="1"/>
  <c r="BQ35" i="1"/>
  <c r="BR35" i="1" s="1"/>
  <c r="BQ34" i="1"/>
  <c r="BR34" i="1" s="1"/>
  <c r="BQ37" i="1"/>
  <c r="BR37" i="1" s="1"/>
  <c r="BQ36" i="1"/>
  <c r="BR36" i="1" s="1"/>
  <c r="BQ38" i="1"/>
  <c r="BR38" i="1" s="1"/>
  <c r="BQ59" i="1"/>
  <c r="BR59" i="1" s="1"/>
  <c r="BQ44" i="1"/>
  <c r="BR44" i="1" s="1"/>
  <c r="Q21" i="1" l="1"/>
  <c r="Q22" i="1"/>
  <c r="AW21" i="1"/>
  <c r="AV21" i="1" s="1"/>
  <c r="AW22" i="1"/>
  <c r="AV22" i="1" s="1"/>
  <c r="AW23" i="1"/>
  <c r="AV23" i="1" s="1"/>
  <c r="AW24" i="1"/>
  <c r="AV24" i="1" s="1"/>
  <c r="AW25" i="1"/>
  <c r="AV25" i="1" s="1"/>
  <c r="AW26" i="1"/>
  <c r="AV26" i="1" s="1"/>
  <c r="AW27" i="1"/>
  <c r="AW28" i="1"/>
  <c r="AW29" i="1"/>
  <c r="AV29" i="1" s="1"/>
  <c r="AW30" i="1"/>
  <c r="AW31" i="1"/>
  <c r="AW32" i="1"/>
  <c r="AV32" i="1" s="1"/>
  <c r="AW33" i="1"/>
  <c r="AV33" i="1" s="1"/>
  <c r="AW56" i="1"/>
  <c r="AW57" i="1"/>
  <c r="AV57" i="1" s="1"/>
  <c r="AW58" i="1"/>
  <c r="AV58" i="1" s="1"/>
  <c r="CD22" i="1" l="1"/>
  <c r="CB22" i="1"/>
  <c r="CC22" i="1"/>
  <c r="CA22" i="1"/>
  <c r="CE22" i="1"/>
  <c r="CG22" i="1" s="1"/>
  <c r="BZ22" i="1"/>
  <c r="P73" i="1"/>
  <c r="CE21" i="1"/>
  <c r="CC21" i="1"/>
  <c r="CA21" i="1"/>
  <c r="BZ21" i="1"/>
  <c r="CD21" i="1"/>
  <c r="CB21" i="1"/>
  <c r="G4" i="3"/>
  <c r="Q63" i="1"/>
  <c r="Q43" i="1"/>
  <c r="AW62" i="1"/>
  <c r="AV56" i="1"/>
  <c r="AV30" i="1"/>
  <c r="AV27" i="1"/>
  <c r="AV28" i="1"/>
  <c r="AV31" i="1"/>
  <c r="CJ22" i="1" l="1"/>
  <c r="CJ21" i="1"/>
  <c r="CA63" i="1"/>
  <c r="CG21" i="1"/>
  <c r="CE63" i="1"/>
  <c r="CF22" i="1"/>
  <c r="CI22" i="1"/>
  <c r="CF21" i="1"/>
  <c r="BZ63" i="1"/>
  <c r="CI21" i="1"/>
  <c r="AV62" i="1"/>
  <c r="N86" i="1"/>
  <c r="O86" i="1" s="1"/>
  <c r="Q86" i="1" s="1"/>
  <c r="N85" i="1"/>
  <c r="O85" i="1" s="1"/>
  <c r="N79" i="1"/>
  <c r="O79" i="1" s="1"/>
  <c r="Q79" i="1" s="1"/>
  <c r="N78" i="1"/>
  <c r="O78" i="1" s="1"/>
  <c r="N77" i="1"/>
  <c r="O77" i="1" s="1"/>
  <c r="N76" i="1"/>
  <c r="O76" i="1" s="1"/>
  <c r="E5" i="3"/>
  <c r="E7" i="3"/>
  <c r="E17" i="3"/>
  <c r="F17" i="3" s="1"/>
  <c r="H17" i="3" s="1"/>
  <c r="E10" i="3"/>
  <c r="F10" i="3" s="1"/>
  <c r="H10" i="3" s="1"/>
  <c r="E8" i="3"/>
  <c r="F8" i="3" s="1"/>
  <c r="E9" i="3"/>
  <c r="F9" i="3" s="1"/>
  <c r="E16" i="3"/>
  <c r="F16" i="3" s="1"/>
  <c r="F5" i="3"/>
  <c r="N74" i="1"/>
  <c r="O74" i="1"/>
  <c r="BZ43" i="1"/>
  <c r="CB43" i="1"/>
  <c r="CB63" i="1"/>
  <c r="CC43" i="1"/>
  <c r="CC63" i="1"/>
  <c r="CD43" i="1"/>
  <c r="CD63" i="1"/>
  <c r="CE43" i="1"/>
  <c r="CA43" i="1"/>
  <c r="N63" i="6"/>
  <c r="Q73" i="1"/>
  <c r="H4" i="3"/>
  <c r="Z25" i="1"/>
  <c r="L25" i="6" s="1"/>
  <c r="Z26" i="1"/>
  <c r="L26" i="6" s="1"/>
  <c r="Z27" i="1"/>
  <c r="L27" i="6" s="1"/>
  <c r="Z28" i="1"/>
  <c r="L28" i="6" s="1"/>
  <c r="Z29" i="1"/>
  <c r="L29" i="6" s="1"/>
  <c r="Z30" i="1"/>
  <c r="L30" i="6" s="1"/>
  <c r="Z31" i="1"/>
  <c r="L31" i="6" s="1"/>
  <c r="Z32" i="1"/>
  <c r="L32" i="6" s="1"/>
  <c r="Z33" i="1"/>
  <c r="L33" i="6" s="1"/>
  <c r="Z56" i="1"/>
  <c r="L56" i="6" s="1"/>
  <c r="Z57" i="1"/>
  <c r="L57" i="6" s="1"/>
  <c r="Z58" i="1"/>
  <c r="L58" i="6" s="1"/>
  <c r="Z21" i="1"/>
  <c r="L21" i="6" s="1"/>
  <c r="Z22" i="1"/>
  <c r="L22" i="6" s="1"/>
  <c r="Z23" i="1"/>
  <c r="L23" i="6" s="1"/>
  <c r="Z24" i="1"/>
  <c r="L24" i="6" s="1"/>
  <c r="CJ63" i="1" l="1"/>
  <c r="CI63" i="1"/>
  <c r="CG63" i="1"/>
  <c r="CG43" i="1"/>
  <c r="CJ43" i="1"/>
  <c r="CF63" i="1"/>
  <c r="CF43" i="1"/>
  <c r="CI43" i="1"/>
  <c r="Z62" i="1"/>
  <c r="L62" i="6" s="1"/>
  <c r="O22" i="1"/>
  <c r="S22" i="1" s="1"/>
  <c r="Y23" i="1"/>
  <c r="J23" i="6" s="1"/>
  <c r="O21" i="1"/>
  <c r="S21" i="1" s="1"/>
  <c r="Z20" i="1"/>
  <c r="Z63" i="1" s="1"/>
  <c r="AW20" i="1"/>
  <c r="AW63" i="1" s="1"/>
  <c r="Y31" i="1"/>
  <c r="J31" i="6" s="1"/>
  <c r="O31" i="1"/>
  <c r="Y30" i="1"/>
  <c r="J30" i="6" s="1"/>
  <c r="O30" i="1"/>
  <c r="S30" i="1" s="1"/>
  <c r="Y32" i="1"/>
  <c r="J32" i="6" s="1"/>
  <c r="O32" i="1"/>
  <c r="S32" i="1" s="1"/>
  <c r="Y29" i="1"/>
  <c r="J29" i="6" s="1"/>
  <c r="O29" i="1"/>
  <c r="Y27" i="1"/>
  <c r="J27" i="6" s="1"/>
  <c r="O27" i="1"/>
  <c r="S27" i="1" s="1"/>
  <c r="Y28" i="1"/>
  <c r="J28" i="6" s="1"/>
  <c r="O28" i="1"/>
  <c r="Y26" i="1"/>
  <c r="J26" i="6" s="1"/>
  <c r="O26" i="1"/>
  <c r="Y58" i="1"/>
  <c r="J58" i="6" s="1"/>
  <c r="O58" i="1"/>
  <c r="S58" i="1" s="1"/>
  <c r="Y57" i="1"/>
  <c r="J57" i="6" s="1"/>
  <c r="O57" i="1"/>
  <c r="S57" i="1" s="1"/>
  <c r="Y33" i="1"/>
  <c r="J33" i="6" s="1"/>
  <c r="O33" i="1"/>
  <c r="S33" i="1" s="1"/>
  <c r="Y56" i="1"/>
  <c r="J56" i="6" s="1"/>
  <c r="O56" i="1"/>
  <c r="S56" i="1" s="1"/>
  <c r="Y25" i="1"/>
  <c r="J25" i="6" s="1"/>
  <c r="O25" i="1"/>
  <c r="Y21" i="1"/>
  <c r="J21" i="6" s="1"/>
  <c r="Y24" i="1"/>
  <c r="J24" i="6" s="1"/>
  <c r="O24" i="1"/>
  <c r="Y22" i="1"/>
  <c r="J22" i="6" s="1"/>
  <c r="O23" i="1"/>
  <c r="S23" i="1" s="1"/>
  <c r="T58" i="1" l="1"/>
  <c r="R58" i="1"/>
  <c r="T26" i="1"/>
  <c r="R26" i="1"/>
  <c r="T33" i="1"/>
  <c r="R33" i="1"/>
  <c r="T30" i="1"/>
  <c r="R30" i="1"/>
  <c r="T57" i="1"/>
  <c r="R57" i="1"/>
  <c r="T31" i="1"/>
  <c r="S31" i="1"/>
  <c r="R31" i="1"/>
  <c r="R21" i="1"/>
  <c r="T21" i="1"/>
  <c r="R23" i="1"/>
  <c r="T23" i="1"/>
  <c r="S28" i="1"/>
  <c r="T28" i="1"/>
  <c r="R28" i="1"/>
  <c r="T25" i="1"/>
  <c r="S25" i="1"/>
  <c r="R25" i="1"/>
  <c r="T29" i="1"/>
  <c r="R29" i="1"/>
  <c r="R32" i="1"/>
  <c r="T32" i="1"/>
  <c r="R22" i="1"/>
  <c r="T22" i="1"/>
  <c r="S24" i="1"/>
  <c r="R24" i="1"/>
  <c r="T24" i="1"/>
  <c r="R27" i="1"/>
  <c r="T27" i="1"/>
  <c r="T56" i="1"/>
  <c r="R56" i="1"/>
  <c r="AW43" i="1"/>
  <c r="Z43" i="1"/>
  <c r="O62" i="1"/>
  <c r="Y62" i="1"/>
  <c r="J62" i="6" s="1"/>
  <c r="M57" i="1"/>
  <c r="U57" i="1" s="1"/>
  <c r="M58" i="1"/>
  <c r="U58" i="1" s="1"/>
  <c r="M32" i="1"/>
  <c r="U32" i="1" s="1"/>
  <c r="M33" i="1"/>
  <c r="U33" i="1" s="1"/>
  <c r="M30" i="1"/>
  <c r="U30" i="1" s="1"/>
  <c r="M31" i="1"/>
  <c r="U31" i="1" s="1"/>
  <c r="M25" i="1"/>
  <c r="U25" i="1" s="1"/>
  <c r="L20" i="6"/>
  <c r="O20" i="1"/>
  <c r="S20" i="1" s="1"/>
  <c r="M27" i="1"/>
  <c r="U27" i="1" s="1"/>
  <c r="M23" i="1"/>
  <c r="U23" i="1" s="1"/>
  <c r="M22" i="1"/>
  <c r="U22" i="1" s="1"/>
  <c r="M24" i="1"/>
  <c r="U24" i="1" s="1"/>
  <c r="M28" i="1"/>
  <c r="U28" i="1" s="1"/>
  <c r="M21" i="1"/>
  <c r="U21" i="1" s="1"/>
  <c r="M26" i="1"/>
  <c r="U26" i="1" s="1"/>
  <c r="M29" i="1"/>
  <c r="U29" i="1" s="1"/>
  <c r="M56" i="1"/>
  <c r="U56" i="1" s="1"/>
  <c r="AV20" i="1"/>
  <c r="AV63" i="1" s="1"/>
  <c r="Y20" i="1"/>
  <c r="Y63" i="1" s="1"/>
  <c r="L24" i="9" l="1"/>
  <c r="P85" i="1"/>
  <c r="S63" i="1"/>
  <c r="P33" i="9" s="1"/>
  <c r="G3" i="3"/>
  <c r="H3" i="3" s="1"/>
  <c r="P72" i="1"/>
  <c r="I12" i="9" s="1"/>
  <c r="P78" i="1"/>
  <c r="R20" i="1"/>
  <c r="BQ58" i="1"/>
  <c r="BR58" i="1" s="1"/>
  <c r="BQ27" i="1"/>
  <c r="BR27" i="1" s="1"/>
  <c r="BQ22" i="1"/>
  <c r="BR22" i="1" s="1"/>
  <c r="BQ23" i="1"/>
  <c r="BR23" i="1" s="1"/>
  <c r="BQ25" i="1"/>
  <c r="BR25" i="1" s="1"/>
  <c r="BQ31" i="1"/>
  <c r="BR31" i="1" s="1"/>
  <c r="BQ30" i="1"/>
  <c r="BR30" i="1" s="1"/>
  <c r="BQ32" i="1"/>
  <c r="BR32" i="1" s="1"/>
  <c r="BQ28" i="1"/>
  <c r="BR28" i="1" s="1"/>
  <c r="BQ33" i="1"/>
  <c r="BR33" i="1" s="1"/>
  <c r="BQ29" i="1"/>
  <c r="BR29" i="1" s="1"/>
  <c r="BQ26" i="1"/>
  <c r="BR26" i="1" s="1"/>
  <c r="BQ24" i="1"/>
  <c r="BR24" i="1" s="1"/>
  <c r="O63" i="1"/>
  <c r="AV43" i="1"/>
  <c r="O43" i="1"/>
  <c r="M62" i="1"/>
  <c r="Y43" i="1"/>
  <c r="J24" i="9" s="1"/>
  <c r="BQ57" i="1"/>
  <c r="BR57" i="1" s="1"/>
  <c r="BQ21" i="1"/>
  <c r="BR21" i="1" s="1"/>
  <c r="L43" i="6"/>
  <c r="M20" i="1"/>
  <c r="U20" i="1" s="1"/>
  <c r="U63" i="1" s="1"/>
  <c r="J20" i="6"/>
  <c r="BQ56" i="1"/>
  <c r="BR56" i="1" s="1"/>
  <c r="L63" i="6" l="1"/>
  <c r="L33" i="9"/>
  <c r="G6" i="3"/>
  <c r="P75" i="1"/>
  <c r="Q75" i="1" s="1"/>
  <c r="I12" i="1"/>
  <c r="I12" i="6"/>
  <c r="R63" i="1"/>
  <c r="G5" i="3"/>
  <c r="G18" i="3" s="1"/>
  <c r="H18" i="3" s="1"/>
  <c r="P74" i="1"/>
  <c r="P76" i="1"/>
  <c r="Q76" i="1" s="1"/>
  <c r="S62" i="1"/>
  <c r="T62" i="1"/>
  <c r="R62" i="1"/>
  <c r="M63" i="1"/>
  <c r="P63" i="6"/>
  <c r="U62" i="1"/>
  <c r="M43" i="1"/>
  <c r="Q72" i="1"/>
  <c r="J43" i="6"/>
  <c r="BQ20" i="1"/>
  <c r="O63" i="6" l="1"/>
  <c r="O33" i="9"/>
  <c r="J63" i="6"/>
  <c r="J33" i="9"/>
  <c r="G7" i="3"/>
  <c r="H7" i="3" s="1"/>
  <c r="Q74" i="1"/>
  <c r="P87" i="1"/>
  <c r="Q87" i="1" s="1"/>
  <c r="S43" i="1"/>
  <c r="G16" i="3"/>
  <c r="H16" i="3" s="1"/>
  <c r="Q78" i="1"/>
  <c r="P77" i="1"/>
  <c r="Q77" i="1" s="1"/>
  <c r="R43" i="1"/>
  <c r="F6" i="3"/>
  <c r="H6" i="3" s="1"/>
  <c r="H5" i="3"/>
  <c r="T43" i="1"/>
  <c r="Q85" i="1"/>
  <c r="G8" i="3"/>
  <c r="H8" i="3" s="1"/>
  <c r="G9" i="3"/>
  <c r="H9" i="3" s="1"/>
  <c r="BR20" i="1"/>
  <c r="U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  <author>UMW</author>
  </authors>
  <commentList>
    <comment ref="G12" authorId="0" shapeId="0" xr:uid="{68D5B0DE-B795-4BD9-BB5B-9109BC5B0F6C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  <comment ref="I31" authorId="1" shapeId="0" xr:uid="{B3E21B07-67E3-47E8-A24C-6DBD16C09210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wg programu studiów przedmiot realizuje efekty z 2 grup, natomiast wg matrycy- 3</t>
        </r>
      </text>
    </comment>
    <comment ref="CB42" authorId="1" shapeId="0" xr:uid="{D1163BCA-BC07-4283-953D-EFBD856BE307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na:Żywienie w profilaktyce chorób</t>
        </r>
      </text>
    </comment>
    <comment ref="CW42" authorId="1" shapeId="0" xr:uid="{7A07E1F0-977C-4B5B-A214-A2EA98597960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 Żywienie w profilaktyce chorób</t>
        </r>
      </text>
    </comment>
    <comment ref="DA42" authorId="1" shapeId="0" xr:uid="{64D48888-ED97-4B80-825F-AE7F018B3191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 Profilaktyka swoista i badania przesiewowe</t>
        </r>
      </text>
    </comment>
    <comment ref="BN57" authorId="1" shapeId="0" xr:uid="{9EC0DE84-D3FB-401D-A6FE-BB990596A14D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na: Organizacja systemu ochrony zdrowia</t>
        </r>
      </text>
    </comment>
    <comment ref="CA58" authorId="1" shapeId="0" xr:uid="{66307CD0-D971-4945-97F4-FB17B8FE2641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na: Komunikacja kryzysowa i psychoedukacja pacjenta w pracy elektroradiologa</t>
        </r>
      </text>
    </comment>
    <comment ref="CB58" authorId="1" shapeId="0" xr:uid="{963F79A8-8EE6-471F-BC74-BEBAFA9AC4A1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 Komunikacja interdyscyplinarna i przywództwo w zespole medycznym</t>
        </r>
      </text>
    </comment>
    <comment ref="CN58" authorId="1" shapeId="0" xr:uid="{FF33CFAE-23EE-487D-A65F-DD4634FD594D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na: Komunikacja interdyscyplinarna i przywództwo w zespole medycznym</t>
        </r>
      </text>
    </comment>
    <comment ref="AJ59" authorId="1" shapeId="0" xr:uid="{8813E2BC-F221-4C0E-8A21-B30A5797A99C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na: Diagnostyka czynnościowa układu krążenia</t>
        </r>
      </text>
    </comment>
    <comment ref="AN59" authorId="1" shapeId="0" xr:uid="{27354DC4-BF87-4CEE-BCCA-4D054B254186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Diagnostyka czynnościowa układu oddechowego i snu</t>
        </r>
      </text>
    </comment>
    <comment ref="CX59" authorId="1" shapeId="0" xr:uid="{D296702D-F38A-4A81-825E-1A0517211B42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Diagnostyka czynnościowa układu oddechowego i snu</t>
        </r>
      </text>
    </comment>
    <comment ref="CY59" authorId="1" shapeId="0" xr:uid="{338FECB4-E642-4DF9-BEEC-1C686F3176AA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dla: Diagnostyka czynnościowa układu krążenia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7B3C5E96-8191-4EF0-A0EA-DBB5F8A3D899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sharedStrings.xml><?xml version="1.0" encoding="utf-8"?>
<sst xmlns="http://schemas.openxmlformats.org/spreadsheetml/2006/main" count="1781" uniqueCount="664">
  <si>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</si>
  <si>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</si>
  <si>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</si>
  <si>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</si>
  <si>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</si>
  <si>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</si>
  <si>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</si>
  <si>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</si>
  <si>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</si>
  <si>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</si>
  <si>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</si>
  <si>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</si>
  <si>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</si>
  <si>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</si>
  <si>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</si>
  <si>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</si>
  <si>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</si>
  <si>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</si>
  <si>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</si>
  <si>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</si>
  <si>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</si>
  <si>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</si>
  <si>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</si>
  <si>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</si>
  <si>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</si>
  <si>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</si>
  <si>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</si>
  <si>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</si>
  <si>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</si>
  <si>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</si>
  <si>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UWAGI</t>
  </si>
  <si>
    <t>wartość</t>
  </si>
  <si>
    <t>Rok studiów</t>
  </si>
  <si>
    <t>Rok akademicki</t>
  </si>
  <si>
    <t>RPS- obowiązkowe</t>
  </si>
  <si>
    <t>POW- ograniczonego wyboru</t>
  </si>
  <si>
    <t>PSW- swobodnego wyboru</t>
  </si>
  <si>
    <t xml:space="preserve">zal zaliczenie </t>
  </si>
  <si>
    <t>zal/o zaliczenie na ocenę</t>
  </si>
  <si>
    <t xml:space="preserve"> egz egzamin</t>
  </si>
  <si>
    <t>kod grupy*</t>
  </si>
  <si>
    <t>OBJAŚNIENIA</t>
  </si>
  <si>
    <t>W Centrum Symulacji Medycznej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</si>
  <si>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</si>
  <si>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</si>
  <si>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</si>
  <si>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</si>
  <si>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</si>
  <si>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</si>
  <si>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</si>
  <si>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</si>
  <si>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</si>
  <si>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</si>
  <si>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</si>
  <si>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</si>
  <si>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samokształcenie kierowane (SK)</t>
  </si>
  <si>
    <t>egz</t>
  </si>
  <si>
    <t>zal</t>
  </si>
  <si>
    <t>LICZBA GODZIN W PRZELICZENIU NA 1 ECTS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</si>
  <si>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</si>
  <si>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</si>
  <si>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</si>
  <si>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</si>
  <si>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</si>
  <si>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</si>
  <si>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</si>
  <si>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</si>
  <si>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</si>
  <si>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</si>
  <si>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</si>
  <si>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</si>
  <si>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</si>
  <si>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</si>
  <si>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</si>
  <si>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12+35</t>
  </si>
  <si>
    <t>Wskażnik</t>
  </si>
  <si>
    <t>wg standardu</t>
  </si>
  <si>
    <t>za zajecia praktyczne (PP)</t>
  </si>
  <si>
    <t>LP</t>
  </si>
  <si>
    <t>%</t>
  </si>
  <si>
    <t>realizacja wskaźnika</t>
  </si>
  <si>
    <t>uwagi do realizacji</t>
  </si>
  <si>
    <t>Nazwa grupy zajęć</t>
  </si>
  <si>
    <t>za zajęcia z wykorzystaniem met i technik na odl.</t>
  </si>
  <si>
    <t>za zajęcia z bezpośrednim udziałem prowadzących</t>
  </si>
  <si>
    <t>13+36</t>
  </si>
  <si>
    <t>14+37</t>
  </si>
  <si>
    <t>1/5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</si>
  <si>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</si>
  <si>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</si>
  <si>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*kod grupy</t>
  </si>
  <si>
    <t>Nazwa godzaju zajęć</t>
  </si>
  <si>
    <t>obowiązkowe</t>
  </si>
  <si>
    <t>przedmiot swobodnego wyboru</t>
  </si>
  <si>
    <t>przedmiot ograniczonego wyboru</t>
  </si>
  <si>
    <t>PSW</t>
  </si>
  <si>
    <t>Nazwa formy zakończenia</t>
  </si>
  <si>
    <t>zaliczenie na ocenę</t>
  </si>
  <si>
    <t>egzamin</t>
  </si>
  <si>
    <t>zal/o</t>
  </si>
  <si>
    <t>zaliczenie (zal/nzal)</t>
  </si>
  <si>
    <t>ze standardu</t>
  </si>
  <si>
    <t>do dyspozycji uczelni (Autorska oferta uczelni)</t>
  </si>
  <si>
    <t>****Pula godzin</t>
  </si>
  <si>
    <t>****Pula godzin (ze standardu,
do dyspozycji uczelni (Autorska oferta uczelni))</t>
  </si>
  <si>
    <t xml:space="preserve">****Pula godzin </t>
  </si>
  <si>
    <t>2026/2027</t>
  </si>
  <si>
    <t>sumy dla 1 roku</t>
  </si>
  <si>
    <t>sumy dla 2 roku</t>
  </si>
  <si>
    <t>******Forma zakończenia przedmiotu</t>
  </si>
  <si>
    <t>*******Forma zakończenia semestru</t>
  </si>
  <si>
    <t>57</t>
  </si>
  <si>
    <t>58</t>
  </si>
  <si>
    <t>33+56</t>
  </si>
  <si>
    <t>15+38</t>
  </si>
  <si>
    <t>(26+49)*5/3</t>
  </si>
  <si>
    <t>(17+29+40+52)*5/3</t>
  </si>
  <si>
    <t>14+33</t>
  </si>
  <si>
    <t>15+32</t>
  </si>
  <si>
    <t>(suma 16-31)-17</t>
  </si>
  <si>
    <t>37+56</t>
  </si>
  <si>
    <t>38+55</t>
  </si>
  <si>
    <t>(suma 39-54)-40</t>
  </si>
  <si>
    <t>Wiedza</t>
  </si>
  <si>
    <t>Umiejetności</t>
  </si>
  <si>
    <t>Kompetencje społeczne</t>
  </si>
  <si>
    <t>Suma efektów w poszczególnych kategoriach</t>
  </si>
  <si>
    <t>Matryca</t>
  </si>
  <si>
    <t>ECTS</t>
  </si>
  <si>
    <t>forma zakończenia przedmiotu</t>
  </si>
  <si>
    <t>W TYM TEORIA (WY+SE)</t>
  </si>
  <si>
    <t>Rodzaj zajęć***
(RPS, POW, PSW)</t>
  </si>
  <si>
    <t>Proporcje poszczególnych kategorii efektów dla przedmiotu</t>
  </si>
  <si>
    <t>-</t>
  </si>
  <si>
    <t>nie dotyczy</t>
  </si>
  <si>
    <t>praktyczny</t>
  </si>
  <si>
    <t>stacjonarne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</si>
  <si>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</si>
  <si>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</si>
  <si>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</si>
  <si>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</si>
  <si>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</si>
  <si>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</si>
  <si>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</si>
  <si>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</si>
  <si>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</si>
  <si>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</si>
  <si>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</si>
  <si>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</si>
  <si>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</si>
  <si>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</si>
  <si>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</si>
  <si>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</si>
  <si>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</si>
  <si>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</si>
  <si>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</si>
  <si>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</si>
  <si>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</si>
  <si>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</si>
  <si>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</si>
  <si>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</si>
  <si>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</si>
  <si>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</si>
  <si>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</si>
  <si>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</si>
  <si>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</si>
  <si>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</si>
  <si>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</si>
  <si>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</si>
  <si>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</si>
  <si>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</si>
  <si>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</si>
  <si>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</si>
  <si>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</si>
  <si>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</si>
  <si>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</si>
  <si>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K_W40</t>
  </si>
  <si>
    <t>K_W41</t>
  </si>
  <si>
    <t>K_W42</t>
  </si>
  <si>
    <t>K_W43</t>
  </si>
  <si>
    <t>K_W44</t>
  </si>
  <si>
    <t>K_W45</t>
  </si>
  <si>
    <t>K_W46</t>
  </si>
  <si>
    <t>K_W47</t>
  </si>
  <si>
    <t>K_W48</t>
  </si>
  <si>
    <t>K_W49</t>
  </si>
  <si>
    <t>K_W50</t>
  </si>
  <si>
    <t>K_W51</t>
  </si>
  <si>
    <t>K_W52</t>
  </si>
  <si>
    <t>K_W53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</si>
  <si>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</si>
  <si>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</si>
  <si>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</si>
  <si>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</si>
  <si>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</si>
  <si>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</si>
  <si>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</si>
  <si>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</si>
  <si>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</si>
  <si>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</si>
  <si>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</si>
  <si>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</si>
  <si>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</si>
  <si>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</si>
  <si>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</si>
  <si>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</si>
  <si>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</si>
  <si>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</si>
  <si>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</si>
  <si>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</si>
  <si>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</si>
  <si>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K_K01</t>
  </si>
  <si>
    <t>K_K02</t>
  </si>
  <si>
    <t>K_K03</t>
  </si>
  <si>
    <t>K_K04</t>
  </si>
  <si>
    <t>K_K05</t>
  </si>
  <si>
    <t>K_K06</t>
  </si>
  <si>
    <t>K_K07</t>
  </si>
  <si>
    <t>Umiejętności</t>
  </si>
  <si>
    <t>Czy przedmiot kształtuje kompetencje komunikacyjne</t>
  </si>
  <si>
    <t>Czy przedmiot humanistyczny lub społeczny</t>
  </si>
  <si>
    <t>tak</t>
  </si>
  <si>
    <t>nie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</si>
  <si>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</si>
  <si>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</si>
  <si>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</si>
  <si>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</si>
  <si>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</si>
  <si>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</si>
  <si>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Minimalna liczba punktów ECTS w cyklu kształcenia</t>
  </si>
  <si>
    <t>wskaźnik wg regulacji</t>
  </si>
  <si>
    <t>suma godz./ECTS dyd. wg regulacji</t>
  </si>
  <si>
    <t>Minimalna liczba ECTS za zajęcia do wyboru</t>
  </si>
  <si>
    <t>Liczba godzin zajęć z języka obcego</t>
  </si>
  <si>
    <t>Wskaźnik</t>
  </si>
  <si>
    <t>Minimalna liczba punktów ECTS za zajęcia z dziedziny nauk humanistycznych lub nauk społecznych</t>
  </si>
  <si>
    <t>studia drugiego stopnia</t>
  </si>
  <si>
    <t>Wydział Nauk o Zdrowiu</t>
  </si>
  <si>
    <t>Zdrowie publiczne</t>
  </si>
  <si>
    <t>3 miesiące</t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</si>
  <si>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</si>
  <si>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ogólnoakademicki</t>
    </r>
  </si>
  <si>
    <t>Liczba ECTS za zajęcia z języka obcego</t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</si>
  <si>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</si>
  <si>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ogólnoakademicki</t>
    </r>
  </si>
  <si>
    <r>
      <t xml:space="preserve">Liczba punktów ECTS przyporządkowana do zajęć kształtujących umiejętności praktyczne w wymiarze większym niż 50% liczby punktów ECTS koniecznej do ukończenia studiów </t>
    </r>
    <r>
      <rPr>
        <b/>
        <sz val="11"/>
        <color rgb="FFC00000"/>
        <rFont val="Calibri"/>
        <family val="2"/>
        <charset val="238"/>
        <scheme val="minor"/>
      </rPr>
      <t>-profil praktyczny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</si>
  <si>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b/>
        <sz val="11"/>
        <color rgb="FFC00000"/>
        <rFont val="Calibri"/>
        <family val="2"/>
        <charset val="238"/>
      </rPr>
      <t>-profil ogólnoakademicki</t>
    </r>
  </si>
  <si>
    <r>
      <t xml:space="preserve">Liczba punktów ECTS przyporządkowana do zajęć kształtujących umiejętności praktyczne w wymiarze większym niż 50% liczby punktów ECTS koniecznej do ukończenia studiów </t>
    </r>
    <r>
      <rPr>
        <sz val="11"/>
        <color rgb="FFC00000"/>
        <rFont val="Calibri"/>
        <family val="2"/>
        <charset val="238"/>
        <scheme val="minor"/>
      </rPr>
      <t>-profil praktyczny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</si>
  <si>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sz val="11"/>
        <color rgb="FFC00000"/>
        <rFont val="Calibri"/>
        <family val="2"/>
        <charset val="238"/>
      </rPr>
      <t>-profil ogólnoakademicki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</si>
  <si>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</si>
  <si>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</si>
  <si>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</si>
  <si>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</si>
  <si>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</si>
  <si>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</si>
  <si>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</si>
  <si>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</si>
  <si>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</si>
  <si>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</si>
  <si>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</si>
  <si>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</si>
  <si>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</si>
  <si>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360h zegarowych co odpowiada 480h dydaktycznym</t>
  </si>
  <si>
    <t>3m-cex4tygx30hx60min/45 min</t>
  </si>
  <si>
    <t xml:space="preserve">Zawansowane techniki radiologiczne </t>
  </si>
  <si>
    <t>Zaawansowane techniki rezonansu magnetycznego (MR) w neurologii</t>
  </si>
  <si>
    <t>Zaawansowane techniki rezonansu magnetycznego (MR) w kardiologii</t>
  </si>
  <si>
    <t xml:space="preserve">Metody i techniki badań naukowych </t>
  </si>
  <si>
    <t xml:space="preserve">Radiologia zabiegowa </t>
  </si>
  <si>
    <t xml:space="preserve">Procedury wzorcowe </t>
  </si>
  <si>
    <t xml:space="preserve">Prawo medyczne </t>
  </si>
  <si>
    <t xml:space="preserve">Pielęgniarstwo radiologiczne </t>
  </si>
  <si>
    <t xml:space="preserve">Seminarium dyplomowe </t>
  </si>
  <si>
    <t>zal/oc</t>
  </si>
  <si>
    <t>Zaawansowane badania TK i MR w pediatrii</t>
  </si>
  <si>
    <t>Nowoczesne techniki radioterapii</t>
  </si>
  <si>
    <t xml:space="preserve">Biostatystyka </t>
  </si>
  <si>
    <t>Radiologia zabiegowa w kardiologii</t>
  </si>
  <si>
    <t>Seminarium dyplomowe</t>
  </si>
  <si>
    <t xml:space="preserve">Radiologia w stanach nagłych </t>
  </si>
  <si>
    <t>P7S_WK</t>
  </si>
  <si>
    <t>P7S_WG</t>
  </si>
  <si>
    <t>P7S_UK</t>
  </si>
  <si>
    <t>P7S_UW</t>
  </si>
  <si>
    <t>P7S_UO</t>
  </si>
  <si>
    <t>P7S_KR</t>
  </si>
  <si>
    <t>P7S_KO</t>
  </si>
  <si>
    <t>P7S_KK</t>
  </si>
  <si>
    <r>
      <t xml:space="preserve">Liczba godzin praktyk- 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</si>
  <si>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ECTS za praktyki-</t>
    </r>
    <r>
      <rPr>
        <b/>
        <sz val="11"/>
        <color rgb="FFC00000"/>
        <rFont val="Calibri"/>
        <family val="2"/>
        <charset val="238"/>
        <scheme val="minor"/>
      </rPr>
      <t xml:space="preserve"> profil praktyczny</t>
    </r>
  </si>
  <si>
    <t>Liczba godzin zajęć w cyklu kształcenia (zajęcia +praktyki)</t>
  </si>
  <si>
    <t>Liczba godzin całkowitego nakładu pracy w cyklu kształcenia (zajęcia, praktyki i pracał własna studenta)</t>
  </si>
  <si>
    <r>
      <t xml:space="preserve">Liczba godzin zajęć dydaktycznych w cyklu kształcenia- </t>
    </r>
    <r>
      <rPr>
        <b/>
        <sz val="11"/>
        <color rgb="FFC00000"/>
        <rFont val="Calibri"/>
        <family val="2"/>
        <charset val="238"/>
        <scheme val="minor"/>
      </rPr>
      <t>bez praktyk</t>
    </r>
  </si>
  <si>
    <t>Średnia liczba godzin pracy studenta przypadająca na 1 ECTS</t>
  </si>
  <si>
    <r>
      <t xml:space="preserve">Liczba godzin zajęć dydaktycznych w cyklu kształcenia- </t>
    </r>
    <r>
      <rPr>
        <sz val="11"/>
        <color rgb="FFC00000"/>
        <rFont val="Calibri"/>
        <family val="2"/>
        <charset val="238"/>
        <scheme val="minor"/>
      </rPr>
      <t>bez praktyk</t>
    </r>
  </si>
  <si>
    <r>
      <t xml:space="preserve">Liczba godzin praktyk- </t>
    </r>
    <r>
      <rPr>
        <sz val="11"/>
        <color rgb="FFC00000"/>
        <rFont val="Calibri"/>
        <family val="2"/>
        <charset val="238"/>
        <scheme val="minor"/>
      </rPr>
      <t>profil praktyczny</t>
    </r>
  </si>
  <si>
    <r>
      <t>Liczba ECTS za praktyki -</t>
    </r>
    <r>
      <rPr>
        <sz val="11"/>
        <color rgb="FFC00000"/>
        <rFont val="Calibri"/>
        <family val="2"/>
        <charset val="238"/>
        <scheme val="minor"/>
      </rPr>
      <t>profil praktyczny</t>
    </r>
  </si>
  <si>
    <t>Czy zajęcia kształtują umiejętności praktyczne</t>
  </si>
  <si>
    <t>za zajęcia kształtujące umiejętności praktyczne</t>
  </si>
  <si>
    <t>jeżeli L="tak"(19:26;31;42:49;54)*5/3</t>
  </si>
  <si>
    <t>(suma(16;18:28;30:31)+suma(39;41:51;53:54))*5/1</t>
  </si>
  <si>
    <t>Tomografia komputerowa serca i układu krążenia</t>
  </si>
  <si>
    <t>Zajęcia praktyczne: Tomografia komputerowa (TK)</t>
  </si>
  <si>
    <t>Zajęcia praktyczne: Rezonans magnetyczny (MR)</t>
  </si>
  <si>
    <t>Zdrowie środowiskowe / Zagrożenia epidemiologiczne</t>
  </si>
  <si>
    <t>Praktyka zawodowa 1</t>
  </si>
  <si>
    <t>Język obcy</t>
  </si>
  <si>
    <t>Transformacja cyfrowa w zdrowiu: od e-zdrowia do teleopieki</t>
  </si>
  <si>
    <t>Evidence Based Medicine (EBM)</t>
  </si>
  <si>
    <t>Praktyka zawodowa 2</t>
  </si>
  <si>
    <t>Praktyka zawodowa 3</t>
  </si>
  <si>
    <t>2027/2028</t>
  </si>
  <si>
    <t>2026/2027-20027/2028</t>
  </si>
  <si>
    <t>Medycyna nuklearna</t>
  </si>
  <si>
    <t>Praktyka zawodowa 4</t>
  </si>
  <si>
    <t>Zajęcia praktyczne: Zaawansowane badania rezonansu magnetycznego (MR)</t>
  </si>
  <si>
    <t>Zajęcia praktyczne: Radiologia zabiegowa w kardiologii</t>
  </si>
  <si>
    <t xml:space="preserve">Farmakologia radiologiczna </t>
  </si>
  <si>
    <t xml:space="preserve">Techniki obrazowe stosowane w onkologii </t>
  </si>
  <si>
    <t>Problematyka zdrowia publicznego / Organizacja systemu ochrony zdrowia</t>
  </si>
  <si>
    <r>
      <t xml:space="preserve">Minimalna liczba godzin z bezpośrednim udziałem nauczycieli akademickich lub innych osób prowadzących zajęcia- </t>
    </r>
    <r>
      <rPr>
        <b/>
        <sz val="11"/>
        <color rgb="FFC00000"/>
        <rFont val="Calibri"/>
        <family val="2"/>
        <charset val="238"/>
        <scheme val="minor"/>
      </rPr>
      <t>wg kolumny "U</t>
    </r>
  </si>
  <si>
    <r>
      <t xml:space="preserve">Minimalna liczba godzin z bezpośrednim udziałem nauczycieli akademickich lub innych osób prowadzących zajęcia- </t>
    </r>
    <r>
      <rPr>
        <sz val="11"/>
        <color rgb="FFC00000"/>
        <rFont val="Calibri"/>
        <family val="2"/>
        <charset val="238"/>
        <scheme val="minor"/>
      </rPr>
      <t>wg kolumny "U"</t>
    </r>
  </si>
  <si>
    <t>należy określić które z przedmiotów można zaliczyć do tej grupy i dostosować formułę która zliczy ECTSy</t>
  </si>
  <si>
    <t>Szkolenie BHP i P.P</t>
  </si>
  <si>
    <t>Przysposobienie biblioteczne</t>
  </si>
  <si>
    <t>*Czy przedmiot kształtuje kompetencje komunikacyjne
*Czy przedmiot humanistyczny lub społeczny
*Czy zajęcia kształtują umiejętności praktyczne</t>
  </si>
  <si>
    <t>PRK</t>
  </si>
  <si>
    <t>wiedza- zakres i głębia</t>
  </si>
  <si>
    <t>wiedza- kontekst - uwarunkowania, skutki</t>
  </si>
  <si>
    <t>umiejętności- wykorzystanie wiedzy - rozwiązywanie problemów i wykonywanie zadań</t>
  </si>
  <si>
    <t>umiejętności- komunikowanie się - odbieranie i tworzenie wypowiedzi, upowszechnianie wiedzy w środowisku naukowym i posługiwanie się językiem obcym</t>
  </si>
  <si>
    <t>umiejętności- organizacja pracy - planowanie i praca zespołowa</t>
  </si>
  <si>
    <t>umiejętności- uczenie się - planowanie własnego rozwoju i rozwoju innych osób</t>
  </si>
  <si>
    <t>Kompetencje społeczne - oceny- krytyczne podejście</t>
  </si>
  <si>
    <t>Kompetencje społeczne - odpowiedzialność - wypełnianie zobowiązań społecznych i działanie na rzecz interesu publicznego</t>
  </si>
  <si>
    <t>Kompetencje społeczne - rola zawodowa - niezależność i rozwój etosu</t>
  </si>
  <si>
    <t>P7S_UU</t>
  </si>
  <si>
    <t>sposoby organizowania pracy oraz zapewnienia bezpieczeństwa pacjentów i pracowników w pracowni diagnostycznej</t>
  </si>
  <si>
    <t>zaawansowane zasady działania aparatury oraz procedury niestandardowe w tomografii komputerowej</t>
  </si>
  <si>
    <t>metody zapewnienia optymalnej jakości procedur w tomografii komputerowej</t>
  </si>
  <si>
    <t>sposoby organizowania pracy oraz zapewnienia bezpieczeństwa pacjentów i pracowników w pracowni diagnostyki obrazowej piersi</t>
  </si>
  <si>
    <t>szczegółową budowę i zasady działania aparatury wykorzystywanej w diagnostyce obrazowej piersi (mammograf, ultrasonograf, cewki piersiowe w rezonansie magnetycznym)</t>
  </si>
  <si>
    <t>zaawansowane zasady działania aparatury oraz procedury niestandardowe w diagnostyce obrazowej piersi</t>
  </si>
  <si>
    <t>metody zapewnienia optymalnej jakości procedur w pracowni diagnostyki obrazowej piersi</t>
  </si>
  <si>
    <t>sposoby organizowania pracy oraz zapewnienia bezpieczeństwa pacjentów i pracowników w pracowni medycyny nuklearnej (PET, scyntygrafia)</t>
  </si>
  <si>
    <t>metody zapewnienia optymalnej jakości procedur w pracowni medycyny nuklearnej (PET, scyntygrafia)</t>
  </si>
  <si>
    <t>szczegółową budowę i zasady działania aparatury stosowanej w medycynie nuklearnej (PET, scyntygrafia)</t>
  </si>
  <si>
    <t>zasady i metodologię wykonywania zaawansowanych badań i procedur w medycynie nuklearnej (PET, scyntygrafia)</t>
  </si>
  <si>
    <t>sposoby organizowania pracy oraz zapewnienia bezpieczeństwa pacjentów i pracowników w pracowniach elektrofizjologicznych (EKG i EEG)</t>
  </si>
  <si>
    <t>szczegółową budowę i zasady działania aparatury stosowanej w pracowniach elektrofizjologicznych (EKG i EEG)</t>
  </si>
  <si>
    <t>zasady i sposoby wykonywania zaawansowanych i niestandardowych badań i procedur w pracowniach elektrofizjologicznych (EKG i EEG)</t>
  </si>
  <si>
    <t>metody zapewnienia optymalnej jakości procedur w pracowniach elektrofizjologicznych (EKG i EEG)</t>
  </si>
  <si>
    <t>organizację pracy i zasady postępowania w pracowniach elektrofizjologicznych i radiologicznych</t>
  </si>
  <si>
    <t>budowę i zasady działania aparatury stosowanej w pracowni spirometrii i audiometrii</t>
  </si>
  <si>
    <t>zasady i sposoby wykonywania badań i procedur w pracowni spirometrii i audiometrii</t>
  </si>
  <si>
    <t>fizjologię układu oddechowego i układu słuchu człowieka</t>
  </si>
  <si>
    <t>ekonomiczne uwarunkowania funkcjonowania świadczeniodawców w ochronie zdrowia</t>
  </si>
  <si>
    <t>metodologię badań naukowych</t>
  </si>
  <si>
    <t>statystykę medyczną oraz wykorzystanie jej w badaniach naukowych</t>
  </si>
  <si>
    <t>wzorce planowania badań naukowych oraz rozpowszechnienie wyników badań</t>
  </si>
  <si>
    <t>zasady i sposoby przetwarzania i przesyłania medycznych danych cyfrowych</t>
  </si>
  <si>
    <t>zasady działania sztucznej inteligencji, sieci neuronowych oraz uczenia maszynowego</t>
  </si>
  <si>
    <t>narzędzia informatyczne użyteczne w elektroradiologii i diagnostyce obrazowej</t>
  </si>
  <si>
    <t>organizację i zasady prowadzenia dokumentacji w pracowni rentgenodiagnostyki i diagnostyki obrazowej</t>
  </si>
  <si>
    <t>miejsce swojej dyscypliny w ramach organizacji systemu ochrony zdrowia na poziomie krajowym i międzynarodowym</t>
  </si>
  <si>
    <t>sposoby wyszukiwania aktualnych aktów prawnych oraz ich stosowania w pracy zawodowej</t>
  </si>
  <si>
    <t>szczegółowe przepisy prawa dotyczące diagnostyki obrazowej</t>
  </si>
  <si>
    <t>sposoby organizowania pracy oraz zapewnienia bezpieczeństwa pacjentów i pracowników w pracowni MR</t>
  </si>
  <si>
    <t>szczegółową budowę i zasady działania aparatury MR</t>
  </si>
  <si>
    <t>zasady i metodologię wykonywania zaawansowanych i niestandardowych badań i procedur z wykorzystaniem efektu rezonansu magnetycznego</t>
  </si>
  <si>
    <t>anatomię radiologiczną i obrazową w MR, charakterystykę obrazu normalnego i patologii w MR, techniki ułożeń pacjenta w MR</t>
  </si>
  <si>
    <t>metody zapewnienia optymalnej jakości procedur w pracowni MR</t>
  </si>
  <si>
    <t>sposoby organizowania pracy oraz zapewnienia bezpieczeństwa pacjentów i pracowników w pracowni radiologii interwencyjnej</t>
  </si>
  <si>
    <t>szczegółową budowę i zasady działania aparatury stosowanej w pracowni radiologii interwencyjnej</t>
  </si>
  <si>
    <t>zasady i sposób wykonywania zaawansowanych i niestandardowych badań i procedur w pracowni radiologii interwencyjnej</t>
  </si>
  <si>
    <t>przyczyny, objawy oraz zasady diagnozowania w odniesieniu do najczęstszych chorób wymagających interwencji chirurgicznej z uwzględnieniem technik obrazowania</t>
  </si>
  <si>
    <t>sposoby organizowania pracy oraz zapewnienia bezpieczeństwa pacjentom i pracownikom w pracowni densytometrii</t>
  </si>
  <si>
    <t>zaawansowaną budowę i zasady działania aparatury stosowanej w pracowni densytometrii</t>
  </si>
  <si>
    <t>zasady i sposoby wykonywania zaawansowanych i niestandardowych badań i procedur w pracowni densytometrii</t>
  </si>
  <si>
    <t>szczegółową budowę anatomiczną i fizjologię układu szkieletowego człowieka</t>
  </si>
  <si>
    <t>zasady zarządzania w zakładach opieki zdrowotnej, w tym w zakładach diagnostyki obrazowej</t>
  </si>
  <si>
    <t>organizację pracy zespołowej i zasady planowania pracy zespołu</t>
  </si>
  <si>
    <t>etyczne, społeczne i prawne uwarunkowania wykonywania zawodu elektroradiologa</t>
  </si>
  <si>
    <t>podstawowe pojęcia i zasady z zakresu prawa autorskiego oraz ochrony i zarządzania własnością intelektualną</t>
  </si>
  <si>
    <t>ekonomiczno-prawne uwarunkowania umożliwiające prowadzenie własnej działalności w zakresie elektroradiologii</t>
  </si>
  <si>
    <t>zasady prawne i ekonomiczne obowiązujące w placówkach zajmujących się udzielaniem świadczeń zdrowotnych z zakresu elektroradiologii w kontekście prawa cywilnego i prawa pracy oraz praw pacjenta</t>
  </si>
  <si>
    <t>przepisy prawne dotyczące bezpieczeństwa i ochrony zdrowia w procesie kształcenia oraz zasady postępowania w przypadku niebezpiecznego zdarzenia podczas zajęć, w szczególności w jednostkach medycznych i podczas kontaktu z pacjentem</t>
  </si>
  <si>
    <t>zaplanować i wykonywać zgodnie ze wskazaniami lekarskimi procedury diagnostyczne i terapeutyczne z zastosowaniem promieniowania jonizującego i niejonizującego</t>
  </si>
  <si>
    <t>obsługiwać w stopniu zaawansowanym aparaturę wykorzystującą promieniowanie jonizujące i niejonizujące</t>
  </si>
  <si>
    <t>obsługiwać w stopniu zaawansowanym aparaturę stosowaną w medycynie nuklearnej</t>
  </si>
  <si>
    <t>obsługiwać w stopniu zaawansowanym aparaturę stosowaną w pracowniach diagnostyki elektromedycznej</t>
  </si>
  <si>
    <t>zastosować procedury kontroli jakości aparatury elektromedycznej</t>
  </si>
  <si>
    <t>pozyskiwać i interpretować informacje naukowe i wyciągać wnioski</t>
  </si>
  <si>
    <t>komunikować się w języku angielskim na poziomie B2+ Europejskiego Systemu Opisu Kształcenia Językowego</t>
  </si>
  <si>
    <t>wykorzystać zaawansowane oprogramowania medyczne i biurowe na stanowisku pracy</t>
  </si>
  <si>
    <t>organizować plan pracy własny i zespołu oraz podejmować decyzje w sytuacjach kryzysowych</t>
  </si>
  <si>
    <t>wykonywać zaawansowaną obróbkę obrazów diagnostycznych</t>
  </si>
  <si>
    <t>stosować szczegółowe przepisy prawa odnoszące się do wykonywanego zawodu elektroradiologa</t>
  </si>
  <si>
    <t>zaprojektować badanie naukowe</t>
  </si>
  <si>
    <t>wykorzystać zebrany materiał naukowy do celów statystycznych</t>
  </si>
  <si>
    <t>przygotować wyniki badań naukowych do publikacji</t>
  </si>
  <si>
    <t>identyfikować i analizować czynniki wpływające na sytuację ekonomiczną podmiotów świadczących usługi zdrowotne ze szczególnym uwzględnieniem elektroradiologii</t>
  </si>
  <si>
    <t>zidentyfikować potencjalne zagrożenia dla życia i zdrowia, zachować się adekwatnie do zaistniałego zagrożenia, a także ocenić swoje możliwości podczas udzielania pierwszej pomocy</t>
  </si>
  <si>
    <t>krytycznej oceny działań własnych i działań współpracowników z poszanowaniem zasad etyki, różnic światopoglądowych i kulturowych</t>
  </si>
  <si>
    <t>formułowania opinii dotyczących różnych aspektów działalności zawodowej i zasięgania porad ekspertów w przypadku trudności z samodzielnym rozwiązaniem problemu</t>
  </si>
  <si>
    <t>ponoszenia odpowiedzialności za realizowane świadczenia zdrowotne</t>
  </si>
  <si>
    <t>współpracy z elektroradiologami i innymi członkami zespołu opieki zdrowotnej w zakresie udzielania świadczeń</t>
  </si>
  <si>
    <t>okazywania dbałości o prestiż związany z wykonywaniem zawodu elektroradiologa i solidarność zawodową</t>
  </si>
  <si>
    <t>przekazywania społeczeństwu informacji o osiągnięciach naukowych związanych z reprezentowaną dziedziną wiedzy</t>
  </si>
  <si>
    <t>rozwiązywania złożonych problemów etycznych związanych z wykonywaniem zawodu elektroradiologa i wskazywania priorytetów w realizacji określonych zadań</t>
  </si>
  <si>
    <t>Oznaczenie kategorii efektu
(Kierunkowy/Przedmiotowy)</t>
  </si>
  <si>
    <t>Numer efektu uczenia się</t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</si>
  <si>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</si>
  <si>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Kierunkowy</t>
  </si>
  <si>
    <t>Przedmiotowy</t>
  </si>
  <si>
    <t>S.W1</t>
  </si>
  <si>
    <t>podstawowe zagrożenia dla zdrowia i życia, które mogą wystąpić w środowisku nauki i pracy, w tym zagrożeń pożarowych, chemicznych, fizycznych i biologicznych,</t>
  </si>
  <si>
    <t>S.W2</t>
  </si>
  <si>
    <t>zasady zapobiegania tym zagrożeniom oraz procedur postępowania w sytuacjach niebezpiecznych,</t>
  </si>
  <si>
    <t>S.W3</t>
  </si>
  <si>
    <t>podstawowe zasady udzielania pierwszej pomocy przedmedycznej w nagłych wypadkach.</t>
  </si>
  <si>
    <t>P.W1</t>
  </si>
  <si>
    <t>zasoby i usługi biblioteczne, w tym bazy danych, katalogi oraz narzędzia wyszukiwania informacji naukowej na poziomie zaawansowanym.</t>
  </si>
  <si>
    <t>P.W2</t>
  </si>
  <si>
    <t>zasady etycznego korzystania z informacji, w tym prawa autorskiego i zasady cytowania źródeł.</t>
  </si>
  <si>
    <t>P.W3</t>
  </si>
  <si>
    <t>metody wyszukiwania, selekcji i oceny wiarygodności źródeł informacji naukowej.</t>
  </si>
  <si>
    <t>Kształcenie ogólne</t>
  </si>
  <si>
    <t>P_W01</t>
  </si>
  <si>
    <t>P_W02</t>
  </si>
  <si>
    <t>P_W03</t>
  </si>
  <si>
    <t>P_W04</t>
  </si>
  <si>
    <t>P_W05</t>
  </si>
  <si>
    <t>P_W06</t>
  </si>
  <si>
    <t>P_W07</t>
  </si>
  <si>
    <t>P_W08</t>
  </si>
  <si>
    <t>P_W09</t>
  </si>
  <si>
    <t>P_W10</t>
  </si>
  <si>
    <t>P_W11</t>
  </si>
  <si>
    <t>P_W12</t>
  </si>
  <si>
    <t>P_W13</t>
  </si>
  <si>
    <t>P_W14</t>
  </si>
  <si>
    <t>P_W15</t>
  </si>
  <si>
    <t>P_U01</t>
  </si>
  <si>
    <t>P_U02</t>
  </si>
  <si>
    <t>P_U03</t>
  </si>
  <si>
    <t>P_U04</t>
  </si>
  <si>
    <t>P_U05</t>
  </si>
  <si>
    <t>P_U06</t>
  </si>
  <si>
    <t>P_U07</t>
  </si>
  <si>
    <t>P_U08</t>
  </si>
  <si>
    <t>P_U09</t>
  </si>
  <si>
    <t>P_U10</t>
  </si>
  <si>
    <t>P_U11</t>
  </si>
  <si>
    <t>P_U12</t>
  </si>
  <si>
    <t>P_U13</t>
  </si>
  <si>
    <t>P_U14</t>
  </si>
  <si>
    <t>P_U15</t>
  </si>
  <si>
    <t>P_K01</t>
  </si>
  <si>
    <t>P_K02</t>
  </si>
  <si>
    <t>P_K03</t>
  </si>
  <si>
    <t>P_K04</t>
  </si>
  <si>
    <t>P_K05</t>
  </si>
  <si>
    <t>P_K06</t>
  </si>
  <si>
    <t>P_K07</t>
  </si>
  <si>
    <t>P_K08</t>
  </si>
  <si>
    <t>P_K09</t>
  </si>
  <si>
    <t>P_K10</t>
  </si>
  <si>
    <t>P_K11</t>
  </si>
  <si>
    <t>P_K12</t>
  </si>
  <si>
    <t>P_K13</t>
  </si>
  <si>
    <t>P_K14</t>
  </si>
  <si>
    <t>P_K15</t>
  </si>
  <si>
    <t>P_W16</t>
  </si>
  <si>
    <t>P_W17</t>
  </si>
  <si>
    <t>P_W18</t>
  </si>
  <si>
    <t>P_W19</t>
  </si>
  <si>
    <t>P_W20</t>
  </si>
  <si>
    <t>P_W21</t>
  </si>
  <si>
    <t>P_W22</t>
  </si>
  <si>
    <t>P_W23</t>
  </si>
  <si>
    <t>P_W24</t>
  </si>
  <si>
    <t>P_W25</t>
  </si>
  <si>
    <t>P_W26</t>
  </si>
  <si>
    <t>P_W27</t>
  </si>
  <si>
    <t>P_W28</t>
  </si>
  <si>
    <t>P_W29</t>
  </si>
  <si>
    <t>P_W30</t>
  </si>
  <si>
    <t>P_W31</t>
  </si>
  <si>
    <t>P_W32</t>
  </si>
  <si>
    <t>P_W33</t>
  </si>
  <si>
    <t>P_W34</t>
  </si>
  <si>
    <t>P_W35</t>
  </si>
  <si>
    <t>P_W36</t>
  </si>
  <si>
    <t>P_W37</t>
  </si>
  <si>
    <t>P_W38</t>
  </si>
  <si>
    <t>P_W39</t>
  </si>
  <si>
    <t>P_W40</t>
  </si>
  <si>
    <t>P_W41</t>
  </si>
  <si>
    <t>P_W42</t>
  </si>
  <si>
    <t>P_W43</t>
  </si>
  <si>
    <t>P_W44</t>
  </si>
  <si>
    <t>P_W45</t>
  </si>
  <si>
    <t>P_W46</t>
  </si>
  <si>
    <t>P_W47</t>
  </si>
  <si>
    <t>P_W48</t>
  </si>
  <si>
    <t>P_W49</t>
  </si>
  <si>
    <t>P_W50</t>
  </si>
  <si>
    <t>P_W51</t>
  </si>
  <si>
    <t>P_W52</t>
  </si>
  <si>
    <t>P_W53</t>
  </si>
  <si>
    <t>P_W54</t>
  </si>
  <si>
    <t>P_W55</t>
  </si>
  <si>
    <t>P_W56</t>
  </si>
  <si>
    <t>P_W57</t>
  </si>
  <si>
    <t>P_W58</t>
  </si>
  <si>
    <t>P_W59</t>
  </si>
  <si>
    <t>P_W60</t>
  </si>
  <si>
    <t>P_W61</t>
  </si>
  <si>
    <t>P_W62</t>
  </si>
  <si>
    <t>P_W63</t>
  </si>
  <si>
    <t>P_W64</t>
  </si>
  <si>
    <t>P_W65</t>
  </si>
  <si>
    <t>P_W66</t>
  </si>
  <si>
    <t>P_W67</t>
  </si>
  <si>
    <t>P_W68</t>
  </si>
  <si>
    <t>P_W69</t>
  </si>
  <si>
    <t>P_W70</t>
  </si>
  <si>
    <t>P_W71</t>
  </si>
  <si>
    <t>P_W72</t>
  </si>
  <si>
    <t>P_W73</t>
  </si>
  <si>
    <t>P_W74</t>
  </si>
  <si>
    <t>P_W75</t>
  </si>
  <si>
    <t>P_W76</t>
  </si>
  <si>
    <t>P_W77</t>
  </si>
  <si>
    <t>P_W78</t>
  </si>
  <si>
    <t>P_W79</t>
  </si>
  <si>
    <t>P_W80</t>
  </si>
  <si>
    <t>P_W81</t>
  </si>
  <si>
    <t>P_W82</t>
  </si>
  <si>
    <t>P_W83</t>
  </si>
  <si>
    <t>P_W84</t>
  </si>
  <si>
    <t>P_W85</t>
  </si>
  <si>
    <t>P_W86</t>
  </si>
  <si>
    <t>P_W87</t>
  </si>
  <si>
    <t>P_W88</t>
  </si>
  <si>
    <t>P_W89</t>
  </si>
  <si>
    <t>P_W90</t>
  </si>
  <si>
    <t>P_U16</t>
  </si>
  <si>
    <t>P_U17</t>
  </si>
  <si>
    <t>P_U18</t>
  </si>
  <si>
    <t>P_U19</t>
  </si>
  <si>
    <t>P_U20</t>
  </si>
  <si>
    <t>P_U21</t>
  </si>
  <si>
    <t>P_U22</t>
  </si>
  <si>
    <t>P_U23</t>
  </si>
  <si>
    <t>P_U24</t>
  </si>
  <si>
    <t>P_U25</t>
  </si>
  <si>
    <t>P_U26</t>
  </si>
  <si>
    <t>P_U27</t>
  </si>
  <si>
    <t>P_U28</t>
  </si>
  <si>
    <t>P_U29</t>
  </si>
  <si>
    <t>P_U30</t>
  </si>
  <si>
    <t>P_U31</t>
  </si>
  <si>
    <t>P_U32</t>
  </si>
  <si>
    <t>P_U33</t>
  </si>
  <si>
    <t>P_U34</t>
  </si>
  <si>
    <t>P_U35</t>
  </si>
  <si>
    <t>P_U36</t>
  </si>
  <si>
    <t>P_U37</t>
  </si>
  <si>
    <t>P_U38</t>
  </si>
  <si>
    <t>P_U39</t>
  </si>
  <si>
    <t>P_U40</t>
  </si>
  <si>
    <t>P_U41</t>
  </si>
  <si>
    <t>P_U42</t>
  </si>
  <si>
    <t>P_U43</t>
  </si>
  <si>
    <t>P_U44</t>
  </si>
  <si>
    <t>P_U45</t>
  </si>
  <si>
    <t>P_U46</t>
  </si>
  <si>
    <t>P_U47</t>
  </si>
  <si>
    <t>P_U48</t>
  </si>
  <si>
    <t>P_U49</t>
  </si>
  <si>
    <t>P_U50</t>
  </si>
  <si>
    <t>P_U51</t>
  </si>
  <si>
    <t>P_U52</t>
  </si>
  <si>
    <t>P_U53</t>
  </si>
  <si>
    <t>P_U54</t>
  </si>
  <si>
    <t>P_U55</t>
  </si>
  <si>
    <t>P_U56</t>
  </si>
  <si>
    <t>P_U57</t>
  </si>
  <si>
    <t>P_U58</t>
  </si>
  <si>
    <t>P_U59</t>
  </si>
  <si>
    <t>P_U60</t>
  </si>
  <si>
    <t>P_U61</t>
  </si>
  <si>
    <t>P_U62</t>
  </si>
  <si>
    <t>P_U63</t>
  </si>
  <si>
    <t>P_U64</t>
  </si>
  <si>
    <t>P_U65</t>
  </si>
  <si>
    <t>P_U66</t>
  </si>
  <si>
    <t>P_U67</t>
  </si>
  <si>
    <t>P_U68</t>
  </si>
  <si>
    <t>P_U69</t>
  </si>
  <si>
    <t>P_U70</t>
  </si>
  <si>
    <t>P_U71</t>
  </si>
  <si>
    <t>P_U72</t>
  </si>
  <si>
    <t>P_U73</t>
  </si>
  <si>
    <t>P_U74</t>
  </si>
  <si>
    <t>P_U75</t>
  </si>
  <si>
    <t>P_U76</t>
  </si>
  <si>
    <t>P_U77</t>
  </si>
  <si>
    <t>P_U78</t>
  </si>
  <si>
    <t>P_U79</t>
  </si>
  <si>
    <t>P_U80</t>
  </si>
  <si>
    <t>P_U81</t>
  </si>
  <si>
    <t>P_U82</t>
  </si>
  <si>
    <t>P_U83</t>
  </si>
  <si>
    <t>P_U84</t>
  </si>
  <si>
    <t>P_U85</t>
  </si>
  <si>
    <t>P_U86</t>
  </si>
  <si>
    <t>P_U87</t>
  </si>
  <si>
    <t>P_U88</t>
  </si>
  <si>
    <t>P_U89</t>
  </si>
  <si>
    <t>P_U90</t>
  </si>
  <si>
    <t>w przedmiotach oznaczonych w kolumnie "L" jako "tak"-formuła uwzględnia następujące formy zajęć:  PP+PZ+CA+CN+CS+CL+CK</t>
  </si>
  <si>
    <t>zlicza zajęcia wg nazwy "język obcy"</t>
  </si>
  <si>
    <r>
      <t>Liczba godzin zajęć w cyklu kształcenia</t>
    </r>
    <r>
      <rPr>
        <sz val="11"/>
        <color rgb="FFC00000"/>
        <rFont val="Calibri"/>
        <family val="2"/>
        <charset val="238"/>
        <scheme val="minor"/>
      </rPr>
      <t xml:space="preserve"> (zajęcia +praktyki)</t>
    </r>
  </si>
  <si>
    <t>GODZINY_ogolem</t>
  </si>
  <si>
    <t>KOD_GPS</t>
  </si>
  <si>
    <t>ECTS_bezposredni</t>
  </si>
  <si>
    <t>ECTS_online</t>
  </si>
  <si>
    <t>ECTS_dyspozycja</t>
  </si>
  <si>
    <t>GODZINY_jezyki</t>
  </si>
  <si>
    <t>ECTS_jezyki</t>
  </si>
  <si>
    <t>ECTS_humanistyczne</t>
  </si>
  <si>
    <t>GODZINY_praktyki</t>
  </si>
  <si>
    <t>ECTS_praktyki</t>
  </si>
  <si>
    <t>ECTS_profil_praktyczny</t>
  </si>
  <si>
    <t>Diagnostyka czynnościowa układu oddechowego i snu/ Diagnostyka czynnościowa układu krążenia</t>
  </si>
  <si>
    <t>Żywienie w profilaktyce chorób/ Profilaktyka swoista i badania przesiewowe</t>
  </si>
  <si>
    <t>Dialog i współpraca w praktyce klinicznej</t>
  </si>
  <si>
    <t>Komunikacja interdyscyplinarna i przywództwo w zespole medycznym/ Komunikacja kryzysowa i psychoedukacja pacjenta w pracy elektroradiologa</t>
  </si>
  <si>
    <t>Zajęcia praktyczne: Radiologia zabiegowa</t>
  </si>
  <si>
    <t>Zajęcia praktyczne: Zaawansowane badania tomografii komputerowej (TK)</t>
  </si>
  <si>
    <t xml:space="preserve"> </t>
  </si>
  <si>
    <t>Zdrowie środowiskowe</t>
  </si>
  <si>
    <t>Zagrożenia epidemiologiczne</t>
  </si>
  <si>
    <t>Żywienie w profilaktyce chorób</t>
  </si>
  <si>
    <t>Profilaktyka swoista i badania przesiewowe</t>
  </si>
  <si>
    <t>Problematyka zdrowia publicznego</t>
  </si>
  <si>
    <t>Organizacja systemu ochrony zdrowia</t>
  </si>
  <si>
    <t>Komunikacja interdyscyplinarna i przywództwo w zespole medycznym</t>
  </si>
  <si>
    <t>Komunikacja kryzysowa i psychoedukacja pacjenta w pracy elektroradiologa</t>
  </si>
  <si>
    <t>Diagnostyka czynnościowa układu oddechowego i snu</t>
  </si>
  <si>
    <t>Diagnostyka czynnościowa układu krążenia</t>
  </si>
  <si>
    <t>budowę i zasady działania aparatury stosowanej w radioterapii, w tym aparatury obrazowej wykorzystywanej w przygotowaniu i realizacji leczenia</t>
  </si>
  <si>
    <t>zasady wykonywania zaawansowanych procedur radioterapeutycznych, w tym IGRT i SGRT, oraz podstawy klinicznego i dozymetrycznego przygotowania planu leczenia z uwzględnieniem roli lekarza radioterapeuty i fizyka medycznego</t>
  </si>
  <si>
    <t xml:space="preserve">sposoby organizowania pracy oraz zapewnienia bezpieczeństwa pacjentów i pracowników w pracowni radioterapii </t>
  </si>
  <si>
    <t>prowadzić profesjonalną komunikację z pacjentem i jego rodziną w procesie diagnostyczno-terapeutycznym</t>
  </si>
  <si>
    <t>współpracować i komunikować się w interdyscyplinarnym zespole ochrony zdrowia</t>
  </si>
  <si>
    <t>obsługuje aparaturę radioterapeutyczną oraz aparaturę obrazową stosowaną w przygotowaniu i realizacji leczenia</t>
  </si>
  <si>
    <t>wykonywać specjalistyczne procedury diagnostyczne i terapeutyczne oraz rozpoznawać możliwe artefakty i zdarzenia niepożądane, ze szczególnym uwzględnieniem technik pozycjonowania i weryfikacji obrazowej IGRT oraz SGRT</t>
  </si>
  <si>
    <t>planować, realizować i oceniać działania z zakresu ochrony radiologicznej oraz kontroli jakości w diagnostyce i terapii wykorzystującej promieniowanie jonizujące</t>
  </si>
  <si>
    <t>niestacjonarne</t>
  </si>
  <si>
    <t>Elektroradiologia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</si>
</sst>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sz val="11"/>
      <color rgb="FFC00000"/>
      <name val="Calibri"/>
      <family val="2"/>
      <charset val="238"/>
    </font>
    <font>
      <b/>
      <sz val="11"/>
      <color theme="7" tint="0.79998168889431442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5"/>
      <color rgb="FFFFC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12"/>
      <color rgb="FFFFC000"/>
      <name val="Calibri"/>
      <family val="2"/>
      <charset val="238"/>
      <scheme val="minor"/>
    </font>
    <font>
      <sz val="11"/>
      <color theme="2" tint="-0.499984740745262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C0ECF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7">
    <xf numFmtId="0" fontId="0" fillId="0" borderId="0" xfId="0"/>
    <xf numFmtId="0" fontId="0" fillId="0" borderId="0" xfId="0" applyAlignment="1">
      <alignment wrapText="1"/>
    </xf>
    <xf numFmtId="0" fontId="45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 applyAlignment="1">
      <alignment horizontal="center" vertical="center"/>
    </xf>
    <xf numFmtId="0" fontId="0" fillId="35" borderId="7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36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36" borderId="7" xfId="0" applyFill="1" applyBorder="1" applyAlignment="1">
      <alignment vertical="center" wrapText="1"/>
    </xf>
    <xf numFmtId="0" fontId="0" fillId="19" borderId="7" xfId="0" applyFill="1" applyBorder="1" applyAlignment="1">
      <alignment vertical="center" wrapText="1"/>
    </xf>
    <xf numFmtId="0" fontId="46" fillId="35" borderId="7" xfId="0" applyFont="1" applyFill="1" applyBorder="1" applyAlignment="1">
      <alignment vertical="center" wrapText="1"/>
    </xf>
    <xf numFmtId="0" fontId="7" fillId="35" borderId="7" xfId="0" applyFont="1" applyFill="1" applyBorder="1" applyAlignment="1">
      <alignment wrapText="1"/>
    </xf>
    <xf numFmtId="0" fontId="0" fillId="19" borderId="7" xfId="0" applyFill="1" applyBorder="1" applyAlignment="1">
      <alignment wrapText="1"/>
    </xf>
    <xf numFmtId="0" fontId="2" fillId="35" borderId="7" xfId="0" applyFont="1" applyFill="1" applyBorder="1" applyAlignment="1">
      <alignment vertical="center"/>
    </xf>
    <xf numFmtId="0" fontId="2" fillId="35" borderId="7" xfId="0" applyFont="1" applyFill="1" applyBorder="1" applyAlignment="1">
      <alignment vertical="center" wrapText="1"/>
    </xf>
    <xf numFmtId="0" fontId="2" fillId="36" borderId="7" xfId="0" applyFont="1" applyFill="1" applyBorder="1" applyAlignment="1">
      <alignment vertical="center"/>
    </xf>
    <xf numFmtId="0" fontId="2" fillId="36" borderId="7" xfId="0" applyFont="1" applyFill="1" applyBorder="1" applyAlignment="1">
      <alignment vertical="center" wrapText="1"/>
    </xf>
    <xf numFmtId="0" fontId="2" fillId="19" borderId="7" xfId="0" applyFont="1" applyFill="1" applyBorder="1" applyAlignment="1">
      <alignment vertical="center"/>
    </xf>
    <xf numFmtId="0" fontId="2" fillId="19" borderId="7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10" fillId="19" borderId="50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28" borderId="64" xfId="0" applyFont="1" applyFill="1" applyBorder="1" applyAlignment="1" applyProtection="1">
      <alignment vertical="center"/>
      <protection locked="0"/>
    </xf>
    <xf numFmtId="0" fontId="2" fillId="28" borderId="11" xfId="0" applyFont="1" applyFill="1" applyBorder="1" applyAlignment="1" applyProtection="1">
      <alignment vertical="center"/>
      <protection locked="0"/>
    </xf>
    <xf numFmtId="0" fontId="2" fillId="28" borderId="11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1" fillId="0" borderId="0" xfId="0" applyFont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25" fillId="0" borderId="0" xfId="0" applyFont="1" applyProtection="1"/>
    <xf numFmtId="0" fontId="0" fillId="0" borderId="9" xfId="0" applyBorder="1" applyProtection="1"/>
    <xf numFmtId="0" fontId="0" fillId="0" borderId="10" xfId="0" applyBorder="1" applyAlignment="1" applyProtection="1">
      <alignment horizontal="left" wrapText="1"/>
    </xf>
    <xf numFmtId="0" fontId="0" fillId="0" borderId="7" xfId="0" applyBorder="1" applyAlignment="1" applyProtection="1">
      <alignment wrapText="1"/>
    </xf>
    <xf numFmtId="0" fontId="22" fillId="0" borderId="0" xfId="0" applyFont="1" applyProtection="1"/>
    <xf numFmtId="0" fontId="0" fillId="0" borderId="7" xfId="0" applyBorder="1" applyAlignment="1" applyProtection="1">
      <alignment horizontal="left"/>
    </xf>
    <xf numFmtId="0" fontId="0" fillId="0" borderId="7" xfId="0" applyBorder="1" applyAlignment="1" applyProtection="1">
      <alignment horizontal="left" wrapText="1"/>
    </xf>
    <xf numFmtId="0" fontId="7" fillId="0" borderId="7" xfId="0" applyFont="1" applyBorder="1" applyAlignment="1" applyProtection="1">
      <alignment wrapText="1"/>
    </xf>
    <xf numFmtId="0" fontId="7" fillId="0" borderId="0" xfId="0" applyFont="1" applyAlignment="1" applyProtection="1">
      <alignment wrapText="1"/>
    </xf>
    <xf numFmtId="0" fontId="0" fillId="0" borderId="0" xfId="0" quotePrefix="1" applyProtection="1"/>
    <xf numFmtId="0" fontId="0" fillId="0" borderId="7" xfId="0" applyBorder="1" applyProtection="1"/>
    <xf numFmtId="3" fontId="0" fillId="0" borderId="7" xfId="0" applyNumberFormat="1" applyBorder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10" fillId="3" borderId="40" xfId="0" applyFont="1" applyFill="1" applyBorder="1" applyAlignment="1" applyProtection="1">
      <alignment horizontal="center" vertical="top"/>
    </xf>
    <xf numFmtId="0" fontId="10" fillId="3" borderId="1" xfId="0" applyFont="1" applyFill="1" applyBorder="1" applyAlignment="1" applyProtection="1">
      <alignment horizontal="center" vertical="top" wrapText="1"/>
    </xf>
    <xf numFmtId="0" fontId="28" fillId="3" borderId="45" xfId="0" applyFont="1" applyFill="1" applyBorder="1" applyAlignment="1" applyProtection="1">
      <alignment horizontal="center" vertical="top" wrapText="1"/>
    </xf>
    <xf numFmtId="0" fontId="10" fillId="3" borderId="4" xfId="0" applyFont="1" applyFill="1" applyBorder="1" applyAlignment="1" applyProtection="1">
      <alignment horizontal="center" vertical="top" wrapText="1"/>
    </xf>
    <xf numFmtId="0" fontId="7" fillId="0" borderId="0" xfId="0" applyFont="1" applyAlignment="1" applyProtection="1">
      <alignment vertical="top"/>
    </xf>
    <xf numFmtId="0" fontId="14" fillId="0" borderId="7" xfId="0" applyFont="1" applyBorder="1" applyAlignment="1" applyProtection="1">
      <alignment vertical="center"/>
    </xf>
    <xf numFmtId="0" fontId="14" fillId="0" borderId="7" xfId="0" quotePrefix="1" applyFont="1" applyBorder="1" applyAlignment="1" applyProtection="1">
      <alignment horizontal="center" vertical="center"/>
    </xf>
    <xf numFmtId="0" fontId="14" fillId="0" borderId="7" xfId="0" quotePrefix="1" applyFont="1" applyBorder="1" applyAlignment="1" applyProtection="1">
      <alignment vertical="center"/>
    </xf>
    <xf numFmtId="0" fontId="14" fillId="0" borderId="7" xfId="0" applyFont="1" applyBorder="1" applyAlignment="1" applyProtection="1">
      <alignment vertical="center" wrapText="1"/>
    </xf>
    <xf numFmtId="0" fontId="14" fillId="12" borderId="4" xfId="0" quotePrefix="1" applyFont="1" applyFill="1" applyBorder="1" applyAlignment="1" applyProtection="1">
      <alignment vertical="center"/>
    </xf>
    <xf numFmtId="0" fontId="14" fillId="11" borderId="4" xfId="0" quotePrefix="1" applyFont="1" applyFill="1" applyBorder="1" applyAlignment="1" applyProtection="1">
      <alignment vertical="center"/>
    </xf>
    <xf numFmtId="0" fontId="14" fillId="13" borderId="4" xfId="0" quotePrefix="1" applyFont="1" applyFill="1" applyBorder="1" applyAlignment="1" applyProtection="1">
      <alignment vertical="center"/>
    </xf>
    <xf numFmtId="0" fontId="14" fillId="23" borderId="4" xfId="0" quotePrefix="1" applyFont="1" applyFill="1" applyBorder="1" applyAlignment="1" applyProtection="1">
      <alignment vertical="center"/>
    </xf>
    <xf numFmtId="0" fontId="14" fillId="29" borderId="4" xfId="0" quotePrefix="1" applyFont="1" applyFill="1" applyBorder="1" applyAlignment="1" applyProtection="1">
      <alignment vertical="center"/>
    </xf>
    <xf numFmtId="0" fontId="15" fillId="16" borderId="4" xfId="1" quotePrefix="1" applyFont="1" applyFill="1" applyBorder="1" applyAlignment="1" applyProtection="1">
      <alignment vertical="center"/>
    </xf>
    <xf numFmtId="0" fontId="14" fillId="2" borderId="4" xfId="0" quotePrefix="1" applyFont="1" applyFill="1" applyBorder="1" applyAlignment="1" applyProtection="1">
      <alignment vertical="center"/>
    </xf>
    <xf numFmtId="0" fontId="19" fillId="24" borderId="22" xfId="0" applyFont="1" applyFill="1" applyBorder="1" applyAlignment="1" applyProtection="1">
      <alignment vertical="center" wrapText="1"/>
    </xf>
    <xf numFmtId="0" fontId="27" fillId="22" borderId="4" xfId="0" applyFont="1" applyFill="1" applyBorder="1" applyAlignment="1" applyProtection="1">
      <alignment vertical="center" wrapText="1"/>
    </xf>
    <xf numFmtId="0" fontId="19" fillId="27" borderId="3" xfId="0" applyFont="1" applyFill="1" applyBorder="1" applyAlignment="1" applyProtection="1">
      <alignment vertical="center" wrapText="1"/>
    </xf>
    <xf numFmtId="0" fontId="14" fillId="0" borderId="13" xfId="0" applyFont="1" applyBorder="1" applyAlignment="1" applyProtection="1">
      <alignment vertical="center"/>
    </xf>
    <xf numFmtId="0" fontId="14" fillId="0" borderId="13" xfId="0" quotePrefix="1" applyFont="1" applyBorder="1" applyAlignment="1" applyProtection="1">
      <alignment horizontal="center" vertical="center"/>
    </xf>
    <xf numFmtId="0" fontId="14" fillId="0" borderId="13" xfId="0" quotePrefix="1" applyFont="1" applyBorder="1" applyAlignment="1" applyProtection="1">
      <alignment vertical="center"/>
    </xf>
    <xf numFmtId="0" fontId="14" fillId="0" borderId="13" xfId="0" applyFont="1" applyBorder="1" applyAlignment="1" applyProtection="1">
      <alignment vertical="center" wrapText="1"/>
    </xf>
    <xf numFmtId="0" fontId="14" fillId="12" borderId="1" xfId="0" quotePrefix="1" applyFont="1" applyFill="1" applyBorder="1" applyAlignment="1" applyProtection="1">
      <alignment vertical="center"/>
    </xf>
    <xf numFmtId="0" fontId="14" fillId="11" borderId="1" xfId="0" quotePrefix="1" applyFont="1" applyFill="1" applyBorder="1" applyAlignment="1" applyProtection="1">
      <alignment vertical="center"/>
    </xf>
    <xf numFmtId="0" fontId="14" fillId="13" borderId="1" xfId="0" quotePrefix="1" applyFont="1" applyFill="1" applyBorder="1" applyAlignment="1" applyProtection="1">
      <alignment vertical="center"/>
    </xf>
    <xf numFmtId="0" fontId="14" fillId="23" borderId="1" xfId="0" quotePrefix="1" applyFont="1" applyFill="1" applyBorder="1" applyAlignment="1" applyProtection="1">
      <alignment vertical="center"/>
    </xf>
    <xf numFmtId="0" fontId="14" fillId="29" borderId="1" xfId="0" quotePrefix="1" applyFont="1" applyFill="1" applyBorder="1" applyAlignment="1" applyProtection="1">
      <alignment vertical="center"/>
    </xf>
    <xf numFmtId="0" fontId="15" fillId="16" borderId="1" xfId="1" quotePrefix="1" applyFont="1" applyFill="1" applyBorder="1" applyAlignment="1" applyProtection="1">
      <alignment vertical="center"/>
    </xf>
    <xf numFmtId="0" fontId="14" fillId="2" borderId="1" xfId="0" quotePrefix="1" applyFont="1" applyFill="1" applyBorder="1" applyAlignment="1" applyProtection="1">
      <alignment vertical="center"/>
    </xf>
    <xf numFmtId="0" fontId="19" fillId="24" borderId="48" xfId="0" applyFont="1" applyFill="1" applyBorder="1" applyAlignment="1" applyProtection="1">
      <alignment vertical="center" wrapText="1"/>
    </xf>
    <xf numFmtId="0" fontId="27" fillId="22" borderId="1" xfId="0" applyFont="1" applyFill="1" applyBorder="1" applyAlignment="1" applyProtection="1">
      <alignment vertical="center" wrapText="1"/>
    </xf>
    <xf numFmtId="0" fontId="19" fillId="27" borderId="45" xfId="0" applyFont="1" applyFill="1" applyBorder="1" applyAlignment="1" applyProtection="1">
      <alignment vertical="center" wrapText="1"/>
    </xf>
    <xf numFmtId="0" fontId="48" fillId="42" borderId="38" xfId="0" applyFont="1" applyFill="1" applyBorder="1" applyAlignment="1" applyProtection="1">
      <alignment horizontal="center" vertical="center"/>
    </xf>
    <xf numFmtId="0" fontId="48" fillId="17" borderId="39" xfId="0" applyFont="1" applyFill="1" applyBorder="1" applyAlignment="1" applyProtection="1">
      <alignment horizontal="center" vertical="center"/>
    </xf>
    <xf numFmtId="0" fontId="11" fillId="19" borderId="66" xfId="0" applyFont="1" applyFill="1" applyBorder="1" applyAlignment="1" applyProtection="1">
      <alignment horizontal="center" vertical="center"/>
    </xf>
    <xf numFmtId="0" fontId="48" fillId="42" borderId="6" xfId="0" applyFont="1" applyFill="1" applyBorder="1" applyAlignment="1" applyProtection="1">
      <alignment horizontal="center" vertical="center"/>
    </xf>
    <xf numFmtId="0" fontId="48" fillId="17" borderId="7" xfId="0" applyFont="1" applyFill="1" applyBorder="1" applyAlignment="1" applyProtection="1">
      <alignment horizontal="center" vertical="center"/>
    </xf>
    <xf numFmtId="0" fontId="11" fillId="19" borderId="8" xfId="0" applyFont="1" applyFill="1" applyBorder="1" applyAlignment="1" applyProtection="1">
      <alignment horizontal="center" vertical="center"/>
    </xf>
    <xf numFmtId="0" fontId="48" fillId="42" borderId="64" xfId="0" applyFont="1" applyFill="1" applyBorder="1" applyAlignment="1" applyProtection="1">
      <alignment horizontal="center" vertical="center"/>
    </xf>
    <xf numFmtId="0" fontId="48" fillId="17" borderId="11" xfId="0" applyFont="1" applyFill="1" applyBorder="1" applyAlignment="1" applyProtection="1">
      <alignment horizontal="center" vertical="center"/>
    </xf>
    <xf numFmtId="0" fontId="11" fillId="19" borderId="12" xfId="0" applyFont="1" applyFill="1" applyBorder="1" applyAlignment="1" applyProtection="1">
      <alignment horizontal="center" vertical="center"/>
    </xf>
    <xf numFmtId="0" fontId="10" fillId="19" borderId="53" xfId="0" applyFont="1" applyFill="1" applyBorder="1" applyAlignment="1" applyProtection="1">
      <alignment vertical="center" wrapText="1"/>
    </xf>
    <xf numFmtId="0" fontId="10" fillId="19" borderId="51" xfId="0" applyFont="1" applyFill="1" applyBorder="1" applyAlignment="1" applyProtection="1">
      <alignment vertical="center" wrapText="1"/>
    </xf>
    <xf numFmtId="0" fontId="10" fillId="19" borderId="55" xfId="0" applyFont="1" applyFill="1" applyBorder="1" applyAlignment="1" applyProtection="1">
      <alignment vertical="center" wrapText="1"/>
    </xf>
    <xf numFmtId="0" fontId="48" fillId="42" borderId="40" xfId="0" applyFont="1" applyFill="1" applyBorder="1" applyAlignment="1" applyProtection="1">
      <alignment horizontal="center" vertical="center"/>
    </xf>
    <xf numFmtId="0" fontId="48" fillId="17" borderId="1" xfId="0" applyFont="1" applyFill="1" applyBorder="1" applyAlignment="1" applyProtection="1">
      <alignment horizontal="center" vertical="center"/>
    </xf>
    <xf numFmtId="0" fontId="11" fillId="19" borderId="15" xfId="0" applyFont="1" applyFill="1" applyBorder="1" applyAlignment="1" applyProtection="1">
      <alignment horizontal="center" vertical="center"/>
    </xf>
    <xf numFmtId="0" fontId="48" fillId="42" borderId="16" xfId="0" applyFont="1" applyFill="1" applyBorder="1" applyAlignment="1" applyProtection="1">
      <alignment horizontal="center" vertical="center"/>
    </xf>
    <xf numFmtId="0" fontId="48" fillId="17" borderId="13" xfId="0" applyFont="1" applyFill="1" applyBorder="1" applyAlignment="1" applyProtection="1">
      <alignment horizontal="center" vertical="center"/>
    </xf>
    <xf numFmtId="0" fontId="11" fillId="19" borderId="14" xfId="0" applyFont="1" applyFill="1" applyBorder="1" applyAlignment="1" applyProtection="1">
      <alignment horizontal="center" vertical="center"/>
    </xf>
    <xf numFmtId="0" fontId="10" fillId="19" borderId="51" xfId="0" quotePrefix="1" applyFont="1" applyFill="1" applyBorder="1" applyAlignment="1" applyProtection="1">
      <alignment horizontal="center" vertical="center"/>
    </xf>
    <xf numFmtId="0" fontId="10" fillId="19" borderId="51" xfId="0" quotePrefix="1" applyFont="1" applyFill="1" applyBorder="1" applyAlignment="1" applyProtection="1">
      <alignment vertical="center"/>
    </xf>
    <xf numFmtId="0" fontId="10" fillId="19" borderId="51" xfId="0" applyFont="1" applyFill="1" applyBorder="1" applyAlignment="1" applyProtection="1">
      <alignment vertical="center"/>
    </xf>
    <xf numFmtId="0" fontId="23" fillId="19" borderId="51" xfId="1" quotePrefix="1" applyFont="1" applyFill="1" applyBorder="1" applyAlignment="1" applyProtection="1">
      <alignment vertical="center"/>
    </xf>
    <xf numFmtId="0" fontId="28" fillId="19" borderId="51" xfId="0" applyFont="1" applyFill="1" applyBorder="1" applyAlignment="1" applyProtection="1">
      <alignment vertical="center" wrapText="1"/>
    </xf>
    <xf numFmtId="0" fontId="28" fillId="19" borderId="52" xfId="0" applyFont="1" applyFill="1" applyBorder="1" applyAlignment="1" applyProtection="1">
      <alignment vertical="center" wrapText="1"/>
    </xf>
    <xf numFmtId="0" fontId="10" fillId="19" borderId="50" xfId="0" applyFont="1" applyFill="1" applyBorder="1" applyAlignment="1" applyProtection="1">
      <alignment vertical="center" wrapText="1"/>
    </xf>
    <xf numFmtId="0" fontId="10" fillId="19" borderId="52" xfId="0" applyFont="1" applyFill="1" applyBorder="1" applyAlignment="1" applyProtection="1">
      <alignment vertical="center" wrapText="1"/>
    </xf>
    <xf numFmtId="0" fontId="14" fillId="0" borderId="4" xfId="0" applyFont="1" applyBorder="1" applyAlignment="1" applyProtection="1">
      <alignment vertical="center"/>
    </xf>
    <xf numFmtId="0" fontId="14" fillId="0" borderId="4" xfId="0" quotePrefix="1" applyFont="1" applyBorder="1" applyAlignment="1" applyProtection="1">
      <alignment horizontal="center" vertical="center"/>
    </xf>
    <xf numFmtId="0" fontId="14" fillId="0" borderId="4" xfId="0" quotePrefix="1" applyFont="1" applyBorder="1" applyAlignment="1" applyProtection="1">
      <alignment vertical="center"/>
    </xf>
    <xf numFmtId="0" fontId="14" fillId="0" borderId="4" xfId="0" applyFont="1" applyBorder="1" applyAlignment="1" applyProtection="1">
      <alignment vertical="center" wrapText="1"/>
    </xf>
    <xf numFmtId="0" fontId="14" fillId="0" borderId="1" xfId="0" quotePrefix="1" applyFont="1" applyBorder="1" applyAlignment="1" applyProtection="1">
      <alignment horizontal="center" vertical="center"/>
    </xf>
    <xf numFmtId="0" fontId="14" fillId="0" borderId="1" xfId="0" quotePrefix="1" applyFont="1" applyBorder="1" applyAlignment="1" applyProtection="1">
      <alignment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vertical="center" wrapText="1"/>
    </xf>
    <xf numFmtId="0" fontId="10" fillId="20" borderId="25" xfId="0" applyFont="1" applyFill="1" applyBorder="1" applyAlignment="1" applyProtection="1">
      <alignment vertical="center"/>
    </xf>
    <xf numFmtId="0" fontId="10" fillId="20" borderId="26" xfId="0" quotePrefix="1" applyFont="1" applyFill="1" applyBorder="1" applyAlignment="1" applyProtection="1">
      <alignment horizontal="center" vertical="center"/>
    </xf>
    <xf numFmtId="0" fontId="10" fillId="20" borderId="26" xfId="0" quotePrefix="1" applyFont="1" applyFill="1" applyBorder="1" applyAlignment="1" applyProtection="1">
      <alignment vertical="center"/>
    </xf>
    <xf numFmtId="0" fontId="10" fillId="20" borderId="26" xfId="0" applyFont="1" applyFill="1" applyBorder="1" applyAlignment="1" applyProtection="1">
      <alignment vertical="center"/>
    </xf>
    <xf numFmtId="0" fontId="10" fillId="20" borderId="26" xfId="0" applyFont="1" applyFill="1" applyBorder="1" applyAlignment="1" applyProtection="1">
      <alignment vertical="center" wrapText="1"/>
    </xf>
    <xf numFmtId="0" fontId="28" fillId="20" borderId="26" xfId="1" quotePrefix="1" applyFont="1" applyFill="1" applyBorder="1" applyAlignment="1" applyProtection="1">
      <alignment vertical="center"/>
    </xf>
    <xf numFmtId="0" fontId="28" fillId="20" borderId="26" xfId="0" applyFont="1" applyFill="1" applyBorder="1" applyAlignment="1" applyProtection="1">
      <alignment vertical="center" wrapText="1"/>
    </xf>
    <xf numFmtId="0" fontId="28" fillId="20" borderId="36" xfId="0" applyFont="1" applyFill="1" applyBorder="1" applyAlignment="1" applyProtection="1">
      <alignment vertical="center" wrapText="1"/>
    </xf>
    <xf numFmtId="0" fontId="28" fillId="20" borderId="25" xfId="0" applyFont="1" applyFill="1" applyBorder="1" applyAlignment="1" applyProtection="1">
      <alignment vertical="center" wrapText="1"/>
    </xf>
    <xf numFmtId="0" fontId="28" fillId="20" borderId="27" xfId="0" applyFont="1" applyFill="1" applyBorder="1" applyAlignment="1" applyProtection="1">
      <alignment vertical="center" wrapText="1"/>
    </xf>
    <xf numFmtId="0" fontId="28" fillId="20" borderId="35" xfId="0" applyFont="1" applyFill="1" applyBorder="1" applyAlignment="1" applyProtection="1">
      <alignment vertical="center" wrapText="1"/>
    </xf>
    <xf numFmtId="0" fontId="2" fillId="28" borderId="11" xfId="0" applyFont="1" applyFill="1" applyBorder="1" applyAlignment="1" applyProtection="1">
      <alignment vertical="center"/>
    </xf>
    <xf numFmtId="0" fontId="2" fillId="28" borderId="17" xfId="0" applyFont="1" applyFill="1" applyBorder="1" applyAlignment="1" applyProtection="1">
      <alignment vertical="center"/>
    </xf>
    <xf numFmtId="0" fontId="2" fillId="28" borderId="64" xfId="0" applyFont="1" applyFill="1" applyBorder="1" applyAlignment="1" applyProtection="1">
      <alignment vertical="center"/>
    </xf>
    <xf numFmtId="0" fontId="2" fillId="28" borderId="12" xfId="0" applyFont="1" applyFill="1" applyBorder="1" applyAlignment="1" applyProtection="1">
      <alignment vertical="center"/>
    </xf>
    <xf numFmtId="0" fontId="2" fillId="28" borderId="24" xfId="0" applyFont="1" applyFill="1" applyBorder="1" applyAlignment="1" applyProtection="1">
      <alignment vertical="center"/>
    </xf>
    <xf numFmtId="0" fontId="2" fillId="0" borderId="0" xfId="0" applyFont="1" applyAlignment="1" applyProtection="1">
      <alignment wrapText="1"/>
    </xf>
    <xf numFmtId="0" fontId="2" fillId="3" borderId="0" xfId="0" applyFont="1" applyFill="1" applyAlignment="1" applyProtection="1">
      <alignment wrapText="1"/>
    </xf>
    <xf numFmtId="0" fontId="0" fillId="3" borderId="0" xfId="0" applyFill="1" applyAlignment="1" applyProtection="1">
      <alignment wrapText="1"/>
    </xf>
    <xf numFmtId="0" fontId="44" fillId="0" borderId="0" xfId="0" applyFont="1" applyAlignment="1" applyProtection="1">
      <alignment vertical="top" wrapText="1"/>
    </xf>
    <xf numFmtId="0" fontId="0" fillId="3" borderId="0" xfId="0" applyFill="1" applyProtection="1"/>
    <xf numFmtId="0" fontId="0" fillId="41" borderId="0" xfId="0" applyFill="1" applyProtection="1"/>
    <xf numFmtId="0" fontId="0" fillId="0" borderId="0" xfId="0" applyAlignment="1" applyProtection="1">
      <alignment horizontal="left"/>
    </xf>
    <xf numFmtId="0" fontId="30" fillId="0" borderId="0" xfId="0" applyFont="1" applyProtection="1"/>
    <xf numFmtId="0" fontId="30" fillId="0" borderId="0" xfId="0" applyFont="1" applyAlignment="1" applyProtection="1">
      <alignment wrapText="1"/>
    </xf>
    <xf numFmtId="0" fontId="11" fillId="14" borderId="7" xfId="0" applyFont="1" applyFill="1" applyBorder="1" applyAlignment="1" applyProtection="1">
      <alignment horizontal="center"/>
    </xf>
    <xf numFmtId="0" fontId="9" fillId="14" borderId="7" xfId="0" applyFont="1" applyFill="1" applyBorder="1" applyAlignment="1" applyProtection="1">
      <alignment horizontal="center" vertical="center" wrapText="1"/>
    </xf>
    <xf numFmtId="0" fontId="9" fillId="14" borderId="7" xfId="0" applyFont="1" applyFill="1" applyBorder="1" applyAlignment="1" applyProtection="1">
      <alignment vertical="center" wrapText="1"/>
    </xf>
    <xf numFmtId="0" fontId="7" fillId="9" borderId="7" xfId="0" applyFont="1" applyFill="1" applyBorder="1" applyAlignment="1" applyProtection="1">
      <alignment horizontal="center" vertical="center"/>
    </xf>
    <xf numFmtId="0" fontId="7" fillId="9" borderId="7" xfId="0" applyFont="1" applyFill="1" applyBorder="1" applyAlignment="1" applyProtection="1">
      <alignment horizontal="left" wrapText="1"/>
    </xf>
    <xf numFmtId="0" fontId="11" fillId="9" borderId="7" xfId="0" applyFont="1" applyFill="1" applyBorder="1" applyAlignment="1" applyProtection="1">
      <alignment wrapText="1"/>
    </xf>
    <xf numFmtId="0" fontId="29" fillId="0" borderId="7" xfId="0" applyFont="1" applyBorder="1" applyAlignment="1" applyProtection="1">
      <alignment horizontal="right" wrapText="1"/>
    </xf>
    <xf numFmtId="0" fontId="7" fillId="0" borderId="7" xfId="0" quotePrefix="1" applyFont="1" applyBorder="1" applyProtection="1"/>
    <xf numFmtId="1" fontId="0" fillId="18" borderId="7" xfId="0" applyNumberFormat="1" applyFill="1" applyBorder="1" applyAlignment="1" applyProtection="1">
      <alignment wrapText="1"/>
    </xf>
    <xf numFmtId="0" fontId="11" fillId="0" borderId="7" xfId="0" applyFont="1" applyBorder="1" applyAlignment="1" applyProtection="1">
      <alignment horizontal="right" wrapText="1"/>
    </xf>
    <xf numFmtId="0" fontId="7" fillId="9" borderId="7" xfId="0" applyFont="1" applyFill="1" applyBorder="1" applyAlignment="1" applyProtection="1">
      <alignment horizontal="left" vertical="center"/>
    </xf>
    <xf numFmtId="9" fontId="11" fillId="9" borderId="7" xfId="0" applyNumberFormat="1" applyFont="1" applyFill="1" applyBorder="1" applyAlignment="1" applyProtection="1">
      <alignment wrapText="1"/>
    </xf>
    <xf numFmtId="1" fontId="30" fillId="18" borderId="7" xfId="0" applyNumberFormat="1" applyFont="1" applyFill="1" applyBorder="1" applyAlignment="1" applyProtection="1">
      <alignment horizontal="right" wrapText="1"/>
    </xf>
    <xf numFmtId="0" fontId="7" fillId="9" borderId="23" xfId="0" applyFont="1" applyFill="1" applyBorder="1" applyAlignment="1" applyProtection="1">
      <alignment horizontal="center" vertical="center" wrapText="1"/>
    </xf>
    <xf numFmtId="0" fontId="7" fillId="9" borderId="9" xfId="0" applyFont="1" applyFill="1" applyBorder="1" applyAlignment="1" applyProtection="1">
      <alignment wrapText="1"/>
    </xf>
    <xf numFmtId="9" fontId="2" fillId="9" borderId="7" xfId="0" applyNumberFormat="1" applyFont="1" applyFill="1" applyBorder="1" applyAlignment="1" applyProtection="1">
      <alignment wrapText="1"/>
    </xf>
    <xf numFmtId="0" fontId="2" fillId="9" borderId="7" xfId="0" applyFont="1" applyFill="1" applyBorder="1" applyProtection="1"/>
    <xf numFmtId="0" fontId="2" fillId="9" borderId="7" xfId="0" applyFont="1" applyFill="1" applyBorder="1" applyAlignment="1" applyProtection="1">
      <alignment wrapText="1"/>
    </xf>
    <xf numFmtId="0" fontId="7" fillId="9" borderId="3" xfId="0" applyFont="1" applyFill="1" applyBorder="1" applyAlignment="1" applyProtection="1">
      <alignment horizontal="center" vertical="center" wrapText="1"/>
    </xf>
    <xf numFmtId="0" fontId="11" fillId="9" borderId="7" xfId="0" quotePrefix="1" applyFont="1" applyFill="1" applyBorder="1" applyProtection="1"/>
    <xf numFmtId="0" fontId="30" fillId="18" borderId="7" xfId="0" quotePrefix="1" applyFont="1" applyFill="1" applyBorder="1" applyAlignment="1" applyProtection="1">
      <alignment horizontal="right"/>
    </xf>
    <xf numFmtId="0" fontId="30" fillId="18" borderId="7" xfId="0" quotePrefix="1" applyFont="1" applyFill="1" applyBorder="1" applyAlignment="1" applyProtection="1">
      <alignment horizontal="right" vertical="center"/>
    </xf>
    <xf numFmtId="0" fontId="30" fillId="0" borderId="0" xfId="0" quotePrefix="1" applyFont="1" applyProtection="1"/>
    <xf numFmtId="0" fontId="7" fillId="9" borderId="9" xfId="0" applyFont="1" applyFill="1" applyBorder="1" applyAlignment="1" applyProtection="1">
      <alignment horizontal="center" vertical="center"/>
    </xf>
    <xf numFmtId="0" fontId="35" fillId="0" borderId="0" xfId="0" applyFont="1" applyProtection="1"/>
    <xf numFmtId="0" fontId="7" fillId="18" borderId="7" xfId="0" quotePrefix="1" applyFont="1" applyFill="1" applyBorder="1" applyAlignment="1" applyProtection="1">
      <alignment horizontal="right"/>
    </xf>
    <xf numFmtId="0" fontId="7" fillId="9" borderId="7" xfId="0" applyFont="1" applyFill="1" applyBorder="1" applyAlignment="1" applyProtection="1">
      <alignment wrapText="1"/>
    </xf>
    <xf numFmtId="1" fontId="11" fillId="9" borderId="7" xfId="0" applyNumberFormat="1" applyFont="1" applyFill="1" applyBorder="1" applyAlignment="1" applyProtection="1">
      <alignment wrapText="1"/>
    </xf>
    <xf numFmtId="1" fontId="7" fillId="18" borderId="7" xfId="0" applyNumberFormat="1" applyFont="1" applyFill="1" applyBorder="1" applyProtection="1"/>
    <xf numFmtId="0" fontId="35" fillId="0" borderId="0" xfId="0" applyFont="1" applyAlignment="1" applyProtection="1"/>
    <xf numFmtId="0" fontId="11" fillId="18" borderId="7" xfId="0" applyFont="1" applyFill="1" applyBorder="1" applyProtection="1"/>
    <xf numFmtId="0" fontId="0" fillId="9" borderId="7" xfId="0" applyFill="1" applyBorder="1" applyAlignment="1" applyProtection="1">
      <alignment vertical="top" wrapText="1"/>
    </xf>
    <xf numFmtId="0" fontId="11" fillId="9" borderId="7" xfId="0" applyFont="1" applyFill="1" applyBorder="1" applyAlignment="1" applyProtection="1"/>
    <xf numFmtId="0" fontId="30" fillId="0" borderId="0" xfId="0" applyFont="1" applyAlignment="1" applyProtection="1">
      <alignment horizontal="center"/>
    </xf>
    <xf numFmtId="2" fontId="0" fillId="0" borderId="0" xfId="0" applyNumberForma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14" fillId="0" borderId="25" xfId="0" applyFont="1" applyBorder="1" applyAlignment="1" applyProtection="1">
      <alignment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vertical="center"/>
      <protection locked="0"/>
    </xf>
    <xf numFmtId="0" fontId="14" fillId="0" borderId="36" xfId="0" applyFont="1" applyBorder="1" applyAlignment="1" applyProtection="1">
      <alignment vertical="center" wrapText="1"/>
      <protection locked="0"/>
    </xf>
    <xf numFmtId="0" fontId="14" fillId="0" borderId="26" xfId="0" applyFont="1" applyBorder="1" applyAlignment="1" applyProtection="1">
      <alignment vertical="center" wrapText="1"/>
      <protection locked="0"/>
    </xf>
    <xf numFmtId="0" fontId="14" fillId="0" borderId="22" xfId="0" applyFont="1" applyBorder="1" applyAlignment="1" applyProtection="1">
      <alignment vertical="center" wrapText="1"/>
      <protection locked="0"/>
    </xf>
    <xf numFmtId="0" fontId="14" fillId="0" borderId="27" xfId="0" applyFont="1" applyBorder="1" applyAlignment="1" applyProtection="1">
      <alignment vertical="center"/>
      <protection locked="0"/>
    </xf>
    <xf numFmtId="2" fontId="14" fillId="0" borderId="36" xfId="0" applyNumberFormat="1" applyFont="1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15" borderId="22" xfId="0" applyFont="1" applyFill="1" applyBorder="1" applyAlignment="1" applyProtection="1">
      <alignment vertical="center"/>
      <protection locked="0"/>
    </xf>
    <xf numFmtId="0" fontId="14" fillId="9" borderId="4" xfId="0" applyFont="1" applyFill="1" applyBorder="1" applyAlignment="1" applyProtection="1">
      <alignment vertical="center"/>
      <protection locked="0"/>
    </xf>
    <xf numFmtId="0" fontId="14" fillId="11" borderId="3" xfId="0" applyFont="1" applyFill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2" fontId="14" fillId="0" borderId="3" xfId="0" applyNumberFormat="1" applyFont="1" applyBorder="1" applyAlignment="1" applyProtection="1">
      <alignment vertical="center"/>
      <protection locked="0"/>
    </xf>
    <xf numFmtId="0" fontId="19" fillId="11" borderId="3" xfId="0" applyFont="1" applyFill="1" applyBorder="1" applyAlignment="1" applyProtection="1">
      <alignment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/>
      <protection locked="0"/>
    </xf>
    <xf numFmtId="2" fontId="14" fillId="0" borderId="9" xfId="0" applyNumberFormat="1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14" fillId="15" borderId="10" xfId="0" applyFont="1" applyFill="1" applyBorder="1" applyAlignment="1" applyProtection="1">
      <alignment vertical="center"/>
      <protection locked="0"/>
    </xf>
    <xf numFmtId="0" fontId="14" fillId="9" borderId="7" xfId="0" applyFont="1" applyFill="1" applyBorder="1" applyAlignment="1" applyProtection="1">
      <alignment vertical="center"/>
      <protection locked="0"/>
    </xf>
    <xf numFmtId="0" fontId="14" fillId="11" borderId="9" xfId="0" applyFont="1" applyFill="1" applyBorder="1" applyAlignment="1" applyProtection="1">
      <alignment vertical="center"/>
      <protection locked="0"/>
    </xf>
    <xf numFmtId="0" fontId="19" fillId="11" borderId="9" xfId="0" applyFont="1" applyFill="1" applyBorder="1" applyAlignment="1" applyProtection="1">
      <alignment vertical="center"/>
      <protection locked="0"/>
    </xf>
    <xf numFmtId="1" fontId="14" fillId="0" borderId="10" xfId="0" applyNumberFormat="1" applyFont="1" applyBorder="1" applyAlignment="1" applyProtection="1">
      <alignment vertical="center"/>
      <protection locked="0"/>
    </xf>
    <xf numFmtId="1" fontId="14" fillId="15" borderId="10" xfId="0" applyNumberFormat="1" applyFont="1" applyFill="1" applyBorder="1" applyAlignment="1" applyProtection="1">
      <alignment vertical="center"/>
      <protection locked="0"/>
    </xf>
    <xf numFmtId="164" fontId="14" fillId="0" borderId="7" xfId="0" applyNumberFormat="1" applyFont="1" applyBorder="1" applyAlignment="1" applyProtection="1">
      <alignment vertical="center"/>
      <protection locked="0"/>
    </xf>
    <xf numFmtId="164" fontId="14" fillId="0" borderId="10" xfId="0" applyNumberFormat="1" applyFont="1" applyBorder="1" applyAlignment="1" applyProtection="1">
      <alignment vertical="center"/>
      <protection locked="0"/>
    </xf>
    <xf numFmtId="164" fontId="14" fillId="15" borderId="10" xfId="0" applyNumberFormat="1" applyFont="1" applyFill="1" applyBorder="1" applyAlignment="1" applyProtection="1">
      <alignment vertical="center"/>
      <protection locked="0"/>
    </xf>
    <xf numFmtId="0" fontId="19" fillId="0" borderId="7" xfId="0" applyFont="1" applyBorder="1" applyAlignment="1" applyProtection="1">
      <alignment vertical="center" wrapText="1"/>
      <protection locked="0"/>
    </xf>
    <xf numFmtId="0" fontId="14" fillId="2" borderId="7" xfId="0" applyFont="1" applyFill="1" applyBorder="1" applyAlignment="1" applyProtection="1">
      <alignment vertical="center" wrapText="1"/>
      <protection locked="0"/>
    </xf>
    <xf numFmtId="0" fontId="15" fillId="11" borderId="9" xfId="0" applyFont="1" applyFill="1" applyBorder="1" applyAlignment="1" applyProtection="1">
      <alignment vertical="center"/>
      <protection locked="0"/>
    </xf>
    <xf numFmtId="2" fontId="14" fillId="0" borderId="23" xfId="0" applyNumberFormat="1" applyFont="1" applyBorder="1" applyAlignment="1" applyProtection="1">
      <alignment vertical="center"/>
      <protection locked="0"/>
    </xf>
    <xf numFmtId="0" fontId="14" fillId="0" borderId="21" xfId="0" applyFont="1" applyBorder="1" applyAlignment="1" applyProtection="1">
      <alignment vertical="center"/>
      <protection locked="0"/>
    </xf>
    <xf numFmtId="0" fontId="14" fillId="15" borderId="21" xfId="0" applyFont="1" applyFill="1" applyBorder="1" applyAlignment="1" applyProtection="1">
      <alignment vertical="center"/>
      <protection locked="0"/>
    </xf>
    <xf numFmtId="0" fontId="14" fillId="9" borderId="13" xfId="0" applyFont="1" applyFill="1" applyBorder="1" applyAlignment="1" applyProtection="1">
      <alignment vertical="center"/>
      <protection locked="0"/>
    </xf>
    <xf numFmtId="0" fontId="14" fillId="11" borderId="23" xfId="0" applyFont="1" applyFill="1" applyBorder="1" applyAlignment="1" applyProtection="1">
      <alignment vertical="center"/>
      <protection locked="0"/>
    </xf>
    <xf numFmtId="0" fontId="14" fillId="0" borderId="42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 wrapText="1"/>
      <protection locked="0"/>
    </xf>
    <xf numFmtId="2" fontId="14" fillId="0" borderId="17" xfId="0" applyNumberFormat="1" applyFont="1" applyBorder="1" applyAlignment="1" applyProtection="1">
      <alignment vertical="center"/>
      <protection locked="0"/>
    </xf>
    <xf numFmtId="0" fontId="14" fillId="15" borderId="24" xfId="0" applyFont="1" applyFill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/>
      <protection locked="0"/>
    </xf>
    <xf numFmtId="0" fontId="14" fillId="9" borderId="11" xfId="0" applyFont="1" applyFill="1" applyBorder="1" applyAlignment="1" applyProtection="1">
      <alignment vertical="center"/>
      <protection locked="0"/>
    </xf>
    <xf numFmtId="0" fontId="14" fillId="19" borderId="50" xfId="0" applyFont="1" applyFill="1" applyBorder="1" applyAlignment="1" applyProtection="1">
      <alignment vertical="center"/>
      <protection locked="0"/>
    </xf>
    <xf numFmtId="0" fontId="14" fillId="19" borderId="51" xfId="0" applyFont="1" applyFill="1" applyBorder="1" applyAlignment="1" applyProtection="1">
      <alignment horizontal="center" vertical="center"/>
      <protection locked="0"/>
    </xf>
    <xf numFmtId="0" fontId="14" fillId="19" borderId="51" xfId="0" applyFont="1" applyFill="1" applyBorder="1" applyAlignment="1" applyProtection="1">
      <alignment vertical="center"/>
      <protection locked="0"/>
    </xf>
    <xf numFmtId="0" fontId="14" fillId="19" borderId="52" xfId="0" applyFont="1" applyFill="1" applyBorder="1" applyAlignment="1" applyProtection="1">
      <alignment vertical="center" wrapText="1"/>
      <protection locked="0"/>
    </xf>
    <xf numFmtId="0" fontId="14" fillId="19" borderId="51" xfId="0" applyFont="1" applyFill="1" applyBorder="1" applyAlignment="1" applyProtection="1">
      <alignment vertical="center" wrapText="1"/>
      <protection locked="0"/>
    </xf>
    <xf numFmtId="2" fontId="14" fillId="19" borderId="50" xfId="0" applyNumberFormat="1" applyFont="1" applyFill="1" applyBorder="1" applyAlignment="1" applyProtection="1">
      <alignment vertical="center"/>
      <protection locked="0"/>
    </xf>
    <xf numFmtId="0" fontId="14" fillId="19" borderId="55" xfId="0" applyFont="1" applyFill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/>
      <protection locked="0"/>
    </xf>
    <xf numFmtId="2" fontId="14" fillId="0" borderId="26" xfId="0" applyNumberFormat="1" applyFont="1" applyBorder="1" applyAlignment="1" applyProtection="1">
      <alignment vertical="center"/>
      <protection locked="0"/>
    </xf>
    <xf numFmtId="2" fontId="14" fillId="0" borderId="7" xfId="0" applyNumberFormat="1" applyFont="1" applyBorder="1" applyAlignment="1" applyProtection="1">
      <alignment vertical="center"/>
      <protection locked="0"/>
    </xf>
    <xf numFmtId="0" fontId="19" fillId="0" borderId="4" xfId="0" applyFont="1" applyBorder="1" applyAlignment="1" applyProtection="1">
      <alignment vertical="center" wrapText="1"/>
      <protection locked="0"/>
    </xf>
    <xf numFmtId="2" fontId="14" fillId="0" borderId="4" xfId="0" applyNumberFormat="1" applyFont="1" applyBorder="1" applyAlignment="1" applyProtection="1">
      <alignment vertical="center"/>
      <protection locked="0"/>
    </xf>
    <xf numFmtId="1" fontId="14" fillId="0" borderId="22" xfId="0" applyNumberFormat="1" applyFont="1" applyBorder="1" applyAlignment="1" applyProtection="1">
      <alignment vertical="center"/>
      <protection locked="0"/>
    </xf>
    <xf numFmtId="1" fontId="14" fillId="15" borderId="22" xfId="0" applyNumberFormat="1" applyFont="1" applyFill="1" applyBorder="1" applyAlignment="1" applyProtection="1">
      <alignment vertical="center"/>
      <protection locked="0"/>
    </xf>
    <xf numFmtId="1" fontId="14" fillId="0" borderId="4" xfId="0" applyNumberFormat="1" applyFont="1" applyBorder="1" applyAlignment="1" applyProtection="1">
      <alignment vertical="center"/>
      <protection locked="0"/>
    </xf>
    <xf numFmtId="2" fontId="14" fillId="9" borderId="4" xfId="0" applyNumberFormat="1" applyFont="1" applyFill="1" applyBorder="1" applyAlignment="1" applyProtection="1">
      <alignment vertical="center"/>
      <protection locked="0"/>
    </xf>
    <xf numFmtId="1" fontId="14" fillId="11" borderId="3" xfId="0" applyNumberFormat="1" applyFont="1" applyFill="1" applyBorder="1" applyAlignment="1" applyProtection="1">
      <alignment vertical="center"/>
      <protection locked="0"/>
    </xf>
    <xf numFmtId="2" fontId="14" fillId="0" borderId="22" xfId="0" applyNumberFormat="1" applyFont="1" applyBorder="1" applyAlignment="1" applyProtection="1">
      <alignment vertical="center"/>
      <protection locked="0"/>
    </xf>
    <xf numFmtId="2" fontId="14" fillId="15" borderId="22" xfId="0" applyNumberFormat="1" applyFont="1" applyFill="1" applyBorder="1" applyAlignment="1" applyProtection="1">
      <alignment vertical="center"/>
      <protection locked="0"/>
    </xf>
    <xf numFmtId="2" fontId="14" fillId="0" borderId="10" xfId="0" applyNumberFormat="1" applyFont="1" applyBorder="1" applyAlignment="1" applyProtection="1">
      <alignment vertical="center"/>
      <protection locked="0"/>
    </xf>
    <xf numFmtId="2" fontId="14" fillId="15" borderId="10" xfId="0" applyNumberFormat="1" applyFont="1" applyFill="1" applyBorder="1" applyAlignment="1" applyProtection="1">
      <alignment vertical="center"/>
      <protection locked="0"/>
    </xf>
    <xf numFmtId="2" fontId="14" fillId="9" borderId="7" xfId="0" applyNumberFormat="1" applyFont="1" applyFill="1" applyBorder="1" applyAlignment="1" applyProtection="1">
      <alignment vertical="center"/>
      <protection locked="0"/>
    </xf>
    <xf numFmtId="2" fontId="14" fillId="11" borderId="9" xfId="0" applyNumberFormat="1" applyFont="1" applyFill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 applyProtection="1">
      <alignment vertical="center"/>
      <protection locked="0"/>
    </xf>
    <xf numFmtId="0" fontId="14" fillId="0" borderId="48" xfId="0" applyFont="1" applyBorder="1" applyAlignment="1" applyProtection="1">
      <alignment vertical="center"/>
      <protection locked="0"/>
    </xf>
    <xf numFmtId="2" fontId="14" fillId="0" borderId="13" xfId="0" applyNumberFormat="1" applyFont="1" applyBorder="1" applyAlignment="1" applyProtection="1">
      <alignment vertical="center"/>
      <protection locked="0"/>
    </xf>
    <xf numFmtId="0" fontId="14" fillId="5" borderId="40" xfId="0" applyFont="1" applyFill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 wrapText="1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4" fillId="0" borderId="16" xfId="0" applyFont="1" applyBorder="1" applyAlignment="1" applyProtection="1">
      <alignment vertical="center"/>
      <protection locked="0"/>
    </xf>
    <xf numFmtId="0" fontId="14" fillId="20" borderId="50" xfId="0" applyFont="1" applyFill="1" applyBorder="1" applyAlignment="1" applyProtection="1">
      <alignment vertical="center"/>
      <protection locked="0"/>
    </xf>
    <xf numFmtId="0" fontId="14" fillId="20" borderId="51" xfId="0" applyFont="1" applyFill="1" applyBorder="1" applyAlignment="1" applyProtection="1">
      <alignment horizontal="center" vertical="center"/>
      <protection locked="0"/>
    </xf>
    <xf numFmtId="0" fontId="14" fillId="20" borderId="51" xfId="0" applyFont="1" applyFill="1" applyBorder="1" applyAlignment="1" applyProtection="1">
      <alignment vertical="center"/>
      <protection locked="0"/>
    </xf>
    <xf numFmtId="0" fontId="14" fillId="20" borderId="52" xfId="0" applyFont="1" applyFill="1" applyBorder="1" applyAlignment="1" applyProtection="1">
      <alignment vertical="center" wrapText="1"/>
      <protection locked="0"/>
    </xf>
    <xf numFmtId="0" fontId="14" fillId="20" borderId="51" xfId="0" applyFont="1" applyFill="1" applyBorder="1" applyAlignment="1" applyProtection="1">
      <alignment vertical="center" wrapText="1"/>
      <protection locked="0"/>
    </xf>
    <xf numFmtId="2" fontId="14" fillId="20" borderId="50" xfId="0" applyNumberFormat="1" applyFont="1" applyFill="1" applyBorder="1" applyAlignment="1" applyProtection="1">
      <alignment vertical="center"/>
      <protection locked="0"/>
    </xf>
    <xf numFmtId="0" fontId="14" fillId="20" borderId="54" xfId="0" applyFont="1" applyFill="1" applyBorder="1" applyAlignment="1" applyProtection="1">
      <alignment vertical="center" wrapText="1"/>
      <protection locked="0"/>
    </xf>
    <xf numFmtId="0" fontId="11" fillId="28" borderId="50" xfId="0" applyFont="1" applyFill="1" applyBorder="1" applyAlignment="1" applyProtection="1">
      <alignment vertical="center"/>
      <protection locked="0"/>
    </xf>
    <xf numFmtId="0" fontId="11" fillId="28" borderId="51" xfId="0" applyFont="1" applyFill="1" applyBorder="1" applyAlignment="1" applyProtection="1">
      <alignment vertical="center"/>
      <protection locked="0"/>
    </xf>
    <xf numFmtId="0" fontId="11" fillId="28" borderId="52" xfId="0" applyFont="1" applyFill="1" applyBorder="1" applyAlignment="1" applyProtection="1">
      <alignment vertical="center" wrapText="1"/>
      <protection locked="0"/>
    </xf>
    <xf numFmtId="0" fontId="1" fillId="28" borderId="51" xfId="0" applyFont="1" applyFill="1" applyBorder="1" applyAlignment="1" applyProtection="1">
      <alignment vertical="center"/>
      <protection locked="0"/>
    </xf>
    <xf numFmtId="0" fontId="1" fillId="28" borderId="55" xfId="0" applyFont="1" applyFill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5" fillId="0" borderId="0" xfId="0" applyFont="1" applyAlignment="1" applyProtection="1">
      <protection locked="0"/>
    </xf>
    <xf numFmtId="0" fontId="35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35" fillId="0" borderId="0" xfId="0" applyFont="1" applyFill="1" applyAlignment="1" applyProtection="1">
      <protection locked="0"/>
    </xf>
    <xf numFmtId="0" fontId="0" fillId="0" borderId="0" xfId="0" applyFill="1" applyAlignment="1" applyProtection="1">
      <alignment wrapText="1"/>
      <protection locked="0"/>
    </xf>
    <xf numFmtId="2" fontId="0" fillId="0" borderId="0" xfId="0" applyNumberFormat="1" applyFill="1" applyProtection="1">
      <protection locked="0"/>
    </xf>
    <xf numFmtId="0" fontId="2" fillId="0" borderId="0" xfId="0" applyFont="1" applyProtection="1">
      <protection locked="0"/>
    </xf>
    <xf numFmtId="2" fontId="0" fillId="0" borderId="0" xfId="0" applyNumberFormat="1" applyAlignment="1" applyProtection="1">
      <alignment wrapText="1"/>
    </xf>
    <xf numFmtId="2" fontId="0" fillId="0" borderId="0" xfId="0" applyNumberFormat="1" applyProtection="1"/>
    <xf numFmtId="0" fontId="3" fillId="0" borderId="0" xfId="0" applyFont="1" applyProtection="1"/>
    <xf numFmtId="0" fontId="2" fillId="0" borderId="7" xfId="0" applyFont="1" applyBorder="1" applyAlignment="1" applyProtection="1">
      <alignment wrapText="1"/>
    </xf>
    <xf numFmtId="2" fontId="7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 wrapText="1"/>
    </xf>
    <xf numFmtId="0" fontId="2" fillId="12" borderId="10" xfId="0" applyFont="1" applyFill="1" applyBorder="1" applyAlignment="1" applyProtection="1">
      <alignment horizontal="left" textRotation="90" wrapText="1"/>
    </xf>
    <xf numFmtId="0" fontId="0" fillId="11" borderId="7" xfId="0" applyFill="1" applyBorder="1" applyAlignment="1" applyProtection="1">
      <alignment textRotation="90" wrapText="1"/>
    </xf>
    <xf numFmtId="0" fontId="2" fillId="13" borderId="7" xfId="0" applyFont="1" applyFill="1" applyBorder="1" applyAlignment="1" applyProtection="1">
      <alignment textRotation="90" wrapText="1"/>
    </xf>
    <xf numFmtId="0" fontId="2" fillId="3" borderId="7" xfId="0" applyFont="1" applyFill="1" applyBorder="1" applyAlignment="1" applyProtection="1">
      <alignment horizontal="center" textRotation="90" wrapText="1"/>
    </xf>
    <xf numFmtId="0" fontId="2" fillId="16" borderId="4" xfId="0" applyFont="1" applyFill="1" applyBorder="1" applyAlignment="1" applyProtection="1">
      <alignment textRotation="90" wrapText="1"/>
    </xf>
    <xf numFmtId="2" fontId="2" fillId="4" borderId="4" xfId="0" applyNumberFormat="1" applyFont="1" applyFill="1" applyBorder="1" applyAlignment="1" applyProtection="1">
      <alignment textRotation="90" wrapText="1"/>
    </xf>
    <xf numFmtId="2" fontId="4" fillId="21" borderId="4" xfId="0" applyNumberFormat="1" applyFont="1" applyFill="1" applyBorder="1" applyAlignment="1" applyProtection="1">
      <alignment textRotation="90" wrapText="1"/>
    </xf>
    <xf numFmtId="0" fontId="4" fillId="15" borderId="4" xfId="0" applyFont="1" applyFill="1" applyBorder="1" applyAlignment="1" applyProtection="1">
      <alignment textRotation="90" wrapText="1"/>
    </xf>
    <xf numFmtId="0" fontId="4" fillId="10" borderId="30" xfId="0" applyFont="1" applyFill="1" applyBorder="1" applyAlignment="1" applyProtection="1">
      <alignment textRotation="90" wrapText="1"/>
    </xf>
    <xf numFmtId="0" fontId="2" fillId="8" borderId="22" xfId="0" applyFont="1" applyFill="1" applyBorder="1" applyAlignment="1" applyProtection="1">
      <alignment textRotation="90" wrapText="1"/>
    </xf>
    <xf numFmtId="0" fontId="2" fillId="15" borderId="22" xfId="0" applyFont="1" applyFill="1" applyBorder="1" applyAlignment="1" applyProtection="1">
      <alignment horizontal="center" textRotation="90" wrapText="1"/>
    </xf>
    <xf numFmtId="0" fontId="2" fillId="8" borderId="7" xfId="0" applyFont="1" applyFill="1" applyBorder="1" applyAlignment="1" applyProtection="1">
      <alignment horizontal="center" textRotation="90" wrapText="1"/>
    </xf>
    <xf numFmtId="2" fontId="6" fillId="7" borderId="22" xfId="0" applyNumberFormat="1" applyFont="1" applyFill="1" applyBorder="1" applyAlignment="1" applyProtection="1">
      <alignment vertical="center" wrapText="1"/>
    </xf>
    <xf numFmtId="0" fontId="6" fillId="7" borderId="5" xfId="0" applyFont="1" applyFill="1" applyBorder="1" applyAlignment="1" applyProtection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top" wrapText="1"/>
    </xf>
    <xf numFmtId="0" fontId="24" fillId="12" borderId="22" xfId="0" applyFont="1" applyFill="1" applyBorder="1" applyAlignment="1" applyProtection="1">
      <alignment horizontal="center" vertical="center" wrapText="1"/>
    </xf>
    <xf numFmtId="0" fontId="7" fillId="11" borderId="4" xfId="0" applyFont="1" applyFill="1" applyBorder="1" applyAlignment="1" applyProtection="1">
      <alignment horizontal="center" vertical="center"/>
    </xf>
    <xf numFmtId="0" fontId="24" fillId="13" borderId="22" xfId="0" applyFont="1" applyFill="1" applyBorder="1" applyAlignment="1" applyProtection="1">
      <alignment horizontal="center" vertical="center" wrapText="1"/>
    </xf>
    <xf numFmtId="0" fontId="24" fillId="3" borderId="22" xfId="0" applyFont="1" applyFill="1" applyBorder="1" applyAlignment="1" applyProtection="1">
      <alignment horizontal="center" vertical="center" wrapText="1"/>
    </xf>
    <xf numFmtId="0" fontId="24" fillId="16" borderId="7" xfId="0" applyFont="1" applyFill="1" applyBorder="1" applyAlignment="1" applyProtection="1">
      <alignment horizontal="center" vertical="center" wrapText="1"/>
    </xf>
    <xf numFmtId="0" fontId="24" fillId="4" borderId="7" xfId="0" applyFont="1" applyFill="1" applyBorder="1" applyAlignment="1" applyProtection="1">
      <alignment horizontal="center" vertical="center" wrapText="1"/>
    </xf>
    <xf numFmtId="0" fontId="24" fillId="15" borderId="7" xfId="0" applyFont="1" applyFill="1" applyBorder="1" applyAlignment="1" applyProtection="1">
      <alignment horizontal="center" vertical="center" wrapText="1"/>
    </xf>
    <xf numFmtId="0" fontId="24" fillId="10" borderId="31" xfId="0" applyFont="1" applyFill="1" applyBorder="1" applyAlignment="1" applyProtection="1">
      <alignment horizontal="center" vertical="center" wrapText="1"/>
    </xf>
    <xf numFmtId="0" fontId="11" fillId="8" borderId="23" xfId="0" applyFont="1" applyFill="1" applyBorder="1" applyAlignment="1" applyProtection="1">
      <alignment horizontal="center" vertical="center" wrapText="1"/>
    </xf>
    <xf numFmtId="0" fontId="11" fillId="12" borderId="3" xfId="0" applyFont="1" applyFill="1" applyBorder="1" applyAlignment="1" applyProtection="1">
      <alignment horizontal="center" vertical="center" wrapText="1"/>
    </xf>
    <xf numFmtId="0" fontId="11" fillId="13" borderId="4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15" borderId="21" xfId="0" applyFont="1" applyFill="1" applyBorder="1" applyAlignment="1" applyProtection="1">
      <alignment horizontal="center" vertical="center" wrapText="1"/>
    </xf>
    <xf numFmtId="0" fontId="11" fillId="8" borderId="13" xfId="0" applyFont="1" applyFill="1" applyBorder="1" applyAlignment="1" applyProtection="1">
      <alignment horizontal="center" vertical="center" wrapText="1"/>
    </xf>
    <xf numFmtId="0" fontId="11" fillId="12" borderId="4" xfId="0" applyFont="1" applyFill="1" applyBorder="1" applyAlignment="1" applyProtection="1">
      <alignment horizontal="center" vertical="center" wrapText="1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8" borderId="21" xfId="0" applyFont="1" applyFill="1" applyBorder="1" applyAlignment="1" applyProtection="1">
      <alignment horizontal="center" vertical="center"/>
    </xf>
    <xf numFmtId="49" fontId="6" fillId="7" borderId="2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Protection="1"/>
    <xf numFmtId="0" fontId="11" fillId="3" borderId="44" xfId="0" applyFont="1" applyFill="1" applyBorder="1" applyAlignment="1" applyProtection="1">
      <alignment horizontal="center" vertical="top" wrapText="1"/>
    </xf>
    <xf numFmtId="0" fontId="24" fillId="12" borderId="43" xfId="0" applyFont="1" applyFill="1" applyBorder="1" applyAlignment="1" applyProtection="1">
      <alignment horizontal="center" vertical="center" wrapText="1"/>
    </xf>
    <xf numFmtId="0" fontId="24" fillId="11" borderId="11" xfId="0" applyFont="1" applyFill="1" applyBorder="1" applyAlignment="1" applyProtection="1">
      <alignment horizontal="center" vertical="center"/>
    </xf>
    <xf numFmtId="0" fontId="24" fillId="13" borderId="43" xfId="0" applyFont="1" applyFill="1" applyBorder="1" applyAlignment="1" applyProtection="1">
      <alignment horizontal="center" vertical="center" wrapText="1"/>
    </xf>
    <xf numFmtId="0" fontId="24" fillId="3" borderId="43" xfId="0" applyFont="1" applyFill="1" applyBorder="1" applyAlignment="1" applyProtection="1">
      <alignment horizontal="center" vertical="center" wrapText="1"/>
    </xf>
    <xf numFmtId="0" fontId="24" fillId="16" borderId="42" xfId="0" applyFont="1" applyFill="1" applyBorder="1" applyAlignment="1" applyProtection="1">
      <alignment horizontal="center" vertical="center" wrapText="1"/>
    </xf>
    <xf numFmtId="2" fontId="24" fillId="4" borderId="43" xfId="0" applyNumberFormat="1" applyFont="1" applyFill="1" applyBorder="1" applyAlignment="1" applyProtection="1">
      <alignment horizontal="center" vertical="center" wrapText="1"/>
    </xf>
    <xf numFmtId="2" fontId="24" fillId="4" borderId="11" xfId="0" applyNumberFormat="1" applyFont="1" applyFill="1" applyBorder="1" applyAlignment="1" applyProtection="1">
      <alignment horizontal="center" vertical="center" wrapText="1"/>
    </xf>
    <xf numFmtId="0" fontId="24" fillId="15" borderId="43" xfId="0" applyFont="1" applyFill="1" applyBorder="1" applyAlignment="1" applyProtection="1">
      <alignment horizontal="center" vertical="center" wrapText="1"/>
    </xf>
    <xf numFmtId="49" fontId="24" fillId="10" borderId="28" xfId="0" applyNumberFormat="1" applyFont="1" applyFill="1" applyBorder="1" applyAlignment="1" applyProtection="1">
      <alignment horizontal="center" vertical="center" wrapText="1"/>
    </xf>
    <xf numFmtId="0" fontId="24" fillId="8" borderId="44" xfId="0" applyFont="1" applyFill="1" applyBorder="1" applyAlignment="1" applyProtection="1">
      <alignment horizontal="center" vertical="center" wrapText="1"/>
    </xf>
    <xf numFmtId="0" fontId="24" fillId="12" borderId="44" xfId="0" applyFont="1" applyFill="1" applyBorder="1" applyAlignment="1" applyProtection="1">
      <alignment horizontal="center" vertical="center" wrapText="1"/>
    </xf>
    <xf numFmtId="0" fontId="24" fillId="13" borderId="42" xfId="0" applyFont="1" applyFill="1" applyBorder="1" applyAlignment="1" applyProtection="1">
      <alignment horizontal="center" vertical="center" wrapText="1"/>
    </xf>
    <xf numFmtId="0" fontId="24" fillId="3" borderId="42" xfId="0" applyFont="1" applyFill="1" applyBorder="1" applyAlignment="1" applyProtection="1">
      <alignment horizontal="center" vertical="center" wrapText="1"/>
    </xf>
    <xf numFmtId="0" fontId="24" fillId="8" borderId="42" xfId="0" applyFont="1" applyFill="1" applyBorder="1" applyAlignment="1" applyProtection="1">
      <alignment horizontal="center" vertical="center" wrapText="1"/>
    </xf>
    <xf numFmtId="0" fontId="24" fillId="12" borderId="42" xfId="0" applyFont="1" applyFill="1" applyBorder="1" applyAlignment="1" applyProtection="1">
      <alignment horizontal="center" vertical="center" wrapText="1"/>
    </xf>
    <xf numFmtId="0" fontId="24" fillId="3" borderId="44" xfId="0" applyFont="1" applyFill="1" applyBorder="1" applyAlignment="1" applyProtection="1">
      <alignment horizontal="center" vertical="center" wrapText="1"/>
    </xf>
    <xf numFmtId="0" fontId="24" fillId="8" borderId="43" xfId="0" applyFont="1" applyFill="1" applyBorder="1" applyAlignment="1" applyProtection="1">
      <alignment horizontal="center" vertical="center"/>
    </xf>
    <xf numFmtId="49" fontId="33" fillId="7" borderId="48" xfId="0" applyNumberFormat="1" applyFont="1" applyFill="1" applyBorder="1" applyAlignment="1" applyProtection="1">
      <alignment horizontal="center" vertical="center" wrapText="1"/>
    </xf>
    <xf numFmtId="0" fontId="14" fillId="12" borderId="35" xfId="0" applyFont="1" applyFill="1" applyBorder="1" applyAlignment="1" applyProtection="1">
      <alignment vertical="center"/>
    </xf>
    <xf numFmtId="0" fontId="14" fillId="11" borderId="26" xfId="0" applyFont="1" applyFill="1" applyBorder="1" applyAlignment="1" applyProtection="1">
      <alignment vertical="center"/>
    </xf>
    <xf numFmtId="0" fontId="14" fillId="13" borderId="35" xfId="0" applyFont="1" applyFill="1" applyBorder="1" applyAlignment="1" applyProtection="1">
      <alignment vertical="center"/>
    </xf>
    <xf numFmtId="0" fontId="14" fillId="3" borderId="35" xfId="0" applyFont="1" applyFill="1" applyBorder="1" applyAlignment="1" applyProtection="1">
      <alignment vertical="center"/>
    </xf>
    <xf numFmtId="0" fontId="15" fillId="16" borderId="26" xfId="1" applyFont="1" applyFill="1" applyBorder="1" applyAlignment="1" applyProtection="1">
      <alignment vertical="center"/>
    </xf>
    <xf numFmtId="2" fontId="14" fillId="4" borderId="26" xfId="0" applyNumberFormat="1" applyFont="1" applyFill="1" applyBorder="1" applyAlignment="1" applyProtection="1">
      <alignment vertical="center"/>
    </xf>
    <xf numFmtId="2" fontId="14" fillId="4" borderId="4" xfId="0" applyNumberFormat="1" applyFont="1" applyFill="1" applyBorder="1" applyAlignment="1" applyProtection="1">
      <alignment vertical="center"/>
    </xf>
    <xf numFmtId="2" fontId="14" fillId="15" borderId="26" xfId="0" applyNumberFormat="1" applyFont="1" applyFill="1" applyBorder="1" applyAlignment="1" applyProtection="1">
      <alignment vertical="center" wrapText="1"/>
    </xf>
    <xf numFmtId="2" fontId="14" fillId="10" borderId="36" xfId="0" applyNumberFormat="1" applyFont="1" applyFill="1" applyBorder="1" applyAlignment="1" applyProtection="1">
      <alignment vertical="center" wrapText="1"/>
    </xf>
    <xf numFmtId="0" fontId="14" fillId="12" borderId="10" xfId="0" applyFont="1" applyFill="1" applyBorder="1" applyAlignment="1" applyProtection="1">
      <alignment vertical="center"/>
    </xf>
    <xf numFmtId="0" fontId="14" fillId="11" borderId="7" xfId="0" applyFont="1" applyFill="1" applyBorder="1" applyAlignment="1" applyProtection="1">
      <alignment vertical="center"/>
    </xf>
    <xf numFmtId="0" fontId="14" fillId="13" borderId="10" xfId="0" applyFont="1" applyFill="1" applyBorder="1" applyAlignment="1" applyProtection="1">
      <alignment vertical="center"/>
    </xf>
    <xf numFmtId="0" fontId="14" fillId="3" borderId="10" xfId="0" applyFont="1" applyFill="1" applyBorder="1" applyAlignment="1" applyProtection="1">
      <alignment vertical="center"/>
    </xf>
    <xf numFmtId="0" fontId="15" fillId="16" borderId="7" xfId="1" applyFont="1" applyFill="1" applyBorder="1" applyAlignment="1" applyProtection="1">
      <alignment vertical="center"/>
    </xf>
    <xf numFmtId="2" fontId="14" fillId="4" borderId="7" xfId="0" applyNumberFormat="1" applyFont="1" applyFill="1" applyBorder="1" applyAlignment="1" applyProtection="1">
      <alignment vertical="center"/>
    </xf>
    <xf numFmtId="2" fontId="14" fillId="15" borderId="7" xfId="0" applyNumberFormat="1" applyFont="1" applyFill="1" applyBorder="1" applyAlignment="1" applyProtection="1">
      <alignment vertical="center" wrapText="1"/>
    </xf>
    <xf numFmtId="2" fontId="14" fillId="10" borderId="3" xfId="0" applyNumberFormat="1" applyFont="1" applyFill="1" applyBorder="1" applyAlignment="1" applyProtection="1">
      <alignment vertical="center" wrapText="1"/>
    </xf>
    <xf numFmtId="0" fontId="14" fillId="12" borderId="24" xfId="0" applyFont="1" applyFill="1" applyBorder="1" applyAlignment="1" applyProtection="1">
      <alignment vertical="center"/>
    </xf>
    <xf numFmtId="0" fontId="14" fillId="11" borderId="11" xfId="0" applyFont="1" applyFill="1" applyBorder="1" applyAlignment="1" applyProtection="1">
      <alignment vertical="center"/>
    </xf>
    <xf numFmtId="0" fontId="14" fillId="13" borderId="24" xfId="0" applyFont="1" applyFill="1" applyBorder="1" applyAlignment="1" applyProtection="1">
      <alignment vertical="center"/>
    </xf>
    <xf numFmtId="0" fontId="14" fillId="3" borderId="24" xfId="0" applyFont="1" applyFill="1" applyBorder="1" applyAlignment="1" applyProtection="1">
      <alignment vertical="center"/>
    </xf>
    <xf numFmtId="2" fontId="14" fillId="4" borderId="11" xfId="0" applyNumberFormat="1" applyFont="1" applyFill="1" applyBorder="1" applyAlignment="1" applyProtection="1">
      <alignment vertical="center"/>
    </xf>
    <xf numFmtId="0" fontId="14" fillId="12" borderId="36" xfId="0" applyFont="1" applyFill="1" applyBorder="1" applyAlignment="1" applyProtection="1">
      <alignment vertical="center"/>
    </xf>
    <xf numFmtId="0" fontId="14" fillId="13" borderId="26" xfId="0" applyFont="1" applyFill="1" applyBorder="1" applyAlignment="1" applyProtection="1">
      <alignment vertical="center"/>
    </xf>
    <xf numFmtId="0" fontId="14" fillId="3" borderId="27" xfId="0" applyFont="1" applyFill="1" applyBorder="1" applyAlignment="1" applyProtection="1">
      <alignment vertical="center"/>
    </xf>
    <xf numFmtId="0" fontId="14" fillId="12" borderId="9" xfId="0" applyFont="1" applyFill="1" applyBorder="1" applyAlignment="1" applyProtection="1">
      <alignment vertical="center"/>
    </xf>
    <xf numFmtId="0" fontId="14" fillId="13" borderId="7" xfId="0" applyFont="1" applyFill="1" applyBorder="1" applyAlignment="1" applyProtection="1">
      <alignment vertical="center"/>
    </xf>
    <xf numFmtId="0" fontId="14" fillId="3" borderId="8" xfId="0" applyFont="1" applyFill="1" applyBorder="1" applyAlignment="1" applyProtection="1">
      <alignment vertical="center"/>
    </xf>
    <xf numFmtId="0" fontId="14" fillId="13" borderId="11" xfId="0" applyFont="1" applyFill="1" applyBorder="1" applyAlignment="1" applyProtection="1">
      <alignment vertical="center"/>
    </xf>
    <xf numFmtId="0" fontId="14" fillId="3" borderId="12" xfId="0" applyFont="1" applyFill="1" applyBorder="1" applyAlignment="1" applyProtection="1">
      <alignment vertical="center"/>
    </xf>
    <xf numFmtId="0" fontId="14" fillId="12" borderId="4" xfId="0" applyFont="1" applyFill="1" applyBorder="1" applyAlignment="1" applyProtection="1">
      <alignment vertical="center"/>
    </xf>
    <xf numFmtId="0" fontId="14" fillId="13" borderId="4" xfId="0" applyFont="1" applyFill="1" applyBorder="1" applyAlignment="1" applyProtection="1">
      <alignment vertical="center"/>
    </xf>
    <xf numFmtId="0" fontId="14" fillId="3" borderId="3" xfId="0" applyFont="1" applyFill="1" applyBorder="1" applyAlignment="1" applyProtection="1">
      <alignment vertical="center"/>
    </xf>
    <xf numFmtId="0" fontId="14" fillId="12" borderId="7" xfId="0" applyFont="1" applyFill="1" applyBorder="1" applyAlignment="1" applyProtection="1">
      <alignment vertical="center"/>
    </xf>
    <xf numFmtId="0" fontId="14" fillId="3" borderId="9" xfId="0" applyFont="1" applyFill="1" applyBorder="1" applyAlignment="1" applyProtection="1">
      <alignment vertical="center"/>
    </xf>
    <xf numFmtId="0" fontId="14" fillId="3" borderId="7" xfId="0" applyFont="1" applyFill="1" applyBorder="1" applyAlignment="1" applyProtection="1">
      <alignment vertical="center"/>
    </xf>
    <xf numFmtId="0" fontId="14" fillId="12" borderId="11" xfId="0" applyFont="1" applyFill="1" applyBorder="1" applyAlignment="1" applyProtection="1">
      <alignment vertical="center"/>
    </xf>
    <xf numFmtId="0" fontId="14" fillId="3" borderId="17" xfId="0" applyFont="1" applyFill="1" applyBorder="1" applyAlignment="1" applyProtection="1">
      <alignment vertical="center"/>
    </xf>
    <xf numFmtId="2" fontId="14" fillId="0" borderId="25" xfId="0" applyNumberFormat="1" applyFont="1" applyBorder="1" applyAlignment="1" applyProtection="1">
      <alignment vertical="center"/>
    </xf>
    <xf numFmtId="0" fontId="14" fillId="0" borderId="27" xfId="0" applyFont="1" applyBorder="1" applyAlignment="1" applyProtection="1">
      <alignment vertical="center" wrapText="1"/>
    </xf>
    <xf numFmtId="2" fontId="14" fillId="0" borderId="2" xfId="0" applyNumberFormat="1" applyFont="1" applyBorder="1" applyAlignment="1" applyProtection="1">
      <alignment vertical="center"/>
    </xf>
    <xf numFmtId="0" fontId="14" fillId="0" borderId="8" xfId="0" applyFont="1" applyBorder="1" applyAlignment="1" applyProtection="1">
      <alignment vertical="center" wrapText="1"/>
    </xf>
    <xf numFmtId="0" fontId="14" fillId="0" borderId="14" xfId="0" applyFont="1" applyBorder="1" applyAlignment="1" applyProtection="1">
      <alignment vertical="center" wrapText="1"/>
    </xf>
    <xf numFmtId="0" fontId="14" fillId="0" borderId="38" xfId="0" applyFont="1" applyBorder="1" applyAlignment="1" applyProtection="1">
      <alignment vertical="center" wrapText="1"/>
    </xf>
    <xf numFmtId="0" fontId="14" fillId="0" borderId="63" xfId="0" applyFont="1" applyBorder="1" applyAlignment="1" applyProtection="1">
      <alignment vertical="center" wrapText="1"/>
    </xf>
    <xf numFmtId="0" fontId="14" fillId="24" borderId="56" xfId="0" applyFont="1" applyFill="1" applyBorder="1" applyAlignment="1" applyProtection="1">
      <alignment vertical="center" wrapText="1"/>
    </xf>
    <xf numFmtId="164" fontId="14" fillId="34" borderId="38" xfId="0" applyNumberFormat="1" applyFont="1" applyFill="1" applyBorder="1" applyAlignment="1" applyProtection="1">
      <alignment vertical="center" wrapText="1"/>
    </xf>
    <xf numFmtId="164" fontId="14" fillId="34" borderId="63" xfId="0" applyNumberFormat="1" applyFont="1" applyFill="1" applyBorder="1" applyAlignment="1" applyProtection="1">
      <alignment vertical="center" wrapText="1"/>
    </xf>
    <xf numFmtId="164" fontId="14" fillId="24" borderId="37" xfId="0" applyNumberFormat="1" applyFont="1" applyFill="1" applyBorder="1" applyAlignment="1" applyProtection="1">
      <alignment vertical="center" wrapText="1"/>
    </xf>
    <xf numFmtId="164" fontId="14" fillId="0" borderId="63" xfId="0" applyNumberFormat="1" applyFont="1" applyBorder="1" applyAlignment="1" applyProtection="1">
      <alignment vertical="center" wrapText="1"/>
    </xf>
    <xf numFmtId="0" fontId="14" fillId="0" borderId="56" xfId="0" applyFont="1" applyBorder="1" applyAlignment="1" applyProtection="1">
      <alignment vertical="center" wrapText="1"/>
    </xf>
    <xf numFmtId="164" fontId="14" fillId="0" borderId="38" xfId="0" applyNumberFormat="1" applyFont="1" applyBorder="1" applyAlignment="1" applyProtection="1">
      <alignment vertical="center" wrapText="1"/>
    </xf>
    <xf numFmtId="164" fontId="14" fillId="0" borderId="37" xfId="0" applyNumberFormat="1" applyFont="1" applyBorder="1" applyAlignment="1" applyProtection="1">
      <alignment vertical="center" wrapText="1"/>
    </xf>
    <xf numFmtId="1" fontId="42" fillId="38" borderId="25" xfId="0" applyNumberFormat="1" applyFont="1" applyFill="1" applyBorder="1" applyAlignment="1" applyProtection="1">
      <alignment vertical="center" wrapText="1"/>
    </xf>
    <xf numFmtId="1" fontId="43" fillId="39" borderId="26" xfId="0" applyNumberFormat="1" applyFont="1" applyFill="1" applyBorder="1" applyAlignment="1" applyProtection="1">
      <alignment vertical="center" wrapText="1"/>
    </xf>
    <xf numFmtId="1" fontId="42" fillId="40" borderId="27" xfId="0" applyNumberFormat="1" applyFont="1" applyFill="1" applyBorder="1" applyAlignment="1" applyProtection="1">
      <alignment vertical="center" wrapText="1"/>
    </xf>
    <xf numFmtId="0" fontId="14" fillId="0" borderId="6" xfId="0" applyFont="1" applyBorder="1" applyAlignment="1" applyProtection="1">
      <alignment vertical="center" wrapText="1"/>
    </xf>
    <xf numFmtId="0" fontId="14" fillId="24" borderId="9" xfId="0" applyFont="1" applyFill="1" applyBorder="1" applyAlignment="1" applyProtection="1">
      <alignment vertical="center" wrapText="1"/>
    </xf>
    <xf numFmtId="164" fontId="14" fillId="34" borderId="6" xfId="0" applyNumberFormat="1" applyFont="1" applyFill="1" applyBorder="1" applyAlignment="1" applyProtection="1">
      <alignment vertical="center" wrapText="1"/>
    </xf>
    <xf numFmtId="164" fontId="14" fillId="34" borderId="7" xfId="0" applyNumberFormat="1" applyFont="1" applyFill="1" applyBorder="1" applyAlignment="1" applyProtection="1">
      <alignment vertical="center" wrapText="1"/>
    </xf>
    <xf numFmtId="164" fontId="14" fillId="24" borderId="8" xfId="0" applyNumberFormat="1" applyFont="1" applyFill="1" applyBorder="1" applyAlignment="1" applyProtection="1">
      <alignment vertical="center" wrapText="1"/>
    </xf>
    <xf numFmtId="0" fontId="14" fillId="0" borderId="10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vertical="center" wrapText="1"/>
    </xf>
    <xf numFmtId="164" fontId="14" fillId="0" borderId="6" xfId="0" applyNumberFormat="1" applyFont="1" applyBorder="1" applyAlignment="1" applyProtection="1">
      <alignment vertical="center" wrapText="1"/>
    </xf>
    <xf numFmtId="164" fontId="14" fillId="0" borderId="8" xfId="0" applyNumberFormat="1" applyFont="1" applyBorder="1" applyAlignment="1" applyProtection="1">
      <alignment vertical="center" wrapText="1"/>
    </xf>
    <xf numFmtId="1" fontId="42" fillId="38" borderId="2" xfId="0" applyNumberFormat="1" applyFont="1" applyFill="1" applyBorder="1" applyAlignment="1" applyProtection="1">
      <alignment vertical="center" wrapText="1"/>
    </xf>
    <xf numFmtId="1" fontId="43" fillId="39" borderId="4" xfId="0" applyNumberFormat="1" applyFont="1" applyFill="1" applyBorder="1" applyAlignment="1" applyProtection="1">
      <alignment vertical="center" wrapText="1"/>
    </xf>
    <xf numFmtId="1" fontId="42" fillId="40" borderId="5" xfId="0" applyNumberFormat="1" applyFont="1" applyFill="1" applyBorder="1" applyAlignment="1" applyProtection="1">
      <alignment vertical="center" wrapText="1"/>
    </xf>
    <xf numFmtId="164" fontId="14" fillId="0" borderId="64" xfId="0" applyNumberFormat="1" applyFont="1" applyBorder="1" applyAlignment="1" applyProtection="1">
      <alignment vertical="center" wrapText="1"/>
    </xf>
    <xf numFmtId="164" fontId="14" fillId="0" borderId="12" xfId="0" applyNumberFormat="1" applyFont="1" applyBorder="1" applyAlignment="1" applyProtection="1">
      <alignment vertical="center" wrapText="1"/>
    </xf>
    <xf numFmtId="1" fontId="42" fillId="38" borderId="41" xfId="0" applyNumberFormat="1" applyFont="1" applyFill="1" applyBorder="1" applyAlignment="1" applyProtection="1">
      <alignment vertical="center" wrapText="1"/>
    </xf>
    <xf numFmtId="1" fontId="43" fillId="39" borderId="42" xfId="0" applyNumberFormat="1" applyFont="1" applyFill="1" applyBorder="1" applyAlignment="1" applyProtection="1">
      <alignment vertical="center" wrapText="1"/>
    </xf>
    <xf numFmtId="1" fontId="42" fillId="40" borderId="33" xfId="0" applyNumberFormat="1" applyFont="1" applyFill="1" applyBorder="1" applyAlignment="1" applyProtection="1">
      <alignment vertical="center" wrapText="1"/>
    </xf>
    <xf numFmtId="0" fontId="14" fillId="19" borderId="58" xfId="0" applyFont="1" applyFill="1" applyBorder="1" applyAlignment="1" applyProtection="1">
      <alignment vertical="center"/>
    </xf>
    <xf numFmtId="0" fontId="14" fillId="19" borderId="52" xfId="0" applyFont="1" applyFill="1" applyBorder="1" applyAlignment="1" applyProtection="1">
      <alignment vertical="center"/>
    </xf>
    <xf numFmtId="0" fontId="14" fillId="19" borderId="45" xfId="0" applyFont="1" applyFill="1" applyBorder="1" applyAlignment="1" applyProtection="1">
      <alignment vertical="center"/>
    </xf>
    <xf numFmtId="0" fontId="14" fillId="19" borderId="1" xfId="0" applyFont="1" applyFill="1" applyBorder="1" applyAlignment="1" applyProtection="1">
      <alignment vertical="center"/>
    </xf>
    <xf numFmtId="1" fontId="14" fillId="19" borderId="1" xfId="0" applyNumberFormat="1" applyFont="1" applyFill="1" applyBorder="1" applyAlignment="1" applyProtection="1">
      <alignment vertical="center"/>
    </xf>
    <xf numFmtId="164" fontId="14" fillId="0" borderId="25" xfId="0" applyNumberFormat="1" applyFont="1" applyBorder="1" applyAlignment="1" applyProtection="1">
      <alignment vertical="center" wrapText="1"/>
    </xf>
    <xf numFmtId="164" fontId="14" fillId="0" borderId="27" xfId="0" applyNumberFormat="1" applyFont="1" applyBorder="1" applyAlignment="1" applyProtection="1">
      <alignment vertical="center" wrapText="1"/>
    </xf>
    <xf numFmtId="0" fontId="14" fillId="0" borderId="64" xfId="0" applyFont="1" applyBorder="1" applyAlignment="1" applyProtection="1">
      <alignment vertical="center" wrapText="1"/>
    </xf>
    <xf numFmtId="0" fontId="14" fillId="0" borderId="11" xfId="0" applyFont="1" applyBorder="1" applyAlignment="1" applyProtection="1">
      <alignment vertical="center" wrapText="1"/>
    </xf>
    <xf numFmtId="0" fontId="14" fillId="24" borderId="17" xfId="0" applyFont="1" applyFill="1" applyBorder="1" applyAlignment="1" applyProtection="1">
      <alignment vertical="center" wrapText="1"/>
    </xf>
    <xf numFmtId="164" fontId="14" fillId="34" borderId="64" xfId="0" applyNumberFormat="1" applyFont="1" applyFill="1" applyBorder="1" applyAlignment="1" applyProtection="1">
      <alignment vertical="center" wrapText="1"/>
    </xf>
    <xf numFmtId="164" fontId="14" fillId="34" borderId="11" xfId="0" applyNumberFormat="1" applyFont="1" applyFill="1" applyBorder="1" applyAlignment="1" applyProtection="1">
      <alignment vertical="center" wrapText="1"/>
    </xf>
    <xf numFmtId="164" fontId="14" fillId="24" borderId="12" xfId="0" applyNumberFormat="1" applyFont="1" applyFill="1" applyBorder="1" applyAlignment="1" applyProtection="1">
      <alignment vertical="center" wrapText="1"/>
    </xf>
    <xf numFmtId="0" fontId="14" fillId="0" borderId="24" xfId="0" applyFont="1" applyBorder="1" applyAlignment="1" applyProtection="1">
      <alignment vertical="center" wrapText="1"/>
    </xf>
    <xf numFmtId="0" fontId="14" fillId="0" borderId="17" xfId="0" applyFont="1" applyBorder="1" applyAlignment="1" applyProtection="1">
      <alignment vertical="center" wrapText="1"/>
    </xf>
    <xf numFmtId="0" fontId="10" fillId="20" borderId="52" xfId="0" applyFont="1" applyFill="1" applyBorder="1" applyAlignment="1" applyProtection="1">
      <alignment vertical="center"/>
    </xf>
    <xf numFmtId="164" fontId="10" fillId="20" borderId="52" xfId="0" applyNumberFormat="1" applyFont="1" applyFill="1" applyBorder="1" applyAlignment="1" applyProtection="1">
      <alignment vertical="center"/>
    </xf>
    <xf numFmtId="1" fontId="10" fillId="20" borderId="52" xfId="0" applyNumberFormat="1" applyFont="1" applyFill="1" applyBorder="1" applyAlignment="1" applyProtection="1">
      <alignment vertical="center"/>
    </xf>
    <xf numFmtId="0" fontId="11" fillId="28" borderId="51" xfId="0" applyFont="1" applyFill="1" applyBorder="1" applyAlignment="1" applyProtection="1">
      <alignment vertical="center"/>
    </xf>
    <xf numFmtId="164" fontId="11" fillId="28" borderId="51" xfId="0" applyNumberFormat="1" applyFont="1" applyFill="1" applyBorder="1" applyAlignment="1" applyProtection="1">
      <alignment vertical="center"/>
    </xf>
    <xf numFmtId="0" fontId="2" fillId="19" borderId="44" xfId="0" applyFont="1" applyFill="1" applyBorder="1" applyAlignment="1" applyProtection="1">
      <alignment vertical="center" wrapText="1"/>
    </xf>
    <xf numFmtId="0" fontId="14" fillId="19" borderId="53" xfId="0" applyFont="1" applyFill="1" applyBorder="1" applyAlignment="1" applyProtection="1">
      <alignment vertical="center"/>
    </xf>
    <xf numFmtId="0" fontId="14" fillId="19" borderId="51" xfId="0" applyFont="1" applyFill="1" applyBorder="1" applyAlignment="1" applyProtection="1">
      <alignment vertical="center"/>
    </xf>
    <xf numFmtId="0" fontId="14" fillId="19" borderId="42" xfId="0" applyFont="1" applyFill="1" applyBorder="1" applyAlignment="1" applyProtection="1">
      <alignment vertical="center"/>
    </xf>
    <xf numFmtId="0" fontId="14" fillId="19" borderId="55" xfId="0" applyFont="1" applyFill="1" applyBorder="1" applyAlignment="1" applyProtection="1">
      <alignment vertical="center"/>
    </xf>
    <xf numFmtId="0" fontId="14" fillId="19" borderId="50" xfId="0" applyFont="1" applyFill="1" applyBorder="1" applyAlignment="1" applyProtection="1">
      <alignment vertical="center"/>
    </xf>
    <xf numFmtId="0" fontId="14" fillId="12" borderId="22" xfId="0" applyFont="1" applyFill="1" applyBorder="1" applyAlignment="1" applyProtection="1">
      <alignment vertical="center"/>
    </xf>
    <xf numFmtId="0" fontId="14" fillId="11" borderId="4" xfId="0" applyFont="1" applyFill="1" applyBorder="1" applyAlignment="1" applyProtection="1">
      <alignment vertical="center"/>
    </xf>
    <xf numFmtId="0" fontId="14" fillId="13" borderId="22" xfId="0" applyFont="1" applyFill="1" applyBorder="1" applyAlignment="1" applyProtection="1">
      <alignment vertical="center"/>
    </xf>
    <xf numFmtId="0" fontId="14" fillId="3" borderId="22" xfId="0" applyFont="1" applyFill="1" applyBorder="1" applyAlignment="1" applyProtection="1">
      <alignment vertical="center"/>
    </xf>
    <xf numFmtId="0" fontId="15" fillId="16" borderId="4" xfId="1" applyFont="1" applyFill="1" applyBorder="1" applyAlignment="1" applyProtection="1">
      <alignment vertical="center"/>
    </xf>
    <xf numFmtId="2" fontId="14" fillId="15" borderId="4" xfId="0" applyNumberFormat="1" applyFont="1" applyFill="1" applyBorder="1" applyAlignment="1" applyProtection="1">
      <alignment vertical="center" wrapText="1"/>
    </xf>
    <xf numFmtId="2" fontId="14" fillId="10" borderId="9" xfId="0" applyNumberFormat="1" applyFont="1" applyFill="1" applyBorder="1" applyAlignment="1" applyProtection="1">
      <alignment vertical="center" wrapText="1"/>
    </xf>
    <xf numFmtId="0" fontId="14" fillId="12" borderId="21" xfId="0" applyFont="1" applyFill="1" applyBorder="1" applyAlignment="1" applyProtection="1">
      <alignment vertical="center"/>
    </xf>
    <xf numFmtId="0" fontId="14" fillId="11" borderId="13" xfId="0" applyFont="1" applyFill="1" applyBorder="1" applyAlignment="1" applyProtection="1">
      <alignment vertical="center"/>
    </xf>
    <xf numFmtId="0" fontId="14" fillId="13" borderId="21" xfId="0" applyFont="1" applyFill="1" applyBorder="1" applyAlignment="1" applyProtection="1">
      <alignment vertical="center"/>
    </xf>
    <xf numFmtId="0" fontId="14" fillId="3" borderId="21" xfId="0" applyFont="1" applyFill="1" applyBorder="1" applyAlignment="1" applyProtection="1">
      <alignment vertical="center"/>
    </xf>
    <xf numFmtId="0" fontId="15" fillId="16" borderId="13" xfId="1" applyFont="1" applyFill="1" applyBorder="1" applyAlignment="1" applyProtection="1">
      <alignment vertical="center"/>
    </xf>
    <xf numFmtId="2" fontId="14" fillId="4" borderId="1" xfId="0" applyNumberFormat="1" applyFont="1" applyFill="1" applyBorder="1" applyAlignment="1" applyProtection="1">
      <alignment vertical="center"/>
    </xf>
    <xf numFmtId="2" fontId="14" fillId="15" borderId="13" xfId="0" applyNumberFormat="1" applyFont="1" applyFill="1" applyBorder="1" applyAlignment="1" applyProtection="1">
      <alignment vertical="center" wrapText="1"/>
    </xf>
    <xf numFmtId="2" fontId="14" fillId="10" borderId="45" xfId="0" applyNumberFormat="1" applyFont="1" applyFill="1" applyBorder="1" applyAlignment="1" applyProtection="1">
      <alignment vertical="center" wrapText="1"/>
    </xf>
    <xf numFmtId="2" fontId="14" fillId="10" borderId="23" xfId="0" applyNumberFormat="1" applyFont="1" applyFill="1" applyBorder="1" applyAlignment="1" applyProtection="1">
      <alignment vertical="center" wrapText="1"/>
    </xf>
    <xf numFmtId="0" fontId="14" fillId="12" borderId="3" xfId="0" applyFont="1" applyFill="1" applyBorder="1" applyAlignment="1" applyProtection="1">
      <alignment vertical="center"/>
    </xf>
    <xf numFmtId="0" fontId="14" fillId="3" borderId="5" xfId="0" applyFont="1" applyFill="1" applyBorder="1" applyAlignment="1" applyProtection="1">
      <alignment vertical="center"/>
    </xf>
    <xf numFmtId="0" fontId="14" fillId="12" borderId="23" xfId="0" applyFont="1" applyFill="1" applyBorder="1" applyAlignment="1" applyProtection="1">
      <alignment vertical="center"/>
    </xf>
    <xf numFmtId="0" fontId="14" fillId="13" borderId="13" xfId="0" applyFont="1" applyFill="1" applyBorder="1" applyAlignment="1" applyProtection="1">
      <alignment vertical="center"/>
    </xf>
    <xf numFmtId="0" fontId="14" fillId="3" borderId="14" xfId="0" applyFont="1" applyFill="1" applyBorder="1" applyAlignment="1" applyProtection="1">
      <alignment vertical="center"/>
    </xf>
    <xf numFmtId="0" fontId="14" fillId="12" borderId="13" xfId="0" applyFont="1" applyFill="1" applyBorder="1" applyAlignment="1" applyProtection="1">
      <alignment vertical="center"/>
    </xf>
    <xf numFmtId="0" fontId="14" fillId="3" borderId="23" xfId="0" applyFont="1" applyFill="1" applyBorder="1" applyAlignment="1" applyProtection="1">
      <alignment vertical="center"/>
    </xf>
    <xf numFmtId="0" fontId="14" fillId="0" borderId="5" xfId="0" applyFont="1" applyBorder="1" applyAlignment="1" applyProtection="1">
      <alignment vertical="center" wrapText="1"/>
    </xf>
    <xf numFmtId="2" fontId="14" fillId="0" borderId="40" xfId="0" applyNumberFormat="1" applyFont="1" applyBorder="1" applyAlignment="1" applyProtection="1">
      <alignment vertical="center"/>
    </xf>
    <xf numFmtId="2" fontId="14" fillId="0" borderId="6" xfId="0" applyNumberFormat="1" applyFont="1" applyBorder="1" applyAlignment="1" applyProtection="1">
      <alignment vertical="center"/>
    </xf>
    <xf numFmtId="0" fontId="14" fillId="0" borderId="59" xfId="0" applyFont="1" applyBorder="1" applyAlignment="1" applyProtection="1">
      <alignment vertical="center" wrapText="1"/>
    </xf>
    <xf numFmtId="0" fontId="2" fillId="20" borderId="52" xfId="0" applyFont="1" applyFill="1" applyBorder="1" applyAlignment="1" applyProtection="1">
      <alignment vertical="center" wrapText="1"/>
    </xf>
    <xf numFmtId="0" fontId="10" fillId="20" borderId="51" xfId="0" applyFont="1" applyFill="1" applyBorder="1" applyAlignment="1" applyProtection="1">
      <alignment vertical="center"/>
    </xf>
    <xf numFmtId="2" fontId="10" fillId="20" borderId="51" xfId="0" applyNumberFormat="1" applyFont="1" applyFill="1" applyBorder="1" applyAlignment="1" applyProtection="1">
      <alignment vertical="center"/>
    </xf>
    <xf numFmtId="0" fontId="10" fillId="20" borderId="50" xfId="0" applyFont="1" applyFill="1" applyBorder="1" applyAlignment="1" applyProtection="1">
      <alignment vertical="center"/>
    </xf>
    <xf numFmtId="0" fontId="11" fillId="28" borderId="52" xfId="0" applyFont="1" applyFill="1" applyBorder="1" applyAlignment="1" applyProtection="1">
      <alignment vertical="center" wrapText="1"/>
    </xf>
    <xf numFmtId="2" fontId="11" fillId="28" borderId="51" xfId="0" applyNumberFormat="1" applyFont="1" applyFill="1" applyBorder="1" applyAlignment="1" applyProtection="1">
      <alignment vertical="center"/>
    </xf>
    <xf numFmtId="0" fontId="11" fillId="18" borderId="7" xfId="0" applyFont="1" applyFill="1" applyBorder="1" applyAlignment="1" applyProtection="1">
      <alignment wrapText="1"/>
    </xf>
    <xf numFmtId="0" fontId="2" fillId="18" borderId="7" xfId="0" applyFont="1" applyFill="1" applyBorder="1" applyProtection="1"/>
    <xf numFmtId="0" fontId="2" fillId="18" borderId="7" xfId="0" applyFont="1" applyFill="1" applyBorder="1" applyAlignment="1" applyProtection="1">
      <alignment wrapText="1"/>
    </xf>
    <xf numFmtId="0" fontId="11" fillId="18" borderId="7" xfId="0" quotePrefix="1" applyFont="1" applyFill="1" applyBorder="1" applyProtection="1"/>
    <xf numFmtId="1" fontId="11" fillId="0" borderId="7" xfId="0" applyNumberFormat="1" applyFont="1" applyBorder="1" applyAlignment="1" applyProtection="1">
      <alignment horizontal="right" wrapText="1"/>
    </xf>
    <xf numFmtId="2" fontId="11" fillId="5" borderId="7" xfId="0" quotePrefix="1" applyNumberFormat="1" applyFont="1" applyFill="1" applyBorder="1" applyProtection="1"/>
    <xf numFmtId="1" fontId="11" fillId="5" borderId="7" xfId="0" quotePrefix="1" applyNumberFormat="1" applyFont="1" applyFill="1" applyBorder="1" applyProtection="1"/>
    <xf numFmtId="0" fontId="11" fillId="0" borderId="7" xfId="0" quotePrefix="1" applyFont="1" applyBorder="1" applyProtection="1"/>
    <xf numFmtId="1" fontId="11" fillId="3" borderId="7" xfId="0" quotePrefix="1" applyNumberFormat="1" applyFont="1" applyFill="1" applyBorder="1" applyProtection="1"/>
    <xf numFmtId="0" fontId="11" fillId="3" borderId="7" xfId="0" quotePrefix="1" applyFont="1" applyFill="1" applyBorder="1" applyProtection="1"/>
    <xf numFmtId="0" fontId="11" fillId="0" borderId="7" xfId="0" quotePrefix="1" applyFont="1" applyFill="1" applyBorder="1" applyProtection="1"/>
    <xf numFmtId="1" fontId="11" fillId="18" borderId="7" xfId="0" applyNumberFormat="1" applyFont="1" applyFill="1" applyBorder="1" applyAlignment="1" applyProtection="1">
      <alignment wrapText="1"/>
    </xf>
    <xf numFmtId="0" fontId="0" fillId="0" borderId="7" xfId="0" quotePrefix="1" applyBorder="1" applyProtection="1"/>
    <xf numFmtId="0" fontId="9" fillId="14" borderId="29" xfId="0" applyFont="1" applyFill="1" applyBorder="1" applyAlignment="1" applyProtection="1">
      <alignment horizontal="center" vertical="center" wrapText="1"/>
    </xf>
    <xf numFmtId="0" fontId="9" fillId="14" borderId="21" xfId="0" applyFont="1" applyFill="1" applyBorder="1" applyAlignment="1" applyProtection="1">
      <alignment horizontal="center" vertical="center" wrapText="1"/>
    </xf>
    <xf numFmtId="0" fontId="9" fillId="14" borderId="30" xfId="0" applyFont="1" applyFill="1" applyBorder="1" applyAlignment="1" applyProtection="1">
      <alignment horizontal="center" vertical="center" wrapText="1"/>
    </xf>
    <xf numFmtId="0" fontId="9" fillId="14" borderId="22" xfId="0" applyFont="1" applyFill="1" applyBorder="1" applyAlignment="1" applyProtection="1">
      <alignment horizontal="center" vertical="center" wrapText="1"/>
    </xf>
    <xf numFmtId="0" fontId="9" fillId="14" borderId="10" xfId="0" applyFont="1" applyFill="1" applyBorder="1" applyAlignment="1" applyProtection="1">
      <alignment vertical="center" wrapText="1"/>
    </xf>
    <xf numFmtId="0" fontId="11" fillId="18" borderId="7" xfId="0" applyFont="1" applyFill="1" applyBorder="1" applyAlignment="1" applyProtection="1">
      <alignment horizontal="center" vertical="center" wrapText="1"/>
    </xf>
    <xf numFmtId="0" fontId="11" fillId="18" borderId="10" xfId="0" applyFont="1" applyFill="1" applyBorder="1" applyAlignment="1" applyProtection="1">
      <alignment horizontal="left" wrapText="1"/>
    </xf>
    <xf numFmtId="9" fontId="2" fillId="18" borderId="7" xfId="0" applyNumberFormat="1" applyFont="1" applyFill="1" applyBorder="1" applyAlignment="1" applyProtection="1">
      <alignment wrapText="1"/>
    </xf>
    <xf numFmtId="9" fontId="11" fillId="18" borderId="7" xfId="0" applyNumberFormat="1" applyFont="1" applyFill="1" applyBorder="1" applyAlignment="1" applyProtection="1">
      <alignment wrapText="1"/>
    </xf>
    <xf numFmtId="2" fontId="0" fillId="0" borderId="0" xfId="0" quotePrefix="1" applyNumberFormat="1" applyProtection="1"/>
    <xf numFmtId="0" fontId="11" fillId="18" borderId="13" xfId="0" applyFont="1" applyFill="1" applyBorder="1" applyAlignment="1" applyProtection="1">
      <alignment horizontal="center" vertical="center" wrapText="1"/>
    </xf>
    <xf numFmtId="0" fontId="11" fillId="18" borderId="10" xfId="0" applyFont="1" applyFill="1" applyBorder="1" applyAlignment="1" applyProtection="1">
      <alignment wrapText="1"/>
    </xf>
    <xf numFmtId="9" fontId="11" fillId="18" borderId="10" xfId="0" applyNumberFormat="1" applyFont="1" applyFill="1" applyBorder="1" applyAlignment="1" applyProtection="1">
      <alignment wrapText="1"/>
    </xf>
    <xf numFmtId="0" fontId="2" fillId="18" borderId="7" xfId="0" applyFont="1" applyFill="1" applyBorder="1" applyAlignment="1" applyProtection="1">
      <alignment horizontal="center" vertical="center" wrapText="1"/>
    </xf>
    <xf numFmtId="0" fontId="2" fillId="18" borderId="7" xfId="0" applyFont="1" applyFill="1" applyBorder="1" applyAlignment="1" applyProtection="1">
      <alignment horizontal="left" vertical="top" wrapText="1"/>
    </xf>
    <xf numFmtId="9" fontId="0" fillId="18" borderId="7" xfId="0" applyNumberFormat="1" applyFill="1" applyBorder="1" applyAlignment="1" applyProtection="1">
      <alignment wrapText="1"/>
    </xf>
    <xf numFmtId="1" fontId="2" fillId="18" borderId="7" xfId="0" applyNumberFormat="1" applyFont="1" applyFill="1" applyBorder="1" applyAlignment="1" applyProtection="1">
      <alignment wrapText="1"/>
    </xf>
    <xf numFmtId="2" fontId="0" fillId="0" borderId="0" xfId="0" applyNumberFormat="1" applyFill="1" applyAlignment="1" applyProtection="1">
      <alignment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wrapText="1"/>
    </xf>
    <xf numFmtId="9" fontId="11" fillId="0" borderId="0" xfId="0" applyNumberFormat="1" applyFont="1" applyFill="1" applyBorder="1" applyAlignment="1" applyProtection="1">
      <alignment wrapText="1"/>
    </xf>
    <xf numFmtId="0" fontId="11" fillId="0" borderId="0" xfId="0" applyFont="1" applyFill="1" applyBorder="1" applyProtection="1"/>
    <xf numFmtId="0" fontId="11" fillId="0" borderId="0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10" fillId="25" borderId="51" xfId="0" applyFont="1" applyFill="1" applyBorder="1" applyAlignment="1">
      <alignment vertical="top" textRotation="90"/>
    </xf>
    <xf numFmtId="0" fontId="10" fillId="36" borderId="51" xfId="0" applyFont="1" applyFill="1" applyBorder="1" applyAlignment="1">
      <alignment vertical="top" textRotation="90"/>
    </xf>
    <xf numFmtId="0" fontId="10" fillId="19" borderId="51" xfId="0" applyFont="1" applyFill="1" applyBorder="1" applyAlignment="1">
      <alignment vertical="top" textRotation="90"/>
    </xf>
    <xf numFmtId="0" fontId="14" fillId="19" borderId="4" xfId="0" applyFont="1" applyFill="1" applyBorder="1" applyAlignment="1" applyProtection="1">
      <alignment vertical="center" wrapText="1"/>
    </xf>
    <xf numFmtId="0" fontId="10" fillId="25" borderId="52" xfId="0" applyFont="1" applyFill="1" applyBorder="1" applyAlignment="1">
      <alignment vertical="top" textRotation="90"/>
    </xf>
    <xf numFmtId="0" fontId="10" fillId="19" borderId="53" xfId="0" applyFont="1" applyFill="1" applyBorder="1" applyAlignment="1">
      <alignment vertical="top" textRotation="90"/>
    </xf>
    <xf numFmtId="0" fontId="10" fillId="36" borderId="50" xfId="0" applyFont="1" applyFill="1" applyBorder="1" applyAlignment="1">
      <alignment vertical="top" textRotation="90"/>
    </xf>
    <xf numFmtId="0" fontId="10" fillId="36" borderId="55" xfId="0" applyFont="1" applyFill="1" applyBorder="1" applyAlignment="1">
      <alignment vertical="top" textRotation="90"/>
    </xf>
    <xf numFmtId="0" fontId="10" fillId="25" borderId="50" xfId="0" applyFont="1" applyFill="1" applyBorder="1" applyAlignment="1">
      <alignment vertical="top" textRotation="90"/>
    </xf>
    <xf numFmtId="0" fontId="10" fillId="25" borderId="55" xfId="0" applyFont="1" applyFill="1" applyBorder="1" applyAlignment="1">
      <alignment vertical="top" textRotation="90"/>
    </xf>
    <xf numFmtId="0" fontId="10" fillId="19" borderId="52" xfId="0" applyFont="1" applyFill="1" applyBorder="1" applyAlignment="1">
      <alignment vertical="top" textRotation="90"/>
    </xf>
    <xf numFmtId="0" fontId="10" fillId="36" borderId="53" xfId="0" applyFont="1" applyFill="1" applyBorder="1" applyAlignment="1">
      <alignment vertical="top" textRotation="90"/>
    </xf>
    <xf numFmtId="0" fontId="10" fillId="36" borderId="52" xfId="0" applyFont="1" applyFill="1" applyBorder="1" applyAlignment="1">
      <alignment vertical="top" textRotation="90"/>
    </xf>
    <xf numFmtId="0" fontId="10" fillId="19" borderId="50" xfId="0" applyFont="1" applyFill="1" applyBorder="1" applyAlignment="1">
      <alignment vertical="top" textRotation="90"/>
    </xf>
    <xf numFmtId="0" fontId="10" fillId="19" borderId="55" xfId="0" applyFont="1" applyFill="1" applyBorder="1" applyAlignment="1">
      <alignment vertical="top" textRotation="90"/>
    </xf>
    <xf numFmtId="0" fontId="15" fillId="0" borderId="7" xfId="0" applyFont="1" applyBorder="1" applyAlignment="1" applyProtection="1">
      <alignment vertical="center"/>
      <protection locked="0"/>
    </xf>
    <xf numFmtId="0" fontId="15" fillId="0" borderId="13" xfId="0" applyFont="1" applyBorder="1" applyAlignment="1" applyProtection="1">
      <alignment vertical="center"/>
      <protection locked="0"/>
    </xf>
    <xf numFmtId="1" fontId="15" fillId="0" borderId="7" xfId="0" applyNumberFormat="1" applyFont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2" fontId="14" fillId="0" borderId="7" xfId="0" applyNumberFormat="1" applyFont="1" applyFill="1" applyBorder="1" applyAlignment="1" applyProtection="1">
      <alignment vertical="center"/>
      <protection locked="0"/>
    </xf>
    <xf numFmtId="0" fontId="2" fillId="19" borderId="42" xfId="0" applyFont="1" applyFill="1" applyBorder="1" applyAlignment="1" applyProtection="1">
      <alignment vertical="center" wrapText="1"/>
    </xf>
    <xf numFmtId="0" fontId="14" fillId="19" borderId="43" xfId="0" applyFont="1" applyFill="1" applyBorder="1" applyAlignment="1" applyProtection="1">
      <alignment vertical="center"/>
    </xf>
    <xf numFmtId="0" fontId="14" fillId="0" borderId="24" xfId="0" applyFont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 wrapText="1"/>
      <protection locked="0"/>
    </xf>
    <xf numFmtId="0" fontId="14" fillId="0" borderId="64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vertical="center" wrapText="1"/>
      <protection locked="0"/>
    </xf>
    <xf numFmtId="0" fontId="15" fillId="16" borderId="11" xfId="1" applyFont="1" applyFill="1" applyBorder="1" applyAlignment="1" applyProtection="1">
      <alignment vertical="center"/>
    </xf>
    <xf numFmtId="2" fontId="14" fillId="15" borderId="11" xfId="0" applyNumberFormat="1" applyFont="1" applyFill="1" applyBorder="1" applyAlignment="1" applyProtection="1">
      <alignment vertical="center" wrapText="1"/>
    </xf>
    <xf numFmtId="2" fontId="14" fillId="10" borderId="17" xfId="0" applyNumberFormat="1" applyFont="1" applyFill="1" applyBorder="1" applyAlignment="1" applyProtection="1">
      <alignment vertical="center" wrapText="1"/>
    </xf>
    <xf numFmtId="0" fontId="14" fillId="0" borderId="12" xfId="0" applyFont="1" applyBorder="1" applyAlignment="1" applyProtection="1">
      <alignment vertical="center"/>
      <protection locked="0"/>
    </xf>
    <xf numFmtId="0" fontId="14" fillId="12" borderId="26" xfId="0" applyFont="1" applyFill="1" applyBorder="1" applyAlignment="1" applyProtection="1">
      <alignment vertical="center"/>
    </xf>
    <xf numFmtId="0" fontId="14" fillId="3" borderId="36" xfId="0" applyFont="1" applyFill="1" applyBorder="1" applyAlignment="1" applyProtection="1">
      <alignment vertical="center"/>
    </xf>
    <xf numFmtId="0" fontId="14" fillId="15" borderId="35" xfId="0" applyFont="1" applyFill="1" applyBorder="1" applyAlignment="1" applyProtection="1">
      <alignment vertical="center"/>
      <protection locked="0"/>
    </xf>
    <xf numFmtId="0" fontId="14" fillId="9" borderId="26" xfId="0" applyFont="1" applyFill="1" applyBorder="1" applyAlignment="1" applyProtection="1">
      <alignment vertical="center"/>
      <protection locked="0"/>
    </xf>
    <xf numFmtId="0" fontId="14" fillId="11" borderId="27" xfId="0" applyFont="1" applyFill="1" applyBorder="1" applyAlignment="1" applyProtection="1">
      <alignment vertical="center"/>
      <protection locked="0"/>
    </xf>
    <xf numFmtId="0" fontId="14" fillId="11" borderId="8" xfId="0" applyFont="1" applyFill="1" applyBorder="1" applyAlignment="1" applyProtection="1">
      <alignment vertical="center"/>
      <protection locked="0"/>
    </xf>
    <xf numFmtId="2" fontId="14" fillId="11" borderId="5" xfId="0" applyNumberFormat="1" applyFont="1" applyFill="1" applyBorder="1" applyAlignment="1" applyProtection="1">
      <alignment vertical="center"/>
      <protection locked="0"/>
    </xf>
    <xf numFmtId="2" fontId="14" fillId="11" borderId="8" xfId="0" applyNumberFormat="1" applyFont="1" applyFill="1" applyBorder="1" applyAlignment="1" applyProtection="1">
      <alignment vertical="center"/>
      <protection locked="0"/>
    </xf>
    <xf numFmtId="0" fontId="14" fillId="11" borderId="14" xfId="0" applyFont="1" applyFill="1" applyBorder="1" applyAlignment="1" applyProtection="1">
      <alignment vertical="center"/>
      <protection locked="0"/>
    </xf>
    <xf numFmtId="0" fontId="14" fillId="11" borderId="5" xfId="0" applyFont="1" applyFill="1" applyBorder="1" applyAlignment="1" applyProtection="1">
      <alignment vertical="center"/>
      <protection locked="0"/>
    </xf>
    <xf numFmtId="0" fontId="14" fillId="11" borderId="12" xfId="0" applyFont="1" applyFill="1" applyBorder="1" applyAlignment="1" applyProtection="1">
      <alignment vertical="center"/>
      <protection locked="0"/>
    </xf>
    <xf numFmtId="0" fontId="19" fillId="0" borderId="13" xfId="0" applyFont="1" applyFill="1" applyBorder="1" applyAlignment="1" applyProtection="1">
      <alignment vertical="center" wrapText="1"/>
      <protection locked="0"/>
    </xf>
    <xf numFmtId="0" fontId="14" fillId="2" borderId="7" xfId="0" applyFont="1" applyFill="1" applyBorder="1" applyAlignment="1" applyProtection="1">
      <alignment vertical="center"/>
      <protection locked="0"/>
    </xf>
    <xf numFmtId="0" fontId="14" fillId="0" borderId="7" xfId="0" applyFont="1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horizontal="left" wrapText="1"/>
    </xf>
    <xf numFmtId="0" fontId="14" fillId="0" borderId="2" xfId="0" applyFont="1" applyFill="1" applyBorder="1" applyAlignment="1" applyProtection="1">
      <alignment vertical="center"/>
      <protection locked="0"/>
    </xf>
    <xf numFmtId="0" fontId="14" fillId="0" borderId="35" xfId="0" applyFont="1" applyFill="1" applyBorder="1" applyAlignment="1" applyProtection="1">
      <alignment vertical="center"/>
      <protection locked="0"/>
    </xf>
    <xf numFmtId="0" fontId="14" fillId="33" borderId="7" xfId="0" applyFont="1" applyFill="1" applyBorder="1" applyAlignment="1" applyProtection="1">
      <alignment vertical="center"/>
    </xf>
    <xf numFmtId="0" fontId="14" fillId="33" borderId="13" xfId="0" applyFont="1" applyFill="1" applyBorder="1" applyAlignment="1" applyProtection="1">
      <alignment vertical="center"/>
    </xf>
    <xf numFmtId="0" fontId="14" fillId="33" borderId="4" xfId="0" applyFont="1" applyFill="1" applyBorder="1" applyAlignment="1" applyProtection="1">
      <alignment vertical="center"/>
    </xf>
    <xf numFmtId="0" fontId="14" fillId="12" borderId="7" xfId="0" quotePrefix="1" applyFont="1" applyFill="1" applyBorder="1" applyAlignment="1" applyProtection="1">
      <alignment vertical="center"/>
    </xf>
    <xf numFmtId="0" fontId="14" fillId="11" borderId="7" xfId="0" quotePrefix="1" applyFont="1" applyFill="1" applyBorder="1" applyAlignment="1" applyProtection="1">
      <alignment vertical="center"/>
    </xf>
    <xf numFmtId="0" fontId="14" fillId="13" borderId="7" xfId="0" quotePrefix="1" applyFont="1" applyFill="1" applyBorder="1" applyAlignment="1" applyProtection="1">
      <alignment vertical="center"/>
    </xf>
    <xf numFmtId="0" fontId="14" fillId="23" borderId="7" xfId="0" quotePrefix="1" applyFont="1" applyFill="1" applyBorder="1" applyAlignment="1" applyProtection="1">
      <alignment vertical="center"/>
    </xf>
    <xf numFmtId="0" fontId="14" fillId="29" borderId="7" xfId="0" quotePrefix="1" applyFont="1" applyFill="1" applyBorder="1" applyAlignment="1" applyProtection="1">
      <alignment vertical="center"/>
    </xf>
    <xf numFmtId="0" fontId="15" fillId="16" borderId="7" xfId="1" quotePrefix="1" applyFont="1" applyFill="1" applyBorder="1" applyAlignment="1" applyProtection="1">
      <alignment vertical="center"/>
    </xf>
    <xf numFmtId="0" fontId="14" fillId="2" borderId="7" xfId="0" quotePrefix="1" applyFont="1" applyFill="1" applyBorder="1" applyAlignment="1" applyProtection="1">
      <alignment vertical="center"/>
    </xf>
    <xf numFmtId="0" fontId="19" fillId="24" borderId="10" xfId="0" applyFont="1" applyFill="1" applyBorder="1" applyAlignment="1" applyProtection="1">
      <alignment vertical="center" wrapText="1"/>
    </xf>
    <xf numFmtId="0" fontId="14" fillId="0" borderId="7" xfId="0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vertical="center"/>
    </xf>
    <xf numFmtId="0" fontId="14" fillId="0" borderId="4" xfId="0" applyFont="1" applyFill="1" applyBorder="1" applyAlignment="1" applyProtection="1">
      <alignment vertical="center"/>
    </xf>
    <xf numFmtId="0" fontId="50" fillId="35" borderId="7" xfId="0" applyFont="1" applyFill="1" applyBorder="1" applyAlignment="1">
      <alignment vertical="center"/>
    </xf>
    <xf numFmtId="0" fontId="50" fillId="35" borderId="7" xfId="0" applyFont="1" applyFill="1" applyBorder="1" applyAlignment="1">
      <alignment vertical="center" wrapText="1"/>
    </xf>
    <xf numFmtId="0" fontId="14" fillId="0" borderId="4" xfId="0" applyFont="1" applyFill="1" applyBorder="1" applyAlignment="1" applyProtection="1">
      <alignment vertical="center" wrapText="1"/>
    </xf>
    <xf numFmtId="0" fontId="39" fillId="37" borderId="18" xfId="0" applyFont="1" applyFill="1" applyBorder="1" applyAlignment="1" applyProtection="1">
      <alignment horizontal="center" vertical="center" wrapText="1"/>
    </xf>
    <xf numFmtId="0" fontId="39" fillId="37" borderId="65" xfId="0" applyFont="1" applyFill="1" applyBorder="1" applyAlignment="1" applyProtection="1">
      <alignment horizontal="center" vertical="center" wrapText="1"/>
    </xf>
    <xf numFmtId="0" fontId="40" fillId="38" borderId="16" xfId="0" applyFont="1" applyFill="1" applyBorder="1" applyAlignment="1" applyProtection="1">
      <alignment horizontal="center" vertical="center" textRotation="90" wrapText="1"/>
    </xf>
    <xf numFmtId="0" fontId="40" fillId="38" borderId="64" xfId="0" applyFont="1" applyFill="1" applyBorder="1" applyAlignment="1" applyProtection="1">
      <alignment horizontal="center" vertical="center" textRotation="90" wrapText="1"/>
    </xf>
    <xf numFmtId="0" fontId="41" fillId="39" borderId="13" xfId="0" applyFont="1" applyFill="1" applyBorder="1" applyAlignment="1" applyProtection="1">
      <alignment horizontal="center" vertical="center" textRotation="90" wrapText="1"/>
    </xf>
    <xf numFmtId="0" fontId="41" fillId="39" borderId="11" xfId="0" applyFont="1" applyFill="1" applyBorder="1" applyAlignment="1" applyProtection="1">
      <alignment horizontal="center" vertical="center" textRotation="90" wrapText="1"/>
    </xf>
    <xf numFmtId="0" fontId="40" fillId="40" borderId="14" xfId="0" applyFont="1" applyFill="1" applyBorder="1" applyAlignment="1" applyProtection="1">
      <alignment horizontal="center" vertical="center" textRotation="90" wrapText="1"/>
    </xf>
    <xf numFmtId="0" fontId="40" fillId="40" borderId="12" xfId="0" applyFont="1" applyFill="1" applyBorder="1" applyAlignment="1" applyProtection="1">
      <alignment horizontal="center" vertical="center" textRotation="90" wrapText="1"/>
    </xf>
    <xf numFmtId="0" fontId="11" fillId="18" borderId="9" xfId="0" applyFont="1" applyFill="1" applyBorder="1" applyAlignment="1" applyProtection="1">
      <alignment horizontal="left" vertical="center" wrapText="1"/>
    </xf>
    <xf numFmtId="0" fontId="11" fillId="18" borderId="31" xfId="0" applyFont="1" applyFill="1" applyBorder="1" applyAlignment="1" applyProtection="1">
      <alignment horizontal="left" vertical="center" wrapText="1"/>
    </xf>
    <xf numFmtId="0" fontId="11" fillId="18" borderId="10" xfId="0" applyFont="1" applyFill="1" applyBorder="1" applyAlignment="1" applyProtection="1">
      <alignment horizontal="left" vertical="center" wrapText="1"/>
    </xf>
    <xf numFmtId="0" fontId="2" fillId="3" borderId="39" xfId="0" applyFont="1" applyFill="1" applyBorder="1" applyAlignment="1" applyProtection="1">
      <alignment horizontal="center" vertical="center" textRotation="90" wrapText="1"/>
    </xf>
    <xf numFmtId="0" fontId="2" fillId="3" borderId="1" xfId="0" applyFont="1" applyFill="1" applyBorder="1" applyAlignment="1" applyProtection="1">
      <alignment horizontal="center" vertical="center" textRotation="90" wrapText="1"/>
    </xf>
    <xf numFmtId="0" fontId="2" fillId="3" borderId="42" xfId="0" applyFont="1" applyFill="1" applyBorder="1" applyAlignment="1" applyProtection="1">
      <alignment horizontal="center" vertical="center" textRotation="90" wrapText="1"/>
    </xf>
    <xf numFmtId="0" fontId="2" fillId="18" borderId="7" xfId="0" applyFont="1" applyFill="1" applyBorder="1" applyAlignment="1" applyProtection="1">
      <alignment horizontal="left" vertical="top" wrapText="1"/>
    </xf>
    <xf numFmtId="0" fontId="11" fillId="18" borderId="9" xfId="0" applyFont="1" applyFill="1" applyBorder="1" applyAlignment="1" applyProtection="1">
      <alignment horizontal="left" wrapText="1"/>
    </xf>
    <xf numFmtId="0" fontId="11" fillId="18" borderId="31" xfId="0" applyFont="1" applyFill="1" applyBorder="1" applyAlignment="1" applyProtection="1">
      <alignment horizontal="left" wrapText="1"/>
    </xf>
    <xf numFmtId="0" fontId="11" fillId="18" borderId="10" xfId="0" applyFont="1" applyFill="1" applyBorder="1" applyAlignment="1" applyProtection="1">
      <alignment horizontal="left" wrapText="1"/>
    </xf>
    <xf numFmtId="0" fontId="4" fillId="8" borderId="14" xfId="0" applyFont="1" applyFill="1" applyBorder="1" applyAlignment="1" applyProtection="1">
      <alignment horizontal="center" vertical="top" wrapText="1"/>
    </xf>
    <xf numFmtId="0" fontId="4" fillId="8" borderId="33" xfId="0" applyFont="1" applyFill="1" applyBorder="1" applyAlignment="1" applyProtection="1">
      <alignment horizontal="center" vertical="top" wrapText="1"/>
    </xf>
    <xf numFmtId="0" fontId="2" fillId="16" borderId="9" xfId="0" applyFont="1" applyFill="1" applyBorder="1" applyAlignment="1" applyProtection="1">
      <alignment horizontal="center" vertical="center" wrapText="1"/>
    </xf>
    <xf numFmtId="0" fontId="2" fillId="16" borderId="31" xfId="0" applyFont="1" applyFill="1" applyBorder="1" applyAlignment="1" applyProtection="1">
      <alignment horizontal="center" vertical="center" wrapText="1"/>
    </xf>
    <xf numFmtId="0" fontId="2" fillId="12" borderId="29" xfId="0" applyFont="1" applyFill="1" applyBorder="1" applyAlignment="1" applyProtection="1">
      <alignment horizontal="center" vertical="center" wrapText="1"/>
    </xf>
    <xf numFmtId="0" fontId="2" fillId="12" borderId="21" xfId="0" applyFont="1" applyFill="1" applyBorder="1" applyAlignment="1" applyProtection="1">
      <alignment horizontal="center" vertical="center" wrapText="1"/>
    </xf>
    <xf numFmtId="0" fontId="2" fillId="8" borderId="23" xfId="0" applyFont="1" applyFill="1" applyBorder="1" applyAlignment="1" applyProtection="1">
      <alignment horizontal="center" wrapText="1"/>
    </xf>
    <xf numFmtId="0" fontId="2" fillId="8" borderId="29" xfId="0" applyFont="1" applyFill="1" applyBorder="1" applyAlignment="1" applyProtection="1">
      <alignment horizontal="center" wrapText="1"/>
    </xf>
    <xf numFmtId="0" fontId="2" fillId="8" borderId="21" xfId="0" applyFont="1" applyFill="1" applyBorder="1" applyAlignment="1" applyProtection="1">
      <alignment horizontal="center" wrapText="1"/>
    </xf>
    <xf numFmtId="0" fontId="2" fillId="9" borderId="23" xfId="0" applyFont="1" applyFill="1" applyBorder="1" applyAlignment="1" applyProtection="1">
      <alignment horizontal="center" textRotation="90" wrapText="1"/>
    </xf>
    <xf numFmtId="0" fontId="2" fillId="9" borderId="3" xfId="0" applyFont="1" applyFill="1" applyBorder="1" applyAlignment="1" applyProtection="1">
      <alignment horizontal="center" textRotation="90" wrapText="1"/>
    </xf>
    <xf numFmtId="0" fontId="2" fillId="11" borderId="23" xfId="0" applyFont="1" applyFill="1" applyBorder="1" applyAlignment="1" applyProtection="1">
      <alignment horizontal="center" textRotation="90" wrapText="1"/>
    </xf>
    <xf numFmtId="0" fontId="2" fillId="11" borderId="3" xfId="0" applyFont="1" applyFill="1" applyBorder="1" applyAlignment="1" applyProtection="1">
      <alignment horizontal="center" textRotation="90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</xf>
    <xf numFmtId="0" fontId="2" fillId="8" borderId="13" xfId="0" applyFont="1" applyFill="1" applyBorder="1" applyAlignment="1" applyProtection="1">
      <alignment horizontal="center" textRotation="90" wrapText="1"/>
    </xf>
    <xf numFmtId="0" fontId="2" fillId="8" borderId="4" xfId="0" applyFont="1" applyFill="1" applyBorder="1" applyAlignment="1" applyProtection="1">
      <alignment horizontal="center" textRotation="90" wrapText="1"/>
    </xf>
    <xf numFmtId="0" fontId="2" fillId="8" borderId="23" xfId="0" applyFont="1" applyFill="1" applyBorder="1" applyAlignment="1" applyProtection="1">
      <alignment horizontal="center" textRotation="90" wrapText="1"/>
    </xf>
    <xf numFmtId="0" fontId="2" fillId="8" borderId="3" xfId="0" applyFont="1" applyFill="1" applyBorder="1" applyAlignment="1" applyProtection="1">
      <alignment horizontal="center" textRotation="90" wrapText="1"/>
    </xf>
    <xf numFmtId="0" fontId="2" fillId="8" borderId="21" xfId="0" applyFont="1" applyFill="1" applyBorder="1" applyAlignment="1" applyProtection="1">
      <alignment horizontal="center" textRotation="90" wrapText="1"/>
    </xf>
    <xf numFmtId="0" fontId="2" fillId="8" borderId="22" xfId="0" applyFont="1" applyFill="1" applyBorder="1" applyAlignment="1" applyProtection="1">
      <alignment horizontal="center" textRotation="90" wrapText="1"/>
    </xf>
    <xf numFmtId="0" fontId="2" fillId="13" borderId="13" xfId="0" applyFont="1" applyFill="1" applyBorder="1" applyAlignment="1" applyProtection="1">
      <alignment horizontal="center" textRotation="90" wrapText="1"/>
    </xf>
    <xf numFmtId="0" fontId="2" fillId="13" borderId="4" xfId="0" applyFont="1" applyFill="1" applyBorder="1" applyAlignment="1" applyProtection="1">
      <alignment horizontal="center" textRotation="90" wrapText="1"/>
    </xf>
    <xf numFmtId="0" fontId="2" fillId="3" borderId="13" xfId="0" applyFont="1" applyFill="1" applyBorder="1" applyAlignment="1" applyProtection="1">
      <alignment horizontal="center" textRotation="90" wrapText="1"/>
    </xf>
    <xf numFmtId="0" fontId="2" fillId="3" borderId="4" xfId="0" applyFont="1" applyFill="1" applyBorder="1" applyAlignment="1" applyProtection="1">
      <alignment horizontal="center" textRotation="90" wrapText="1"/>
    </xf>
    <xf numFmtId="0" fontId="13" fillId="8" borderId="31" xfId="0" applyFont="1" applyFill="1" applyBorder="1" applyAlignment="1" applyProtection="1">
      <alignment horizontal="center" wrapText="1"/>
    </xf>
    <xf numFmtId="0" fontId="13" fillId="8" borderId="10" xfId="0" applyFont="1" applyFill="1" applyBorder="1" applyAlignment="1" applyProtection="1">
      <alignment horizontal="center" wrapText="1"/>
    </xf>
    <xf numFmtId="0" fontId="2" fillId="9" borderId="13" xfId="0" applyFont="1" applyFill="1" applyBorder="1" applyAlignment="1" applyProtection="1">
      <alignment horizontal="center" textRotation="90" wrapText="1"/>
    </xf>
    <xf numFmtId="0" fontId="2" fillId="9" borderId="4" xfId="0" applyFont="1" applyFill="1" applyBorder="1" applyAlignment="1" applyProtection="1">
      <alignment horizontal="center" textRotation="90" wrapText="1"/>
    </xf>
    <xf numFmtId="0" fontId="2" fillId="11" borderId="34" xfId="0" applyFont="1" applyFill="1" applyBorder="1" applyAlignment="1" applyProtection="1">
      <alignment horizontal="center" textRotation="90" wrapText="1"/>
    </xf>
    <xf numFmtId="0" fontId="2" fillId="11" borderId="32" xfId="0" applyFont="1" applyFill="1" applyBorder="1" applyAlignment="1" applyProtection="1">
      <alignment horizontal="center" textRotation="90" wrapText="1"/>
    </xf>
    <xf numFmtId="0" fontId="2" fillId="12" borderId="13" xfId="0" applyFont="1" applyFill="1" applyBorder="1" applyAlignment="1" applyProtection="1">
      <alignment horizontal="center" textRotation="90" wrapText="1"/>
    </xf>
    <xf numFmtId="0" fontId="2" fillId="12" borderId="4" xfId="0" applyFont="1" applyFill="1" applyBorder="1" applyAlignment="1" applyProtection="1">
      <alignment horizontal="center" textRotation="90" wrapText="1"/>
    </xf>
    <xf numFmtId="0" fontId="13" fillId="8" borderId="13" xfId="0" applyFont="1" applyFill="1" applyBorder="1" applyAlignment="1" applyProtection="1">
      <alignment horizontal="center" textRotation="90" wrapText="1"/>
    </xf>
    <xf numFmtId="0" fontId="13" fillId="8" borderId="4" xfId="0" applyFont="1" applyFill="1" applyBorder="1" applyAlignment="1" applyProtection="1">
      <alignment horizontal="center" textRotation="90" wrapText="1"/>
    </xf>
    <xf numFmtId="0" fontId="2" fillId="8" borderId="14" xfId="0" applyFont="1" applyFill="1" applyBorder="1" applyAlignment="1" applyProtection="1">
      <alignment horizontal="center" textRotation="90" wrapText="1"/>
    </xf>
    <xf numFmtId="0" fontId="2" fillId="8" borderId="5" xfId="0" applyFont="1" applyFill="1" applyBorder="1" applyAlignment="1" applyProtection="1">
      <alignment horizontal="center" textRotation="90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11" fillId="8" borderId="13" xfId="0" applyFont="1" applyFill="1" applyBorder="1" applyAlignment="1" applyProtection="1">
      <alignment horizontal="center" vertical="top" wrapText="1"/>
    </xf>
    <xf numFmtId="0" fontId="11" fillId="8" borderId="42" xfId="0" applyFont="1" applyFill="1" applyBorder="1" applyAlignment="1" applyProtection="1">
      <alignment horizontal="center" vertical="top" wrapText="1"/>
    </xf>
    <xf numFmtId="0" fontId="11" fillId="8" borderId="16" xfId="0" applyFont="1" applyFill="1" applyBorder="1" applyAlignment="1" applyProtection="1">
      <alignment horizontal="center" vertical="top" wrapText="1"/>
    </xf>
    <xf numFmtId="0" fontId="11" fillId="8" borderId="41" xfId="0" applyFont="1" applyFill="1" applyBorder="1" applyAlignment="1" applyProtection="1">
      <alignment horizontal="center" vertical="top" wrapText="1"/>
    </xf>
    <xf numFmtId="0" fontId="11" fillId="8" borderId="23" xfId="0" applyFont="1" applyFill="1" applyBorder="1" applyAlignment="1" applyProtection="1">
      <alignment horizontal="center" vertical="top" wrapText="1"/>
    </xf>
    <xf numFmtId="0" fontId="11" fillId="8" borderId="44" xfId="0" applyFont="1" applyFill="1" applyBorder="1" applyAlignment="1" applyProtection="1">
      <alignment horizontal="center" vertical="top" wrapText="1"/>
    </xf>
    <xf numFmtId="0" fontId="2" fillId="8" borderId="16" xfId="0" applyFont="1" applyFill="1" applyBorder="1" applyAlignment="1" applyProtection="1">
      <alignment horizontal="center" textRotation="90" wrapText="1"/>
    </xf>
    <xf numFmtId="0" fontId="2" fillId="8" borderId="2" xfId="0" applyFont="1" applyFill="1" applyBorder="1" applyAlignment="1" applyProtection="1">
      <alignment horizontal="center" textRotation="90" wrapText="1"/>
    </xf>
    <xf numFmtId="0" fontId="11" fillId="11" borderId="23" xfId="0" applyFont="1" applyFill="1" applyBorder="1" applyAlignment="1" applyProtection="1">
      <alignment horizontal="center" vertical="top" wrapText="1"/>
    </xf>
    <xf numFmtId="0" fontId="11" fillId="11" borderId="44" xfId="0" applyFont="1" applyFill="1" applyBorder="1" applyAlignment="1" applyProtection="1">
      <alignment horizontal="center" vertical="top" wrapText="1"/>
    </xf>
    <xf numFmtId="0" fontId="11" fillId="9" borderId="13" xfId="0" applyFont="1" applyFill="1" applyBorder="1" applyAlignment="1" applyProtection="1">
      <alignment horizontal="center" vertical="top" wrapText="1"/>
    </xf>
    <xf numFmtId="0" fontId="11" fillId="9" borderId="42" xfId="0" applyFont="1" applyFill="1" applyBorder="1" applyAlignment="1" applyProtection="1">
      <alignment horizontal="center" vertical="top" wrapText="1"/>
    </xf>
    <xf numFmtId="0" fontId="2" fillId="3" borderId="38" xfId="0" applyFont="1" applyFill="1" applyBorder="1" applyAlignment="1" applyProtection="1">
      <alignment horizontal="center" vertical="center"/>
    </xf>
    <xf numFmtId="0" fontId="2" fillId="3" borderId="4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42" xfId="0" applyFont="1" applyFill="1" applyBorder="1" applyAlignment="1" applyProtection="1">
      <alignment horizontal="center" vertical="top" wrapText="1"/>
    </xf>
    <xf numFmtId="0" fontId="2" fillId="3" borderId="40" xfId="0" applyFont="1" applyFill="1" applyBorder="1" applyAlignment="1" applyProtection="1">
      <alignment horizontal="center" vertical="top"/>
    </xf>
    <xf numFmtId="0" fontId="2" fillId="3" borderId="41" xfId="0" applyFont="1" applyFill="1" applyBorder="1" applyAlignment="1" applyProtection="1">
      <alignment horizontal="center" vertical="top"/>
    </xf>
    <xf numFmtId="0" fontId="6" fillId="7" borderId="46" xfId="0" applyFont="1" applyFill="1" applyBorder="1" applyAlignment="1" applyProtection="1">
      <alignment horizontal="center" vertical="center" wrapText="1"/>
    </xf>
    <xf numFmtId="0" fontId="6" fillId="7" borderId="37" xfId="0" applyFont="1" applyFill="1" applyBorder="1" applyAlignment="1" applyProtection="1">
      <alignment horizontal="center" vertical="center" wrapText="1"/>
    </xf>
    <xf numFmtId="0" fontId="6" fillId="7" borderId="47" xfId="0" applyFont="1" applyFill="1" applyBorder="1" applyAlignment="1" applyProtection="1">
      <alignment horizontal="center" vertical="center" wrapText="1"/>
    </xf>
    <xf numFmtId="0" fontId="6" fillId="7" borderId="32" xfId="0" applyFont="1" applyFill="1" applyBorder="1" applyAlignment="1" applyProtection="1">
      <alignment horizontal="center" vertical="center" wrapText="1"/>
    </xf>
    <xf numFmtId="0" fontId="12" fillId="14" borderId="7" xfId="0" applyFont="1" applyFill="1" applyBorder="1" applyAlignment="1" applyProtection="1">
      <alignment horizontal="center" vertical="center" wrapText="1"/>
    </xf>
    <xf numFmtId="0" fontId="9" fillId="14" borderId="9" xfId="0" applyFont="1" applyFill="1" applyBorder="1" applyAlignment="1" applyProtection="1">
      <alignment horizontal="center" vertical="center" wrapText="1"/>
    </xf>
    <xf numFmtId="0" fontId="9" fillId="17" borderId="7" xfId="0" applyFont="1" applyFill="1" applyBorder="1" applyAlignment="1" applyProtection="1">
      <alignment horizontal="center" wrapText="1"/>
    </xf>
    <xf numFmtId="0" fontId="0" fillId="0" borderId="7" xfId="0" applyBorder="1" applyAlignment="1" applyProtection="1">
      <alignment horizontal="left" wrapText="1"/>
    </xf>
    <xf numFmtId="0" fontId="12" fillId="14" borderId="10" xfId="0" applyFont="1" applyFill="1" applyBorder="1" applyAlignment="1" applyProtection="1">
      <alignment horizontal="center" vertical="center" wrapText="1"/>
    </xf>
    <xf numFmtId="49" fontId="6" fillId="7" borderId="14" xfId="0" applyNumberFormat="1" applyFont="1" applyFill="1" applyBorder="1" applyAlignment="1" applyProtection="1">
      <alignment horizontal="center" vertical="center" wrapText="1"/>
    </xf>
    <xf numFmtId="49" fontId="6" fillId="7" borderId="15" xfId="0" applyNumberFormat="1" applyFont="1" applyFill="1" applyBorder="1" applyAlignment="1" applyProtection="1">
      <alignment horizontal="center" vertical="center" wrapText="1"/>
    </xf>
    <xf numFmtId="0" fontId="11" fillId="11" borderId="34" xfId="0" applyFont="1" applyFill="1" applyBorder="1" applyAlignment="1" applyProtection="1">
      <alignment horizontal="center" vertical="top" wrapText="1"/>
    </xf>
    <xf numFmtId="0" fontId="11" fillId="11" borderId="49" xfId="0" applyFont="1" applyFill="1" applyBorder="1" applyAlignment="1" applyProtection="1">
      <alignment horizontal="center" vertical="top" wrapText="1"/>
    </xf>
    <xf numFmtId="0" fontId="11" fillId="8" borderId="21" xfId="0" applyFont="1" applyFill="1" applyBorder="1" applyAlignment="1" applyProtection="1">
      <alignment horizontal="center" vertical="top" wrapText="1"/>
    </xf>
    <xf numFmtId="0" fontId="11" fillId="8" borderId="43" xfId="0" applyFont="1" applyFill="1" applyBorder="1" applyAlignment="1" applyProtection="1">
      <alignment horizontal="center" vertical="top" wrapText="1"/>
    </xf>
    <xf numFmtId="0" fontId="11" fillId="8" borderId="21" xfId="0" applyFont="1" applyFill="1" applyBorder="1" applyAlignment="1" applyProtection="1">
      <alignment horizontal="center" vertical="top"/>
    </xf>
    <xf numFmtId="0" fontId="11" fillId="8" borderId="43" xfId="0" applyFont="1" applyFill="1" applyBorder="1" applyAlignment="1" applyProtection="1">
      <alignment horizontal="center" vertical="top"/>
    </xf>
    <xf numFmtId="0" fontId="11" fillId="8" borderId="13" xfId="0" applyFont="1" applyFill="1" applyBorder="1" applyAlignment="1" applyProtection="1">
      <alignment horizontal="center" vertical="top"/>
    </xf>
    <xf numFmtId="0" fontId="11" fillId="8" borderId="42" xfId="0" applyFont="1" applyFill="1" applyBorder="1" applyAlignment="1" applyProtection="1">
      <alignment horizontal="center" vertical="top"/>
    </xf>
    <xf numFmtId="0" fontId="2" fillId="18" borderId="13" xfId="0" applyFont="1" applyFill="1" applyBorder="1" applyAlignment="1" applyProtection="1">
      <alignment horizontal="center" vertical="center" wrapText="1"/>
    </xf>
    <xf numFmtId="0" fontId="2" fillId="18" borderId="4" xfId="0" applyFont="1" applyFill="1" applyBorder="1" applyAlignment="1" applyProtection="1">
      <alignment horizontal="center" vertical="center" wrapText="1"/>
    </xf>
    <xf numFmtId="0" fontId="11" fillId="18" borderId="13" xfId="0" applyFont="1" applyFill="1" applyBorder="1" applyAlignment="1" applyProtection="1">
      <alignment horizontal="center" vertical="center" wrapText="1"/>
    </xf>
    <xf numFmtId="0" fontId="11" fillId="18" borderId="4" xfId="0" applyFont="1" applyFill="1" applyBorder="1" applyAlignment="1" applyProtection="1">
      <alignment horizontal="center" vertical="center" wrapText="1"/>
    </xf>
    <xf numFmtId="0" fontId="6" fillId="30" borderId="18" xfId="0" applyFont="1" applyFill="1" applyBorder="1" applyAlignment="1" applyProtection="1">
      <alignment horizontal="center" vertical="center" wrapText="1"/>
    </xf>
    <xf numFmtId="0" fontId="6" fillId="30" borderId="19" xfId="0" applyFont="1" applyFill="1" applyBorder="1" applyAlignment="1" applyProtection="1">
      <alignment horizontal="center" vertical="center" wrapText="1"/>
    </xf>
    <xf numFmtId="0" fontId="6" fillId="31" borderId="18" xfId="0" applyFont="1" applyFill="1" applyBorder="1" applyAlignment="1" applyProtection="1">
      <alignment horizontal="center" vertical="center" wrapText="1"/>
    </xf>
    <xf numFmtId="0" fontId="6" fillId="31" borderId="19" xfId="0" applyFont="1" applyFill="1" applyBorder="1" applyAlignment="1" applyProtection="1">
      <alignment horizontal="center" vertical="center" wrapText="1"/>
    </xf>
    <xf numFmtId="0" fontId="6" fillId="31" borderId="20" xfId="0" applyFont="1" applyFill="1" applyBorder="1" applyAlignment="1" applyProtection="1">
      <alignment horizontal="center" vertical="center" wrapText="1"/>
    </xf>
    <xf numFmtId="0" fontId="11" fillId="32" borderId="19" xfId="0" applyFont="1" applyFill="1" applyBorder="1" applyAlignment="1" applyProtection="1">
      <alignment horizontal="center" vertical="center" wrapText="1"/>
    </xf>
    <xf numFmtId="0" fontId="11" fillId="33" borderId="18" xfId="0" applyFont="1" applyFill="1" applyBorder="1" applyAlignment="1" applyProtection="1">
      <alignment horizontal="center" vertical="center" wrapText="1"/>
    </xf>
    <xf numFmtId="0" fontId="11" fillId="33" borderId="20" xfId="0" applyFont="1" applyFill="1" applyBorder="1" applyAlignment="1" applyProtection="1">
      <alignment horizontal="center" vertical="center" wrapText="1"/>
    </xf>
    <xf numFmtId="0" fontId="6" fillId="30" borderId="60" xfId="0" applyFont="1" applyFill="1" applyBorder="1" applyAlignment="1" applyProtection="1">
      <alignment horizontal="center" vertical="center" wrapText="1"/>
    </xf>
    <xf numFmtId="0" fontId="6" fillId="30" borderId="61" xfId="0" applyFont="1" applyFill="1" applyBorder="1" applyAlignment="1" applyProtection="1">
      <alignment horizontal="center" vertical="center" wrapText="1"/>
    </xf>
    <xf numFmtId="0" fontId="6" fillId="30" borderId="62" xfId="0" applyFont="1" applyFill="1" applyBorder="1" applyAlignment="1" applyProtection="1">
      <alignment horizontal="center" vertical="center" wrapText="1"/>
    </xf>
    <xf numFmtId="0" fontId="6" fillId="30" borderId="13" xfId="0" applyFont="1" applyFill="1" applyBorder="1" applyAlignment="1" applyProtection="1">
      <alignment horizontal="center" vertical="center" wrapText="1"/>
    </xf>
    <xf numFmtId="0" fontId="6" fillId="30" borderId="1" xfId="0" applyFont="1" applyFill="1" applyBorder="1" applyAlignment="1" applyProtection="1">
      <alignment horizontal="center" vertical="center" wrapText="1"/>
    </xf>
    <xf numFmtId="0" fontId="6" fillId="30" borderId="42" xfId="0" applyFont="1" applyFill="1" applyBorder="1" applyAlignment="1" applyProtection="1">
      <alignment horizontal="center" vertical="center" wrapText="1"/>
    </xf>
    <xf numFmtId="0" fontId="6" fillId="30" borderId="23" xfId="0" applyFont="1" applyFill="1" applyBorder="1" applyAlignment="1" applyProtection="1">
      <alignment horizontal="center" vertical="center" wrapText="1"/>
    </xf>
    <xf numFmtId="0" fontId="6" fillId="30" borderId="45" xfId="0" applyFont="1" applyFill="1" applyBorder="1" applyAlignment="1" applyProtection="1">
      <alignment horizontal="center" vertical="center" wrapText="1"/>
    </xf>
    <xf numFmtId="0" fontId="6" fillId="30" borderId="44" xfId="0" applyFont="1" applyFill="1" applyBorder="1" applyAlignment="1" applyProtection="1">
      <alignment horizontal="center" vertical="center" wrapText="1"/>
    </xf>
    <xf numFmtId="0" fontId="38" fillId="30" borderId="23" xfId="0" applyFont="1" applyFill="1" applyBorder="1" applyAlignment="1" applyProtection="1">
      <alignment horizontal="center" vertical="center" wrapText="1"/>
    </xf>
    <xf numFmtId="0" fontId="38" fillId="30" borderId="45" xfId="0" applyFont="1" applyFill="1" applyBorder="1" applyAlignment="1" applyProtection="1">
      <alignment horizontal="center" vertical="center" wrapText="1"/>
    </xf>
    <xf numFmtId="0" fontId="38" fillId="30" borderId="44" xfId="0" applyFont="1" applyFill="1" applyBorder="1" applyAlignment="1" applyProtection="1">
      <alignment horizontal="center" vertical="center" wrapText="1"/>
    </xf>
    <xf numFmtId="0" fontId="6" fillId="31" borderId="16" xfId="0" applyFont="1" applyFill="1" applyBorder="1" applyAlignment="1" applyProtection="1">
      <alignment horizontal="center" vertical="center" wrapText="1"/>
    </xf>
    <xf numFmtId="0" fontId="6" fillId="31" borderId="40" xfId="0" applyFont="1" applyFill="1" applyBorder="1" applyAlignment="1" applyProtection="1">
      <alignment horizontal="center" vertical="center" wrapText="1"/>
    </xf>
    <xf numFmtId="0" fontId="6" fillId="31" borderId="41" xfId="0" applyFont="1" applyFill="1" applyBorder="1" applyAlignment="1" applyProtection="1">
      <alignment horizontal="center" vertical="center" wrapText="1"/>
    </xf>
    <xf numFmtId="0" fontId="6" fillId="31" borderId="13" xfId="0" applyFont="1" applyFill="1" applyBorder="1" applyAlignment="1" applyProtection="1">
      <alignment horizontal="center" vertical="center" wrapText="1"/>
    </xf>
    <xf numFmtId="0" fontId="6" fillId="31" borderId="1" xfId="0" applyFont="1" applyFill="1" applyBorder="1" applyAlignment="1" applyProtection="1">
      <alignment horizontal="center" vertical="center" wrapText="1"/>
    </xf>
    <xf numFmtId="0" fontId="6" fillId="31" borderId="42" xfId="0" applyFont="1" applyFill="1" applyBorder="1" applyAlignment="1" applyProtection="1">
      <alignment horizontal="center" vertical="center" wrapText="1"/>
    </xf>
    <xf numFmtId="0" fontId="38" fillId="31" borderId="14" xfId="0" applyFont="1" applyFill="1" applyBorder="1" applyAlignment="1" applyProtection="1">
      <alignment horizontal="center" vertical="center" wrapText="1"/>
    </xf>
    <xf numFmtId="0" fontId="38" fillId="31" borderId="15" xfId="0" applyFont="1" applyFill="1" applyBorder="1" applyAlignment="1" applyProtection="1">
      <alignment horizontal="center" vertical="center" wrapText="1"/>
    </xf>
    <xf numFmtId="0" fontId="38" fillId="31" borderId="33" xfId="0" applyFont="1" applyFill="1" applyBorder="1" applyAlignment="1" applyProtection="1">
      <alignment horizontal="center" vertical="center" wrapText="1"/>
    </xf>
    <xf numFmtId="0" fontId="11" fillId="32" borderId="21" xfId="0" applyFont="1" applyFill="1" applyBorder="1" applyAlignment="1" applyProtection="1">
      <alignment horizontal="center" vertical="center" wrapText="1"/>
    </xf>
    <xf numFmtId="0" fontId="11" fillId="32" borderId="48" xfId="0" applyFont="1" applyFill="1" applyBorder="1" applyAlignment="1" applyProtection="1">
      <alignment horizontal="center" vertical="center" wrapText="1"/>
    </xf>
    <xf numFmtId="0" fontId="11" fillId="32" borderId="43" xfId="0" applyFont="1" applyFill="1" applyBorder="1" applyAlignment="1" applyProtection="1">
      <alignment horizontal="center" vertical="center" wrapText="1"/>
    </xf>
    <xf numFmtId="0" fontId="11" fillId="32" borderId="23" xfId="0" applyFont="1" applyFill="1" applyBorder="1" applyAlignment="1" applyProtection="1">
      <alignment horizontal="center" vertical="center" wrapText="1"/>
    </xf>
    <xf numFmtId="0" fontId="11" fillId="32" borderId="45" xfId="0" applyFont="1" applyFill="1" applyBorder="1" applyAlignment="1" applyProtection="1">
      <alignment horizontal="center" vertical="center" wrapText="1"/>
    </xf>
    <xf numFmtId="0" fontId="11" fillId="32" borderId="44" xfId="0" applyFont="1" applyFill="1" applyBorder="1" applyAlignment="1" applyProtection="1">
      <alignment horizontal="center" vertical="center" wrapText="1"/>
    </xf>
    <xf numFmtId="0" fontId="11" fillId="33" borderId="60" xfId="0" applyFont="1" applyFill="1" applyBorder="1" applyAlignment="1" applyProtection="1">
      <alignment horizontal="center" vertical="center" wrapText="1"/>
    </xf>
    <xf numFmtId="0" fontId="11" fillId="33" borderId="61" xfId="0" applyFont="1" applyFill="1" applyBorder="1" applyAlignment="1" applyProtection="1">
      <alignment horizontal="center" vertical="center" wrapText="1"/>
    </xf>
    <xf numFmtId="0" fontId="11" fillId="33" borderId="62" xfId="0" applyFont="1" applyFill="1" applyBorder="1" applyAlignment="1" applyProtection="1">
      <alignment horizontal="center" vertical="center" wrapText="1"/>
    </xf>
    <xf numFmtId="0" fontId="11" fillId="33" borderId="14" xfId="0" applyFont="1" applyFill="1" applyBorder="1" applyAlignment="1" applyProtection="1">
      <alignment horizontal="center" vertical="center" wrapText="1"/>
    </xf>
    <xf numFmtId="0" fontId="11" fillId="33" borderId="15" xfId="0" applyFont="1" applyFill="1" applyBorder="1" applyAlignment="1" applyProtection="1">
      <alignment horizontal="center" vertical="center" wrapText="1"/>
    </xf>
    <xf numFmtId="0" fontId="11" fillId="33" borderId="33" xfId="0" applyFont="1" applyFill="1" applyBorder="1" applyAlignment="1" applyProtection="1">
      <alignment horizontal="center" vertical="center" wrapText="1"/>
    </xf>
    <xf numFmtId="0" fontId="7" fillId="9" borderId="13" xfId="0" applyFont="1" applyFill="1" applyBorder="1" applyAlignment="1" applyProtection="1">
      <alignment horizontal="center" vertical="center" wrapText="1"/>
    </xf>
    <xf numFmtId="0" fontId="7" fillId="9" borderId="4" xfId="0" applyFont="1" applyFill="1" applyBorder="1" applyAlignment="1" applyProtection="1">
      <alignment horizontal="center" vertical="center" wrapText="1"/>
    </xf>
    <xf numFmtId="0" fontId="7" fillId="9" borderId="7" xfId="0" applyFont="1" applyFill="1" applyBorder="1" applyAlignment="1" applyProtection="1">
      <alignment horizontal="center" vertical="center"/>
    </xf>
    <xf numFmtId="0" fontId="11" fillId="14" borderId="7" xfId="0" applyFont="1" applyFill="1" applyBorder="1" applyAlignment="1" applyProtection="1">
      <alignment horizontal="center"/>
    </xf>
    <xf numFmtId="0" fontId="11" fillId="14" borderId="7" xfId="0" applyFont="1" applyFill="1" applyBorder="1" applyAlignment="1" applyProtection="1">
      <alignment horizontal="center" vertical="center" wrapText="1"/>
    </xf>
    <xf numFmtId="0" fontId="7" fillId="6" borderId="62" xfId="0" applyFont="1" applyFill="1" applyBorder="1" applyAlignment="1" applyProtection="1">
      <alignment horizontal="center" vertical="top"/>
    </xf>
    <xf numFmtId="0" fontId="7" fillId="6" borderId="28" xfId="0" applyFont="1" applyFill="1" applyBorder="1" applyAlignment="1" applyProtection="1">
      <alignment horizontal="center" vertical="top"/>
    </xf>
    <xf numFmtId="0" fontId="7" fillId="6" borderId="49" xfId="0" applyFont="1" applyFill="1" applyBorder="1" applyAlignment="1" applyProtection="1">
      <alignment horizontal="center" vertical="top"/>
    </xf>
    <xf numFmtId="0" fontId="10" fillId="3" borderId="39" xfId="0" applyFont="1" applyFill="1" applyBorder="1" applyAlignment="1" applyProtection="1">
      <alignment horizontal="center" vertical="center" textRotation="90" wrapText="1"/>
    </xf>
    <xf numFmtId="0" fontId="10" fillId="3" borderId="1" xfId="0" applyFont="1" applyFill="1" applyBorder="1" applyAlignment="1" applyProtection="1">
      <alignment horizontal="center" vertical="center" textRotation="90" wrapText="1"/>
    </xf>
    <xf numFmtId="0" fontId="10" fillId="3" borderId="38" xfId="0" applyFont="1" applyFill="1" applyBorder="1" applyAlignment="1" applyProtection="1">
      <alignment horizontal="center" vertical="center"/>
    </xf>
    <xf numFmtId="0" fontId="10" fillId="3" borderId="40" xfId="0" applyFont="1" applyFill="1" applyBorder="1" applyAlignment="1" applyProtection="1">
      <alignment horizontal="center" vertical="center"/>
    </xf>
    <xf numFmtId="0" fontId="10" fillId="6" borderId="46" xfId="0" applyFont="1" applyFill="1" applyBorder="1" applyAlignment="1" applyProtection="1">
      <alignment horizontal="center"/>
    </xf>
    <xf numFmtId="0" fontId="10" fillId="6" borderId="56" xfId="0" applyFont="1" applyFill="1" applyBorder="1" applyAlignment="1" applyProtection="1">
      <alignment horizontal="center"/>
    </xf>
    <xf numFmtId="0" fontId="10" fillId="6" borderId="37" xfId="0" applyFont="1" applyFill="1" applyBorder="1" applyAlignment="1" applyProtection="1">
      <alignment horizontal="center"/>
    </xf>
    <xf numFmtId="0" fontId="10" fillId="16" borderId="13" xfId="0" applyFont="1" applyFill="1" applyBorder="1" applyAlignment="1" applyProtection="1">
      <alignment horizontal="center" vertical="center" textRotation="90" wrapText="1"/>
    </xf>
    <xf numFmtId="0" fontId="10" fillId="16" borderId="1" xfId="0" applyFont="1" applyFill="1" applyBorder="1" applyAlignment="1" applyProtection="1">
      <alignment horizontal="center" vertical="center" textRotation="90" wrapText="1"/>
    </xf>
    <xf numFmtId="0" fontId="10" fillId="16" borderId="42" xfId="0" applyFont="1" applyFill="1" applyBorder="1" applyAlignment="1" applyProtection="1">
      <alignment horizontal="center" vertical="center" textRotation="90" wrapText="1"/>
    </xf>
    <xf numFmtId="0" fontId="10" fillId="2" borderId="14" xfId="0" applyFont="1" applyFill="1" applyBorder="1" applyAlignment="1" applyProtection="1">
      <alignment horizontal="center" textRotation="90" wrapText="1"/>
    </xf>
    <xf numFmtId="0" fontId="10" fillId="2" borderId="15" xfId="0" applyFont="1" applyFill="1" applyBorder="1" applyAlignment="1" applyProtection="1">
      <alignment horizontal="center" textRotation="90" wrapText="1"/>
    </xf>
    <xf numFmtId="0" fontId="10" fillId="2" borderId="33" xfId="0" applyFont="1" applyFill="1" applyBorder="1" applyAlignment="1" applyProtection="1">
      <alignment horizontal="center" textRotation="90" wrapText="1"/>
    </xf>
    <xf numFmtId="0" fontId="28" fillId="24" borderId="16" xfId="0" applyFont="1" applyFill="1" applyBorder="1" applyAlignment="1" applyProtection="1">
      <alignment horizontal="center" vertical="center" textRotation="90" wrapText="1"/>
    </xf>
    <xf numFmtId="0" fontId="28" fillId="24" borderId="41" xfId="0" applyFont="1" applyFill="1" applyBorder="1" applyAlignment="1" applyProtection="1">
      <alignment horizontal="center" vertical="center" textRotation="90" wrapText="1"/>
    </xf>
    <xf numFmtId="0" fontId="26" fillId="22" borderId="13" xfId="0" applyFont="1" applyFill="1" applyBorder="1" applyAlignment="1" applyProtection="1">
      <alignment horizontal="center" vertical="center" textRotation="90" wrapText="1"/>
    </xf>
    <xf numFmtId="0" fontId="26" fillId="22" borderId="42" xfId="0" applyFont="1" applyFill="1" applyBorder="1" applyAlignment="1" applyProtection="1">
      <alignment horizontal="center" vertical="center" textRotation="90" wrapText="1"/>
    </xf>
    <xf numFmtId="0" fontId="28" fillId="27" borderId="14" xfId="0" applyFont="1" applyFill="1" applyBorder="1" applyAlignment="1" applyProtection="1">
      <alignment horizontal="center" vertical="center" textRotation="90" wrapText="1"/>
    </xf>
    <xf numFmtId="0" fontId="28" fillId="27" borderId="33" xfId="0" applyFont="1" applyFill="1" applyBorder="1" applyAlignment="1" applyProtection="1">
      <alignment horizontal="center" vertical="center" textRotation="90" wrapText="1"/>
    </xf>
    <xf numFmtId="0" fontId="9" fillId="26" borderId="46" xfId="0" applyFont="1" applyFill="1" applyBorder="1" applyAlignment="1" applyProtection="1">
      <alignment horizontal="center" vertical="center" wrapText="1"/>
    </xf>
    <xf numFmtId="0" fontId="9" fillId="26" borderId="56" xfId="0" applyFont="1" applyFill="1" applyBorder="1" applyAlignment="1" applyProtection="1">
      <alignment horizontal="center" vertical="center" wrapText="1"/>
    </xf>
    <xf numFmtId="0" fontId="9" fillId="26" borderId="37" xfId="0" applyFont="1" applyFill="1" applyBorder="1" applyAlignment="1" applyProtection="1">
      <alignment horizontal="center" vertical="center" wrapText="1"/>
    </xf>
    <xf numFmtId="0" fontId="9" fillId="26" borderId="47" xfId="0" applyFont="1" applyFill="1" applyBorder="1" applyAlignment="1" applyProtection="1">
      <alignment horizontal="center" vertical="center" wrapText="1"/>
    </xf>
    <xf numFmtId="0" fontId="9" fillId="26" borderId="30" xfId="0" applyFont="1" applyFill="1" applyBorder="1" applyAlignment="1" applyProtection="1">
      <alignment horizontal="center" vertical="center" wrapText="1"/>
    </xf>
    <xf numFmtId="0" fontId="9" fillId="26" borderId="32" xfId="0" applyFont="1" applyFill="1" applyBorder="1" applyAlignment="1" applyProtection="1">
      <alignment horizontal="center" vertical="center" wrapText="1"/>
    </xf>
    <xf numFmtId="0" fontId="10" fillId="3" borderId="36" xfId="0" applyFont="1" applyFill="1" applyBorder="1" applyAlignment="1" applyProtection="1">
      <alignment horizontal="center" vertical="center" wrapText="1"/>
    </xf>
    <xf numFmtId="0" fontId="10" fillId="3" borderId="19" xfId="0" applyFont="1" applyFill="1" applyBorder="1" applyAlignment="1" applyProtection="1">
      <alignment horizontal="center" vertical="center" wrapText="1"/>
    </xf>
    <xf numFmtId="0" fontId="10" fillId="3" borderId="20" xfId="0" applyFont="1" applyFill="1" applyBorder="1" applyAlignment="1" applyProtection="1">
      <alignment horizontal="center" vertical="center" wrapText="1"/>
    </xf>
    <xf numFmtId="0" fontId="14" fillId="11" borderId="13" xfId="0" applyFont="1" applyFill="1" applyBorder="1" applyAlignment="1" applyProtection="1">
      <alignment horizontal="center" textRotation="90" wrapText="1"/>
    </xf>
    <xf numFmtId="0" fontId="14" fillId="11" borderId="42" xfId="0" applyFont="1" applyFill="1" applyBorder="1" applyAlignment="1" applyProtection="1">
      <alignment horizontal="center" textRotation="90" wrapText="1"/>
    </xf>
    <xf numFmtId="0" fontId="10" fillId="12" borderId="9" xfId="0" applyFont="1" applyFill="1" applyBorder="1" applyAlignment="1" applyProtection="1">
      <alignment horizontal="center" vertical="center" wrapText="1"/>
    </xf>
    <xf numFmtId="0" fontId="10" fillId="12" borderId="31" xfId="0" applyFont="1" applyFill="1" applyBorder="1" applyAlignment="1" applyProtection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/>
    </xf>
    <xf numFmtId="0" fontId="10" fillId="13" borderId="13" xfId="0" applyFont="1" applyFill="1" applyBorder="1" applyAlignment="1" applyProtection="1">
      <alignment horizontal="center" textRotation="90" wrapText="1"/>
    </xf>
    <xf numFmtId="0" fontId="10" fillId="13" borderId="42" xfId="0" applyFont="1" applyFill="1" applyBorder="1" applyAlignment="1" applyProtection="1">
      <alignment horizontal="center" textRotation="90" wrapText="1"/>
    </xf>
    <xf numFmtId="0" fontId="10" fillId="23" borderId="13" xfId="0" applyFont="1" applyFill="1" applyBorder="1" applyAlignment="1" applyProtection="1">
      <alignment horizontal="center" textRotation="90" wrapText="1"/>
    </xf>
    <xf numFmtId="0" fontId="10" fillId="23" borderId="42" xfId="0" applyFont="1" applyFill="1" applyBorder="1" applyAlignment="1" applyProtection="1">
      <alignment horizontal="center" textRotation="90" wrapText="1"/>
    </xf>
    <xf numFmtId="0" fontId="10" fillId="12" borderId="13" xfId="0" applyFont="1" applyFill="1" applyBorder="1" applyAlignment="1" applyProtection="1">
      <alignment horizontal="center" textRotation="90" wrapText="1"/>
    </xf>
    <xf numFmtId="0" fontId="10" fillId="12" borderId="42" xfId="0" applyFont="1" applyFill="1" applyBorder="1" applyAlignment="1" applyProtection="1">
      <alignment horizontal="center" textRotation="90" wrapText="1"/>
    </xf>
    <xf numFmtId="0" fontId="10" fillId="29" borderId="13" xfId="0" applyFont="1" applyFill="1" applyBorder="1" applyAlignment="1" applyProtection="1">
      <alignment horizontal="center" textRotation="90" wrapText="1"/>
    </xf>
    <xf numFmtId="0" fontId="10" fillId="29" borderId="42" xfId="0" applyFont="1" applyFill="1" applyBorder="1" applyAlignment="1" applyProtection="1">
      <alignment horizontal="center" textRotation="90" wrapText="1"/>
    </xf>
    <xf numFmtId="0" fontId="49" fillId="42" borderId="38" xfId="0" applyFont="1" applyFill="1" applyBorder="1" applyAlignment="1" applyProtection="1">
      <alignment horizontal="center" vertical="center" textRotation="90" wrapText="1"/>
    </xf>
    <xf numFmtId="0" fontId="49" fillId="42" borderId="41" xfId="0" applyFont="1" applyFill="1" applyBorder="1" applyAlignment="1" applyProtection="1">
      <alignment horizontal="center" vertical="center" textRotation="90" wrapText="1"/>
    </xf>
    <xf numFmtId="0" fontId="49" fillId="17" borderId="39" xfId="0" applyFont="1" applyFill="1" applyBorder="1" applyAlignment="1" applyProtection="1">
      <alignment horizontal="center" vertical="center" textRotation="90" wrapText="1"/>
    </xf>
    <xf numFmtId="0" fontId="49" fillId="17" borderId="42" xfId="0" applyFont="1" applyFill="1" applyBorder="1" applyAlignment="1" applyProtection="1">
      <alignment horizontal="center" vertical="center" textRotation="90" wrapText="1"/>
    </xf>
    <xf numFmtId="0" fontId="28" fillId="27" borderId="66" xfId="0" applyFont="1" applyFill="1" applyBorder="1" applyAlignment="1" applyProtection="1">
      <alignment horizontal="center" vertical="center" textRotation="90" wrapText="1"/>
    </xf>
    <xf numFmtId="0" fontId="47" fillId="42" borderId="58" xfId="0" applyFont="1" applyFill="1" applyBorder="1" applyAlignment="1" applyProtection="1">
      <alignment horizontal="center" vertical="center"/>
    </xf>
    <xf numFmtId="0" fontId="47" fillId="42" borderId="57" xfId="0" applyFont="1" applyFill="1" applyBorder="1" applyAlignment="1" applyProtection="1">
      <alignment horizontal="center" vertical="center"/>
    </xf>
    <xf numFmtId="0" fontId="47" fillId="42" borderId="54" xfId="0" applyFont="1" applyFill="1" applyBorder="1" applyAlignment="1" applyProtection="1">
      <alignment horizontal="center" vertical="center"/>
    </xf>
    <xf numFmtId="0" fontId="31" fillId="24" borderId="58" xfId="0" applyFont="1" applyFill="1" applyBorder="1" applyAlignment="1" applyProtection="1">
      <alignment horizontal="center" vertical="center"/>
    </xf>
    <xf numFmtId="0" fontId="31" fillId="24" borderId="57" xfId="0" applyFont="1" applyFill="1" applyBorder="1" applyAlignment="1" applyProtection="1">
      <alignment horizontal="center" vertical="center"/>
    </xf>
    <xf numFmtId="0" fontId="31" fillId="24" borderId="54" xfId="0" applyFont="1" applyFill="1" applyBorder="1" applyAlignment="1" applyProtection="1">
      <alignment horizontal="center" vertical="center"/>
    </xf>
    <xf numFmtId="0" fontId="26" fillId="24" borderId="58" xfId="0" applyFont="1" applyFill="1" applyBorder="1" applyAlignment="1" applyProtection="1">
      <alignment horizontal="center" vertical="center"/>
    </xf>
    <xf numFmtId="0" fontId="26" fillId="24" borderId="57" xfId="0" applyFont="1" applyFill="1" applyBorder="1" applyAlignment="1" applyProtection="1">
      <alignment horizontal="center" vertical="center"/>
    </xf>
    <xf numFmtId="0" fontId="26" fillId="24" borderId="54" xfId="0" applyFont="1" applyFill="1" applyBorder="1" applyAlignment="1" applyProtection="1">
      <alignment horizontal="center" vertical="center"/>
    </xf>
    <xf numFmtId="0" fontId="47" fillId="17" borderId="58" xfId="0" applyFont="1" applyFill="1" applyBorder="1" applyAlignment="1" applyProtection="1">
      <alignment horizontal="center" vertical="center"/>
    </xf>
    <xf numFmtId="0" fontId="47" fillId="17" borderId="57" xfId="0" applyFont="1" applyFill="1" applyBorder="1" applyAlignment="1" applyProtection="1">
      <alignment horizontal="center" vertical="center"/>
    </xf>
    <xf numFmtId="0" fontId="47" fillId="17" borderId="54" xfId="0" applyFont="1" applyFill="1" applyBorder="1" applyAlignment="1" applyProtection="1">
      <alignment horizontal="center" vertical="center"/>
    </xf>
    <xf numFmtId="0" fontId="31" fillId="20" borderId="58" xfId="0" applyFont="1" applyFill="1" applyBorder="1" applyAlignment="1" applyProtection="1">
      <alignment horizontal="center" vertical="center" wrapText="1"/>
    </xf>
    <xf numFmtId="0" fontId="31" fillId="20" borderId="57" xfId="0" applyFont="1" applyFill="1" applyBorder="1" applyAlignment="1" applyProtection="1">
      <alignment horizontal="center" vertical="center" wrapText="1"/>
    </xf>
    <xf numFmtId="0" fontId="31" fillId="20" borderId="54" xfId="0" applyFont="1" applyFill="1" applyBorder="1" applyAlignment="1" applyProtection="1">
      <alignment horizontal="center" vertical="center" wrapText="1"/>
    </xf>
    <xf numFmtId="0" fontId="31" fillId="27" borderId="58" xfId="0" applyFont="1" applyFill="1" applyBorder="1" applyAlignment="1" applyProtection="1">
      <alignment horizontal="center" vertical="center"/>
    </xf>
    <xf numFmtId="0" fontId="31" fillId="27" borderId="57" xfId="0" applyFont="1" applyFill="1" applyBorder="1" applyAlignment="1" applyProtection="1">
      <alignment horizontal="center" vertical="center"/>
    </xf>
    <xf numFmtId="0" fontId="31" fillId="27" borderId="54" xfId="0" applyFont="1" applyFill="1" applyBorder="1" applyAlignment="1" applyProtection="1">
      <alignment horizontal="center" vertical="center"/>
    </xf>
    <xf numFmtId="0" fontId="32" fillId="22" borderId="58" xfId="0" applyFont="1" applyFill="1" applyBorder="1" applyAlignment="1" applyProtection="1">
      <alignment horizontal="center" vertical="center"/>
    </xf>
    <xf numFmtId="0" fontId="32" fillId="22" borderId="57" xfId="0" applyFont="1" applyFill="1" applyBorder="1" applyAlignment="1" applyProtection="1">
      <alignment horizontal="center" vertical="center"/>
    </xf>
    <xf numFmtId="0" fontId="32" fillId="22" borderId="54" xfId="0" applyFont="1" applyFill="1" applyBorder="1" applyAlignment="1" applyProtection="1">
      <alignment horizontal="center" vertical="center"/>
    </xf>
    <xf numFmtId="0" fontId="2" fillId="15" borderId="0" xfId="0" applyFont="1" applyFill="1" applyAlignment="1" applyProtection="1">
      <alignment horizontal="center"/>
    </xf>
  </cellXfs>
  <cellStyles count="2">
    <cellStyle name="Normalny" xfId="0" builtinId="0"/>
    <cellStyle name="Tekst ostrzeżenia" xfId="1" builtinId="11"/>
  </cellStyles>
  <dxfs count="132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E9ABDC"/>
      <color rgb="FFF79709"/>
      <color rgb="FF0070C0"/>
      <color rgb="FFA23636"/>
      <color rgb="FF00B050"/>
      <color rgb="FFEAB200"/>
      <color rgb="FFE2AC00"/>
      <color rgb="FF008FFA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KIERUNKOWYCH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Matryca!$T$18:$LE$19</c:f>
              <c:multiLvlStrCache>
                <c:ptCount val="286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K_W13</c:v>
                  </c:pt>
                  <c:pt idx="13">
                    <c:v>K_W14</c:v>
                  </c:pt>
                  <c:pt idx="14">
                    <c:v>K_W15</c:v>
                  </c:pt>
                  <c:pt idx="15">
                    <c:v>K_W16</c:v>
                  </c:pt>
                  <c:pt idx="16">
                    <c:v>K_W17</c:v>
                  </c:pt>
                  <c:pt idx="17">
                    <c:v>K_W18</c:v>
                  </c:pt>
                  <c:pt idx="18">
                    <c:v>K_W19</c:v>
                  </c:pt>
                  <c:pt idx="19">
                    <c:v>K_W20</c:v>
                  </c:pt>
                  <c:pt idx="20">
                    <c:v>K_W21</c:v>
                  </c:pt>
                  <c:pt idx="21">
                    <c:v>K_W22</c:v>
                  </c:pt>
                  <c:pt idx="22">
                    <c:v>K_W23</c:v>
                  </c:pt>
                  <c:pt idx="23">
                    <c:v>K_W24</c:v>
                  </c:pt>
                  <c:pt idx="24">
                    <c:v>K_W25</c:v>
                  </c:pt>
                  <c:pt idx="25">
                    <c:v>K_W26</c:v>
                  </c:pt>
                  <c:pt idx="26">
                    <c:v>K_W27</c:v>
                  </c:pt>
                  <c:pt idx="27">
                    <c:v>K_W28</c:v>
                  </c:pt>
                  <c:pt idx="28">
                    <c:v>K_W29</c:v>
                  </c:pt>
                  <c:pt idx="29">
                    <c:v>K_W30</c:v>
                  </c:pt>
                  <c:pt idx="30">
                    <c:v>K_W31</c:v>
                  </c:pt>
                  <c:pt idx="31">
                    <c:v>K_W32</c:v>
                  </c:pt>
                  <c:pt idx="32">
                    <c:v>K_W33</c:v>
                  </c:pt>
                  <c:pt idx="33">
                    <c:v>K_W34</c:v>
                  </c:pt>
                  <c:pt idx="34">
                    <c:v>K_W35</c:v>
                  </c:pt>
                  <c:pt idx="35">
                    <c:v>K_W36</c:v>
                  </c:pt>
                  <c:pt idx="36">
                    <c:v>K_W37</c:v>
                  </c:pt>
                  <c:pt idx="37">
                    <c:v>K_W38</c:v>
                  </c:pt>
                  <c:pt idx="38">
                    <c:v>K_W39</c:v>
                  </c:pt>
                  <c:pt idx="39">
                    <c:v>K_W40</c:v>
                  </c:pt>
                  <c:pt idx="40">
                    <c:v>K_W41</c:v>
                  </c:pt>
                  <c:pt idx="41">
                    <c:v>K_W42</c:v>
                  </c:pt>
                  <c:pt idx="42">
                    <c:v>K_W43</c:v>
                  </c:pt>
                  <c:pt idx="43">
                    <c:v>K_W44</c:v>
                  </c:pt>
                  <c:pt idx="44">
                    <c:v>K_W45</c:v>
                  </c:pt>
                  <c:pt idx="45">
                    <c:v>K_W46</c:v>
                  </c:pt>
                  <c:pt idx="46">
                    <c:v>K_W47</c:v>
                  </c:pt>
                  <c:pt idx="47">
                    <c:v>K_W48</c:v>
                  </c:pt>
                  <c:pt idx="48">
                    <c:v>K_W49</c:v>
                  </c:pt>
                  <c:pt idx="49">
                    <c:v>K_W50</c:v>
                  </c:pt>
                  <c:pt idx="50">
                    <c:v>K_W51</c:v>
                  </c:pt>
                  <c:pt idx="51">
                    <c:v>K_W52</c:v>
                  </c:pt>
                  <c:pt idx="52">
                    <c:v>K_W53</c:v>
                  </c:pt>
                  <c:pt idx="53">
                    <c:v>S.W1</c:v>
                  </c:pt>
                  <c:pt idx="54">
                    <c:v>S.W2</c:v>
                  </c:pt>
                  <c:pt idx="55">
                    <c:v>S.W3</c:v>
                  </c:pt>
                  <c:pt idx="56">
                    <c:v>P.W1</c:v>
                  </c:pt>
                  <c:pt idx="57">
                    <c:v>P.W2</c:v>
                  </c:pt>
                  <c:pt idx="58">
                    <c:v>P.W3</c:v>
                  </c:pt>
                  <c:pt idx="59">
                    <c:v>K_U01</c:v>
                  </c:pt>
                  <c:pt idx="60">
                    <c:v>K_U02</c:v>
                  </c:pt>
                  <c:pt idx="61">
                    <c:v>K_U03</c:v>
                  </c:pt>
                  <c:pt idx="62">
                    <c:v>K_U04</c:v>
                  </c:pt>
                  <c:pt idx="63">
                    <c:v>K_U05</c:v>
                  </c:pt>
                  <c:pt idx="64">
                    <c:v>K_U06</c:v>
                  </c:pt>
                  <c:pt idx="65">
                    <c:v>K_U07</c:v>
                  </c:pt>
                  <c:pt idx="66">
                    <c:v>K_U08</c:v>
                  </c:pt>
                  <c:pt idx="67">
                    <c:v>K_U09</c:v>
                  </c:pt>
                  <c:pt idx="68">
                    <c:v>K_U10</c:v>
                  </c:pt>
                  <c:pt idx="69">
                    <c:v>K_U11</c:v>
                  </c:pt>
                  <c:pt idx="70">
                    <c:v>K_U12</c:v>
                  </c:pt>
                  <c:pt idx="71">
                    <c:v>K_U13</c:v>
                  </c:pt>
                  <c:pt idx="72">
                    <c:v>K_U14</c:v>
                  </c:pt>
                  <c:pt idx="73">
                    <c:v>K_U15</c:v>
                  </c:pt>
                  <c:pt idx="74">
                    <c:v>K_U16</c:v>
                  </c:pt>
                  <c:pt idx="75">
                    <c:v>K_U17</c:v>
                  </c:pt>
                  <c:pt idx="76">
                    <c:v>K_U18</c:v>
                  </c:pt>
                  <c:pt idx="77">
                    <c:v>K_U19</c:v>
                  </c:pt>
                  <c:pt idx="78">
                    <c:v>K_U20</c:v>
                  </c:pt>
                  <c:pt idx="79">
                    <c:v>K_U21</c:v>
                  </c:pt>
                  <c:pt idx="80">
                    <c:v>K_K01</c:v>
                  </c:pt>
                  <c:pt idx="81">
                    <c:v>K_K02</c:v>
                  </c:pt>
                  <c:pt idx="82">
                    <c:v>K_K03</c:v>
                  </c:pt>
                  <c:pt idx="83">
                    <c:v>K_K04</c:v>
                  </c:pt>
                  <c:pt idx="84">
                    <c:v>K_K05</c:v>
                  </c:pt>
                  <c:pt idx="85">
                    <c:v>K_K06</c:v>
                  </c:pt>
                  <c:pt idx="86">
                    <c:v>K_K07</c:v>
                  </c:pt>
                  <c:pt idx="87">
                    <c:v>P_W01</c:v>
                  </c:pt>
                  <c:pt idx="88">
                    <c:v>P_W02</c:v>
                  </c:pt>
                  <c:pt idx="89">
                    <c:v>P_W03</c:v>
                  </c:pt>
                  <c:pt idx="90">
                    <c:v>P_W04</c:v>
                  </c:pt>
                  <c:pt idx="91">
                    <c:v>P_W05</c:v>
                  </c:pt>
                  <c:pt idx="92">
                    <c:v>P_W06</c:v>
                  </c:pt>
                  <c:pt idx="93">
                    <c:v>P_W07</c:v>
                  </c:pt>
                  <c:pt idx="94">
                    <c:v>P_W08</c:v>
                  </c:pt>
                  <c:pt idx="95">
                    <c:v>P_W09</c:v>
                  </c:pt>
                  <c:pt idx="96">
                    <c:v>P_W10</c:v>
                  </c:pt>
                  <c:pt idx="97">
                    <c:v>P_W11</c:v>
                  </c:pt>
                  <c:pt idx="98">
                    <c:v>P_W12</c:v>
                  </c:pt>
                  <c:pt idx="99">
                    <c:v>P_W13</c:v>
                  </c:pt>
                  <c:pt idx="100">
                    <c:v>P_W14</c:v>
                  </c:pt>
                  <c:pt idx="101">
                    <c:v>P_W15</c:v>
                  </c:pt>
                  <c:pt idx="102">
                    <c:v>P_W16</c:v>
                  </c:pt>
                  <c:pt idx="103">
                    <c:v>P_W17</c:v>
                  </c:pt>
                  <c:pt idx="104">
                    <c:v>P_W18</c:v>
                  </c:pt>
                  <c:pt idx="105">
                    <c:v>P_W19</c:v>
                  </c:pt>
                  <c:pt idx="106">
                    <c:v>P_W20</c:v>
                  </c:pt>
                  <c:pt idx="107">
                    <c:v>P_W21</c:v>
                  </c:pt>
                  <c:pt idx="108">
                    <c:v>P_W22</c:v>
                  </c:pt>
                  <c:pt idx="109">
                    <c:v>P_W23</c:v>
                  </c:pt>
                  <c:pt idx="110">
                    <c:v>P_W24</c:v>
                  </c:pt>
                  <c:pt idx="111">
                    <c:v>P_W25</c:v>
                  </c:pt>
                  <c:pt idx="112">
                    <c:v>P_W26</c:v>
                  </c:pt>
                  <c:pt idx="113">
                    <c:v>P_W27</c:v>
                  </c:pt>
                  <c:pt idx="114">
                    <c:v>P_W28</c:v>
                  </c:pt>
                  <c:pt idx="115">
                    <c:v>P_W29</c:v>
                  </c:pt>
                  <c:pt idx="116">
                    <c:v>P_W30</c:v>
                  </c:pt>
                  <c:pt idx="117">
                    <c:v>P_W31</c:v>
                  </c:pt>
                  <c:pt idx="118">
                    <c:v>P_W32</c:v>
                  </c:pt>
                  <c:pt idx="119">
                    <c:v>P_W33</c:v>
                  </c:pt>
                  <c:pt idx="120">
                    <c:v>P_W34</c:v>
                  </c:pt>
                  <c:pt idx="121">
                    <c:v>P_W35</c:v>
                  </c:pt>
                  <c:pt idx="122">
                    <c:v>P_W36</c:v>
                  </c:pt>
                  <c:pt idx="123">
                    <c:v>P_W37</c:v>
                  </c:pt>
                  <c:pt idx="124">
                    <c:v>P_W38</c:v>
                  </c:pt>
                  <c:pt idx="125">
                    <c:v>P_W39</c:v>
                  </c:pt>
                  <c:pt idx="126">
                    <c:v>P_W40</c:v>
                  </c:pt>
                  <c:pt idx="127">
                    <c:v>P_W41</c:v>
                  </c:pt>
                  <c:pt idx="128">
                    <c:v>P_W42</c:v>
                  </c:pt>
                  <c:pt idx="129">
                    <c:v>P_W43</c:v>
                  </c:pt>
                  <c:pt idx="130">
                    <c:v>P_W44</c:v>
                  </c:pt>
                  <c:pt idx="131">
                    <c:v>P_W45</c:v>
                  </c:pt>
                  <c:pt idx="132">
                    <c:v>P_W46</c:v>
                  </c:pt>
                  <c:pt idx="133">
                    <c:v>P_W47</c:v>
                  </c:pt>
                  <c:pt idx="134">
                    <c:v>P_W48</c:v>
                  </c:pt>
                  <c:pt idx="135">
                    <c:v>P_W49</c:v>
                  </c:pt>
                  <c:pt idx="136">
                    <c:v>P_W50</c:v>
                  </c:pt>
                  <c:pt idx="137">
                    <c:v>P_W51</c:v>
                  </c:pt>
                  <c:pt idx="138">
                    <c:v>P_W52</c:v>
                  </c:pt>
                  <c:pt idx="139">
                    <c:v>P_W53</c:v>
                  </c:pt>
                  <c:pt idx="140">
                    <c:v>P_W54</c:v>
                  </c:pt>
                  <c:pt idx="141">
                    <c:v>P_W55</c:v>
                  </c:pt>
                  <c:pt idx="142">
                    <c:v>P_W56</c:v>
                  </c:pt>
                  <c:pt idx="143">
                    <c:v>P_W57</c:v>
                  </c:pt>
                  <c:pt idx="144">
                    <c:v>P_W58</c:v>
                  </c:pt>
                  <c:pt idx="145">
                    <c:v>P_W59</c:v>
                  </c:pt>
                  <c:pt idx="146">
                    <c:v>P_W60</c:v>
                  </c:pt>
                  <c:pt idx="147">
                    <c:v>P_W61</c:v>
                  </c:pt>
                  <c:pt idx="148">
                    <c:v>P_W62</c:v>
                  </c:pt>
                  <c:pt idx="149">
                    <c:v>P_W63</c:v>
                  </c:pt>
                  <c:pt idx="150">
                    <c:v>P_W64</c:v>
                  </c:pt>
                  <c:pt idx="151">
                    <c:v>P_W65</c:v>
                  </c:pt>
                  <c:pt idx="152">
                    <c:v>P_W66</c:v>
                  </c:pt>
                  <c:pt idx="153">
                    <c:v>P_W67</c:v>
                  </c:pt>
                  <c:pt idx="154">
                    <c:v>P_W68</c:v>
                  </c:pt>
                  <c:pt idx="155">
                    <c:v>P_W69</c:v>
                  </c:pt>
                  <c:pt idx="156">
                    <c:v>P_W70</c:v>
                  </c:pt>
                  <c:pt idx="157">
                    <c:v>P_W71</c:v>
                  </c:pt>
                  <c:pt idx="158">
                    <c:v>P_W72</c:v>
                  </c:pt>
                  <c:pt idx="159">
                    <c:v>P_W73</c:v>
                  </c:pt>
                  <c:pt idx="160">
                    <c:v>P_W74</c:v>
                  </c:pt>
                  <c:pt idx="161">
                    <c:v>P_W75</c:v>
                  </c:pt>
                  <c:pt idx="162">
                    <c:v>P_W76</c:v>
                  </c:pt>
                  <c:pt idx="163">
                    <c:v>P_W77</c:v>
                  </c:pt>
                  <c:pt idx="164">
                    <c:v>P_W78</c:v>
                  </c:pt>
                  <c:pt idx="165">
                    <c:v>P_W79</c:v>
                  </c:pt>
                  <c:pt idx="166">
                    <c:v>P_W80</c:v>
                  </c:pt>
                  <c:pt idx="167">
                    <c:v>P_W81</c:v>
                  </c:pt>
                  <c:pt idx="168">
                    <c:v>P_W82</c:v>
                  </c:pt>
                  <c:pt idx="169">
                    <c:v>P_W83</c:v>
                  </c:pt>
                  <c:pt idx="170">
                    <c:v>P_W84</c:v>
                  </c:pt>
                  <c:pt idx="171">
                    <c:v>P_W85</c:v>
                  </c:pt>
                  <c:pt idx="172">
                    <c:v>P_W86</c:v>
                  </c:pt>
                  <c:pt idx="173">
                    <c:v>P_W87</c:v>
                  </c:pt>
                  <c:pt idx="174">
                    <c:v>P_W88</c:v>
                  </c:pt>
                  <c:pt idx="175">
                    <c:v>P_W89</c:v>
                  </c:pt>
                  <c:pt idx="176">
                    <c:v>P_W90</c:v>
                  </c:pt>
                  <c:pt idx="177">
                    <c:v>P_U01</c:v>
                  </c:pt>
                  <c:pt idx="178">
                    <c:v>P_U02</c:v>
                  </c:pt>
                  <c:pt idx="179">
                    <c:v>P_U03</c:v>
                  </c:pt>
                  <c:pt idx="180">
                    <c:v>P_U04</c:v>
                  </c:pt>
                  <c:pt idx="181">
                    <c:v>P_U05</c:v>
                  </c:pt>
                  <c:pt idx="182">
                    <c:v>P_U06</c:v>
                  </c:pt>
                  <c:pt idx="183">
                    <c:v>P_U07</c:v>
                  </c:pt>
                  <c:pt idx="184">
                    <c:v>P_U08</c:v>
                  </c:pt>
                  <c:pt idx="185">
                    <c:v>P_U09</c:v>
                  </c:pt>
                  <c:pt idx="186">
                    <c:v>P_U10</c:v>
                  </c:pt>
                  <c:pt idx="187">
                    <c:v>P_U11</c:v>
                  </c:pt>
                  <c:pt idx="188">
                    <c:v>P_U12</c:v>
                  </c:pt>
                  <c:pt idx="189">
                    <c:v>P_U13</c:v>
                  </c:pt>
                  <c:pt idx="190">
                    <c:v>P_U14</c:v>
                  </c:pt>
                  <c:pt idx="191">
                    <c:v>P_U15</c:v>
                  </c:pt>
                  <c:pt idx="192">
                    <c:v>P_U16</c:v>
                  </c:pt>
                  <c:pt idx="193">
                    <c:v>P_U17</c:v>
                  </c:pt>
                  <c:pt idx="194">
                    <c:v>P_U18</c:v>
                  </c:pt>
                  <c:pt idx="195">
                    <c:v>P_U19</c:v>
                  </c:pt>
                  <c:pt idx="196">
                    <c:v>P_U20</c:v>
                  </c:pt>
                  <c:pt idx="197">
                    <c:v>P_U21</c:v>
                  </c:pt>
                  <c:pt idx="198">
                    <c:v>P_U22</c:v>
                  </c:pt>
                  <c:pt idx="199">
                    <c:v>P_U23</c:v>
                  </c:pt>
                  <c:pt idx="200">
                    <c:v>P_U24</c:v>
                  </c:pt>
                  <c:pt idx="201">
                    <c:v>P_U25</c:v>
                  </c:pt>
                  <c:pt idx="202">
                    <c:v>P_U26</c:v>
                  </c:pt>
                  <c:pt idx="203">
                    <c:v>P_U27</c:v>
                  </c:pt>
                  <c:pt idx="204">
                    <c:v>P_U28</c:v>
                  </c:pt>
                  <c:pt idx="205">
                    <c:v>P_U29</c:v>
                  </c:pt>
                  <c:pt idx="206">
                    <c:v>P_U30</c:v>
                  </c:pt>
                  <c:pt idx="207">
                    <c:v>P_U31</c:v>
                  </c:pt>
                  <c:pt idx="208">
                    <c:v>P_U32</c:v>
                  </c:pt>
                  <c:pt idx="209">
                    <c:v>P_U33</c:v>
                  </c:pt>
                  <c:pt idx="210">
                    <c:v>P_U34</c:v>
                  </c:pt>
                  <c:pt idx="211">
                    <c:v>P_U35</c:v>
                  </c:pt>
                  <c:pt idx="212">
                    <c:v>P_U36</c:v>
                  </c:pt>
                  <c:pt idx="213">
                    <c:v>P_U37</c:v>
                  </c:pt>
                  <c:pt idx="214">
                    <c:v>P_U38</c:v>
                  </c:pt>
                  <c:pt idx="215">
                    <c:v>P_U39</c:v>
                  </c:pt>
                  <c:pt idx="216">
                    <c:v>P_U40</c:v>
                  </c:pt>
                  <c:pt idx="217">
                    <c:v>P_U41</c:v>
                  </c:pt>
                  <c:pt idx="218">
                    <c:v>P_U42</c:v>
                  </c:pt>
                  <c:pt idx="219">
                    <c:v>P_U43</c:v>
                  </c:pt>
                  <c:pt idx="220">
                    <c:v>P_U44</c:v>
                  </c:pt>
                  <c:pt idx="221">
                    <c:v>P_U45</c:v>
                  </c:pt>
                  <c:pt idx="222">
                    <c:v>P_U46</c:v>
                  </c:pt>
                  <c:pt idx="223">
                    <c:v>P_U47</c:v>
                  </c:pt>
                  <c:pt idx="224">
                    <c:v>P_U48</c:v>
                  </c:pt>
                  <c:pt idx="225">
                    <c:v>P_U49</c:v>
                  </c:pt>
                  <c:pt idx="226">
                    <c:v>P_U50</c:v>
                  </c:pt>
                  <c:pt idx="227">
                    <c:v>P_U51</c:v>
                  </c:pt>
                  <c:pt idx="228">
                    <c:v>P_U52</c:v>
                  </c:pt>
                  <c:pt idx="229">
                    <c:v>P_U53</c:v>
                  </c:pt>
                  <c:pt idx="230">
                    <c:v>P_U54</c:v>
                  </c:pt>
                  <c:pt idx="231">
                    <c:v>P_U55</c:v>
                  </c:pt>
                  <c:pt idx="232">
                    <c:v>P_U56</c:v>
                  </c:pt>
                  <c:pt idx="233">
                    <c:v>P_U57</c:v>
                  </c:pt>
                  <c:pt idx="234">
                    <c:v>P_U58</c:v>
                  </c:pt>
                  <c:pt idx="235">
                    <c:v>P_U59</c:v>
                  </c:pt>
                  <c:pt idx="236">
                    <c:v>P_U60</c:v>
                  </c:pt>
                  <c:pt idx="237">
                    <c:v>P_U61</c:v>
                  </c:pt>
                  <c:pt idx="238">
                    <c:v>P_U62</c:v>
                  </c:pt>
                  <c:pt idx="239">
                    <c:v>P_U63</c:v>
                  </c:pt>
                  <c:pt idx="240">
                    <c:v>P_U64</c:v>
                  </c:pt>
                  <c:pt idx="241">
                    <c:v>P_U65</c:v>
                  </c:pt>
                  <c:pt idx="242">
                    <c:v>P_U66</c:v>
                  </c:pt>
                  <c:pt idx="243">
                    <c:v>P_U67</c:v>
                  </c:pt>
                  <c:pt idx="244">
                    <c:v>P_U68</c:v>
                  </c:pt>
                  <c:pt idx="245">
                    <c:v>P_U69</c:v>
                  </c:pt>
                  <c:pt idx="246">
                    <c:v>P_U70</c:v>
                  </c:pt>
                  <c:pt idx="247">
                    <c:v>P_U71</c:v>
                  </c:pt>
                  <c:pt idx="248">
                    <c:v>P_U72</c:v>
                  </c:pt>
                  <c:pt idx="249">
                    <c:v>P_U73</c:v>
                  </c:pt>
                  <c:pt idx="250">
                    <c:v>P_U74</c:v>
                  </c:pt>
                  <c:pt idx="251">
                    <c:v>P_U75</c:v>
                  </c:pt>
                  <c:pt idx="252">
                    <c:v>P_U76</c:v>
                  </c:pt>
                  <c:pt idx="253">
                    <c:v>P_U77</c:v>
                  </c:pt>
                  <c:pt idx="254">
                    <c:v>P_U78</c:v>
                  </c:pt>
                  <c:pt idx="255">
                    <c:v>P_U79</c:v>
                  </c:pt>
                  <c:pt idx="256">
                    <c:v>P_U80</c:v>
                  </c:pt>
                  <c:pt idx="257">
                    <c:v>P_U81</c:v>
                  </c:pt>
                  <c:pt idx="258">
                    <c:v>P_U82</c:v>
                  </c:pt>
                  <c:pt idx="259">
                    <c:v>P_U83</c:v>
                  </c:pt>
                  <c:pt idx="260">
                    <c:v>P_U84</c:v>
                  </c:pt>
                  <c:pt idx="261">
                    <c:v>P_U85</c:v>
                  </c:pt>
                  <c:pt idx="262">
                    <c:v>P_U86</c:v>
                  </c:pt>
                  <c:pt idx="263">
                    <c:v>P_U87</c:v>
                  </c:pt>
                  <c:pt idx="264">
                    <c:v>P_U88</c:v>
                  </c:pt>
                  <c:pt idx="265">
                    <c:v>P_U89</c:v>
                  </c:pt>
                  <c:pt idx="266">
                    <c:v>P_U90</c:v>
                  </c:pt>
                  <c:pt idx="267">
                    <c:v>P_K01</c:v>
                  </c:pt>
                  <c:pt idx="268">
                    <c:v>P_K02</c:v>
                  </c:pt>
                  <c:pt idx="269">
                    <c:v>P_K03</c:v>
                  </c:pt>
                  <c:pt idx="270">
                    <c:v>P_K04</c:v>
                  </c:pt>
                  <c:pt idx="271">
                    <c:v>P_K05</c:v>
                  </c:pt>
                  <c:pt idx="272">
                    <c:v>P_K06</c:v>
                  </c:pt>
                  <c:pt idx="273">
                    <c:v>P_K07</c:v>
                  </c:pt>
                  <c:pt idx="274">
                    <c:v>P_K08</c:v>
                  </c:pt>
                  <c:pt idx="275">
                    <c:v>P_K09</c:v>
                  </c:pt>
                  <c:pt idx="276">
                    <c:v>P_K10</c:v>
                  </c:pt>
                  <c:pt idx="277">
                    <c:v>P_K11</c:v>
                  </c:pt>
                  <c:pt idx="278">
                    <c:v>P_K12</c:v>
                  </c:pt>
                  <c:pt idx="279">
                    <c:v>P_K13</c:v>
                  </c:pt>
                  <c:pt idx="280">
                    <c:v>P_K14</c:v>
                  </c:pt>
                  <c:pt idx="281">
                    <c:v>P_K15</c:v>
                  </c:pt>
                </c:lvl>
                <c:lvl>
                  <c:pt idx="0">
                    <c:v>Wiedza</c:v>
                  </c:pt>
                  <c:pt idx="53">
                    <c:v>Kształcenie ogólne</c:v>
                  </c:pt>
                  <c:pt idx="59">
                    <c:v>Umiejętności</c:v>
                  </c:pt>
                  <c:pt idx="80">
                    <c:v>Kompetencje społeczne</c:v>
                  </c:pt>
                  <c:pt idx="87">
                    <c:v>Wiedza</c:v>
                  </c:pt>
                  <c:pt idx="177">
                    <c:v>Umiejętności</c:v>
                  </c:pt>
                  <c:pt idx="267">
                    <c:v>Kompetencje społeczne</c:v>
                  </c:pt>
                  <c:pt idx="282">
                    <c:v>Wiedza</c:v>
                  </c:pt>
                  <c:pt idx="283">
                    <c:v>Umiejetności</c:v>
                  </c:pt>
                  <c:pt idx="284">
                    <c:v>Kompetencje społeczne</c:v>
                  </c:pt>
                  <c:pt idx="285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Matryca!$T$63:$DB$63</c:f>
              <c:numCache>
                <c:formatCode>General</c:formatCode>
                <c:ptCount val="87"/>
                <c:pt idx="0">
                  <c:v>5</c:v>
                </c:pt>
                <c:pt idx="1">
                  <c:v>11</c:v>
                </c:pt>
                <c:pt idx="2">
                  <c:v>10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4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6</c:v>
                </c:pt>
                <c:pt idx="24">
                  <c:v>6</c:v>
                </c:pt>
                <c:pt idx="25">
                  <c:v>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4</c:v>
                </c:pt>
                <c:pt idx="34">
                  <c:v>4</c:v>
                </c:pt>
                <c:pt idx="35">
                  <c:v>8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4</c:v>
                </c:pt>
                <c:pt idx="40">
                  <c:v>7</c:v>
                </c:pt>
                <c:pt idx="41">
                  <c:v>5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2</c:v>
                </c:pt>
                <c:pt idx="48">
                  <c:v>7</c:v>
                </c:pt>
                <c:pt idx="49">
                  <c:v>1</c:v>
                </c:pt>
                <c:pt idx="50">
                  <c:v>1</c:v>
                </c:pt>
                <c:pt idx="51">
                  <c:v>4</c:v>
                </c:pt>
                <c:pt idx="52">
                  <c:v>4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9</c:v>
                </c:pt>
                <c:pt idx="60">
                  <c:v>9</c:v>
                </c:pt>
                <c:pt idx="61">
                  <c:v>20</c:v>
                </c:pt>
                <c:pt idx="62">
                  <c:v>18</c:v>
                </c:pt>
                <c:pt idx="63">
                  <c:v>1</c:v>
                </c:pt>
                <c:pt idx="64">
                  <c:v>1</c:v>
                </c:pt>
                <c:pt idx="65">
                  <c:v>2</c:v>
                </c:pt>
                <c:pt idx="66">
                  <c:v>20</c:v>
                </c:pt>
                <c:pt idx="67">
                  <c:v>13</c:v>
                </c:pt>
                <c:pt idx="68">
                  <c:v>12</c:v>
                </c:pt>
                <c:pt idx="69">
                  <c:v>8</c:v>
                </c:pt>
                <c:pt idx="70">
                  <c:v>1</c:v>
                </c:pt>
                <c:pt idx="71">
                  <c:v>2</c:v>
                </c:pt>
                <c:pt idx="72">
                  <c:v>2</c:v>
                </c:pt>
                <c:pt idx="73">
                  <c:v>13</c:v>
                </c:pt>
                <c:pt idx="74">
                  <c:v>3</c:v>
                </c:pt>
                <c:pt idx="75">
                  <c:v>6</c:v>
                </c:pt>
                <c:pt idx="76">
                  <c:v>5</c:v>
                </c:pt>
                <c:pt idx="77">
                  <c:v>5</c:v>
                </c:pt>
                <c:pt idx="78">
                  <c:v>1</c:v>
                </c:pt>
                <c:pt idx="79">
                  <c:v>6</c:v>
                </c:pt>
                <c:pt idx="80">
                  <c:v>4</c:v>
                </c:pt>
                <c:pt idx="81">
                  <c:v>30</c:v>
                </c:pt>
                <c:pt idx="82">
                  <c:v>18</c:v>
                </c:pt>
                <c:pt idx="83">
                  <c:v>22</c:v>
                </c:pt>
                <c:pt idx="84">
                  <c:v>1</c:v>
                </c:pt>
                <c:pt idx="85">
                  <c:v>8</c:v>
                </c:pt>
                <c:pt idx="8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0-4EFB-9B9A-F58CB4584E1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Matryca!$T$18:$LE$19</c15:sqref>
                        </c15:formulaRef>
                      </c:ext>
                    </c:extLst>
                    <c:multiLvlStrCache>
                      <c:ptCount val="286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K_W13</c:v>
                        </c:pt>
                        <c:pt idx="13">
                          <c:v>K_W14</c:v>
                        </c:pt>
                        <c:pt idx="14">
                          <c:v>K_W15</c:v>
                        </c:pt>
                        <c:pt idx="15">
                          <c:v>K_W16</c:v>
                        </c:pt>
                        <c:pt idx="16">
                          <c:v>K_W17</c:v>
                        </c:pt>
                        <c:pt idx="17">
                          <c:v>K_W18</c:v>
                        </c:pt>
                        <c:pt idx="18">
                          <c:v>K_W19</c:v>
                        </c:pt>
                        <c:pt idx="19">
                          <c:v>K_W20</c:v>
                        </c:pt>
                        <c:pt idx="20">
                          <c:v>K_W21</c:v>
                        </c:pt>
                        <c:pt idx="21">
                          <c:v>K_W22</c:v>
                        </c:pt>
                        <c:pt idx="22">
                          <c:v>K_W23</c:v>
                        </c:pt>
                        <c:pt idx="23">
                          <c:v>K_W24</c:v>
                        </c:pt>
                        <c:pt idx="24">
                          <c:v>K_W25</c:v>
                        </c:pt>
                        <c:pt idx="25">
                          <c:v>K_W26</c:v>
                        </c:pt>
                        <c:pt idx="26">
                          <c:v>K_W27</c:v>
                        </c:pt>
                        <c:pt idx="27">
                          <c:v>K_W28</c:v>
                        </c:pt>
                        <c:pt idx="28">
                          <c:v>K_W29</c:v>
                        </c:pt>
                        <c:pt idx="29">
                          <c:v>K_W30</c:v>
                        </c:pt>
                        <c:pt idx="30">
                          <c:v>K_W31</c:v>
                        </c:pt>
                        <c:pt idx="31">
                          <c:v>K_W32</c:v>
                        </c:pt>
                        <c:pt idx="32">
                          <c:v>K_W33</c:v>
                        </c:pt>
                        <c:pt idx="33">
                          <c:v>K_W34</c:v>
                        </c:pt>
                        <c:pt idx="34">
                          <c:v>K_W35</c:v>
                        </c:pt>
                        <c:pt idx="35">
                          <c:v>K_W36</c:v>
                        </c:pt>
                        <c:pt idx="36">
                          <c:v>K_W37</c:v>
                        </c:pt>
                        <c:pt idx="37">
                          <c:v>K_W38</c:v>
                        </c:pt>
                        <c:pt idx="38">
                          <c:v>K_W39</c:v>
                        </c:pt>
                        <c:pt idx="39">
                          <c:v>K_W40</c:v>
                        </c:pt>
                        <c:pt idx="40">
                          <c:v>K_W41</c:v>
                        </c:pt>
                        <c:pt idx="41">
                          <c:v>K_W42</c:v>
                        </c:pt>
                        <c:pt idx="42">
                          <c:v>K_W43</c:v>
                        </c:pt>
                        <c:pt idx="43">
                          <c:v>K_W44</c:v>
                        </c:pt>
                        <c:pt idx="44">
                          <c:v>K_W45</c:v>
                        </c:pt>
                        <c:pt idx="45">
                          <c:v>K_W46</c:v>
                        </c:pt>
                        <c:pt idx="46">
                          <c:v>K_W47</c:v>
                        </c:pt>
                        <c:pt idx="47">
                          <c:v>K_W48</c:v>
                        </c:pt>
                        <c:pt idx="48">
                          <c:v>K_W49</c:v>
                        </c:pt>
                        <c:pt idx="49">
                          <c:v>K_W50</c:v>
                        </c:pt>
                        <c:pt idx="50">
                          <c:v>K_W51</c:v>
                        </c:pt>
                        <c:pt idx="51">
                          <c:v>K_W52</c:v>
                        </c:pt>
                        <c:pt idx="52">
                          <c:v>K_W53</c:v>
                        </c:pt>
                        <c:pt idx="53">
                          <c:v>S.W1</c:v>
                        </c:pt>
                        <c:pt idx="54">
                          <c:v>S.W2</c:v>
                        </c:pt>
                        <c:pt idx="55">
                          <c:v>S.W3</c:v>
                        </c:pt>
                        <c:pt idx="56">
                          <c:v>P.W1</c:v>
                        </c:pt>
                        <c:pt idx="57">
                          <c:v>P.W2</c:v>
                        </c:pt>
                        <c:pt idx="58">
                          <c:v>P.W3</c:v>
                        </c:pt>
                        <c:pt idx="59">
                          <c:v>K_U01</c:v>
                        </c:pt>
                        <c:pt idx="60">
                          <c:v>K_U02</c:v>
                        </c:pt>
                        <c:pt idx="61">
                          <c:v>K_U03</c:v>
                        </c:pt>
                        <c:pt idx="62">
                          <c:v>K_U04</c:v>
                        </c:pt>
                        <c:pt idx="63">
                          <c:v>K_U05</c:v>
                        </c:pt>
                        <c:pt idx="64">
                          <c:v>K_U06</c:v>
                        </c:pt>
                        <c:pt idx="65">
                          <c:v>K_U07</c:v>
                        </c:pt>
                        <c:pt idx="66">
                          <c:v>K_U08</c:v>
                        </c:pt>
                        <c:pt idx="67">
                          <c:v>K_U09</c:v>
                        </c:pt>
                        <c:pt idx="68">
                          <c:v>K_U10</c:v>
                        </c:pt>
                        <c:pt idx="69">
                          <c:v>K_U11</c:v>
                        </c:pt>
                        <c:pt idx="70">
                          <c:v>K_U12</c:v>
                        </c:pt>
                        <c:pt idx="71">
                          <c:v>K_U13</c:v>
                        </c:pt>
                        <c:pt idx="72">
                          <c:v>K_U14</c:v>
                        </c:pt>
                        <c:pt idx="73">
                          <c:v>K_U15</c:v>
                        </c:pt>
                        <c:pt idx="74">
                          <c:v>K_U16</c:v>
                        </c:pt>
                        <c:pt idx="75">
                          <c:v>K_U17</c:v>
                        </c:pt>
                        <c:pt idx="76">
                          <c:v>K_U18</c:v>
                        </c:pt>
                        <c:pt idx="77">
                          <c:v>K_U19</c:v>
                        </c:pt>
                        <c:pt idx="78">
                          <c:v>K_U20</c:v>
                        </c:pt>
                        <c:pt idx="79">
                          <c:v>K_U21</c:v>
                        </c:pt>
                        <c:pt idx="80">
                          <c:v>K_K01</c:v>
                        </c:pt>
                        <c:pt idx="81">
                          <c:v>K_K02</c:v>
                        </c:pt>
                        <c:pt idx="82">
                          <c:v>K_K03</c:v>
                        </c:pt>
                        <c:pt idx="83">
                          <c:v>K_K04</c:v>
                        </c:pt>
                        <c:pt idx="84">
                          <c:v>K_K05</c:v>
                        </c:pt>
                        <c:pt idx="85">
                          <c:v>K_K06</c:v>
                        </c:pt>
                        <c:pt idx="86">
                          <c:v>K_K07</c:v>
                        </c:pt>
                        <c:pt idx="87">
                          <c:v>P_W01</c:v>
                        </c:pt>
                        <c:pt idx="88">
                          <c:v>P_W02</c:v>
                        </c:pt>
                        <c:pt idx="89">
                          <c:v>P_W03</c:v>
                        </c:pt>
                        <c:pt idx="90">
                          <c:v>P_W04</c:v>
                        </c:pt>
                        <c:pt idx="91">
                          <c:v>P_W05</c:v>
                        </c:pt>
                        <c:pt idx="92">
                          <c:v>P_W06</c:v>
                        </c:pt>
                        <c:pt idx="93">
                          <c:v>P_W07</c:v>
                        </c:pt>
                        <c:pt idx="94">
                          <c:v>P_W08</c:v>
                        </c:pt>
                        <c:pt idx="95">
                          <c:v>P_W09</c:v>
                        </c:pt>
                        <c:pt idx="96">
                          <c:v>P_W10</c:v>
                        </c:pt>
                        <c:pt idx="97">
                          <c:v>P_W11</c:v>
                        </c:pt>
                        <c:pt idx="98">
                          <c:v>P_W12</c:v>
                        </c:pt>
                        <c:pt idx="99">
                          <c:v>P_W13</c:v>
                        </c:pt>
                        <c:pt idx="100">
                          <c:v>P_W14</c:v>
                        </c:pt>
                        <c:pt idx="101">
                          <c:v>P_W15</c:v>
                        </c:pt>
                        <c:pt idx="102">
                          <c:v>P_W16</c:v>
                        </c:pt>
                        <c:pt idx="103">
                          <c:v>P_W17</c:v>
                        </c:pt>
                        <c:pt idx="104">
                          <c:v>P_W18</c:v>
                        </c:pt>
                        <c:pt idx="105">
                          <c:v>P_W19</c:v>
                        </c:pt>
                        <c:pt idx="106">
                          <c:v>P_W20</c:v>
                        </c:pt>
                        <c:pt idx="107">
                          <c:v>P_W21</c:v>
                        </c:pt>
                        <c:pt idx="108">
                          <c:v>P_W22</c:v>
                        </c:pt>
                        <c:pt idx="109">
                          <c:v>P_W23</c:v>
                        </c:pt>
                        <c:pt idx="110">
                          <c:v>P_W24</c:v>
                        </c:pt>
                        <c:pt idx="111">
                          <c:v>P_W25</c:v>
                        </c:pt>
                        <c:pt idx="112">
                          <c:v>P_W26</c:v>
                        </c:pt>
                        <c:pt idx="113">
                          <c:v>P_W27</c:v>
                        </c:pt>
                        <c:pt idx="114">
                          <c:v>P_W28</c:v>
                        </c:pt>
                        <c:pt idx="115">
                          <c:v>P_W29</c:v>
                        </c:pt>
                        <c:pt idx="116">
                          <c:v>P_W30</c:v>
                        </c:pt>
                        <c:pt idx="117">
                          <c:v>P_W31</c:v>
                        </c:pt>
                        <c:pt idx="118">
                          <c:v>P_W32</c:v>
                        </c:pt>
                        <c:pt idx="119">
                          <c:v>P_W33</c:v>
                        </c:pt>
                        <c:pt idx="120">
                          <c:v>P_W34</c:v>
                        </c:pt>
                        <c:pt idx="121">
                          <c:v>P_W35</c:v>
                        </c:pt>
                        <c:pt idx="122">
                          <c:v>P_W36</c:v>
                        </c:pt>
                        <c:pt idx="123">
                          <c:v>P_W37</c:v>
                        </c:pt>
                        <c:pt idx="124">
                          <c:v>P_W38</c:v>
                        </c:pt>
                        <c:pt idx="125">
                          <c:v>P_W39</c:v>
                        </c:pt>
                        <c:pt idx="126">
                          <c:v>P_W40</c:v>
                        </c:pt>
                        <c:pt idx="127">
                          <c:v>P_W41</c:v>
                        </c:pt>
                        <c:pt idx="128">
                          <c:v>P_W42</c:v>
                        </c:pt>
                        <c:pt idx="129">
                          <c:v>P_W43</c:v>
                        </c:pt>
                        <c:pt idx="130">
                          <c:v>P_W44</c:v>
                        </c:pt>
                        <c:pt idx="131">
                          <c:v>P_W45</c:v>
                        </c:pt>
                        <c:pt idx="132">
                          <c:v>P_W46</c:v>
                        </c:pt>
                        <c:pt idx="133">
                          <c:v>P_W47</c:v>
                        </c:pt>
                        <c:pt idx="134">
                          <c:v>P_W48</c:v>
                        </c:pt>
                        <c:pt idx="135">
                          <c:v>P_W49</c:v>
                        </c:pt>
                        <c:pt idx="136">
                          <c:v>P_W50</c:v>
                        </c:pt>
                        <c:pt idx="137">
                          <c:v>P_W51</c:v>
                        </c:pt>
                        <c:pt idx="138">
                          <c:v>P_W52</c:v>
                        </c:pt>
                        <c:pt idx="139">
                          <c:v>P_W53</c:v>
                        </c:pt>
                        <c:pt idx="140">
                          <c:v>P_W54</c:v>
                        </c:pt>
                        <c:pt idx="141">
                          <c:v>P_W55</c:v>
                        </c:pt>
                        <c:pt idx="142">
                          <c:v>P_W56</c:v>
                        </c:pt>
                        <c:pt idx="143">
                          <c:v>P_W57</c:v>
                        </c:pt>
                        <c:pt idx="144">
                          <c:v>P_W58</c:v>
                        </c:pt>
                        <c:pt idx="145">
                          <c:v>P_W59</c:v>
                        </c:pt>
                        <c:pt idx="146">
                          <c:v>P_W60</c:v>
                        </c:pt>
                        <c:pt idx="147">
                          <c:v>P_W61</c:v>
                        </c:pt>
                        <c:pt idx="148">
                          <c:v>P_W62</c:v>
                        </c:pt>
                        <c:pt idx="149">
                          <c:v>P_W63</c:v>
                        </c:pt>
                        <c:pt idx="150">
                          <c:v>P_W64</c:v>
                        </c:pt>
                        <c:pt idx="151">
                          <c:v>P_W65</c:v>
                        </c:pt>
                        <c:pt idx="152">
                          <c:v>P_W66</c:v>
                        </c:pt>
                        <c:pt idx="153">
                          <c:v>P_W67</c:v>
                        </c:pt>
                        <c:pt idx="154">
                          <c:v>P_W68</c:v>
                        </c:pt>
                        <c:pt idx="155">
                          <c:v>P_W69</c:v>
                        </c:pt>
                        <c:pt idx="156">
                          <c:v>P_W70</c:v>
                        </c:pt>
                        <c:pt idx="157">
                          <c:v>P_W71</c:v>
                        </c:pt>
                        <c:pt idx="158">
                          <c:v>P_W72</c:v>
                        </c:pt>
                        <c:pt idx="159">
                          <c:v>P_W73</c:v>
                        </c:pt>
                        <c:pt idx="160">
                          <c:v>P_W74</c:v>
                        </c:pt>
                        <c:pt idx="161">
                          <c:v>P_W75</c:v>
                        </c:pt>
                        <c:pt idx="162">
                          <c:v>P_W76</c:v>
                        </c:pt>
                        <c:pt idx="163">
                          <c:v>P_W77</c:v>
                        </c:pt>
                        <c:pt idx="164">
                          <c:v>P_W78</c:v>
                        </c:pt>
                        <c:pt idx="165">
                          <c:v>P_W79</c:v>
                        </c:pt>
                        <c:pt idx="166">
                          <c:v>P_W80</c:v>
                        </c:pt>
                        <c:pt idx="167">
                          <c:v>P_W81</c:v>
                        </c:pt>
                        <c:pt idx="168">
                          <c:v>P_W82</c:v>
                        </c:pt>
                        <c:pt idx="169">
                          <c:v>P_W83</c:v>
                        </c:pt>
                        <c:pt idx="170">
                          <c:v>P_W84</c:v>
                        </c:pt>
                        <c:pt idx="171">
                          <c:v>P_W85</c:v>
                        </c:pt>
                        <c:pt idx="172">
                          <c:v>P_W86</c:v>
                        </c:pt>
                        <c:pt idx="173">
                          <c:v>P_W87</c:v>
                        </c:pt>
                        <c:pt idx="174">
                          <c:v>P_W88</c:v>
                        </c:pt>
                        <c:pt idx="175">
                          <c:v>P_W89</c:v>
                        </c:pt>
                        <c:pt idx="176">
                          <c:v>P_W90</c:v>
                        </c:pt>
                        <c:pt idx="177">
                          <c:v>P_U01</c:v>
                        </c:pt>
                        <c:pt idx="178">
                          <c:v>P_U02</c:v>
                        </c:pt>
                        <c:pt idx="179">
                          <c:v>P_U03</c:v>
                        </c:pt>
                        <c:pt idx="180">
                          <c:v>P_U04</c:v>
                        </c:pt>
                        <c:pt idx="181">
                          <c:v>P_U05</c:v>
                        </c:pt>
                        <c:pt idx="182">
                          <c:v>P_U06</c:v>
                        </c:pt>
                        <c:pt idx="183">
                          <c:v>P_U07</c:v>
                        </c:pt>
                        <c:pt idx="184">
                          <c:v>P_U08</c:v>
                        </c:pt>
                        <c:pt idx="185">
                          <c:v>P_U09</c:v>
                        </c:pt>
                        <c:pt idx="186">
                          <c:v>P_U10</c:v>
                        </c:pt>
                        <c:pt idx="187">
                          <c:v>P_U11</c:v>
                        </c:pt>
                        <c:pt idx="188">
                          <c:v>P_U12</c:v>
                        </c:pt>
                        <c:pt idx="189">
                          <c:v>P_U13</c:v>
                        </c:pt>
                        <c:pt idx="190">
                          <c:v>P_U14</c:v>
                        </c:pt>
                        <c:pt idx="191">
                          <c:v>P_U15</c:v>
                        </c:pt>
                        <c:pt idx="192">
                          <c:v>P_U16</c:v>
                        </c:pt>
                        <c:pt idx="193">
                          <c:v>P_U17</c:v>
                        </c:pt>
                        <c:pt idx="194">
                          <c:v>P_U18</c:v>
                        </c:pt>
                        <c:pt idx="195">
                          <c:v>P_U19</c:v>
                        </c:pt>
                        <c:pt idx="196">
                          <c:v>P_U20</c:v>
                        </c:pt>
                        <c:pt idx="197">
                          <c:v>P_U21</c:v>
                        </c:pt>
                        <c:pt idx="198">
                          <c:v>P_U22</c:v>
                        </c:pt>
                        <c:pt idx="199">
                          <c:v>P_U23</c:v>
                        </c:pt>
                        <c:pt idx="200">
                          <c:v>P_U24</c:v>
                        </c:pt>
                        <c:pt idx="201">
                          <c:v>P_U25</c:v>
                        </c:pt>
                        <c:pt idx="202">
                          <c:v>P_U26</c:v>
                        </c:pt>
                        <c:pt idx="203">
                          <c:v>P_U27</c:v>
                        </c:pt>
                        <c:pt idx="204">
                          <c:v>P_U28</c:v>
                        </c:pt>
                        <c:pt idx="205">
                          <c:v>P_U29</c:v>
                        </c:pt>
                        <c:pt idx="206">
                          <c:v>P_U30</c:v>
                        </c:pt>
                        <c:pt idx="207">
                          <c:v>P_U31</c:v>
                        </c:pt>
                        <c:pt idx="208">
                          <c:v>P_U32</c:v>
                        </c:pt>
                        <c:pt idx="209">
                          <c:v>P_U33</c:v>
                        </c:pt>
                        <c:pt idx="210">
                          <c:v>P_U34</c:v>
                        </c:pt>
                        <c:pt idx="211">
                          <c:v>P_U35</c:v>
                        </c:pt>
                        <c:pt idx="212">
                          <c:v>P_U36</c:v>
                        </c:pt>
                        <c:pt idx="213">
                          <c:v>P_U37</c:v>
                        </c:pt>
                        <c:pt idx="214">
                          <c:v>P_U38</c:v>
                        </c:pt>
                        <c:pt idx="215">
                          <c:v>P_U39</c:v>
                        </c:pt>
                        <c:pt idx="216">
                          <c:v>P_U40</c:v>
                        </c:pt>
                        <c:pt idx="217">
                          <c:v>P_U41</c:v>
                        </c:pt>
                        <c:pt idx="218">
                          <c:v>P_U42</c:v>
                        </c:pt>
                        <c:pt idx="219">
                          <c:v>P_U43</c:v>
                        </c:pt>
                        <c:pt idx="220">
                          <c:v>P_U44</c:v>
                        </c:pt>
                        <c:pt idx="221">
                          <c:v>P_U45</c:v>
                        </c:pt>
                        <c:pt idx="222">
                          <c:v>P_U46</c:v>
                        </c:pt>
                        <c:pt idx="223">
                          <c:v>P_U47</c:v>
                        </c:pt>
                        <c:pt idx="224">
                          <c:v>P_U48</c:v>
                        </c:pt>
                        <c:pt idx="225">
                          <c:v>P_U49</c:v>
                        </c:pt>
                        <c:pt idx="226">
                          <c:v>P_U50</c:v>
                        </c:pt>
                        <c:pt idx="227">
                          <c:v>P_U51</c:v>
                        </c:pt>
                        <c:pt idx="228">
                          <c:v>P_U52</c:v>
                        </c:pt>
                        <c:pt idx="229">
                          <c:v>P_U53</c:v>
                        </c:pt>
                        <c:pt idx="230">
                          <c:v>P_U54</c:v>
                        </c:pt>
                        <c:pt idx="231">
                          <c:v>P_U55</c:v>
                        </c:pt>
                        <c:pt idx="232">
                          <c:v>P_U56</c:v>
                        </c:pt>
                        <c:pt idx="233">
                          <c:v>P_U57</c:v>
                        </c:pt>
                        <c:pt idx="234">
                          <c:v>P_U58</c:v>
                        </c:pt>
                        <c:pt idx="235">
                          <c:v>P_U59</c:v>
                        </c:pt>
                        <c:pt idx="236">
                          <c:v>P_U60</c:v>
                        </c:pt>
                        <c:pt idx="237">
                          <c:v>P_U61</c:v>
                        </c:pt>
                        <c:pt idx="238">
                          <c:v>P_U62</c:v>
                        </c:pt>
                        <c:pt idx="239">
                          <c:v>P_U63</c:v>
                        </c:pt>
                        <c:pt idx="240">
                          <c:v>P_U64</c:v>
                        </c:pt>
                        <c:pt idx="241">
                          <c:v>P_U65</c:v>
                        </c:pt>
                        <c:pt idx="242">
                          <c:v>P_U66</c:v>
                        </c:pt>
                        <c:pt idx="243">
                          <c:v>P_U67</c:v>
                        </c:pt>
                        <c:pt idx="244">
                          <c:v>P_U68</c:v>
                        </c:pt>
                        <c:pt idx="245">
                          <c:v>P_U69</c:v>
                        </c:pt>
                        <c:pt idx="246">
                          <c:v>P_U70</c:v>
                        </c:pt>
                        <c:pt idx="247">
                          <c:v>P_U71</c:v>
                        </c:pt>
                        <c:pt idx="248">
                          <c:v>P_U72</c:v>
                        </c:pt>
                        <c:pt idx="249">
                          <c:v>P_U73</c:v>
                        </c:pt>
                        <c:pt idx="250">
                          <c:v>P_U74</c:v>
                        </c:pt>
                        <c:pt idx="251">
                          <c:v>P_U75</c:v>
                        </c:pt>
                        <c:pt idx="252">
                          <c:v>P_U76</c:v>
                        </c:pt>
                        <c:pt idx="253">
                          <c:v>P_U77</c:v>
                        </c:pt>
                        <c:pt idx="254">
                          <c:v>P_U78</c:v>
                        </c:pt>
                        <c:pt idx="255">
                          <c:v>P_U79</c:v>
                        </c:pt>
                        <c:pt idx="256">
                          <c:v>P_U80</c:v>
                        </c:pt>
                        <c:pt idx="257">
                          <c:v>P_U81</c:v>
                        </c:pt>
                        <c:pt idx="258">
                          <c:v>P_U82</c:v>
                        </c:pt>
                        <c:pt idx="259">
                          <c:v>P_U83</c:v>
                        </c:pt>
                        <c:pt idx="260">
                          <c:v>P_U84</c:v>
                        </c:pt>
                        <c:pt idx="261">
                          <c:v>P_U85</c:v>
                        </c:pt>
                        <c:pt idx="262">
                          <c:v>P_U86</c:v>
                        </c:pt>
                        <c:pt idx="263">
                          <c:v>P_U87</c:v>
                        </c:pt>
                        <c:pt idx="264">
                          <c:v>P_U88</c:v>
                        </c:pt>
                        <c:pt idx="265">
                          <c:v>P_U89</c:v>
                        </c:pt>
                        <c:pt idx="266">
                          <c:v>P_U90</c:v>
                        </c:pt>
                        <c:pt idx="267">
                          <c:v>P_K01</c:v>
                        </c:pt>
                        <c:pt idx="268">
                          <c:v>P_K02</c:v>
                        </c:pt>
                        <c:pt idx="269">
                          <c:v>P_K03</c:v>
                        </c:pt>
                        <c:pt idx="270">
                          <c:v>P_K04</c:v>
                        </c:pt>
                        <c:pt idx="271">
                          <c:v>P_K05</c:v>
                        </c:pt>
                        <c:pt idx="272">
                          <c:v>P_K06</c:v>
                        </c:pt>
                        <c:pt idx="273">
                          <c:v>P_K07</c:v>
                        </c:pt>
                        <c:pt idx="274">
                          <c:v>P_K08</c:v>
                        </c:pt>
                        <c:pt idx="275">
                          <c:v>P_K09</c:v>
                        </c:pt>
                        <c:pt idx="276">
                          <c:v>P_K10</c:v>
                        </c:pt>
                        <c:pt idx="277">
                          <c:v>P_K11</c:v>
                        </c:pt>
                        <c:pt idx="278">
                          <c:v>P_K12</c:v>
                        </c:pt>
                        <c:pt idx="279">
                          <c:v>P_K13</c:v>
                        </c:pt>
                        <c:pt idx="280">
                          <c:v>P_K14</c:v>
                        </c:pt>
                        <c:pt idx="281">
                          <c:v>P_K15</c:v>
                        </c:pt>
                      </c:lvl>
                      <c:lvl>
                        <c:pt idx="0">
                          <c:v>Wiedza</c:v>
                        </c:pt>
                        <c:pt idx="53">
                          <c:v>Kształcenie ogólne</c:v>
                        </c:pt>
                        <c:pt idx="59">
                          <c:v>Umiejętności</c:v>
                        </c:pt>
                        <c:pt idx="80">
                          <c:v>Kompetencje społeczne</c:v>
                        </c:pt>
                        <c:pt idx="87">
                          <c:v>Wiedza</c:v>
                        </c:pt>
                        <c:pt idx="177">
                          <c:v>Umiejętności</c:v>
                        </c:pt>
                        <c:pt idx="267">
                          <c:v>Kompetencje społeczne</c:v>
                        </c:pt>
                        <c:pt idx="282">
                          <c:v>Wiedza</c:v>
                        </c:pt>
                        <c:pt idx="283">
                          <c:v>Umiejetności</c:v>
                        </c:pt>
                        <c:pt idx="284">
                          <c:v>Kompetencje społeczne</c:v>
                        </c:pt>
                        <c:pt idx="285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Matryca!$T$19:$DB$19</c15:sqref>
                        </c15:formulaRef>
                      </c:ext>
                    </c:extLst>
                    <c:numCache>
                      <c:formatCode>General</c:formatCode>
                      <c:ptCount val="8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200-4EFB-9B9A-F58CB4584E1F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Matryca!$I$20:$I$62</c:f>
              <c:strCache>
                <c:ptCount val="43"/>
                <c:pt idx="0">
                  <c:v>Zawansowane techniki radiologiczne </c:v>
                </c:pt>
                <c:pt idx="1">
                  <c:v>Tomografia komputerowa serca i układu krążenia</c:v>
                </c:pt>
                <c:pt idx="2">
                  <c:v>Zaawansowane techniki rezonansu magnetycznego (MR) w neurologii</c:v>
                </c:pt>
                <c:pt idx="3">
                  <c:v>Zaawansowane techniki rezonansu magnetycznego (MR) w kardiologii</c:v>
                </c:pt>
                <c:pt idx="4">
                  <c:v>Zajęcia praktyczne: Tomografia komputerowa (TK)</c:v>
                </c:pt>
                <c:pt idx="5">
                  <c:v>Zajęcia praktyczne: Rezonans magnetyczny (MR)</c:v>
                </c:pt>
                <c:pt idx="6">
                  <c:v>Metody i techniki badań naukowych </c:v>
                </c:pt>
                <c:pt idx="7">
                  <c:v>Zdrowie środowiskowe / Zagrożenia epidemiologiczne</c:v>
                </c:pt>
                <c:pt idx="8">
                  <c:v>Praktyka zawodowa 1</c:v>
                </c:pt>
                <c:pt idx="9">
                  <c:v>Język obcy</c:v>
                </c:pt>
                <c:pt idx="10">
                  <c:v>Radiologia zabiegowa </c:v>
                </c:pt>
                <c:pt idx="11">
                  <c:v>Zajęcia praktyczne: Radiologia zabiegowa</c:v>
                </c:pt>
                <c:pt idx="12">
                  <c:v>Procedury wzorcowe </c:v>
                </c:pt>
                <c:pt idx="13">
                  <c:v>Transformacja cyfrowa w zdrowiu: od e-zdrowia do teleopieki</c:v>
                </c:pt>
                <c:pt idx="14">
                  <c:v>Prawo medyczne </c:v>
                </c:pt>
                <c:pt idx="15">
                  <c:v>Evidence Based Medicine (EBM)</c:v>
                </c:pt>
                <c:pt idx="16">
                  <c:v>Pielęgniarstwo radiologiczne </c:v>
                </c:pt>
                <c:pt idx="17">
                  <c:v>Seminarium dyplomowe </c:v>
                </c:pt>
                <c:pt idx="18">
                  <c:v>Praktyka zawodowa 2</c:v>
                </c:pt>
                <c:pt idx="19">
                  <c:v>Praktyka zawodowa 3</c:v>
                </c:pt>
                <c:pt idx="20">
                  <c:v>Szkolenie BHP i P.P</c:v>
                </c:pt>
                <c:pt idx="21">
                  <c:v>Przysposobienie biblioteczne</c:v>
                </c:pt>
                <c:pt idx="22">
                  <c:v>Żywienie w profilaktyce chorób/ Profilaktyka swoista i badania przesiewowe</c:v>
                </c:pt>
                <c:pt idx="23">
                  <c:v>sumy dla 1 roku</c:v>
                </c:pt>
                <c:pt idx="24">
                  <c:v>Zaawansowane badania TK i MR w pediatrii</c:v>
                </c:pt>
                <c:pt idx="25">
                  <c:v>Nowoczesne techniki radioterapii</c:v>
                </c:pt>
                <c:pt idx="26">
                  <c:v>Medycyna nuklearna</c:v>
                </c:pt>
                <c:pt idx="27">
                  <c:v>Zajęcia praktyczne: Zaawansowane badania tomografii komputerowej (TK)</c:v>
                </c:pt>
                <c:pt idx="28">
                  <c:v>Biostatystyka </c:v>
                </c:pt>
                <c:pt idx="29">
                  <c:v>Praktyka zawodowa 4</c:v>
                </c:pt>
                <c:pt idx="30">
                  <c:v>Radiologia zabiegowa w kardiologii</c:v>
                </c:pt>
                <c:pt idx="31">
                  <c:v>Seminarium dyplomowe</c:v>
                </c:pt>
                <c:pt idx="32">
                  <c:v>Zajęcia praktyczne: Zaawansowane badania rezonansu magnetycznego (MR)</c:v>
                </c:pt>
                <c:pt idx="33">
                  <c:v>Zajęcia praktyczne: Radiologia zabiegowa w kardiologii</c:v>
                </c:pt>
                <c:pt idx="34">
                  <c:v>Radiologia w stanach nagłych </c:v>
                </c:pt>
                <c:pt idx="35">
                  <c:v>Farmakologia radiologiczna </c:v>
                </c:pt>
                <c:pt idx="36">
                  <c:v>Techniki obrazowe stosowane w onkologii </c:v>
                </c:pt>
                <c:pt idx="37">
                  <c:v>Problematyka zdrowia publicznego / Organizacja systemu ochrony zdrowia</c:v>
                </c:pt>
                <c:pt idx="38">
                  <c:v>Komunikacja interdyscyplinarna i przywództwo w zespole medycznym/ Komunikacja kryzysowa i psychoedukacja pacjenta w pracy elektroradiologa</c:v>
                </c:pt>
                <c:pt idx="39">
                  <c:v>Diagnostyka czynnościowa układu oddechowego i snu/ Diagnostyka czynnościowa układu krążenia</c:v>
                </c:pt>
                <c:pt idx="40">
                  <c:v>Dialog i współpraca w praktyce klinicznej</c:v>
                </c:pt>
                <c:pt idx="41">
                  <c:v> </c:v>
                </c:pt>
                <c:pt idx="42">
                  <c:v>sumy dla 2 roku</c:v>
                </c:pt>
              </c:strCache>
            </c:strRef>
          </c:cat>
          <c:val>
            <c:numRef>
              <c:f>Matryca!$Q$20:$Q$62</c:f>
              <c:numCache>
                <c:formatCode>General</c:formatCode>
                <c:ptCount val="43"/>
                <c:pt idx="0">
                  <c:v>9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2</c:v>
                </c:pt>
                <c:pt idx="5">
                  <c:v>5</c:v>
                </c:pt>
                <c:pt idx="6">
                  <c:v>3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4</c:v>
                </c:pt>
                <c:pt idx="11">
                  <c:v>3</c:v>
                </c:pt>
                <c:pt idx="12">
                  <c:v>12</c:v>
                </c:pt>
                <c:pt idx="13">
                  <c:v>4</c:v>
                </c:pt>
                <c:pt idx="14">
                  <c:v>7</c:v>
                </c:pt>
                <c:pt idx="15">
                  <c:v>3</c:v>
                </c:pt>
                <c:pt idx="16">
                  <c:v>8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0</c:v>
                </c:pt>
                <c:pt idx="23">
                  <c:v>93</c:v>
                </c:pt>
                <c:pt idx="24">
                  <c:v>7</c:v>
                </c:pt>
                <c:pt idx="25">
                  <c:v>3</c:v>
                </c:pt>
                <c:pt idx="26">
                  <c:v>4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6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0</c:v>
                </c:pt>
                <c:pt idx="42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D-46A9-9CCF-82A05F243236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3BD-46A9-9CCF-82A05F2432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Matryca!$I$20:$I$62</c:f>
              <c:strCache>
                <c:ptCount val="43"/>
                <c:pt idx="0">
                  <c:v>Zawansowane techniki radiologiczne </c:v>
                </c:pt>
                <c:pt idx="1">
                  <c:v>Tomografia komputerowa serca i układu krążenia</c:v>
                </c:pt>
                <c:pt idx="2">
                  <c:v>Zaawansowane techniki rezonansu magnetycznego (MR) w neurologii</c:v>
                </c:pt>
                <c:pt idx="3">
                  <c:v>Zaawansowane techniki rezonansu magnetycznego (MR) w kardiologii</c:v>
                </c:pt>
                <c:pt idx="4">
                  <c:v>Zajęcia praktyczne: Tomografia komputerowa (TK)</c:v>
                </c:pt>
                <c:pt idx="5">
                  <c:v>Zajęcia praktyczne: Rezonans magnetyczny (MR)</c:v>
                </c:pt>
                <c:pt idx="6">
                  <c:v>Metody i techniki badań naukowych </c:v>
                </c:pt>
                <c:pt idx="7">
                  <c:v>Zdrowie środowiskowe / Zagrożenia epidemiologiczne</c:v>
                </c:pt>
                <c:pt idx="8">
                  <c:v>Praktyka zawodowa 1</c:v>
                </c:pt>
                <c:pt idx="9">
                  <c:v>Język obcy</c:v>
                </c:pt>
                <c:pt idx="10">
                  <c:v>Radiologia zabiegowa </c:v>
                </c:pt>
                <c:pt idx="11">
                  <c:v>Zajęcia praktyczne: Radiologia zabiegowa</c:v>
                </c:pt>
                <c:pt idx="12">
                  <c:v>Procedury wzorcowe </c:v>
                </c:pt>
                <c:pt idx="13">
                  <c:v>Transformacja cyfrowa w zdrowiu: od e-zdrowia do teleopieki</c:v>
                </c:pt>
                <c:pt idx="14">
                  <c:v>Prawo medyczne </c:v>
                </c:pt>
                <c:pt idx="15">
                  <c:v>Evidence Based Medicine (EBM)</c:v>
                </c:pt>
                <c:pt idx="16">
                  <c:v>Pielęgniarstwo radiologiczne </c:v>
                </c:pt>
                <c:pt idx="17">
                  <c:v>Seminarium dyplomowe </c:v>
                </c:pt>
                <c:pt idx="18">
                  <c:v>Praktyka zawodowa 2</c:v>
                </c:pt>
                <c:pt idx="19">
                  <c:v>Praktyka zawodowa 3</c:v>
                </c:pt>
                <c:pt idx="20">
                  <c:v>Szkolenie BHP i P.P</c:v>
                </c:pt>
                <c:pt idx="21">
                  <c:v>Przysposobienie biblioteczne</c:v>
                </c:pt>
                <c:pt idx="22">
                  <c:v>Żywienie w profilaktyce chorób/ Profilaktyka swoista i badania przesiewowe</c:v>
                </c:pt>
                <c:pt idx="23">
                  <c:v>sumy dla 1 roku</c:v>
                </c:pt>
                <c:pt idx="24">
                  <c:v>Zaawansowane badania TK i MR w pediatrii</c:v>
                </c:pt>
                <c:pt idx="25">
                  <c:v>Nowoczesne techniki radioterapii</c:v>
                </c:pt>
                <c:pt idx="26">
                  <c:v>Medycyna nuklearna</c:v>
                </c:pt>
                <c:pt idx="27">
                  <c:v>Zajęcia praktyczne: Zaawansowane badania tomografii komputerowej (TK)</c:v>
                </c:pt>
                <c:pt idx="28">
                  <c:v>Biostatystyka </c:v>
                </c:pt>
                <c:pt idx="29">
                  <c:v>Praktyka zawodowa 4</c:v>
                </c:pt>
                <c:pt idx="30">
                  <c:v>Radiologia zabiegowa w kardiologii</c:v>
                </c:pt>
                <c:pt idx="31">
                  <c:v>Seminarium dyplomowe</c:v>
                </c:pt>
                <c:pt idx="32">
                  <c:v>Zajęcia praktyczne: Zaawansowane badania rezonansu magnetycznego (MR)</c:v>
                </c:pt>
                <c:pt idx="33">
                  <c:v>Zajęcia praktyczne: Radiologia zabiegowa w kardiologii</c:v>
                </c:pt>
                <c:pt idx="34">
                  <c:v>Radiologia w stanach nagłych </c:v>
                </c:pt>
                <c:pt idx="35">
                  <c:v>Farmakologia radiologiczna </c:v>
                </c:pt>
                <c:pt idx="36">
                  <c:v>Techniki obrazowe stosowane w onkologii </c:v>
                </c:pt>
                <c:pt idx="37">
                  <c:v>Problematyka zdrowia publicznego / Organizacja systemu ochrony zdrowia</c:v>
                </c:pt>
                <c:pt idx="38">
                  <c:v>Komunikacja interdyscyplinarna i przywództwo w zespole medycznym/ Komunikacja kryzysowa i psychoedukacja pacjenta w pracy elektroradiologa</c:v>
                </c:pt>
                <c:pt idx="39">
                  <c:v>Diagnostyka czynnościowa układu oddechowego i snu/ Diagnostyka czynnościowa układu krążenia</c:v>
                </c:pt>
                <c:pt idx="40">
                  <c:v>Dialog i współpraca w praktyce klinicznej</c:v>
                </c:pt>
                <c:pt idx="41">
                  <c:v> </c:v>
                </c:pt>
                <c:pt idx="42">
                  <c:v>sumy dla 2 roku</c:v>
                </c:pt>
              </c:strCache>
            </c:strRef>
          </c:cat>
          <c:val>
            <c:numRef>
              <c:f>Matryca!$R$20:$R$62</c:f>
              <c:numCache>
                <c:formatCode>General</c:formatCode>
                <c:ptCount val="43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6</c:v>
                </c:pt>
                <c:pt idx="9">
                  <c:v>3</c:v>
                </c:pt>
                <c:pt idx="10">
                  <c:v>5</c:v>
                </c:pt>
                <c:pt idx="11">
                  <c:v>6</c:v>
                </c:pt>
                <c:pt idx="12">
                  <c:v>5</c:v>
                </c:pt>
                <c:pt idx="13">
                  <c:v>2</c:v>
                </c:pt>
                <c:pt idx="14">
                  <c:v>1</c:v>
                </c:pt>
                <c:pt idx="15">
                  <c:v>4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83</c:v>
                </c:pt>
                <c:pt idx="24">
                  <c:v>4</c:v>
                </c:pt>
                <c:pt idx="25">
                  <c:v>4</c:v>
                </c:pt>
                <c:pt idx="26">
                  <c:v>5</c:v>
                </c:pt>
                <c:pt idx="27">
                  <c:v>6</c:v>
                </c:pt>
                <c:pt idx="28">
                  <c:v>4</c:v>
                </c:pt>
                <c:pt idx="29">
                  <c:v>6</c:v>
                </c:pt>
                <c:pt idx="30">
                  <c:v>6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2</c:v>
                </c:pt>
                <c:pt idx="38">
                  <c:v>3</c:v>
                </c:pt>
                <c:pt idx="39">
                  <c:v>1</c:v>
                </c:pt>
                <c:pt idx="40">
                  <c:v>3</c:v>
                </c:pt>
                <c:pt idx="41">
                  <c:v>0</c:v>
                </c:pt>
                <c:pt idx="42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D-46A9-9CCF-82A05F243236}"/>
            </c:ext>
          </c:extLst>
        </c:ser>
        <c:ser>
          <c:idx val="2"/>
          <c:order val="2"/>
          <c:tx>
            <c:v>KOMPETENCJE SPOLECZNE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3BD-46A9-9CCF-82A05F2432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Matryca!$I$20:$I$62</c:f>
              <c:strCache>
                <c:ptCount val="43"/>
                <c:pt idx="0">
                  <c:v>Zawansowane techniki radiologiczne </c:v>
                </c:pt>
                <c:pt idx="1">
                  <c:v>Tomografia komputerowa serca i układu krążenia</c:v>
                </c:pt>
                <c:pt idx="2">
                  <c:v>Zaawansowane techniki rezonansu magnetycznego (MR) w neurologii</c:v>
                </c:pt>
                <c:pt idx="3">
                  <c:v>Zaawansowane techniki rezonansu magnetycznego (MR) w kardiologii</c:v>
                </c:pt>
                <c:pt idx="4">
                  <c:v>Zajęcia praktyczne: Tomografia komputerowa (TK)</c:v>
                </c:pt>
                <c:pt idx="5">
                  <c:v>Zajęcia praktyczne: Rezonans magnetyczny (MR)</c:v>
                </c:pt>
                <c:pt idx="6">
                  <c:v>Metody i techniki badań naukowych </c:v>
                </c:pt>
                <c:pt idx="7">
                  <c:v>Zdrowie środowiskowe / Zagrożenia epidemiologiczne</c:v>
                </c:pt>
                <c:pt idx="8">
                  <c:v>Praktyka zawodowa 1</c:v>
                </c:pt>
                <c:pt idx="9">
                  <c:v>Język obcy</c:v>
                </c:pt>
                <c:pt idx="10">
                  <c:v>Radiologia zabiegowa </c:v>
                </c:pt>
                <c:pt idx="11">
                  <c:v>Zajęcia praktyczne: Radiologia zabiegowa</c:v>
                </c:pt>
                <c:pt idx="12">
                  <c:v>Procedury wzorcowe </c:v>
                </c:pt>
                <c:pt idx="13">
                  <c:v>Transformacja cyfrowa w zdrowiu: od e-zdrowia do teleopieki</c:v>
                </c:pt>
                <c:pt idx="14">
                  <c:v>Prawo medyczne </c:v>
                </c:pt>
                <c:pt idx="15">
                  <c:v>Evidence Based Medicine (EBM)</c:v>
                </c:pt>
                <c:pt idx="16">
                  <c:v>Pielęgniarstwo radiologiczne </c:v>
                </c:pt>
                <c:pt idx="17">
                  <c:v>Seminarium dyplomowe </c:v>
                </c:pt>
                <c:pt idx="18">
                  <c:v>Praktyka zawodowa 2</c:v>
                </c:pt>
                <c:pt idx="19">
                  <c:v>Praktyka zawodowa 3</c:v>
                </c:pt>
                <c:pt idx="20">
                  <c:v>Szkolenie BHP i P.P</c:v>
                </c:pt>
                <c:pt idx="21">
                  <c:v>Przysposobienie biblioteczne</c:v>
                </c:pt>
                <c:pt idx="22">
                  <c:v>Żywienie w profilaktyce chorób/ Profilaktyka swoista i badania przesiewowe</c:v>
                </c:pt>
                <c:pt idx="23">
                  <c:v>sumy dla 1 roku</c:v>
                </c:pt>
                <c:pt idx="24">
                  <c:v>Zaawansowane badania TK i MR w pediatrii</c:v>
                </c:pt>
                <c:pt idx="25">
                  <c:v>Nowoczesne techniki radioterapii</c:v>
                </c:pt>
                <c:pt idx="26">
                  <c:v>Medycyna nuklearna</c:v>
                </c:pt>
                <c:pt idx="27">
                  <c:v>Zajęcia praktyczne: Zaawansowane badania tomografii komputerowej (TK)</c:v>
                </c:pt>
                <c:pt idx="28">
                  <c:v>Biostatystyka </c:v>
                </c:pt>
                <c:pt idx="29">
                  <c:v>Praktyka zawodowa 4</c:v>
                </c:pt>
                <c:pt idx="30">
                  <c:v>Radiologia zabiegowa w kardiologii</c:v>
                </c:pt>
                <c:pt idx="31">
                  <c:v>Seminarium dyplomowe</c:v>
                </c:pt>
                <c:pt idx="32">
                  <c:v>Zajęcia praktyczne: Zaawansowane badania rezonansu magnetycznego (MR)</c:v>
                </c:pt>
                <c:pt idx="33">
                  <c:v>Zajęcia praktyczne: Radiologia zabiegowa w kardiologii</c:v>
                </c:pt>
                <c:pt idx="34">
                  <c:v>Radiologia w stanach nagłych </c:v>
                </c:pt>
                <c:pt idx="35">
                  <c:v>Farmakologia radiologiczna </c:v>
                </c:pt>
                <c:pt idx="36">
                  <c:v>Techniki obrazowe stosowane w onkologii </c:v>
                </c:pt>
                <c:pt idx="37">
                  <c:v>Problematyka zdrowia publicznego / Organizacja systemu ochrony zdrowia</c:v>
                </c:pt>
                <c:pt idx="38">
                  <c:v>Komunikacja interdyscyplinarna i przywództwo w zespole medycznym/ Komunikacja kryzysowa i psychoedukacja pacjenta w pracy elektroradiologa</c:v>
                </c:pt>
                <c:pt idx="39">
                  <c:v>Diagnostyka czynnościowa układu oddechowego i snu/ Diagnostyka czynnościowa układu krążenia</c:v>
                </c:pt>
                <c:pt idx="40">
                  <c:v>Dialog i współpraca w praktyce klinicznej</c:v>
                </c:pt>
                <c:pt idx="41">
                  <c:v> </c:v>
                </c:pt>
                <c:pt idx="42">
                  <c:v>sumy dla 2 roku</c:v>
                </c:pt>
              </c:strCache>
            </c:strRef>
          </c:cat>
          <c:val>
            <c:numRef>
              <c:f>Matryca!$S$20:$S$62</c:f>
              <c:numCache>
                <c:formatCode>General</c:formatCode>
                <c:ptCount val="43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44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3</c:v>
                </c:pt>
                <c:pt idx="31">
                  <c:v>1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3</c:v>
                </c:pt>
                <c:pt idx="39">
                  <c:v>2</c:v>
                </c:pt>
                <c:pt idx="40">
                  <c:v>3</c:v>
                </c:pt>
                <c:pt idx="41">
                  <c:v>0</c:v>
                </c:pt>
                <c:pt idx="42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BD-46A9-9CCF-82A05F24323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STOPIEŃ WYSYCENIA EFEKTÓW PRZEDMIOTOWYCH W CYKLU KSZTAŁCENIA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Matryca!$DC$18:$KO$19</c:f>
              <c:multiLvlStrCache>
                <c:ptCount val="195"/>
                <c:lvl>
                  <c:pt idx="0">
                    <c:v>P_W01</c:v>
                  </c:pt>
                  <c:pt idx="1">
                    <c:v>P_W02</c:v>
                  </c:pt>
                  <c:pt idx="2">
                    <c:v>P_W03</c:v>
                  </c:pt>
                  <c:pt idx="3">
                    <c:v>P_W04</c:v>
                  </c:pt>
                  <c:pt idx="4">
                    <c:v>P_W05</c:v>
                  </c:pt>
                  <c:pt idx="5">
                    <c:v>P_W06</c:v>
                  </c:pt>
                  <c:pt idx="6">
                    <c:v>P_W07</c:v>
                  </c:pt>
                  <c:pt idx="7">
                    <c:v>P_W08</c:v>
                  </c:pt>
                  <c:pt idx="8">
                    <c:v>P_W09</c:v>
                  </c:pt>
                  <c:pt idx="9">
                    <c:v>P_W10</c:v>
                  </c:pt>
                  <c:pt idx="10">
                    <c:v>P_W11</c:v>
                  </c:pt>
                  <c:pt idx="11">
                    <c:v>P_W12</c:v>
                  </c:pt>
                  <c:pt idx="12">
                    <c:v>P_W13</c:v>
                  </c:pt>
                  <c:pt idx="13">
                    <c:v>P_W14</c:v>
                  </c:pt>
                  <c:pt idx="14">
                    <c:v>P_W15</c:v>
                  </c:pt>
                  <c:pt idx="15">
                    <c:v>P_W16</c:v>
                  </c:pt>
                  <c:pt idx="16">
                    <c:v>P_W17</c:v>
                  </c:pt>
                  <c:pt idx="17">
                    <c:v>P_W18</c:v>
                  </c:pt>
                  <c:pt idx="18">
                    <c:v>P_W19</c:v>
                  </c:pt>
                  <c:pt idx="19">
                    <c:v>P_W20</c:v>
                  </c:pt>
                  <c:pt idx="20">
                    <c:v>P_W21</c:v>
                  </c:pt>
                  <c:pt idx="21">
                    <c:v>P_W22</c:v>
                  </c:pt>
                  <c:pt idx="22">
                    <c:v>P_W23</c:v>
                  </c:pt>
                  <c:pt idx="23">
                    <c:v>P_W24</c:v>
                  </c:pt>
                  <c:pt idx="24">
                    <c:v>P_W25</c:v>
                  </c:pt>
                  <c:pt idx="25">
                    <c:v>P_W26</c:v>
                  </c:pt>
                  <c:pt idx="26">
                    <c:v>P_W27</c:v>
                  </c:pt>
                  <c:pt idx="27">
                    <c:v>P_W28</c:v>
                  </c:pt>
                  <c:pt idx="28">
                    <c:v>P_W29</c:v>
                  </c:pt>
                  <c:pt idx="29">
                    <c:v>P_W30</c:v>
                  </c:pt>
                  <c:pt idx="30">
                    <c:v>P_W31</c:v>
                  </c:pt>
                  <c:pt idx="31">
                    <c:v>P_W32</c:v>
                  </c:pt>
                  <c:pt idx="32">
                    <c:v>P_W33</c:v>
                  </c:pt>
                  <c:pt idx="33">
                    <c:v>P_W34</c:v>
                  </c:pt>
                  <c:pt idx="34">
                    <c:v>P_W35</c:v>
                  </c:pt>
                  <c:pt idx="35">
                    <c:v>P_W36</c:v>
                  </c:pt>
                  <c:pt idx="36">
                    <c:v>P_W37</c:v>
                  </c:pt>
                  <c:pt idx="37">
                    <c:v>P_W38</c:v>
                  </c:pt>
                  <c:pt idx="38">
                    <c:v>P_W39</c:v>
                  </c:pt>
                  <c:pt idx="39">
                    <c:v>P_W40</c:v>
                  </c:pt>
                  <c:pt idx="40">
                    <c:v>P_W41</c:v>
                  </c:pt>
                  <c:pt idx="41">
                    <c:v>P_W42</c:v>
                  </c:pt>
                  <c:pt idx="42">
                    <c:v>P_W43</c:v>
                  </c:pt>
                  <c:pt idx="43">
                    <c:v>P_W44</c:v>
                  </c:pt>
                  <c:pt idx="44">
                    <c:v>P_W45</c:v>
                  </c:pt>
                  <c:pt idx="45">
                    <c:v>P_W46</c:v>
                  </c:pt>
                  <c:pt idx="46">
                    <c:v>P_W47</c:v>
                  </c:pt>
                  <c:pt idx="47">
                    <c:v>P_W48</c:v>
                  </c:pt>
                  <c:pt idx="48">
                    <c:v>P_W49</c:v>
                  </c:pt>
                  <c:pt idx="49">
                    <c:v>P_W50</c:v>
                  </c:pt>
                  <c:pt idx="50">
                    <c:v>P_W51</c:v>
                  </c:pt>
                  <c:pt idx="51">
                    <c:v>P_W52</c:v>
                  </c:pt>
                  <c:pt idx="52">
                    <c:v>P_W53</c:v>
                  </c:pt>
                  <c:pt idx="53">
                    <c:v>P_W54</c:v>
                  </c:pt>
                  <c:pt idx="54">
                    <c:v>P_W55</c:v>
                  </c:pt>
                  <c:pt idx="55">
                    <c:v>P_W56</c:v>
                  </c:pt>
                  <c:pt idx="56">
                    <c:v>P_W57</c:v>
                  </c:pt>
                  <c:pt idx="57">
                    <c:v>P_W58</c:v>
                  </c:pt>
                  <c:pt idx="58">
                    <c:v>P_W59</c:v>
                  </c:pt>
                  <c:pt idx="59">
                    <c:v>P_W60</c:v>
                  </c:pt>
                  <c:pt idx="60">
                    <c:v>P_W61</c:v>
                  </c:pt>
                  <c:pt idx="61">
                    <c:v>P_W62</c:v>
                  </c:pt>
                  <c:pt idx="62">
                    <c:v>P_W63</c:v>
                  </c:pt>
                  <c:pt idx="63">
                    <c:v>P_W64</c:v>
                  </c:pt>
                  <c:pt idx="64">
                    <c:v>P_W65</c:v>
                  </c:pt>
                  <c:pt idx="65">
                    <c:v>P_W66</c:v>
                  </c:pt>
                  <c:pt idx="66">
                    <c:v>P_W67</c:v>
                  </c:pt>
                  <c:pt idx="67">
                    <c:v>P_W68</c:v>
                  </c:pt>
                  <c:pt idx="68">
                    <c:v>P_W69</c:v>
                  </c:pt>
                  <c:pt idx="69">
                    <c:v>P_W70</c:v>
                  </c:pt>
                  <c:pt idx="70">
                    <c:v>P_W71</c:v>
                  </c:pt>
                  <c:pt idx="71">
                    <c:v>P_W72</c:v>
                  </c:pt>
                  <c:pt idx="72">
                    <c:v>P_W73</c:v>
                  </c:pt>
                  <c:pt idx="73">
                    <c:v>P_W74</c:v>
                  </c:pt>
                  <c:pt idx="74">
                    <c:v>P_W75</c:v>
                  </c:pt>
                  <c:pt idx="75">
                    <c:v>P_W76</c:v>
                  </c:pt>
                  <c:pt idx="76">
                    <c:v>P_W77</c:v>
                  </c:pt>
                  <c:pt idx="77">
                    <c:v>P_W78</c:v>
                  </c:pt>
                  <c:pt idx="78">
                    <c:v>P_W79</c:v>
                  </c:pt>
                  <c:pt idx="79">
                    <c:v>P_W80</c:v>
                  </c:pt>
                  <c:pt idx="80">
                    <c:v>P_W81</c:v>
                  </c:pt>
                  <c:pt idx="81">
                    <c:v>P_W82</c:v>
                  </c:pt>
                  <c:pt idx="82">
                    <c:v>P_W83</c:v>
                  </c:pt>
                  <c:pt idx="83">
                    <c:v>P_W84</c:v>
                  </c:pt>
                  <c:pt idx="84">
                    <c:v>P_W85</c:v>
                  </c:pt>
                  <c:pt idx="85">
                    <c:v>P_W86</c:v>
                  </c:pt>
                  <c:pt idx="86">
                    <c:v>P_W87</c:v>
                  </c:pt>
                  <c:pt idx="87">
                    <c:v>P_W88</c:v>
                  </c:pt>
                  <c:pt idx="88">
                    <c:v>P_W89</c:v>
                  </c:pt>
                  <c:pt idx="89">
                    <c:v>P_W90</c:v>
                  </c:pt>
                  <c:pt idx="90">
                    <c:v>P_U01</c:v>
                  </c:pt>
                  <c:pt idx="91">
                    <c:v>P_U02</c:v>
                  </c:pt>
                  <c:pt idx="92">
                    <c:v>P_U03</c:v>
                  </c:pt>
                  <c:pt idx="93">
                    <c:v>P_U04</c:v>
                  </c:pt>
                  <c:pt idx="94">
                    <c:v>P_U05</c:v>
                  </c:pt>
                  <c:pt idx="95">
                    <c:v>P_U06</c:v>
                  </c:pt>
                  <c:pt idx="96">
                    <c:v>P_U07</c:v>
                  </c:pt>
                  <c:pt idx="97">
                    <c:v>P_U08</c:v>
                  </c:pt>
                  <c:pt idx="98">
                    <c:v>P_U09</c:v>
                  </c:pt>
                  <c:pt idx="99">
                    <c:v>P_U10</c:v>
                  </c:pt>
                  <c:pt idx="100">
                    <c:v>P_U11</c:v>
                  </c:pt>
                  <c:pt idx="101">
                    <c:v>P_U12</c:v>
                  </c:pt>
                  <c:pt idx="102">
                    <c:v>P_U13</c:v>
                  </c:pt>
                  <c:pt idx="103">
                    <c:v>P_U14</c:v>
                  </c:pt>
                  <c:pt idx="104">
                    <c:v>P_U15</c:v>
                  </c:pt>
                  <c:pt idx="105">
                    <c:v>P_U16</c:v>
                  </c:pt>
                  <c:pt idx="106">
                    <c:v>P_U17</c:v>
                  </c:pt>
                  <c:pt idx="107">
                    <c:v>P_U18</c:v>
                  </c:pt>
                  <c:pt idx="108">
                    <c:v>P_U19</c:v>
                  </c:pt>
                  <c:pt idx="109">
                    <c:v>P_U20</c:v>
                  </c:pt>
                  <c:pt idx="110">
                    <c:v>P_U21</c:v>
                  </c:pt>
                  <c:pt idx="111">
                    <c:v>P_U22</c:v>
                  </c:pt>
                  <c:pt idx="112">
                    <c:v>P_U23</c:v>
                  </c:pt>
                  <c:pt idx="113">
                    <c:v>P_U24</c:v>
                  </c:pt>
                  <c:pt idx="114">
                    <c:v>P_U25</c:v>
                  </c:pt>
                  <c:pt idx="115">
                    <c:v>P_U26</c:v>
                  </c:pt>
                  <c:pt idx="116">
                    <c:v>P_U27</c:v>
                  </c:pt>
                  <c:pt idx="117">
                    <c:v>P_U28</c:v>
                  </c:pt>
                  <c:pt idx="118">
                    <c:v>P_U29</c:v>
                  </c:pt>
                  <c:pt idx="119">
                    <c:v>P_U30</c:v>
                  </c:pt>
                  <c:pt idx="120">
                    <c:v>P_U31</c:v>
                  </c:pt>
                  <c:pt idx="121">
                    <c:v>P_U32</c:v>
                  </c:pt>
                  <c:pt idx="122">
                    <c:v>P_U33</c:v>
                  </c:pt>
                  <c:pt idx="123">
                    <c:v>P_U34</c:v>
                  </c:pt>
                  <c:pt idx="124">
                    <c:v>P_U35</c:v>
                  </c:pt>
                  <c:pt idx="125">
                    <c:v>P_U36</c:v>
                  </c:pt>
                  <c:pt idx="126">
                    <c:v>P_U37</c:v>
                  </c:pt>
                  <c:pt idx="127">
                    <c:v>P_U38</c:v>
                  </c:pt>
                  <c:pt idx="128">
                    <c:v>P_U39</c:v>
                  </c:pt>
                  <c:pt idx="129">
                    <c:v>P_U40</c:v>
                  </c:pt>
                  <c:pt idx="130">
                    <c:v>P_U41</c:v>
                  </c:pt>
                  <c:pt idx="131">
                    <c:v>P_U42</c:v>
                  </c:pt>
                  <c:pt idx="132">
                    <c:v>P_U43</c:v>
                  </c:pt>
                  <c:pt idx="133">
                    <c:v>P_U44</c:v>
                  </c:pt>
                  <c:pt idx="134">
                    <c:v>P_U45</c:v>
                  </c:pt>
                  <c:pt idx="135">
                    <c:v>P_U46</c:v>
                  </c:pt>
                  <c:pt idx="136">
                    <c:v>P_U47</c:v>
                  </c:pt>
                  <c:pt idx="137">
                    <c:v>P_U48</c:v>
                  </c:pt>
                  <c:pt idx="138">
                    <c:v>P_U49</c:v>
                  </c:pt>
                  <c:pt idx="139">
                    <c:v>P_U50</c:v>
                  </c:pt>
                  <c:pt idx="140">
                    <c:v>P_U51</c:v>
                  </c:pt>
                  <c:pt idx="141">
                    <c:v>P_U52</c:v>
                  </c:pt>
                  <c:pt idx="142">
                    <c:v>P_U53</c:v>
                  </c:pt>
                  <c:pt idx="143">
                    <c:v>P_U54</c:v>
                  </c:pt>
                  <c:pt idx="144">
                    <c:v>P_U55</c:v>
                  </c:pt>
                  <c:pt idx="145">
                    <c:v>P_U56</c:v>
                  </c:pt>
                  <c:pt idx="146">
                    <c:v>P_U57</c:v>
                  </c:pt>
                  <c:pt idx="147">
                    <c:v>P_U58</c:v>
                  </c:pt>
                  <c:pt idx="148">
                    <c:v>P_U59</c:v>
                  </c:pt>
                  <c:pt idx="149">
                    <c:v>P_U60</c:v>
                  </c:pt>
                  <c:pt idx="150">
                    <c:v>P_U61</c:v>
                  </c:pt>
                  <c:pt idx="151">
                    <c:v>P_U62</c:v>
                  </c:pt>
                  <c:pt idx="152">
                    <c:v>P_U63</c:v>
                  </c:pt>
                  <c:pt idx="153">
                    <c:v>P_U64</c:v>
                  </c:pt>
                  <c:pt idx="154">
                    <c:v>P_U65</c:v>
                  </c:pt>
                  <c:pt idx="155">
                    <c:v>P_U66</c:v>
                  </c:pt>
                  <c:pt idx="156">
                    <c:v>P_U67</c:v>
                  </c:pt>
                  <c:pt idx="157">
                    <c:v>P_U68</c:v>
                  </c:pt>
                  <c:pt idx="158">
                    <c:v>P_U69</c:v>
                  </c:pt>
                  <c:pt idx="159">
                    <c:v>P_U70</c:v>
                  </c:pt>
                  <c:pt idx="160">
                    <c:v>P_U71</c:v>
                  </c:pt>
                  <c:pt idx="161">
                    <c:v>P_U72</c:v>
                  </c:pt>
                  <c:pt idx="162">
                    <c:v>P_U73</c:v>
                  </c:pt>
                  <c:pt idx="163">
                    <c:v>P_U74</c:v>
                  </c:pt>
                  <c:pt idx="164">
                    <c:v>P_U75</c:v>
                  </c:pt>
                  <c:pt idx="165">
                    <c:v>P_U76</c:v>
                  </c:pt>
                  <c:pt idx="166">
                    <c:v>P_U77</c:v>
                  </c:pt>
                  <c:pt idx="167">
                    <c:v>P_U78</c:v>
                  </c:pt>
                  <c:pt idx="168">
                    <c:v>P_U79</c:v>
                  </c:pt>
                  <c:pt idx="169">
                    <c:v>P_U80</c:v>
                  </c:pt>
                  <c:pt idx="170">
                    <c:v>P_U81</c:v>
                  </c:pt>
                  <c:pt idx="171">
                    <c:v>P_U82</c:v>
                  </c:pt>
                  <c:pt idx="172">
                    <c:v>P_U83</c:v>
                  </c:pt>
                  <c:pt idx="173">
                    <c:v>P_U84</c:v>
                  </c:pt>
                  <c:pt idx="174">
                    <c:v>P_U85</c:v>
                  </c:pt>
                  <c:pt idx="175">
                    <c:v>P_U86</c:v>
                  </c:pt>
                  <c:pt idx="176">
                    <c:v>P_U87</c:v>
                  </c:pt>
                  <c:pt idx="177">
                    <c:v>P_U88</c:v>
                  </c:pt>
                  <c:pt idx="178">
                    <c:v>P_U89</c:v>
                  </c:pt>
                  <c:pt idx="179">
                    <c:v>P_U90</c:v>
                  </c:pt>
                  <c:pt idx="180">
                    <c:v>P_K01</c:v>
                  </c:pt>
                  <c:pt idx="181">
                    <c:v>P_K02</c:v>
                  </c:pt>
                  <c:pt idx="182">
                    <c:v>P_K03</c:v>
                  </c:pt>
                  <c:pt idx="183">
                    <c:v>P_K04</c:v>
                  </c:pt>
                  <c:pt idx="184">
                    <c:v>P_K05</c:v>
                  </c:pt>
                  <c:pt idx="185">
                    <c:v>P_K06</c:v>
                  </c:pt>
                  <c:pt idx="186">
                    <c:v>P_K07</c:v>
                  </c:pt>
                  <c:pt idx="187">
                    <c:v>P_K08</c:v>
                  </c:pt>
                  <c:pt idx="188">
                    <c:v>P_K09</c:v>
                  </c:pt>
                  <c:pt idx="189">
                    <c:v>P_K10</c:v>
                  </c:pt>
                  <c:pt idx="190">
                    <c:v>P_K11</c:v>
                  </c:pt>
                  <c:pt idx="191">
                    <c:v>P_K12</c:v>
                  </c:pt>
                  <c:pt idx="192">
                    <c:v>P_K13</c:v>
                  </c:pt>
                  <c:pt idx="193">
                    <c:v>P_K14</c:v>
                  </c:pt>
                  <c:pt idx="194">
                    <c:v>P_K15</c:v>
                  </c:pt>
                </c:lvl>
                <c:lvl>
                  <c:pt idx="0">
                    <c:v>Wiedza</c:v>
                  </c:pt>
                  <c:pt idx="90">
                    <c:v>Umiejętności</c:v>
                  </c:pt>
                  <c:pt idx="180">
                    <c:v>Kompetencje społeczne</c:v>
                  </c:pt>
                </c:lvl>
              </c:multiLvlStrCache>
            </c:multiLvlStrRef>
          </c:cat>
          <c:val>
            <c:numRef>
              <c:f>Matryca!$DC$63:$KO$63</c:f>
              <c:numCache>
                <c:formatCode>General</c:formatCode>
                <c:ptCount val="1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DA-4F6D-B7D8-52C644E4EAC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854899584"/>
        <c:axId val="1854907488"/>
      </c:barChart>
      <c:catAx>
        <c:axId val="185489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54907488"/>
        <c:crosses val="autoZero"/>
        <c:auto val="1"/>
        <c:lblAlgn val="ctr"/>
        <c:lblOffset val="100"/>
        <c:noMultiLvlLbl val="0"/>
      </c:catAx>
      <c:valAx>
        <c:axId val="1854907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54899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KIERUNKOWYCH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Matryca_fakultety!$T$18:$LE$19</c:f>
              <c:multiLvlStrCache>
                <c:ptCount val="286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K_W13</c:v>
                  </c:pt>
                  <c:pt idx="13">
                    <c:v>K_W14</c:v>
                  </c:pt>
                  <c:pt idx="14">
                    <c:v>K_W15</c:v>
                  </c:pt>
                  <c:pt idx="15">
                    <c:v>K_W16</c:v>
                  </c:pt>
                  <c:pt idx="16">
                    <c:v>K_W17</c:v>
                  </c:pt>
                  <c:pt idx="17">
                    <c:v>K_W18</c:v>
                  </c:pt>
                  <c:pt idx="18">
                    <c:v>K_W19</c:v>
                  </c:pt>
                  <c:pt idx="19">
                    <c:v>K_W20</c:v>
                  </c:pt>
                  <c:pt idx="20">
                    <c:v>K_W21</c:v>
                  </c:pt>
                  <c:pt idx="21">
                    <c:v>K_W22</c:v>
                  </c:pt>
                  <c:pt idx="22">
                    <c:v>K_W23</c:v>
                  </c:pt>
                  <c:pt idx="23">
                    <c:v>K_W24</c:v>
                  </c:pt>
                  <c:pt idx="24">
                    <c:v>K_W25</c:v>
                  </c:pt>
                  <c:pt idx="25">
                    <c:v>K_W26</c:v>
                  </c:pt>
                  <c:pt idx="26">
                    <c:v>K_W27</c:v>
                  </c:pt>
                  <c:pt idx="27">
                    <c:v>K_W28</c:v>
                  </c:pt>
                  <c:pt idx="28">
                    <c:v>K_W29</c:v>
                  </c:pt>
                  <c:pt idx="29">
                    <c:v>K_W30</c:v>
                  </c:pt>
                  <c:pt idx="30">
                    <c:v>K_W31</c:v>
                  </c:pt>
                  <c:pt idx="31">
                    <c:v>K_W32</c:v>
                  </c:pt>
                  <c:pt idx="32">
                    <c:v>K_W33</c:v>
                  </c:pt>
                  <c:pt idx="33">
                    <c:v>K_W34</c:v>
                  </c:pt>
                  <c:pt idx="34">
                    <c:v>K_W35</c:v>
                  </c:pt>
                  <c:pt idx="35">
                    <c:v>K_W36</c:v>
                  </c:pt>
                  <c:pt idx="36">
                    <c:v>K_W37</c:v>
                  </c:pt>
                  <c:pt idx="37">
                    <c:v>K_W38</c:v>
                  </c:pt>
                  <c:pt idx="38">
                    <c:v>K_W39</c:v>
                  </c:pt>
                  <c:pt idx="39">
                    <c:v>K_W40</c:v>
                  </c:pt>
                  <c:pt idx="40">
                    <c:v>K_W41</c:v>
                  </c:pt>
                  <c:pt idx="41">
                    <c:v>K_W42</c:v>
                  </c:pt>
                  <c:pt idx="42">
                    <c:v>K_W43</c:v>
                  </c:pt>
                  <c:pt idx="43">
                    <c:v>K_W44</c:v>
                  </c:pt>
                  <c:pt idx="44">
                    <c:v>K_W45</c:v>
                  </c:pt>
                  <c:pt idx="45">
                    <c:v>K_W46</c:v>
                  </c:pt>
                  <c:pt idx="46">
                    <c:v>K_W47</c:v>
                  </c:pt>
                  <c:pt idx="47">
                    <c:v>K_W48</c:v>
                  </c:pt>
                  <c:pt idx="48">
                    <c:v>K_W49</c:v>
                  </c:pt>
                  <c:pt idx="49">
                    <c:v>K_W50</c:v>
                  </c:pt>
                  <c:pt idx="50">
                    <c:v>K_W51</c:v>
                  </c:pt>
                  <c:pt idx="51">
                    <c:v>K_W52</c:v>
                  </c:pt>
                  <c:pt idx="52">
                    <c:v>K_W53</c:v>
                  </c:pt>
                  <c:pt idx="53">
                    <c:v>S.W1</c:v>
                  </c:pt>
                  <c:pt idx="54">
                    <c:v>S.W2</c:v>
                  </c:pt>
                  <c:pt idx="55">
                    <c:v>S.W3</c:v>
                  </c:pt>
                  <c:pt idx="56">
                    <c:v>P.W1</c:v>
                  </c:pt>
                  <c:pt idx="57">
                    <c:v>P.W2</c:v>
                  </c:pt>
                  <c:pt idx="58">
                    <c:v>P.W3</c:v>
                  </c:pt>
                  <c:pt idx="59">
                    <c:v>K_U01</c:v>
                  </c:pt>
                  <c:pt idx="60">
                    <c:v>K_U02</c:v>
                  </c:pt>
                  <c:pt idx="61">
                    <c:v>K_U03</c:v>
                  </c:pt>
                  <c:pt idx="62">
                    <c:v>K_U04</c:v>
                  </c:pt>
                  <c:pt idx="63">
                    <c:v>K_U05</c:v>
                  </c:pt>
                  <c:pt idx="64">
                    <c:v>K_U06</c:v>
                  </c:pt>
                  <c:pt idx="65">
                    <c:v>K_U07</c:v>
                  </c:pt>
                  <c:pt idx="66">
                    <c:v>K_U08</c:v>
                  </c:pt>
                  <c:pt idx="67">
                    <c:v>K_U09</c:v>
                  </c:pt>
                  <c:pt idx="68">
                    <c:v>K_U10</c:v>
                  </c:pt>
                  <c:pt idx="69">
                    <c:v>K_U11</c:v>
                  </c:pt>
                  <c:pt idx="70">
                    <c:v>K_U12</c:v>
                  </c:pt>
                  <c:pt idx="71">
                    <c:v>K_U13</c:v>
                  </c:pt>
                  <c:pt idx="72">
                    <c:v>K_U14</c:v>
                  </c:pt>
                  <c:pt idx="73">
                    <c:v>K_U15</c:v>
                  </c:pt>
                  <c:pt idx="74">
                    <c:v>K_U16</c:v>
                  </c:pt>
                  <c:pt idx="75">
                    <c:v>K_U17</c:v>
                  </c:pt>
                  <c:pt idx="76">
                    <c:v>K_U18</c:v>
                  </c:pt>
                  <c:pt idx="77">
                    <c:v>K_U19</c:v>
                  </c:pt>
                  <c:pt idx="78">
                    <c:v>K_U20</c:v>
                  </c:pt>
                  <c:pt idx="79">
                    <c:v>K_U21</c:v>
                  </c:pt>
                  <c:pt idx="80">
                    <c:v>K_K01</c:v>
                  </c:pt>
                  <c:pt idx="81">
                    <c:v>K_K02</c:v>
                  </c:pt>
                  <c:pt idx="82">
                    <c:v>K_K03</c:v>
                  </c:pt>
                  <c:pt idx="83">
                    <c:v>K_K04</c:v>
                  </c:pt>
                  <c:pt idx="84">
                    <c:v>K_K05</c:v>
                  </c:pt>
                  <c:pt idx="85">
                    <c:v>K_K06</c:v>
                  </c:pt>
                  <c:pt idx="86">
                    <c:v>K_K07</c:v>
                  </c:pt>
                  <c:pt idx="87">
                    <c:v>P_W01</c:v>
                  </c:pt>
                  <c:pt idx="88">
                    <c:v>P_W02</c:v>
                  </c:pt>
                  <c:pt idx="89">
                    <c:v>P_W03</c:v>
                  </c:pt>
                  <c:pt idx="90">
                    <c:v>P_W04</c:v>
                  </c:pt>
                  <c:pt idx="91">
                    <c:v>P_W05</c:v>
                  </c:pt>
                  <c:pt idx="92">
                    <c:v>P_W06</c:v>
                  </c:pt>
                  <c:pt idx="93">
                    <c:v>P_W07</c:v>
                  </c:pt>
                  <c:pt idx="94">
                    <c:v>P_W08</c:v>
                  </c:pt>
                  <c:pt idx="95">
                    <c:v>P_W09</c:v>
                  </c:pt>
                  <c:pt idx="96">
                    <c:v>P_W10</c:v>
                  </c:pt>
                  <c:pt idx="97">
                    <c:v>P_W11</c:v>
                  </c:pt>
                  <c:pt idx="98">
                    <c:v>P_W12</c:v>
                  </c:pt>
                  <c:pt idx="99">
                    <c:v>P_W13</c:v>
                  </c:pt>
                  <c:pt idx="100">
                    <c:v>P_W14</c:v>
                  </c:pt>
                  <c:pt idx="101">
                    <c:v>P_W15</c:v>
                  </c:pt>
                  <c:pt idx="102">
                    <c:v>P_W16</c:v>
                  </c:pt>
                  <c:pt idx="103">
                    <c:v>P_W17</c:v>
                  </c:pt>
                  <c:pt idx="104">
                    <c:v>P_W18</c:v>
                  </c:pt>
                  <c:pt idx="105">
                    <c:v>P_W19</c:v>
                  </c:pt>
                  <c:pt idx="106">
                    <c:v>P_W20</c:v>
                  </c:pt>
                  <c:pt idx="107">
                    <c:v>P_W21</c:v>
                  </c:pt>
                  <c:pt idx="108">
                    <c:v>P_W22</c:v>
                  </c:pt>
                  <c:pt idx="109">
                    <c:v>P_W23</c:v>
                  </c:pt>
                  <c:pt idx="110">
                    <c:v>P_W24</c:v>
                  </c:pt>
                  <c:pt idx="111">
                    <c:v>P_W25</c:v>
                  </c:pt>
                  <c:pt idx="112">
                    <c:v>P_W26</c:v>
                  </c:pt>
                  <c:pt idx="113">
                    <c:v>P_W27</c:v>
                  </c:pt>
                  <c:pt idx="114">
                    <c:v>P_W28</c:v>
                  </c:pt>
                  <c:pt idx="115">
                    <c:v>P_W29</c:v>
                  </c:pt>
                  <c:pt idx="116">
                    <c:v>P_W30</c:v>
                  </c:pt>
                  <c:pt idx="117">
                    <c:v>P_W31</c:v>
                  </c:pt>
                  <c:pt idx="118">
                    <c:v>P_W32</c:v>
                  </c:pt>
                  <c:pt idx="119">
                    <c:v>P_W33</c:v>
                  </c:pt>
                  <c:pt idx="120">
                    <c:v>P_W34</c:v>
                  </c:pt>
                  <c:pt idx="121">
                    <c:v>P_W35</c:v>
                  </c:pt>
                  <c:pt idx="122">
                    <c:v>P_W36</c:v>
                  </c:pt>
                  <c:pt idx="123">
                    <c:v>P_W37</c:v>
                  </c:pt>
                  <c:pt idx="124">
                    <c:v>P_W38</c:v>
                  </c:pt>
                  <c:pt idx="125">
                    <c:v>P_W39</c:v>
                  </c:pt>
                  <c:pt idx="126">
                    <c:v>P_W40</c:v>
                  </c:pt>
                  <c:pt idx="127">
                    <c:v>P_W41</c:v>
                  </c:pt>
                  <c:pt idx="128">
                    <c:v>P_W42</c:v>
                  </c:pt>
                  <c:pt idx="129">
                    <c:v>P_W43</c:v>
                  </c:pt>
                  <c:pt idx="130">
                    <c:v>P_W44</c:v>
                  </c:pt>
                  <c:pt idx="131">
                    <c:v>P_W45</c:v>
                  </c:pt>
                  <c:pt idx="132">
                    <c:v>P_W46</c:v>
                  </c:pt>
                  <c:pt idx="133">
                    <c:v>P_W47</c:v>
                  </c:pt>
                  <c:pt idx="134">
                    <c:v>P_W48</c:v>
                  </c:pt>
                  <c:pt idx="135">
                    <c:v>P_W49</c:v>
                  </c:pt>
                  <c:pt idx="136">
                    <c:v>P_W50</c:v>
                  </c:pt>
                  <c:pt idx="137">
                    <c:v>P_W51</c:v>
                  </c:pt>
                  <c:pt idx="138">
                    <c:v>P_W52</c:v>
                  </c:pt>
                  <c:pt idx="139">
                    <c:v>P_W53</c:v>
                  </c:pt>
                  <c:pt idx="140">
                    <c:v>P_W54</c:v>
                  </c:pt>
                  <c:pt idx="141">
                    <c:v>P_W55</c:v>
                  </c:pt>
                  <c:pt idx="142">
                    <c:v>P_W56</c:v>
                  </c:pt>
                  <c:pt idx="143">
                    <c:v>P_W57</c:v>
                  </c:pt>
                  <c:pt idx="144">
                    <c:v>P_W58</c:v>
                  </c:pt>
                  <c:pt idx="145">
                    <c:v>P_W59</c:v>
                  </c:pt>
                  <c:pt idx="146">
                    <c:v>P_W60</c:v>
                  </c:pt>
                  <c:pt idx="147">
                    <c:v>P_W61</c:v>
                  </c:pt>
                  <c:pt idx="148">
                    <c:v>P_W62</c:v>
                  </c:pt>
                  <c:pt idx="149">
                    <c:v>P_W63</c:v>
                  </c:pt>
                  <c:pt idx="150">
                    <c:v>P_W64</c:v>
                  </c:pt>
                  <c:pt idx="151">
                    <c:v>P_W65</c:v>
                  </c:pt>
                  <c:pt idx="152">
                    <c:v>P_W66</c:v>
                  </c:pt>
                  <c:pt idx="153">
                    <c:v>P_W67</c:v>
                  </c:pt>
                  <c:pt idx="154">
                    <c:v>P_W68</c:v>
                  </c:pt>
                  <c:pt idx="155">
                    <c:v>P_W69</c:v>
                  </c:pt>
                  <c:pt idx="156">
                    <c:v>P_W70</c:v>
                  </c:pt>
                  <c:pt idx="157">
                    <c:v>P_W71</c:v>
                  </c:pt>
                  <c:pt idx="158">
                    <c:v>P_W72</c:v>
                  </c:pt>
                  <c:pt idx="159">
                    <c:v>P_W73</c:v>
                  </c:pt>
                  <c:pt idx="160">
                    <c:v>P_W74</c:v>
                  </c:pt>
                  <c:pt idx="161">
                    <c:v>P_W75</c:v>
                  </c:pt>
                  <c:pt idx="162">
                    <c:v>P_W76</c:v>
                  </c:pt>
                  <c:pt idx="163">
                    <c:v>P_W77</c:v>
                  </c:pt>
                  <c:pt idx="164">
                    <c:v>P_W78</c:v>
                  </c:pt>
                  <c:pt idx="165">
                    <c:v>P_W79</c:v>
                  </c:pt>
                  <c:pt idx="166">
                    <c:v>P_W80</c:v>
                  </c:pt>
                  <c:pt idx="167">
                    <c:v>P_W81</c:v>
                  </c:pt>
                  <c:pt idx="168">
                    <c:v>P_W82</c:v>
                  </c:pt>
                  <c:pt idx="169">
                    <c:v>P_W83</c:v>
                  </c:pt>
                  <c:pt idx="170">
                    <c:v>P_W84</c:v>
                  </c:pt>
                  <c:pt idx="171">
                    <c:v>P_W85</c:v>
                  </c:pt>
                  <c:pt idx="172">
                    <c:v>P_W86</c:v>
                  </c:pt>
                  <c:pt idx="173">
                    <c:v>P_W87</c:v>
                  </c:pt>
                  <c:pt idx="174">
                    <c:v>P_W88</c:v>
                  </c:pt>
                  <c:pt idx="175">
                    <c:v>P_W89</c:v>
                  </c:pt>
                  <c:pt idx="176">
                    <c:v>P_W90</c:v>
                  </c:pt>
                  <c:pt idx="177">
                    <c:v>P_U01</c:v>
                  </c:pt>
                  <c:pt idx="178">
                    <c:v>P_U02</c:v>
                  </c:pt>
                  <c:pt idx="179">
                    <c:v>P_U03</c:v>
                  </c:pt>
                  <c:pt idx="180">
                    <c:v>P_U04</c:v>
                  </c:pt>
                  <c:pt idx="181">
                    <c:v>P_U05</c:v>
                  </c:pt>
                  <c:pt idx="182">
                    <c:v>P_U06</c:v>
                  </c:pt>
                  <c:pt idx="183">
                    <c:v>P_U07</c:v>
                  </c:pt>
                  <c:pt idx="184">
                    <c:v>P_U08</c:v>
                  </c:pt>
                  <c:pt idx="185">
                    <c:v>P_U09</c:v>
                  </c:pt>
                  <c:pt idx="186">
                    <c:v>P_U10</c:v>
                  </c:pt>
                  <c:pt idx="187">
                    <c:v>P_U11</c:v>
                  </c:pt>
                  <c:pt idx="188">
                    <c:v>P_U12</c:v>
                  </c:pt>
                  <c:pt idx="189">
                    <c:v>P_U13</c:v>
                  </c:pt>
                  <c:pt idx="190">
                    <c:v>P_U14</c:v>
                  </c:pt>
                  <c:pt idx="191">
                    <c:v>P_U15</c:v>
                  </c:pt>
                  <c:pt idx="192">
                    <c:v>P_U16</c:v>
                  </c:pt>
                  <c:pt idx="193">
                    <c:v>P_U17</c:v>
                  </c:pt>
                  <c:pt idx="194">
                    <c:v>P_U18</c:v>
                  </c:pt>
                  <c:pt idx="195">
                    <c:v>P_U19</c:v>
                  </c:pt>
                  <c:pt idx="196">
                    <c:v>P_U20</c:v>
                  </c:pt>
                  <c:pt idx="197">
                    <c:v>P_U21</c:v>
                  </c:pt>
                  <c:pt idx="198">
                    <c:v>P_U22</c:v>
                  </c:pt>
                  <c:pt idx="199">
                    <c:v>P_U23</c:v>
                  </c:pt>
                  <c:pt idx="200">
                    <c:v>P_U24</c:v>
                  </c:pt>
                  <c:pt idx="201">
                    <c:v>P_U25</c:v>
                  </c:pt>
                  <c:pt idx="202">
                    <c:v>P_U26</c:v>
                  </c:pt>
                  <c:pt idx="203">
                    <c:v>P_U27</c:v>
                  </c:pt>
                  <c:pt idx="204">
                    <c:v>P_U28</c:v>
                  </c:pt>
                  <c:pt idx="205">
                    <c:v>P_U29</c:v>
                  </c:pt>
                  <c:pt idx="206">
                    <c:v>P_U30</c:v>
                  </c:pt>
                  <c:pt idx="207">
                    <c:v>P_U31</c:v>
                  </c:pt>
                  <c:pt idx="208">
                    <c:v>P_U32</c:v>
                  </c:pt>
                  <c:pt idx="209">
                    <c:v>P_U33</c:v>
                  </c:pt>
                  <c:pt idx="210">
                    <c:v>P_U34</c:v>
                  </c:pt>
                  <c:pt idx="211">
                    <c:v>P_U35</c:v>
                  </c:pt>
                  <c:pt idx="212">
                    <c:v>P_U36</c:v>
                  </c:pt>
                  <c:pt idx="213">
                    <c:v>P_U37</c:v>
                  </c:pt>
                  <c:pt idx="214">
                    <c:v>P_U38</c:v>
                  </c:pt>
                  <c:pt idx="215">
                    <c:v>P_U39</c:v>
                  </c:pt>
                  <c:pt idx="216">
                    <c:v>P_U40</c:v>
                  </c:pt>
                  <c:pt idx="217">
                    <c:v>P_U41</c:v>
                  </c:pt>
                  <c:pt idx="218">
                    <c:v>P_U42</c:v>
                  </c:pt>
                  <c:pt idx="219">
                    <c:v>P_U43</c:v>
                  </c:pt>
                  <c:pt idx="220">
                    <c:v>P_U44</c:v>
                  </c:pt>
                  <c:pt idx="221">
                    <c:v>P_U45</c:v>
                  </c:pt>
                  <c:pt idx="222">
                    <c:v>P_U46</c:v>
                  </c:pt>
                  <c:pt idx="223">
                    <c:v>P_U47</c:v>
                  </c:pt>
                  <c:pt idx="224">
                    <c:v>P_U48</c:v>
                  </c:pt>
                  <c:pt idx="225">
                    <c:v>P_U49</c:v>
                  </c:pt>
                  <c:pt idx="226">
                    <c:v>P_U50</c:v>
                  </c:pt>
                  <c:pt idx="227">
                    <c:v>P_U51</c:v>
                  </c:pt>
                  <c:pt idx="228">
                    <c:v>P_U52</c:v>
                  </c:pt>
                  <c:pt idx="229">
                    <c:v>P_U53</c:v>
                  </c:pt>
                  <c:pt idx="230">
                    <c:v>P_U54</c:v>
                  </c:pt>
                  <c:pt idx="231">
                    <c:v>P_U55</c:v>
                  </c:pt>
                  <c:pt idx="232">
                    <c:v>P_U56</c:v>
                  </c:pt>
                  <c:pt idx="233">
                    <c:v>P_U57</c:v>
                  </c:pt>
                  <c:pt idx="234">
                    <c:v>P_U58</c:v>
                  </c:pt>
                  <c:pt idx="235">
                    <c:v>P_U59</c:v>
                  </c:pt>
                  <c:pt idx="236">
                    <c:v>P_U60</c:v>
                  </c:pt>
                  <c:pt idx="237">
                    <c:v>P_U61</c:v>
                  </c:pt>
                  <c:pt idx="238">
                    <c:v>P_U62</c:v>
                  </c:pt>
                  <c:pt idx="239">
                    <c:v>P_U63</c:v>
                  </c:pt>
                  <c:pt idx="240">
                    <c:v>P_U64</c:v>
                  </c:pt>
                  <c:pt idx="241">
                    <c:v>P_U65</c:v>
                  </c:pt>
                  <c:pt idx="242">
                    <c:v>P_U66</c:v>
                  </c:pt>
                  <c:pt idx="243">
                    <c:v>P_U67</c:v>
                  </c:pt>
                  <c:pt idx="244">
                    <c:v>P_U68</c:v>
                  </c:pt>
                  <c:pt idx="245">
                    <c:v>P_U69</c:v>
                  </c:pt>
                  <c:pt idx="246">
                    <c:v>P_U70</c:v>
                  </c:pt>
                  <c:pt idx="247">
                    <c:v>P_U71</c:v>
                  </c:pt>
                  <c:pt idx="248">
                    <c:v>P_U72</c:v>
                  </c:pt>
                  <c:pt idx="249">
                    <c:v>P_U73</c:v>
                  </c:pt>
                  <c:pt idx="250">
                    <c:v>P_U74</c:v>
                  </c:pt>
                  <c:pt idx="251">
                    <c:v>P_U75</c:v>
                  </c:pt>
                  <c:pt idx="252">
                    <c:v>P_U76</c:v>
                  </c:pt>
                  <c:pt idx="253">
                    <c:v>P_U77</c:v>
                  </c:pt>
                  <c:pt idx="254">
                    <c:v>P_U78</c:v>
                  </c:pt>
                  <c:pt idx="255">
                    <c:v>P_U79</c:v>
                  </c:pt>
                  <c:pt idx="256">
                    <c:v>P_U80</c:v>
                  </c:pt>
                  <c:pt idx="257">
                    <c:v>P_U81</c:v>
                  </c:pt>
                  <c:pt idx="258">
                    <c:v>P_U82</c:v>
                  </c:pt>
                  <c:pt idx="259">
                    <c:v>P_U83</c:v>
                  </c:pt>
                  <c:pt idx="260">
                    <c:v>P_U84</c:v>
                  </c:pt>
                  <c:pt idx="261">
                    <c:v>P_U85</c:v>
                  </c:pt>
                  <c:pt idx="262">
                    <c:v>P_U86</c:v>
                  </c:pt>
                  <c:pt idx="263">
                    <c:v>P_U87</c:v>
                  </c:pt>
                  <c:pt idx="264">
                    <c:v>P_U88</c:v>
                  </c:pt>
                  <c:pt idx="265">
                    <c:v>P_U89</c:v>
                  </c:pt>
                  <c:pt idx="266">
                    <c:v>P_U90</c:v>
                  </c:pt>
                  <c:pt idx="267">
                    <c:v>P_K01</c:v>
                  </c:pt>
                  <c:pt idx="268">
                    <c:v>P_K02</c:v>
                  </c:pt>
                  <c:pt idx="269">
                    <c:v>P_K03</c:v>
                  </c:pt>
                  <c:pt idx="270">
                    <c:v>P_K04</c:v>
                  </c:pt>
                  <c:pt idx="271">
                    <c:v>P_K05</c:v>
                  </c:pt>
                  <c:pt idx="272">
                    <c:v>P_K06</c:v>
                  </c:pt>
                  <c:pt idx="273">
                    <c:v>P_K07</c:v>
                  </c:pt>
                  <c:pt idx="274">
                    <c:v>P_K08</c:v>
                  </c:pt>
                  <c:pt idx="275">
                    <c:v>P_K09</c:v>
                  </c:pt>
                  <c:pt idx="276">
                    <c:v>P_K10</c:v>
                  </c:pt>
                  <c:pt idx="277">
                    <c:v>P_K11</c:v>
                  </c:pt>
                  <c:pt idx="278">
                    <c:v>P_K12</c:v>
                  </c:pt>
                  <c:pt idx="279">
                    <c:v>P_K13</c:v>
                  </c:pt>
                  <c:pt idx="280">
                    <c:v>P_K14</c:v>
                  </c:pt>
                  <c:pt idx="281">
                    <c:v>P_K15</c:v>
                  </c:pt>
                </c:lvl>
                <c:lvl>
                  <c:pt idx="0">
                    <c:v>Wiedza</c:v>
                  </c:pt>
                  <c:pt idx="53">
                    <c:v>Kształcenie ogólne</c:v>
                  </c:pt>
                  <c:pt idx="59">
                    <c:v>Umiejętności</c:v>
                  </c:pt>
                  <c:pt idx="80">
                    <c:v>Kompetencje społeczne</c:v>
                  </c:pt>
                  <c:pt idx="87">
                    <c:v>Wiedza</c:v>
                  </c:pt>
                  <c:pt idx="177">
                    <c:v>Umiejętności</c:v>
                  </c:pt>
                  <c:pt idx="267">
                    <c:v>Kompetencje społeczne</c:v>
                  </c:pt>
                  <c:pt idx="282">
                    <c:v>Wiedza</c:v>
                  </c:pt>
                  <c:pt idx="283">
                    <c:v>Umiejetności</c:v>
                  </c:pt>
                  <c:pt idx="284">
                    <c:v>Kompetencje społeczne</c:v>
                  </c:pt>
                  <c:pt idx="285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Matryca_fakultety!$T$33:$DB$33</c:f>
              <c:numCache>
                <c:formatCode>General</c:formatCod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2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  <c:pt idx="51">
                  <c:v>4</c:v>
                </c:pt>
                <c:pt idx="52">
                  <c:v>4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3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</c:v>
                </c:pt>
                <c:pt idx="67">
                  <c:v>0</c:v>
                </c:pt>
                <c:pt idx="68">
                  <c:v>0</c:v>
                </c:pt>
                <c:pt idx="69">
                  <c:v>6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2</c:v>
                </c:pt>
                <c:pt idx="76">
                  <c:v>0</c:v>
                </c:pt>
                <c:pt idx="77">
                  <c:v>0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7</c:v>
                </c:pt>
                <c:pt idx="82">
                  <c:v>1</c:v>
                </c:pt>
                <c:pt idx="83">
                  <c:v>3</c:v>
                </c:pt>
                <c:pt idx="84">
                  <c:v>0</c:v>
                </c:pt>
                <c:pt idx="85">
                  <c:v>3</c:v>
                </c:pt>
                <c:pt idx="8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72-4987-BBB8-76FF1E33F6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Matryca_fakultety!$T$18:$LE$19</c15:sqref>
                        </c15:formulaRef>
                      </c:ext>
                    </c:extLst>
                    <c:multiLvlStrCache>
                      <c:ptCount val="286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K_W13</c:v>
                        </c:pt>
                        <c:pt idx="13">
                          <c:v>K_W14</c:v>
                        </c:pt>
                        <c:pt idx="14">
                          <c:v>K_W15</c:v>
                        </c:pt>
                        <c:pt idx="15">
                          <c:v>K_W16</c:v>
                        </c:pt>
                        <c:pt idx="16">
                          <c:v>K_W17</c:v>
                        </c:pt>
                        <c:pt idx="17">
                          <c:v>K_W18</c:v>
                        </c:pt>
                        <c:pt idx="18">
                          <c:v>K_W19</c:v>
                        </c:pt>
                        <c:pt idx="19">
                          <c:v>K_W20</c:v>
                        </c:pt>
                        <c:pt idx="20">
                          <c:v>K_W21</c:v>
                        </c:pt>
                        <c:pt idx="21">
                          <c:v>K_W22</c:v>
                        </c:pt>
                        <c:pt idx="22">
                          <c:v>K_W23</c:v>
                        </c:pt>
                        <c:pt idx="23">
                          <c:v>K_W24</c:v>
                        </c:pt>
                        <c:pt idx="24">
                          <c:v>K_W25</c:v>
                        </c:pt>
                        <c:pt idx="25">
                          <c:v>K_W26</c:v>
                        </c:pt>
                        <c:pt idx="26">
                          <c:v>K_W27</c:v>
                        </c:pt>
                        <c:pt idx="27">
                          <c:v>K_W28</c:v>
                        </c:pt>
                        <c:pt idx="28">
                          <c:v>K_W29</c:v>
                        </c:pt>
                        <c:pt idx="29">
                          <c:v>K_W30</c:v>
                        </c:pt>
                        <c:pt idx="30">
                          <c:v>K_W31</c:v>
                        </c:pt>
                        <c:pt idx="31">
                          <c:v>K_W32</c:v>
                        </c:pt>
                        <c:pt idx="32">
                          <c:v>K_W33</c:v>
                        </c:pt>
                        <c:pt idx="33">
                          <c:v>K_W34</c:v>
                        </c:pt>
                        <c:pt idx="34">
                          <c:v>K_W35</c:v>
                        </c:pt>
                        <c:pt idx="35">
                          <c:v>K_W36</c:v>
                        </c:pt>
                        <c:pt idx="36">
                          <c:v>K_W37</c:v>
                        </c:pt>
                        <c:pt idx="37">
                          <c:v>K_W38</c:v>
                        </c:pt>
                        <c:pt idx="38">
                          <c:v>K_W39</c:v>
                        </c:pt>
                        <c:pt idx="39">
                          <c:v>K_W40</c:v>
                        </c:pt>
                        <c:pt idx="40">
                          <c:v>K_W41</c:v>
                        </c:pt>
                        <c:pt idx="41">
                          <c:v>K_W42</c:v>
                        </c:pt>
                        <c:pt idx="42">
                          <c:v>K_W43</c:v>
                        </c:pt>
                        <c:pt idx="43">
                          <c:v>K_W44</c:v>
                        </c:pt>
                        <c:pt idx="44">
                          <c:v>K_W45</c:v>
                        </c:pt>
                        <c:pt idx="45">
                          <c:v>K_W46</c:v>
                        </c:pt>
                        <c:pt idx="46">
                          <c:v>K_W47</c:v>
                        </c:pt>
                        <c:pt idx="47">
                          <c:v>K_W48</c:v>
                        </c:pt>
                        <c:pt idx="48">
                          <c:v>K_W49</c:v>
                        </c:pt>
                        <c:pt idx="49">
                          <c:v>K_W50</c:v>
                        </c:pt>
                        <c:pt idx="50">
                          <c:v>K_W51</c:v>
                        </c:pt>
                        <c:pt idx="51">
                          <c:v>K_W52</c:v>
                        </c:pt>
                        <c:pt idx="52">
                          <c:v>K_W53</c:v>
                        </c:pt>
                        <c:pt idx="53">
                          <c:v>S.W1</c:v>
                        </c:pt>
                        <c:pt idx="54">
                          <c:v>S.W2</c:v>
                        </c:pt>
                        <c:pt idx="55">
                          <c:v>S.W3</c:v>
                        </c:pt>
                        <c:pt idx="56">
                          <c:v>P.W1</c:v>
                        </c:pt>
                        <c:pt idx="57">
                          <c:v>P.W2</c:v>
                        </c:pt>
                        <c:pt idx="58">
                          <c:v>P.W3</c:v>
                        </c:pt>
                        <c:pt idx="59">
                          <c:v>K_U01</c:v>
                        </c:pt>
                        <c:pt idx="60">
                          <c:v>K_U02</c:v>
                        </c:pt>
                        <c:pt idx="61">
                          <c:v>K_U03</c:v>
                        </c:pt>
                        <c:pt idx="62">
                          <c:v>K_U04</c:v>
                        </c:pt>
                        <c:pt idx="63">
                          <c:v>K_U05</c:v>
                        </c:pt>
                        <c:pt idx="64">
                          <c:v>K_U06</c:v>
                        </c:pt>
                        <c:pt idx="65">
                          <c:v>K_U07</c:v>
                        </c:pt>
                        <c:pt idx="66">
                          <c:v>K_U08</c:v>
                        </c:pt>
                        <c:pt idx="67">
                          <c:v>K_U09</c:v>
                        </c:pt>
                        <c:pt idx="68">
                          <c:v>K_U10</c:v>
                        </c:pt>
                        <c:pt idx="69">
                          <c:v>K_U11</c:v>
                        </c:pt>
                        <c:pt idx="70">
                          <c:v>K_U12</c:v>
                        </c:pt>
                        <c:pt idx="71">
                          <c:v>K_U13</c:v>
                        </c:pt>
                        <c:pt idx="72">
                          <c:v>K_U14</c:v>
                        </c:pt>
                        <c:pt idx="73">
                          <c:v>K_U15</c:v>
                        </c:pt>
                        <c:pt idx="74">
                          <c:v>K_U16</c:v>
                        </c:pt>
                        <c:pt idx="75">
                          <c:v>K_U17</c:v>
                        </c:pt>
                        <c:pt idx="76">
                          <c:v>K_U18</c:v>
                        </c:pt>
                        <c:pt idx="77">
                          <c:v>K_U19</c:v>
                        </c:pt>
                        <c:pt idx="78">
                          <c:v>K_U20</c:v>
                        </c:pt>
                        <c:pt idx="79">
                          <c:v>K_U21</c:v>
                        </c:pt>
                        <c:pt idx="80">
                          <c:v>K_K01</c:v>
                        </c:pt>
                        <c:pt idx="81">
                          <c:v>K_K02</c:v>
                        </c:pt>
                        <c:pt idx="82">
                          <c:v>K_K03</c:v>
                        </c:pt>
                        <c:pt idx="83">
                          <c:v>K_K04</c:v>
                        </c:pt>
                        <c:pt idx="84">
                          <c:v>K_K05</c:v>
                        </c:pt>
                        <c:pt idx="85">
                          <c:v>K_K06</c:v>
                        </c:pt>
                        <c:pt idx="86">
                          <c:v>K_K07</c:v>
                        </c:pt>
                        <c:pt idx="87">
                          <c:v>P_W01</c:v>
                        </c:pt>
                        <c:pt idx="88">
                          <c:v>P_W02</c:v>
                        </c:pt>
                        <c:pt idx="89">
                          <c:v>P_W03</c:v>
                        </c:pt>
                        <c:pt idx="90">
                          <c:v>P_W04</c:v>
                        </c:pt>
                        <c:pt idx="91">
                          <c:v>P_W05</c:v>
                        </c:pt>
                        <c:pt idx="92">
                          <c:v>P_W06</c:v>
                        </c:pt>
                        <c:pt idx="93">
                          <c:v>P_W07</c:v>
                        </c:pt>
                        <c:pt idx="94">
                          <c:v>P_W08</c:v>
                        </c:pt>
                        <c:pt idx="95">
                          <c:v>P_W09</c:v>
                        </c:pt>
                        <c:pt idx="96">
                          <c:v>P_W10</c:v>
                        </c:pt>
                        <c:pt idx="97">
                          <c:v>P_W11</c:v>
                        </c:pt>
                        <c:pt idx="98">
                          <c:v>P_W12</c:v>
                        </c:pt>
                        <c:pt idx="99">
                          <c:v>P_W13</c:v>
                        </c:pt>
                        <c:pt idx="100">
                          <c:v>P_W14</c:v>
                        </c:pt>
                        <c:pt idx="101">
                          <c:v>P_W15</c:v>
                        </c:pt>
                        <c:pt idx="102">
                          <c:v>P_W16</c:v>
                        </c:pt>
                        <c:pt idx="103">
                          <c:v>P_W17</c:v>
                        </c:pt>
                        <c:pt idx="104">
                          <c:v>P_W18</c:v>
                        </c:pt>
                        <c:pt idx="105">
                          <c:v>P_W19</c:v>
                        </c:pt>
                        <c:pt idx="106">
                          <c:v>P_W20</c:v>
                        </c:pt>
                        <c:pt idx="107">
                          <c:v>P_W21</c:v>
                        </c:pt>
                        <c:pt idx="108">
                          <c:v>P_W22</c:v>
                        </c:pt>
                        <c:pt idx="109">
                          <c:v>P_W23</c:v>
                        </c:pt>
                        <c:pt idx="110">
                          <c:v>P_W24</c:v>
                        </c:pt>
                        <c:pt idx="111">
                          <c:v>P_W25</c:v>
                        </c:pt>
                        <c:pt idx="112">
                          <c:v>P_W26</c:v>
                        </c:pt>
                        <c:pt idx="113">
                          <c:v>P_W27</c:v>
                        </c:pt>
                        <c:pt idx="114">
                          <c:v>P_W28</c:v>
                        </c:pt>
                        <c:pt idx="115">
                          <c:v>P_W29</c:v>
                        </c:pt>
                        <c:pt idx="116">
                          <c:v>P_W30</c:v>
                        </c:pt>
                        <c:pt idx="117">
                          <c:v>P_W31</c:v>
                        </c:pt>
                        <c:pt idx="118">
                          <c:v>P_W32</c:v>
                        </c:pt>
                        <c:pt idx="119">
                          <c:v>P_W33</c:v>
                        </c:pt>
                        <c:pt idx="120">
                          <c:v>P_W34</c:v>
                        </c:pt>
                        <c:pt idx="121">
                          <c:v>P_W35</c:v>
                        </c:pt>
                        <c:pt idx="122">
                          <c:v>P_W36</c:v>
                        </c:pt>
                        <c:pt idx="123">
                          <c:v>P_W37</c:v>
                        </c:pt>
                        <c:pt idx="124">
                          <c:v>P_W38</c:v>
                        </c:pt>
                        <c:pt idx="125">
                          <c:v>P_W39</c:v>
                        </c:pt>
                        <c:pt idx="126">
                          <c:v>P_W40</c:v>
                        </c:pt>
                        <c:pt idx="127">
                          <c:v>P_W41</c:v>
                        </c:pt>
                        <c:pt idx="128">
                          <c:v>P_W42</c:v>
                        </c:pt>
                        <c:pt idx="129">
                          <c:v>P_W43</c:v>
                        </c:pt>
                        <c:pt idx="130">
                          <c:v>P_W44</c:v>
                        </c:pt>
                        <c:pt idx="131">
                          <c:v>P_W45</c:v>
                        </c:pt>
                        <c:pt idx="132">
                          <c:v>P_W46</c:v>
                        </c:pt>
                        <c:pt idx="133">
                          <c:v>P_W47</c:v>
                        </c:pt>
                        <c:pt idx="134">
                          <c:v>P_W48</c:v>
                        </c:pt>
                        <c:pt idx="135">
                          <c:v>P_W49</c:v>
                        </c:pt>
                        <c:pt idx="136">
                          <c:v>P_W50</c:v>
                        </c:pt>
                        <c:pt idx="137">
                          <c:v>P_W51</c:v>
                        </c:pt>
                        <c:pt idx="138">
                          <c:v>P_W52</c:v>
                        </c:pt>
                        <c:pt idx="139">
                          <c:v>P_W53</c:v>
                        </c:pt>
                        <c:pt idx="140">
                          <c:v>P_W54</c:v>
                        </c:pt>
                        <c:pt idx="141">
                          <c:v>P_W55</c:v>
                        </c:pt>
                        <c:pt idx="142">
                          <c:v>P_W56</c:v>
                        </c:pt>
                        <c:pt idx="143">
                          <c:v>P_W57</c:v>
                        </c:pt>
                        <c:pt idx="144">
                          <c:v>P_W58</c:v>
                        </c:pt>
                        <c:pt idx="145">
                          <c:v>P_W59</c:v>
                        </c:pt>
                        <c:pt idx="146">
                          <c:v>P_W60</c:v>
                        </c:pt>
                        <c:pt idx="147">
                          <c:v>P_W61</c:v>
                        </c:pt>
                        <c:pt idx="148">
                          <c:v>P_W62</c:v>
                        </c:pt>
                        <c:pt idx="149">
                          <c:v>P_W63</c:v>
                        </c:pt>
                        <c:pt idx="150">
                          <c:v>P_W64</c:v>
                        </c:pt>
                        <c:pt idx="151">
                          <c:v>P_W65</c:v>
                        </c:pt>
                        <c:pt idx="152">
                          <c:v>P_W66</c:v>
                        </c:pt>
                        <c:pt idx="153">
                          <c:v>P_W67</c:v>
                        </c:pt>
                        <c:pt idx="154">
                          <c:v>P_W68</c:v>
                        </c:pt>
                        <c:pt idx="155">
                          <c:v>P_W69</c:v>
                        </c:pt>
                        <c:pt idx="156">
                          <c:v>P_W70</c:v>
                        </c:pt>
                        <c:pt idx="157">
                          <c:v>P_W71</c:v>
                        </c:pt>
                        <c:pt idx="158">
                          <c:v>P_W72</c:v>
                        </c:pt>
                        <c:pt idx="159">
                          <c:v>P_W73</c:v>
                        </c:pt>
                        <c:pt idx="160">
                          <c:v>P_W74</c:v>
                        </c:pt>
                        <c:pt idx="161">
                          <c:v>P_W75</c:v>
                        </c:pt>
                        <c:pt idx="162">
                          <c:v>P_W76</c:v>
                        </c:pt>
                        <c:pt idx="163">
                          <c:v>P_W77</c:v>
                        </c:pt>
                        <c:pt idx="164">
                          <c:v>P_W78</c:v>
                        </c:pt>
                        <c:pt idx="165">
                          <c:v>P_W79</c:v>
                        </c:pt>
                        <c:pt idx="166">
                          <c:v>P_W80</c:v>
                        </c:pt>
                        <c:pt idx="167">
                          <c:v>P_W81</c:v>
                        </c:pt>
                        <c:pt idx="168">
                          <c:v>P_W82</c:v>
                        </c:pt>
                        <c:pt idx="169">
                          <c:v>P_W83</c:v>
                        </c:pt>
                        <c:pt idx="170">
                          <c:v>P_W84</c:v>
                        </c:pt>
                        <c:pt idx="171">
                          <c:v>P_W85</c:v>
                        </c:pt>
                        <c:pt idx="172">
                          <c:v>P_W86</c:v>
                        </c:pt>
                        <c:pt idx="173">
                          <c:v>P_W87</c:v>
                        </c:pt>
                        <c:pt idx="174">
                          <c:v>P_W88</c:v>
                        </c:pt>
                        <c:pt idx="175">
                          <c:v>P_W89</c:v>
                        </c:pt>
                        <c:pt idx="176">
                          <c:v>P_W90</c:v>
                        </c:pt>
                        <c:pt idx="177">
                          <c:v>P_U01</c:v>
                        </c:pt>
                        <c:pt idx="178">
                          <c:v>P_U02</c:v>
                        </c:pt>
                        <c:pt idx="179">
                          <c:v>P_U03</c:v>
                        </c:pt>
                        <c:pt idx="180">
                          <c:v>P_U04</c:v>
                        </c:pt>
                        <c:pt idx="181">
                          <c:v>P_U05</c:v>
                        </c:pt>
                        <c:pt idx="182">
                          <c:v>P_U06</c:v>
                        </c:pt>
                        <c:pt idx="183">
                          <c:v>P_U07</c:v>
                        </c:pt>
                        <c:pt idx="184">
                          <c:v>P_U08</c:v>
                        </c:pt>
                        <c:pt idx="185">
                          <c:v>P_U09</c:v>
                        </c:pt>
                        <c:pt idx="186">
                          <c:v>P_U10</c:v>
                        </c:pt>
                        <c:pt idx="187">
                          <c:v>P_U11</c:v>
                        </c:pt>
                        <c:pt idx="188">
                          <c:v>P_U12</c:v>
                        </c:pt>
                        <c:pt idx="189">
                          <c:v>P_U13</c:v>
                        </c:pt>
                        <c:pt idx="190">
                          <c:v>P_U14</c:v>
                        </c:pt>
                        <c:pt idx="191">
                          <c:v>P_U15</c:v>
                        </c:pt>
                        <c:pt idx="192">
                          <c:v>P_U16</c:v>
                        </c:pt>
                        <c:pt idx="193">
                          <c:v>P_U17</c:v>
                        </c:pt>
                        <c:pt idx="194">
                          <c:v>P_U18</c:v>
                        </c:pt>
                        <c:pt idx="195">
                          <c:v>P_U19</c:v>
                        </c:pt>
                        <c:pt idx="196">
                          <c:v>P_U20</c:v>
                        </c:pt>
                        <c:pt idx="197">
                          <c:v>P_U21</c:v>
                        </c:pt>
                        <c:pt idx="198">
                          <c:v>P_U22</c:v>
                        </c:pt>
                        <c:pt idx="199">
                          <c:v>P_U23</c:v>
                        </c:pt>
                        <c:pt idx="200">
                          <c:v>P_U24</c:v>
                        </c:pt>
                        <c:pt idx="201">
                          <c:v>P_U25</c:v>
                        </c:pt>
                        <c:pt idx="202">
                          <c:v>P_U26</c:v>
                        </c:pt>
                        <c:pt idx="203">
                          <c:v>P_U27</c:v>
                        </c:pt>
                        <c:pt idx="204">
                          <c:v>P_U28</c:v>
                        </c:pt>
                        <c:pt idx="205">
                          <c:v>P_U29</c:v>
                        </c:pt>
                        <c:pt idx="206">
                          <c:v>P_U30</c:v>
                        </c:pt>
                        <c:pt idx="207">
                          <c:v>P_U31</c:v>
                        </c:pt>
                        <c:pt idx="208">
                          <c:v>P_U32</c:v>
                        </c:pt>
                        <c:pt idx="209">
                          <c:v>P_U33</c:v>
                        </c:pt>
                        <c:pt idx="210">
                          <c:v>P_U34</c:v>
                        </c:pt>
                        <c:pt idx="211">
                          <c:v>P_U35</c:v>
                        </c:pt>
                        <c:pt idx="212">
                          <c:v>P_U36</c:v>
                        </c:pt>
                        <c:pt idx="213">
                          <c:v>P_U37</c:v>
                        </c:pt>
                        <c:pt idx="214">
                          <c:v>P_U38</c:v>
                        </c:pt>
                        <c:pt idx="215">
                          <c:v>P_U39</c:v>
                        </c:pt>
                        <c:pt idx="216">
                          <c:v>P_U40</c:v>
                        </c:pt>
                        <c:pt idx="217">
                          <c:v>P_U41</c:v>
                        </c:pt>
                        <c:pt idx="218">
                          <c:v>P_U42</c:v>
                        </c:pt>
                        <c:pt idx="219">
                          <c:v>P_U43</c:v>
                        </c:pt>
                        <c:pt idx="220">
                          <c:v>P_U44</c:v>
                        </c:pt>
                        <c:pt idx="221">
                          <c:v>P_U45</c:v>
                        </c:pt>
                        <c:pt idx="222">
                          <c:v>P_U46</c:v>
                        </c:pt>
                        <c:pt idx="223">
                          <c:v>P_U47</c:v>
                        </c:pt>
                        <c:pt idx="224">
                          <c:v>P_U48</c:v>
                        </c:pt>
                        <c:pt idx="225">
                          <c:v>P_U49</c:v>
                        </c:pt>
                        <c:pt idx="226">
                          <c:v>P_U50</c:v>
                        </c:pt>
                        <c:pt idx="227">
                          <c:v>P_U51</c:v>
                        </c:pt>
                        <c:pt idx="228">
                          <c:v>P_U52</c:v>
                        </c:pt>
                        <c:pt idx="229">
                          <c:v>P_U53</c:v>
                        </c:pt>
                        <c:pt idx="230">
                          <c:v>P_U54</c:v>
                        </c:pt>
                        <c:pt idx="231">
                          <c:v>P_U55</c:v>
                        </c:pt>
                        <c:pt idx="232">
                          <c:v>P_U56</c:v>
                        </c:pt>
                        <c:pt idx="233">
                          <c:v>P_U57</c:v>
                        </c:pt>
                        <c:pt idx="234">
                          <c:v>P_U58</c:v>
                        </c:pt>
                        <c:pt idx="235">
                          <c:v>P_U59</c:v>
                        </c:pt>
                        <c:pt idx="236">
                          <c:v>P_U60</c:v>
                        </c:pt>
                        <c:pt idx="237">
                          <c:v>P_U61</c:v>
                        </c:pt>
                        <c:pt idx="238">
                          <c:v>P_U62</c:v>
                        </c:pt>
                        <c:pt idx="239">
                          <c:v>P_U63</c:v>
                        </c:pt>
                        <c:pt idx="240">
                          <c:v>P_U64</c:v>
                        </c:pt>
                        <c:pt idx="241">
                          <c:v>P_U65</c:v>
                        </c:pt>
                        <c:pt idx="242">
                          <c:v>P_U66</c:v>
                        </c:pt>
                        <c:pt idx="243">
                          <c:v>P_U67</c:v>
                        </c:pt>
                        <c:pt idx="244">
                          <c:v>P_U68</c:v>
                        </c:pt>
                        <c:pt idx="245">
                          <c:v>P_U69</c:v>
                        </c:pt>
                        <c:pt idx="246">
                          <c:v>P_U70</c:v>
                        </c:pt>
                        <c:pt idx="247">
                          <c:v>P_U71</c:v>
                        </c:pt>
                        <c:pt idx="248">
                          <c:v>P_U72</c:v>
                        </c:pt>
                        <c:pt idx="249">
                          <c:v>P_U73</c:v>
                        </c:pt>
                        <c:pt idx="250">
                          <c:v>P_U74</c:v>
                        </c:pt>
                        <c:pt idx="251">
                          <c:v>P_U75</c:v>
                        </c:pt>
                        <c:pt idx="252">
                          <c:v>P_U76</c:v>
                        </c:pt>
                        <c:pt idx="253">
                          <c:v>P_U77</c:v>
                        </c:pt>
                        <c:pt idx="254">
                          <c:v>P_U78</c:v>
                        </c:pt>
                        <c:pt idx="255">
                          <c:v>P_U79</c:v>
                        </c:pt>
                        <c:pt idx="256">
                          <c:v>P_U80</c:v>
                        </c:pt>
                        <c:pt idx="257">
                          <c:v>P_U81</c:v>
                        </c:pt>
                        <c:pt idx="258">
                          <c:v>P_U82</c:v>
                        </c:pt>
                        <c:pt idx="259">
                          <c:v>P_U83</c:v>
                        </c:pt>
                        <c:pt idx="260">
                          <c:v>P_U84</c:v>
                        </c:pt>
                        <c:pt idx="261">
                          <c:v>P_U85</c:v>
                        </c:pt>
                        <c:pt idx="262">
                          <c:v>P_U86</c:v>
                        </c:pt>
                        <c:pt idx="263">
                          <c:v>P_U87</c:v>
                        </c:pt>
                        <c:pt idx="264">
                          <c:v>P_U88</c:v>
                        </c:pt>
                        <c:pt idx="265">
                          <c:v>P_U89</c:v>
                        </c:pt>
                        <c:pt idx="266">
                          <c:v>P_U90</c:v>
                        </c:pt>
                        <c:pt idx="267">
                          <c:v>P_K01</c:v>
                        </c:pt>
                        <c:pt idx="268">
                          <c:v>P_K02</c:v>
                        </c:pt>
                        <c:pt idx="269">
                          <c:v>P_K03</c:v>
                        </c:pt>
                        <c:pt idx="270">
                          <c:v>P_K04</c:v>
                        </c:pt>
                        <c:pt idx="271">
                          <c:v>P_K05</c:v>
                        </c:pt>
                        <c:pt idx="272">
                          <c:v>P_K06</c:v>
                        </c:pt>
                        <c:pt idx="273">
                          <c:v>P_K07</c:v>
                        </c:pt>
                        <c:pt idx="274">
                          <c:v>P_K08</c:v>
                        </c:pt>
                        <c:pt idx="275">
                          <c:v>P_K09</c:v>
                        </c:pt>
                        <c:pt idx="276">
                          <c:v>P_K10</c:v>
                        </c:pt>
                        <c:pt idx="277">
                          <c:v>P_K11</c:v>
                        </c:pt>
                        <c:pt idx="278">
                          <c:v>P_K12</c:v>
                        </c:pt>
                        <c:pt idx="279">
                          <c:v>P_K13</c:v>
                        </c:pt>
                        <c:pt idx="280">
                          <c:v>P_K14</c:v>
                        </c:pt>
                        <c:pt idx="281">
                          <c:v>P_K15</c:v>
                        </c:pt>
                      </c:lvl>
                      <c:lvl>
                        <c:pt idx="0">
                          <c:v>Wiedza</c:v>
                        </c:pt>
                        <c:pt idx="53">
                          <c:v>Kształcenie ogólne</c:v>
                        </c:pt>
                        <c:pt idx="59">
                          <c:v>Umiejętności</c:v>
                        </c:pt>
                        <c:pt idx="80">
                          <c:v>Kompetencje społeczne</c:v>
                        </c:pt>
                        <c:pt idx="87">
                          <c:v>Wiedza</c:v>
                        </c:pt>
                        <c:pt idx="177">
                          <c:v>Umiejętności</c:v>
                        </c:pt>
                        <c:pt idx="267">
                          <c:v>Kompetencje społeczne</c:v>
                        </c:pt>
                        <c:pt idx="282">
                          <c:v>Wiedza</c:v>
                        </c:pt>
                        <c:pt idx="283">
                          <c:v>Umiejetności</c:v>
                        </c:pt>
                        <c:pt idx="284">
                          <c:v>Kompetencje społeczne</c:v>
                        </c:pt>
                        <c:pt idx="285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Matryca_fakultety!$T$19:$DB$19</c15:sqref>
                        </c15:formulaRef>
                      </c:ext>
                    </c:extLst>
                    <c:numCache>
                      <c:formatCode>General</c:formatCode>
                      <c:ptCount val="8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672-4987-BBB8-76FF1E33F6E2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Matryca_fakultety!$I$20:$I$32</c:f>
              <c:strCache>
                <c:ptCount val="13"/>
                <c:pt idx="0">
                  <c:v>Zdrowie środowiskowe</c:v>
                </c:pt>
                <c:pt idx="1">
                  <c:v>Zagrożenia epidemiologiczne</c:v>
                </c:pt>
                <c:pt idx="2">
                  <c:v>Żywienie w profilaktyce chorób</c:v>
                </c:pt>
                <c:pt idx="3">
                  <c:v>Profilaktyka swoista i badania przesiewowe</c:v>
                </c:pt>
                <c:pt idx="4">
                  <c:v>sumy dla 1 roku</c:v>
                </c:pt>
                <c:pt idx="5">
                  <c:v>Problematyka zdrowia publicznego</c:v>
                </c:pt>
                <c:pt idx="6">
                  <c:v>Organizacja systemu ochrony zdrowia</c:v>
                </c:pt>
                <c:pt idx="7">
                  <c:v>Komunikacja interdyscyplinarna i przywództwo w zespole medycznym</c:v>
                </c:pt>
                <c:pt idx="8">
                  <c:v>Komunikacja kryzysowa i psychoedukacja pacjenta w pracy elektroradiologa</c:v>
                </c:pt>
                <c:pt idx="9">
                  <c:v>Diagnostyka czynnościowa układu oddechowego i snu</c:v>
                </c:pt>
                <c:pt idx="10">
                  <c:v>Diagnostyka czynnościowa układu krążenia</c:v>
                </c:pt>
                <c:pt idx="11">
                  <c:v> </c:v>
                </c:pt>
                <c:pt idx="12">
                  <c:v>sumy dla 2 roku</c:v>
                </c:pt>
              </c:strCache>
            </c:strRef>
          </c:cat>
          <c:val>
            <c:numRef>
              <c:f>Matryca_fakultety!$Q$20:$Q$32</c:f>
              <c:numCache>
                <c:formatCode>General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8</c:v>
                </c:pt>
                <c:pt idx="5">
                  <c:v>5</c:v>
                </c:pt>
                <c:pt idx="6">
                  <c:v>6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4-45DF-ACBD-D1E1711B440E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Matryca_fakultety!$I$20:$I$32</c:f>
              <c:strCache>
                <c:ptCount val="13"/>
                <c:pt idx="0">
                  <c:v>Zdrowie środowiskowe</c:v>
                </c:pt>
                <c:pt idx="1">
                  <c:v>Zagrożenia epidemiologiczne</c:v>
                </c:pt>
                <c:pt idx="2">
                  <c:v>Żywienie w profilaktyce chorób</c:v>
                </c:pt>
                <c:pt idx="3">
                  <c:v>Profilaktyka swoista i badania przesiewowe</c:v>
                </c:pt>
                <c:pt idx="4">
                  <c:v>sumy dla 1 roku</c:v>
                </c:pt>
                <c:pt idx="5">
                  <c:v>Problematyka zdrowia publicznego</c:v>
                </c:pt>
                <c:pt idx="6">
                  <c:v>Organizacja systemu ochrony zdrowia</c:v>
                </c:pt>
                <c:pt idx="7">
                  <c:v>Komunikacja interdyscyplinarna i przywództwo w zespole medycznym</c:v>
                </c:pt>
                <c:pt idx="8">
                  <c:v>Komunikacja kryzysowa i psychoedukacja pacjenta w pracy elektroradiologa</c:v>
                </c:pt>
                <c:pt idx="9">
                  <c:v>Diagnostyka czynnościowa układu oddechowego i snu</c:v>
                </c:pt>
                <c:pt idx="10">
                  <c:v>Diagnostyka czynnościowa układu krążenia</c:v>
                </c:pt>
                <c:pt idx="11">
                  <c:v> </c:v>
                </c:pt>
                <c:pt idx="12">
                  <c:v>sumy dla 2 roku</c:v>
                </c:pt>
              </c:strCache>
            </c:strRef>
          </c:cat>
          <c:val>
            <c:numRef>
              <c:f>Matryca_fakultety!$R$20:$R$32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11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64-45DF-ACBD-D1E1711B440E}"/>
            </c:ext>
          </c:extLst>
        </c:ser>
        <c:ser>
          <c:idx val="2"/>
          <c:order val="2"/>
          <c:tx>
            <c:v>KOMPETENCJE SPOLECZNE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Matryca_fakultety!$I$20:$I$32</c:f>
              <c:strCache>
                <c:ptCount val="13"/>
                <c:pt idx="0">
                  <c:v>Zdrowie środowiskowe</c:v>
                </c:pt>
                <c:pt idx="1">
                  <c:v>Zagrożenia epidemiologiczne</c:v>
                </c:pt>
                <c:pt idx="2">
                  <c:v>Żywienie w profilaktyce chorób</c:v>
                </c:pt>
                <c:pt idx="3">
                  <c:v>Profilaktyka swoista i badania przesiewowe</c:v>
                </c:pt>
                <c:pt idx="4">
                  <c:v>sumy dla 1 roku</c:v>
                </c:pt>
                <c:pt idx="5">
                  <c:v>Problematyka zdrowia publicznego</c:v>
                </c:pt>
                <c:pt idx="6">
                  <c:v>Organizacja systemu ochrony zdrowia</c:v>
                </c:pt>
                <c:pt idx="7">
                  <c:v>Komunikacja interdyscyplinarna i przywództwo w zespole medycznym</c:v>
                </c:pt>
                <c:pt idx="8">
                  <c:v>Komunikacja kryzysowa i psychoedukacja pacjenta w pracy elektroradiologa</c:v>
                </c:pt>
                <c:pt idx="9">
                  <c:v>Diagnostyka czynnościowa układu oddechowego i snu</c:v>
                </c:pt>
                <c:pt idx="10">
                  <c:v>Diagnostyka czynnościowa układu krążenia</c:v>
                </c:pt>
                <c:pt idx="11">
                  <c:v> </c:v>
                </c:pt>
                <c:pt idx="12">
                  <c:v>sumy dla 2 roku</c:v>
                </c:pt>
              </c:strCache>
            </c:strRef>
          </c:cat>
          <c:val>
            <c:numRef>
              <c:f>Matryca_fakultety!$S$20:$S$32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64-45DF-ACBD-D1E1711B440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STOPIEŃ WYSYCENIA EFEKTÓW PRZEDMIOTOWYCH W CYKLU KSZTAŁCENIA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Matryca_fakultety!$DC$18:$KO$19</c:f>
              <c:multiLvlStrCache>
                <c:ptCount val="195"/>
                <c:lvl>
                  <c:pt idx="0">
                    <c:v>P_W01</c:v>
                  </c:pt>
                  <c:pt idx="1">
                    <c:v>P_W02</c:v>
                  </c:pt>
                  <c:pt idx="2">
                    <c:v>P_W03</c:v>
                  </c:pt>
                  <c:pt idx="3">
                    <c:v>P_W04</c:v>
                  </c:pt>
                  <c:pt idx="4">
                    <c:v>P_W05</c:v>
                  </c:pt>
                  <c:pt idx="5">
                    <c:v>P_W06</c:v>
                  </c:pt>
                  <c:pt idx="6">
                    <c:v>P_W07</c:v>
                  </c:pt>
                  <c:pt idx="7">
                    <c:v>P_W08</c:v>
                  </c:pt>
                  <c:pt idx="8">
                    <c:v>P_W09</c:v>
                  </c:pt>
                  <c:pt idx="9">
                    <c:v>P_W10</c:v>
                  </c:pt>
                  <c:pt idx="10">
                    <c:v>P_W11</c:v>
                  </c:pt>
                  <c:pt idx="11">
                    <c:v>P_W12</c:v>
                  </c:pt>
                  <c:pt idx="12">
                    <c:v>P_W13</c:v>
                  </c:pt>
                  <c:pt idx="13">
                    <c:v>P_W14</c:v>
                  </c:pt>
                  <c:pt idx="14">
                    <c:v>P_W15</c:v>
                  </c:pt>
                  <c:pt idx="15">
                    <c:v>P_W16</c:v>
                  </c:pt>
                  <c:pt idx="16">
                    <c:v>P_W17</c:v>
                  </c:pt>
                  <c:pt idx="17">
                    <c:v>P_W18</c:v>
                  </c:pt>
                  <c:pt idx="18">
                    <c:v>P_W19</c:v>
                  </c:pt>
                  <c:pt idx="19">
                    <c:v>P_W20</c:v>
                  </c:pt>
                  <c:pt idx="20">
                    <c:v>P_W21</c:v>
                  </c:pt>
                  <c:pt idx="21">
                    <c:v>P_W22</c:v>
                  </c:pt>
                  <c:pt idx="22">
                    <c:v>P_W23</c:v>
                  </c:pt>
                  <c:pt idx="23">
                    <c:v>P_W24</c:v>
                  </c:pt>
                  <c:pt idx="24">
                    <c:v>P_W25</c:v>
                  </c:pt>
                  <c:pt idx="25">
                    <c:v>P_W26</c:v>
                  </c:pt>
                  <c:pt idx="26">
                    <c:v>P_W27</c:v>
                  </c:pt>
                  <c:pt idx="27">
                    <c:v>P_W28</c:v>
                  </c:pt>
                  <c:pt idx="28">
                    <c:v>P_W29</c:v>
                  </c:pt>
                  <c:pt idx="29">
                    <c:v>P_W30</c:v>
                  </c:pt>
                  <c:pt idx="30">
                    <c:v>P_W31</c:v>
                  </c:pt>
                  <c:pt idx="31">
                    <c:v>P_W32</c:v>
                  </c:pt>
                  <c:pt idx="32">
                    <c:v>P_W33</c:v>
                  </c:pt>
                  <c:pt idx="33">
                    <c:v>P_W34</c:v>
                  </c:pt>
                  <c:pt idx="34">
                    <c:v>P_W35</c:v>
                  </c:pt>
                  <c:pt idx="35">
                    <c:v>P_W36</c:v>
                  </c:pt>
                  <c:pt idx="36">
                    <c:v>P_W37</c:v>
                  </c:pt>
                  <c:pt idx="37">
                    <c:v>P_W38</c:v>
                  </c:pt>
                  <c:pt idx="38">
                    <c:v>P_W39</c:v>
                  </c:pt>
                  <c:pt idx="39">
                    <c:v>P_W40</c:v>
                  </c:pt>
                  <c:pt idx="40">
                    <c:v>P_W41</c:v>
                  </c:pt>
                  <c:pt idx="41">
                    <c:v>P_W42</c:v>
                  </c:pt>
                  <c:pt idx="42">
                    <c:v>P_W43</c:v>
                  </c:pt>
                  <c:pt idx="43">
                    <c:v>P_W44</c:v>
                  </c:pt>
                  <c:pt idx="44">
                    <c:v>P_W45</c:v>
                  </c:pt>
                  <c:pt idx="45">
                    <c:v>P_W46</c:v>
                  </c:pt>
                  <c:pt idx="46">
                    <c:v>P_W47</c:v>
                  </c:pt>
                  <c:pt idx="47">
                    <c:v>P_W48</c:v>
                  </c:pt>
                  <c:pt idx="48">
                    <c:v>P_W49</c:v>
                  </c:pt>
                  <c:pt idx="49">
                    <c:v>P_W50</c:v>
                  </c:pt>
                  <c:pt idx="50">
                    <c:v>P_W51</c:v>
                  </c:pt>
                  <c:pt idx="51">
                    <c:v>P_W52</c:v>
                  </c:pt>
                  <c:pt idx="52">
                    <c:v>P_W53</c:v>
                  </c:pt>
                  <c:pt idx="53">
                    <c:v>P_W54</c:v>
                  </c:pt>
                  <c:pt idx="54">
                    <c:v>P_W55</c:v>
                  </c:pt>
                  <c:pt idx="55">
                    <c:v>P_W56</c:v>
                  </c:pt>
                  <c:pt idx="56">
                    <c:v>P_W57</c:v>
                  </c:pt>
                  <c:pt idx="57">
                    <c:v>P_W58</c:v>
                  </c:pt>
                  <c:pt idx="58">
                    <c:v>P_W59</c:v>
                  </c:pt>
                  <c:pt idx="59">
                    <c:v>P_W60</c:v>
                  </c:pt>
                  <c:pt idx="60">
                    <c:v>P_W61</c:v>
                  </c:pt>
                  <c:pt idx="61">
                    <c:v>P_W62</c:v>
                  </c:pt>
                  <c:pt idx="62">
                    <c:v>P_W63</c:v>
                  </c:pt>
                  <c:pt idx="63">
                    <c:v>P_W64</c:v>
                  </c:pt>
                  <c:pt idx="64">
                    <c:v>P_W65</c:v>
                  </c:pt>
                  <c:pt idx="65">
                    <c:v>P_W66</c:v>
                  </c:pt>
                  <c:pt idx="66">
                    <c:v>P_W67</c:v>
                  </c:pt>
                  <c:pt idx="67">
                    <c:v>P_W68</c:v>
                  </c:pt>
                  <c:pt idx="68">
                    <c:v>P_W69</c:v>
                  </c:pt>
                  <c:pt idx="69">
                    <c:v>P_W70</c:v>
                  </c:pt>
                  <c:pt idx="70">
                    <c:v>P_W71</c:v>
                  </c:pt>
                  <c:pt idx="71">
                    <c:v>P_W72</c:v>
                  </c:pt>
                  <c:pt idx="72">
                    <c:v>P_W73</c:v>
                  </c:pt>
                  <c:pt idx="73">
                    <c:v>P_W74</c:v>
                  </c:pt>
                  <c:pt idx="74">
                    <c:v>P_W75</c:v>
                  </c:pt>
                  <c:pt idx="75">
                    <c:v>P_W76</c:v>
                  </c:pt>
                  <c:pt idx="76">
                    <c:v>P_W77</c:v>
                  </c:pt>
                  <c:pt idx="77">
                    <c:v>P_W78</c:v>
                  </c:pt>
                  <c:pt idx="78">
                    <c:v>P_W79</c:v>
                  </c:pt>
                  <c:pt idx="79">
                    <c:v>P_W80</c:v>
                  </c:pt>
                  <c:pt idx="80">
                    <c:v>P_W81</c:v>
                  </c:pt>
                  <c:pt idx="81">
                    <c:v>P_W82</c:v>
                  </c:pt>
                  <c:pt idx="82">
                    <c:v>P_W83</c:v>
                  </c:pt>
                  <c:pt idx="83">
                    <c:v>P_W84</c:v>
                  </c:pt>
                  <c:pt idx="84">
                    <c:v>P_W85</c:v>
                  </c:pt>
                  <c:pt idx="85">
                    <c:v>P_W86</c:v>
                  </c:pt>
                  <c:pt idx="86">
                    <c:v>P_W87</c:v>
                  </c:pt>
                  <c:pt idx="87">
                    <c:v>P_W88</c:v>
                  </c:pt>
                  <c:pt idx="88">
                    <c:v>P_W89</c:v>
                  </c:pt>
                  <c:pt idx="89">
                    <c:v>P_W90</c:v>
                  </c:pt>
                  <c:pt idx="90">
                    <c:v>P_U01</c:v>
                  </c:pt>
                  <c:pt idx="91">
                    <c:v>P_U02</c:v>
                  </c:pt>
                  <c:pt idx="92">
                    <c:v>P_U03</c:v>
                  </c:pt>
                  <c:pt idx="93">
                    <c:v>P_U04</c:v>
                  </c:pt>
                  <c:pt idx="94">
                    <c:v>P_U05</c:v>
                  </c:pt>
                  <c:pt idx="95">
                    <c:v>P_U06</c:v>
                  </c:pt>
                  <c:pt idx="96">
                    <c:v>P_U07</c:v>
                  </c:pt>
                  <c:pt idx="97">
                    <c:v>P_U08</c:v>
                  </c:pt>
                  <c:pt idx="98">
                    <c:v>P_U09</c:v>
                  </c:pt>
                  <c:pt idx="99">
                    <c:v>P_U10</c:v>
                  </c:pt>
                  <c:pt idx="100">
                    <c:v>P_U11</c:v>
                  </c:pt>
                  <c:pt idx="101">
                    <c:v>P_U12</c:v>
                  </c:pt>
                  <c:pt idx="102">
                    <c:v>P_U13</c:v>
                  </c:pt>
                  <c:pt idx="103">
                    <c:v>P_U14</c:v>
                  </c:pt>
                  <c:pt idx="104">
                    <c:v>P_U15</c:v>
                  </c:pt>
                  <c:pt idx="105">
                    <c:v>P_U16</c:v>
                  </c:pt>
                  <c:pt idx="106">
                    <c:v>P_U17</c:v>
                  </c:pt>
                  <c:pt idx="107">
                    <c:v>P_U18</c:v>
                  </c:pt>
                  <c:pt idx="108">
                    <c:v>P_U19</c:v>
                  </c:pt>
                  <c:pt idx="109">
                    <c:v>P_U20</c:v>
                  </c:pt>
                  <c:pt idx="110">
                    <c:v>P_U21</c:v>
                  </c:pt>
                  <c:pt idx="111">
                    <c:v>P_U22</c:v>
                  </c:pt>
                  <c:pt idx="112">
                    <c:v>P_U23</c:v>
                  </c:pt>
                  <c:pt idx="113">
                    <c:v>P_U24</c:v>
                  </c:pt>
                  <c:pt idx="114">
                    <c:v>P_U25</c:v>
                  </c:pt>
                  <c:pt idx="115">
                    <c:v>P_U26</c:v>
                  </c:pt>
                  <c:pt idx="116">
                    <c:v>P_U27</c:v>
                  </c:pt>
                  <c:pt idx="117">
                    <c:v>P_U28</c:v>
                  </c:pt>
                  <c:pt idx="118">
                    <c:v>P_U29</c:v>
                  </c:pt>
                  <c:pt idx="119">
                    <c:v>P_U30</c:v>
                  </c:pt>
                  <c:pt idx="120">
                    <c:v>P_U31</c:v>
                  </c:pt>
                  <c:pt idx="121">
                    <c:v>P_U32</c:v>
                  </c:pt>
                  <c:pt idx="122">
                    <c:v>P_U33</c:v>
                  </c:pt>
                  <c:pt idx="123">
                    <c:v>P_U34</c:v>
                  </c:pt>
                  <c:pt idx="124">
                    <c:v>P_U35</c:v>
                  </c:pt>
                  <c:pt idx="125">
                    <c:v>P_U36</c:v>
                  </c:pt>
                  <c:pt idx="126">
                    <c:v>P_U37</c:v>
                  </c:pt>
                  <c:pt idx="127">
                    <c:v>P_U38</c:v>
                  </c:pt>
                  <c:pt idx="128">
                    <c:v>P_U39</c:v>
                  </c:pt>
                  <c:pt idx="129">
                    <c:v>P_U40</c:v>
                  </c:pt>
                  <c:pt idx="130">
                    <c:v>P_U41</c:v>
                  </c:pt>
                  <c:pt idx="131">
                    <c:v>P_U42</c:v>
                  </c:pt>
                  <c:pt idx="132">
                    <c:v>P_U43</c:v>
                  </c:pt>
                  <c:pt idx="133">
                    <c:v>P_U44</c:v>
                  </c:pt>
                  <c:pt idx="134">
                    <c:v>P_U45</c:v>
                  </c:pt>
                  <c:pt idx="135">
                    <c:v>P_U46</c:v>
                  </c:pt>
                  <c:pt idx="136">
                    <c:v>P_U47</c:v>
                  </c:pt>
                  <c:pt idx="137">
                    <c:v>P_U48</c:v>
                  </c:pt>
                  <c:pt idx="138">
                    <c:v>P_U49</c:v>
                  </c:pt>
                  <c:pt idx="139">
                    <c:v>P_U50</c:v>
                  </c:pt>
                  <c:pt idx="140">
                    <c:v>P_U51</c:v>
                  </c:pt>
                  <c:pt idx="141">
                    <c:v>P_U52</c:v>
                  </c:pt>
                  <c:pt idx="142">
                    <c:v>P_U53</c:v>
                  </c:pt>
                  <c:pt idx="143">
                    <c:v>P_U54</c:v>
                  </c:pt>
                  <c:pt idx="144">
                    <c:v>P_U55</c:v>
                  </c:pt>
                  <c:pt idx="145">
                    <c:v>P_U56</c:v>
                  </c:pt>
                  <c:pt idx="146">
                    <c:v>P_U57</c:v>
                  </c:pt>
                  <c:pt idx="147">
                    <c:v>P_U58</c:v>
                  </c:pt>
                  <c:pt idx="148">
                    <c:v>P_U59</c:v>
                  </c:pt>
                  <c:pt idx="149">
                    <c:v>P_U60</c:v>
                  </c:pt>
                  <c:pt idx="150">
                    <c:v>P_U61</c:v>
                  </c:pt>
                  <c:pt idx="151">
                    <c:v>P_U62</c:v>
                  </c:pt>
                  <c:pt idx="152">
                    <c:v>P_U63</c:v>
                  </c:pt>
                  <c:pt idx="153">
                    <c:v>P_U64</c:v>
                  </c:pt>
                  <c:pt idx="154">
                    <c:v>P_U65</c:v>
                  </c:pt>
                  <c:pt idx="155">
                    <c:v>P_U66</c:v>
                  </c:pt>
                  <c:pt idx="156">
                    <c:v>P_U67</c:v>
                  </c:pt>
                  <c:pt idx="157">
                    <c:v>P_U68</c:v>
                  </c:pt>
                  <c:pt idx="158">
                    <c:v>P_U69</c:v>
                  </c:pt>
                  <c:pt idx="159">
                    <c:v>P_U70</c:v>
                  </c:pt>
                  <c:pt idx="160">
                    <c:v>P_U71</c:v>
                  </c:pt>
                  <c:pt idx="161">
                    <c:v>P_U72</c:v>
                  </c:pt>
                  <c:pt idx="162">
                    <c:v>P_U73</c:v>
                  </c:pt>
                  <c:pt idx="163">
                    <c:v>P_U74</c:v>
                  </c:pt>
                  <c:pt idx="164">
                    <c:v>P_U75</c:v>
                  </c:pt>
                  <c:pt idx="165">
                    <c:v>P_U76</c:v>
                  </c:pt>
                  <c:pt idx="166">
                    <c:v>P_U77</c:v>
                  </c:pt>
                  <c:pt idx="167">
                    <c:v>P_U78</c:v>
                  </c:pt>
                  <c:pt idx="168">
                    <c:v>P_U79</c:v>
                  </c:pt>
                  <c:pt idx="169">
                    <c:v>P_U80</c:v>
                  </c:pt>
                  <c:pt idx="170">
                    <c:v>P_U81</c:v>
                  </c:pt>
                  <c:pt idx="171">
                    <c:v>P_U82</c:v>
                  </c:pt>
                  <c:pt idx="172">
                    <c:v>P_U83</c:v>
                  </c:pt>
                  <c:pt idx="173">
                    <c:v>P_U84</c:v>
                  </c:pt>
                  <c:pt idx="174">
                    <c:v>P_U85</c:v>
                  </c:pt>
                  <c:pt idx="175">
                    <c:v>P_U86</c:v>
                  </c:pt>
                  <c:pt idx="176">
                    <c:v>P_U87</c:v>
                  </c:pt>
                  <c:pt idx="177">
                    <c:v>P_U88</c:v>
                  </c:pt>
                  <c:pt idx="178">
                    <c:v>P_U89</c:v>
                  </c:pt>
                  <c:pt idx="179">
                    <c:v>P_U90</c:v>
                  </c:pt>
                  <c:pt idx="180">
                    <c:v>P_K01</c:v>
                  </c:pt>
                  <c:pt idx="181">
                    <c:v>P_K02</c:v>
                  </c:pt>
                  <c:pt idx="182">
                    <c:v>P_K03</c:v>
                  </c:pt>
                  <c:pt idx="183">
                    <c:v>P_K04</c:v>
                  </c:pt>
                  <c:pt idx="184">
                    <c:v>P_K05</c:v>
                  </c:pt>
                  <c:pt idx="185">
                    <c:v>P_K06</c:v>
                  </c:pt>
                  <c:pt idx="186">
                    <c:v>P_K07</c:v>
                  </c:pt>
                  <c:pt idx="187">
                    <c:v>P_K08</c:v>
                  </c:pt>
                  <c:pt idx="188">
                    <c:v>P_K09</c:v>
                  </c:pt>
                  <c:pt idx="189">
                    <c:v>P_K10</c:v>
                  </c:pt>
                  <c:pt idx="190">
                    <c:v>P_K11</c:v>
                  </c:pt>
                  <c:pt idx="191">
                    <c:v>P_K12</c:v>
                  </c:pt>
                  <c:pt idx="192">
                    <c:v>P_K13</c:v>
                  </c:pt>
                  <c:pt idx="193">
                    <c:v>P_K14</c:v>
                  </c:pt>
                  <c:pt idx="194">
                    <c:v>P_K15</c:v>
                  </c:pt>
                </c:lvl>
                <c:lvl>
                  <c:pt idx="0">
                    <c:v>Wiedza</c:v>
                  </c:pt>
                  <c:pt idx="90">
                    <c:v>Umiejętności</c:v>
                  </c:pt>
                  <c:pt idx="180">
                    <c:v>Kompetencje społeczne</c:v>
                  </c:pt>
                </c:lvl>
              </c:multiLvlStrCache>
            </c:multiLvlStrRef>
          </c:cat>
          <c:val>
            <c:numRef>
              <c:f>Matryca_fakultety!$DC$33:$KO$33</c:f>
              <c:numCache>
                <c:formatCode>General</c:formatCode>
                <c:ptCount val="1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AD-49D3-BE6C-A5E71D0E6E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854899584"/>
        <c:axId val="1854907488"/>
      </c:barChart>
      <c:catAx>
        <c:axId val="185489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54907488"/>
        <c:crosses val="autoZero"/>
        <c:auto val="1"/>
        <c:lblAlgn val="ctr"/>
        <c:lblOffset val="100"/>
        <c:noMultiLvlLbl val="0"/>
      </c:catAx>
      <c:valAx>
        <c:axId val="1854907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54899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png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322128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1F3473-29BB-4D15-9A12-D8089F53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8519" cy="66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380999</xdr:colOff>
      <xdr:row>1</xdr:row>
      <xdr:rowOff>13607</xdr:rowOff>
    </xdr:from>
    <xdr:to>
      <xdr:col>106</xdr:col>
      <xdr:colOff>0</xdr:colOff>
      <xdr:row>16</xdr:row>
      <xdr:rowOff>322861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BBAE4DC-8FA9-4E3D-9FA8-C514478CD9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303</xdr:col>
      <xdr:colOff>281431</xdr:colOff>
      <xdr:row>19</xdr:row>
      <xdr:rowOff>18456</xdr:rowOff>
    </xdr:from>
    <xdr:to>
      <xdr:col>317</xdr:col>
      <xdr:colOff>13704</xdr:colOff>
      <xdr:row>62</xdr:row>
      <xdr:rowOff>248740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82FFF48D-C30B-473F-9B0C-88F0AA84CD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106</xdr:col>
      <xdr:colOff>17316</xdr:colOff>
      <xdr:row>1</xdr:row>
      <xdr:rowOff>5194</xdr:rowOff>
    </xdr:from>
    <xdr:to>
      <xdr:col>301</xdr:col>
      <xdr:colOff>86591</xdr:colOff>
      <xdr:row>16</xdr:row>
      <xdr:rowOff>329045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70E5FC87-E18B-43FB-A0ED-680D7E2055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0C8E349-D271-4B14-8825-602FFB73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0379" cy="663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380999</xdr:colOff>
      <xdr:row>1</xdr:row>
      <xdr:rowOff>13607</xdr:rowOff>
    </xdr:from>
    <xdr:to>
      <xdr:col>106</xdr:col>
      <xdr:colOff>0</xdr:colOff>
      <xdr:row>16</xdr:row>
      <xdr:rowOff>322861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D8BF534C-8CDC-4216-BE48-F98768724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303</xdr:col>
      <xdr:colOff>281431</xdr:colOff>
      <xdr:row>19</xdr:row>
      <xdr:rowOff>0</xdr:rowOff>
    </xdr:from>
    <xdr:to>
      <xdr:col>317</xdr:col>
      <xdr:colOff>13704</xdr:colOff>
      <xdr:row>32</xdr:row>
      <xdr:rowOff>248740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87FF4A5-C144-459E-BF97-0A8E18F24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106</xdr:col>
      <xdr:colOff>17316</xdr:colOff>
      <xdr:row>1</xdr:row>
      <xdr:rowOff>5194</xdr:rowOff>
    </xdr:from>
    <xdr:to>
      <xdr:col>301</xdr:col>
      <xdr:colOff>86591</xdr:colOff>
      <xdr:row>16</xdr:row>
      <xdr:rowOff>329045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23423519-7E24-4758-A6A4-6F264A27AD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3F8541-C68D-4981-8895-F6AB689B3172}" name="Tabela4" displayName="Tabela4" ref="A1:B10" totalsRowShown="0" headerRowDxfId="131" dataDxfId="130">
  <autoFilter ref="A1:B10" xr:uid="{403F8541-C68D-4981-8895-F6AB689B3172}"/>
  <tableColumns count="2">
    <tableColumn id="1" xr3:uid="{618FA1D9-B8A9-42EB-B417-42B73D2510E2}" name="*kod grupy" dataDxfId="129"/>
    <tableColumn id="2" xr3:uid="{9D4D99D0-4248-43A4-AC75-4B44B95EB2BC}" name="Nazwa grupy zajęć" dataDxfId="1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3E9D4A-4DAB-4A6D-AC71-3FE2BB7E8FFA}" name="Tabela5" displayName="Tabela5" ref="D1:E4" totalsRowShown="0" headerRowDxfId="127" dataDxfId="126">
  <autoFilter ref="D1:E4" xr:uid="{B43E9D4A-4DAB-4A6D-AC71-3FE2BB7E8FFA}"/>
  <tableColumns count="2">
    <tableColumn id="1" xr3:uid="{D90179AB-2D8A-420F-876C-7E9A861F5BC9}" name="***Rodzaj zajęć:" dataDxfId="125"/>
    <tableColumn id="2" xr3:uid="{A89F4D0D-D1B4-4245-AA25-C95F4AB1E0BE}" name="Nazwa godzaju zajęć" dataDxfId="124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A427EA-D5CE-4C9F-A9E7-A042656E22B5}" name="Tabela6" displayName="Tabela6" ref="G1:H3" totalsRowShown="0" headerRowDxfId="123" dataDxfId="122">
  <autoFilter ref="G1:H3" xr:uid="{45A427EA-D5CE-4C9F-A9E7-A042656E22B5}"/>
  <tableColumns count="2">
    <tableColumn id="1" xr3:uid="{7D67BCDD-F4D5-47A1-A28B-2A4645690711}" name="*******Forma zakończenia semestru" dataDxfId="121"/>
    <tableColumn id="2" xr3:uid="{542124D4-405E-4F6D-AEC6-31B5DDF7483A}" name="Nazwa formy zakończenia" dataDxfId="12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3EDC0-226A-44B1-98C6-4D77D8F27D17}" name="Tabela1" displayName="Tabela1" ref="J1:J4" totalsRowShown="0" headerRowDxfId="119" dataDxfId="118">
  <autoFilter ref="J1:J4" xr:uid="{5463EDC0-226A-44B1-98C6-4D77D8F27D17}"/>
  <tableColumns count="1">
    <tableColumn id="1" xr3:uid="{82AE677E-95E3-4C2F-8148-F0BBC043E606}" name="****Pula godzin" dataDxfId="117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D15322-9510-4034-A7F0-3E44492829FC}" name="Tabela63" displayName="Tabela63" ref="L1:M4" totalsRowShown="0" headerRowDxfId="116" dataDxfId="115">
  <autoFilter ref="L1:M4" xr:uid="{CAD15322-9510-4034-A7F0-3E44492829FC}"/>
  <tableColumns count="2">
    <tableColumn id="1" xr3:uid="{2607C9C9-FC4A-49EC-A0F8-766BF49CC341}" name="******Forma zakończenia przedmiotu" dataDxfId="114"/>
    <tableColumn id="2" xr3:uid="{E85EB2AB-8AD1-40BB-974B-AC6EB4EB997F}" name="Nazwa formy zakończenia" dataDxfId="113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4A61F2-3B11-4E4C-90F3-427AA7F491FD}" name="Tabela711" displayName="Tabela711" ref="O1:O3" totalsRowShown="0" headerRowDxfId="112" dataDxfId="111">
  <autoFilter ref="O1:O3" xr:uid="{514A61F2-3B11-4E4C-90F3-427AA7F491FD}"/>
  <tableColumns count="1">
    <tableColumn id="1" xr3:uid="{779EC1BF-C04D-4970-94B2-EBD21D9011D4}" name="*Czy przedmiot kształtuje kompetencje komunikacyjne_x000a_*Czy przedmiot humanistyczny lub społeczny_x000a_*Czy zajęcia kształtują umiejętności praktyczne" dataDxfId="11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dimension ref="A1:DA117"/>
  <sheetViews>
    <sheetView zoomScale="75" zoomScaleNormal="75" workbookViewId="0">
      <pane xSplit="22" ySplit="19" topLeftCell="AU20" activePane="bottomRight" state="frozen"/>
      <selection pane="topRight" activeCell="T1" sqref="T1"/>
      <selection pane="bottomLeft" activeCell="A20" sqref="A20"/>
      <selection pane="bottomRight" activeCell="L25" sqref="L25"/>
    </sheetView>
  </sheetViews>
  <sheetFormatPr defaultRowHeight="15" x14ac:dyDescent="0.25"/>
  <cols>
    <col min="1" max="1" width="5.42578125" style="21" customWidth="1"/>
    <col min="2" max="2" width="6.7109375" style="21" customWidth="1"/>
    <col min="3" max="3" width="12.7109375" style="21" customWidth="1"/>
    <col min="4" max="4" width="6.7109375" style="21" customWidth="1"/>
    <col min="5" max="5" width="6.7109375" style="22" customWidth="1"/>
    <col min="6" max="6" width="12" style="21" customWidth="1"/>
    <col min="7" max="7" width="7.140625" style="21" customWidth="1"/>
    <col min="8" max="8" width="14.85546875" style="23" customWidth="1"/>
    <col min="9" max="9" width="27.42578125" style="23" customWidth="1"/>
    <col min="10" max="12" width="6.85546875" style="23" customWidth="1"/>
    <col min="13" max="13" width="14.42578125" style="23" customWidth="1"/>
    <col min="14" max="14" width="12" style="21" customWidth="1"/>
    <col min="15" max="15" width="6.85546875" style="23" customWidth="1"/>
    <col min="16" max="16" width="11.85546875" style="23" customWidth="1"/>
    <col min="17" max="17" width="6.7109375" style="23" customWidth="1"/>
    <col min="18" max="18" width="10.42578125" style="203" customWidth="1"/>
    <col min="19" max="19" width="10.140625" style="203" customWidth="1"/>
    <col min="20" max="20" width="10.42578125" style="23" customWidth="1"/>
    <col min="21" max="21" width="10" style="23" customWidth="1"/>
    <col min="22" max="22" width="6.5703125" style="23" customWidth="1"/>
    <col min="23" max="23" width="5.7109375" style="21" customWidth="1"/>
    <col min="24" max="24" width="7.7109375" style="21" customWidth="1"/>
    <col min="25" max="25" width="8.5703125" style="21" customWidth="1"/>
    <col min="26" max="26" width="8.28515625" style="21" customWidth="1"/>
    <col min="27" max="27" width="7.85546875" style="21" customWidth="1"/>
    <col min="28" max="29" width="7.5703125" style="21" customWidth="1"/>
    <col min="30" max="30" width="7.140625" style="21" customWidth="1"/>
    <col min="31" max="31" width="5.7109375" style="21" customWidth="1"/>
    <col min="32" max="32" width="8.42578125" style="21" customWidth="1"/>
    <col min="33" max="35" width="7.5703125" style="21" customWidth="1"/>
    <col min="36" max="43" width="5.7109375" style="21" customWidth="1"/>
    <col min="44" max="45" width="7" style="21" customWidth="1"/>
    <col min="46" max="46" width="5.7109375" style="21" customWidth="1"/>
    <col min="47" max="48" width="7.140625" style="21" customWidth="1"/>
    <col min="49" max="49" width="6.140625" style="21" customWidth="1"/>
    <col min="50" max="50" width="6.28515625" style="21" customWidth="1"/>
    <col min="51" max="52" width="6.85546875" style="21" bestFit="1" customWidth="1"/>
    <col min="53" max="54" width="5.7109375" style="21" customWidth="1"/>
    <col min="55" max="55" width="6.42578125" style="21" customWidth="1"/>
    <col min="56" max="56" width="5" style="21" customWidth="1"/>
    <col min="57" max="58" width="7.140625" style="21" customWidth="1"/>
    <col min="59" max="59" width="5.7109375" style="21" customWidth="1"/>
    <col min="60" max="60" width="6.7109375" style="21" customWidth="1"/>
    <col min="61" max="66" width="5.7109375" style="21" customWidth="1"/>
    <col min="67" max="68" width="6.7109375" style="21" customWidth="1"/>
    <col min="69" max="69" width="12.85546875" style="204" customWidth="1"/>
    <col min="70" max="70" width="28.85546875" style="23" customWidth="1"/>
    <col min="71" max="16384" width="9.140625" style="21"/>
  </cols>
  <sheetData>
    <row r="1" spans="1:91" s="61" customFormat="1" x14ac:dyDescent="0.25">
      <c r="E1" s="62"/>
      <c r="H1" s="63"/>
      <c r="I1" s="63"/>
      <c r="J1" s="63"/>
      <c r="K1" s="63"/>
      <c r="L1" s="63"/>
      <c r="M1" s="63"/>
      <c r="O1" s="63"/>
      <c r="P1" s="63"/>
      <c r="Q1" s="63"/>
      <c r="R1" s="305"/>
      <c r="S1" s="305"/>
      <c r="T1" s="63"/>
      <c r="U1" s="63"/>
      <c r="V1" s="63"/>
      <c r="BQ1" s="306"/>
      <c r="BR1" s="63"/>
    </row>
    <row r="2" spans="1:91" s="61" customFormat="1" x14ac:dyDescent="0.25">
      <c r="E2" s="62"/>
      <c r="H2" s="63"/>
      <c r="I2" s="63"/>
      <c r="J2" s="63"/>
      <c r="K2" s="63"/>
      <c r="L2" s="63"/>
      <c r="M2" s="63"/>
      <c r="O2" s="63"/>
      <c r="P2" s="63"/>
      <c r="Q2" s="63"/>
      <c r="R2" s="305"/>
      <c r="S2" s="305"/>
      <c r="T2" s="63"/>
      <c r="U2" s="63"/>
      <c r="V2" s="63"/>
      <c r="BQ2" s="306"/>
      <c r="BR2" s="63"/>
    </row>
    <row r="3" spans="1:91" s="61" customFormat="1" x14ac:dyDescent="0.25">
      <c r="E3" s="62"/>
      <c r="H3" s="63"/>
      <c r="I3" s="63"/>
      <c r="J3" s="63"/>
      <c r="K3" s="63"/>
      <c r="L3" s="63"/>
      <c r="M3" s="63"/>
      <c r="O3" s="63"/>
      <c r="P3" s="63"/>
      <c r="Q3" s="63"/>
      <c r="R3" s="305"/>
      <c r="S3" s="305"/>
      <c r="T3" s="63"/>
      <c r="U3" s="63"/>
      <c r="V3" s="63"/>
      <c r="BQ3" s="306"/>
      <c r="BR3" s="63"/>
    </row>
    <row r="4" spans="1:91" s="61" customFormat="1" x14ac:dyDescent="0.25">
      <c r="E4" s="62"/>
      <c r="H4" s="63"/>
      <c r="I4" s="63"/>
      <c r="J4" s="63"/>
      <c r="K4" s="63"/>
      <c r="L4" s="63"/>
      <c r="M4" s="63"/>
      <c r="O4" s="63"/>
      <c r="P4" s="63"/>
      <c r="Q4" s="63"/>
      <c r="R4" s="305"/>
      <c r="S4" s="305"/>
      <c r="T4" s="63"/>
      <c r="U4" s="63"/>
      <c r="V4" s="63"/>
      <c r="BQ4" s="306"/>
      <c r="BR4" s="63"/>
    </row>
    <row r="5" spans="1:91" s="61" customFormat="1" ht="18.75" x14ac:dyDescent="0.3">
      <c r="E5" s="62"/>
      <c r="G5" s="65" t="s">
        <v>23</v>
      </c>
      <c r="H5" s="66"/>
      <c r="I5" s="67" t="s">
        <v>237</v>
      </c>
      <c r="J5" s="63"/>
      <c r="K5" s="63"/>
      <c r="L5" s="63"/>
      <c r="M5" s="68"/>
      <c r="O5" s="63"/>
      <c r="P5" s="63"/>
      <c r="Q5" s="63"/>
      <c r="R5" s="305"/>
      <c r="S5" s="305"/>
      <c r="T5" s="63"/>
      <c r="U5" s="63"/>
      <c r="V5" s="63"/>
      <c r="BQ5" s="306"/>
      <c r="BR5" s="63"/>
    </row>
    <row r="6" spans="1:91" s="61" customFormat="1" ht="18.75" x14ac:dyDescent="0.3">
      <c r="E6" s="62"/>
      <c r="G6" s="65" t="s">
        <v>24</v>
      </c>
      <c r="H6" s="66"/>
      <c r="I6" s="67" t="s">
        <v>663</v>
      </c>
      <c r="J6" s="63"/>
      <c r="K6" s="63"/>
      <c r="L6" s="63"/>
      <c r="M6" s="68"/>
      <c r="O6" s="63"/>
      <c r="P6" s="63"/>
      <c r="Q6" s="63"/>
      <c r="R6" s="305"/>
      <c r="S6" s="305"/>
      <c r="T6" s="63"/>
      <c r="U6" s="63"/>
      <c r="V6" s="63"/>
      <c r="AM6" s="307" t="s">
        <v>26</v>
      </c>
      <c r="BQ6" s="306"/>
      <c r="BR6" s="63"/>
    </row>
    <row r="7" spans="1:91" s="61" customFormat="1" x14ac:dyDescent="0.25">
      <c r="E7" s="62"/>
      <c r="G7" s="69" t="s">
        <v>27</v>
      </c>
      <c r="H7" s="70"/>
      <c r="I7" s="71" t="s">
        <v>312</v>
      </c>
      <c r="J7" s="72"/>
      <c r="K7" s="72"/>
      <c r="L7" s="72"/>
      <c r="M7" s="63"/>
      <c r="O7" s="63"/>
      <c r="P7" s="63"/>
      <c r="Q7" s="63"/>
      <c r="R7" s="305"/>
      <c r="S7" s="305"/>
      <c r="T7" s="63"/>
      <c r="U7" s="63"/>
      <c r="V7" s="63"/>
      <c r="AN7" s="61" t="s">
        <v>22</v>
      </c>
      <c r="BQ7" s="306"/>
      <c r="BR7" s="63"/>
    </row>
    <row r="8" spans="1:91" s="61" customFormat="1" ht="18.75" x14ac:dyDescent="0.3">
      <c r="E8" s="62"/>
      <c r="G8" s="69" t="s">
        <v>44</v>
      </c>
      <c r="H8" s="70"/>
      <c r="I8" s="67" t="s">
        <v>236</v>
      </c>
      <c r="J8" s="63"/>
      <c r="K8" s="63"/>
      <c r="L8" s="63"/>
      <c r="M8" s="68"/>
      <c r="O8" s="63"/>
      <c r="P8" s="63"/>
      <c r="Q8" s="63"/>
      <c r="R8" s="305"/>
      <c r="S8" s="305"/>
      <c r="T8" s="63"/>
      <c r="U8" s="63"/>
      <c r="V8" s="63"/>
      <c r="AW8" s="61" t="s">
        <v>0</v>
      </c>
      <c r="BQ8" s="306"/>
      <c r="BR8" s="63"/>
    </row>
    <row r="9" spans="1:91" s="61" customFormat="1" x14ac:dyDescent="0.25">
      <c r="E9" s="62"/>
      <c r="G9" s="69" t="s">
        <v>46</v>
      </c>
      <c r="H9" s="70"/>
      <c r="I9" s="308" t="s">
        <v>135</v>
      </c>
      <c r="J9" s="63"/>
      <c r="K9" s="63"/>
      <c r="L9" s="63"/>
      <c r="M9" s="63"/>
      <c r="O9" s="63"/>
      <c r="P9" s="63"/>
      <c r="Q9" s="63"/>
      <c r="R9" s="305"/>
      <c r="S9" s="305"/>
      <c r="T9" s="63"/>
      <c r="U9" s="63"/>
      <c r="V9" s="63"/>
      <c r="AW9" s="61" t="s">
        <v>45</v>
      </c>
      <c r="BQ9" s="306"/>
      <c r="BR9" s="63"/>
    </row>
    <row r="10" spans="1:91" s="61" customFormat="1" ht="18.75" x14ac:dyDescent="0.3">
      <c r="E10" s="62"/>
      <c r="G10" s="69" t="s">
        <v>25</v>
      </c>
      <c r="H10" s="70"/>
      <c r="I10" s="67" t="s">
        <v>662</v>
      </c>
      <c r="J10" s="63"/>
      <c r="K10" s="63"/>
      <c r="L10" s="63"/>
      <c r="M10" s="68"/>
      <c r="O10" s="72"/>
      <c r="P10" s="72"/>
      <c r="Q10" s="72"/>
      <c r="R10" s="309"/>
      <c r="S10" s="309"/>
      <c r="T10" s="72"/>
      <c r="U10" s="72"/>
      <c r="V10" s="72"/>
      <c r="BQ10" s="306"/>
      <c r="BR10" s="63"/>
    </row>
    <row r="11" spans="1:91" s="61" customFormat="1" x14ac:dyDescent="0.25">
      <c r="E11" s="62"/>
      <c r="G11" s="74" t="s">
        <v>47</v>
      </c>
      <c r="H11" s="70"/>
      <c r="I11" s="70">
        <v>4</v>
      </c>
      <c r="J11" s="76"/>
      <c r="K11" s="76"/>
      <c r="L11" s="76"/>
      <c r="M11" s="63"/>
      <c r="O11" s="63"/>
      <c r="P11" s="63"/>
      <c r="Q11" s="63"/>
      <c r="R11" s="305"/>
      <c r="S11" s="305"/>
      <c r="T11" s="63"/>
      <c r="U11" s="63"/>
      <c r="V11" s="63"/>
      <c r="BQ11" s="306"/>
      <c r="BR11" s="63"/>
    </row>
    <row r="12" spans="1:91" s="61" customFormat="1" x14ac:dyDescent="0.25">
      <c r="E12" s="62"/>
      <c r="G12" s="74" t="s">
        <v>48</v>
      </c>
      <c r="H12" s="70"/>
      <c r="I12" s="75">
        <f>P72</f>
        <v>1431</v>
      </c>
      <c r="J12" s="310"/>
      <c r="K12" s="310"/>
      <c r="L12" s="310"/>
      <c r="M12" s="63"/>
      <c r="O12" s="63"/>
      <c r="P12" s="63"/>
      <c r="Q12" s="63"/>
      <c r="R12" s="305"/>
      <c r="S12" s="305"/>
      <c r="T12" s="63"/>
      <c r="U12" s="63"/>
      <c r="V12" s="63"/>
      <c r="BQ12" s="306"/>
      <c r="BR12" s="63"/>
    </row>
    <row r="13" spans="1:91" s="61" customFormat="1" x14ac:dyDescent="0.25">
      <c r="E13" s="62"/>
      <c r="G13" s="74" t="s">
        <v>49</v>
      </c>
      <c r="H13" s="70"/>
      <c r="I13" s="70">
        <v>120</v>
      </c>
      <c r="J13" s="76"/>
      <c r="K13" s="76"/>
      <c r="L13" s="76"/>
      <c r="M13" s="63"/>
      <c r="O13" s="63"/>
      <c r="P13" s="63"/>
      <c r="Q13" s="63"/>
      <c r="R13" s="305"/>
      <c r="S13" s="305"/>
      <c r="T13" s="63"/>
      <c r="U13" s="63"/>
      <c r="V13" s="63"/>
      <c r="BQ13" s="306"/>
      <c r="BR13" s="63"/>
    </row>
    <row r="14" spans="1:91" s="61" customFormat="1" ht="15.75" thickBot="1" x14ac:dyDescent="0.3">
      <c r="E14" s="62"/>
      <c r="H14" s="63"/>
      <c r="I14" s="63"/>
      <c r="J14" s="63"/>
      <c r="K14" s="63"/>
      <c r="L14" s="63"/>
      <c r="M14" s="76"/>
      <c r="O14" s="76"/>
      <c r="P14" s="76"/>
      <c r="Q14" s="76"/>
      <c r="R14" s="311"/>
      <c r="S14" s="312"/>
      <c r="T14" s="76"/>
      <c r="U14" s="76"/>
      <c r="V14" s="76"/>
      <c r="BQ14" s="306"/>
      <c r="BR14" s="63"/>
    </row>
    <row r="15" spans="1:91" s="61" customFormat="1" ht="24" customHeight="1" thickBot="1" x14ac:dyDescent="0.3">
      <c r="A15" s="670" t="s">
        <v>1</v>
      </c>
      <c r="B15" s="611" t="s">
        <v>40</v>
      </c>
      <c r="C15" s="611" t="s">
        <v>50</v>
      </c>
      <c r="D15" s="611" t="s">
        <v>51</v>
      </c>
      <c r="E15" s="611" t="s">
        <v>32</v>
      </c>
      <c r="F15" s="611" t="s">
        <v>33</v>
      </c>
      <c r="G15" s="611" t="s">
        <v>52</v>
      </c>
      <c r="H15" s="611" t="s">
        <v>104</v>
      </c>
      <c r="I15" s="611" t="s">
        <v>2</v>
      </c>
      <c r="J15" s="611" t="s">
        <v>219</v>
      </c>
      <c r="K15" s="611" t="s">
        <v>220</v>
      </c>
      <c r="L15" s="611" t="s">
        <v>297</v>
      </c>
      <c r="M15" s="631" t="s">
        <v>28</v>
      </c>
      <c r="N15" s="631"/>
      <c r="O15" s="631"/>
      <c r="P15" s="631"/>
      <c r="Q15" s="631"/>
      <c r="R15" s="631"/>
      <c r="S15" s="631"/>
      <c r="T15" s="631"/>
      <c r="U15" s="631"/>
      <c r="V15" s="657"/>
      <c r="W15" s="631" t="s">
        <v>3</v>
      </c>
      <c r="X15" s="631"/>
      <c r="Y15" s="631"/>
      <c r="Z15" s="631"/>
      <c r="AA15" s="631"/>
      <c r="AB15" s="631"/>
      <c r="AC15" s="631"/>
      <c r="AD15" s="631"/>
      <c r="AE15" s="631"/>
      <c r="AF15" s="631"/>
      <c r="AG15" s="631"/>
      <c r="AH15" s="631"/>
      <c r="AI15" s="631"/>
      <c r="AJ15" s="631"/>
      <c r="AK15" s="631"/>
      <c r="AL15" s="631"/>
      <c r="AM15" s="631"/>
      <c r="AN15" s="631"/>
      <c r="AO15" s="631"/>
      <c r="AP15" s="631"/>
      <c r="AQ15" s="631"/>
      <c r="AR15" s="631"/>
      <c r="AS15" s="631"/>
      <c r="AT15" s="632" t="s">
        <v>4</v>
      </c>
      <c r="AU15" s="633"/>
      <c r="AV15" s="633"/>
      <c r="AW15" s="633"/>
      <c r="AX15" s="633"/>
      <c r="AY15" s="633"/>
      <c r="AZ15" s="633"/>
      <c r="BA15" s="633"/>
      <c r="BB15" s="633"/>
      <c r="BC15" s="633"/>
      <c r="BD15" s="633"/>
      <c r="BE15" s="633"/>
      <c r="BF15" s="633"/>
      <c r="BG15" s="633"/>
      <c r="BH15" s="633"/>
      <c r="BI15" s="633"/>
      <c r="BJ15" s="633"/>
      <c r="BK15" s="633"/>
      <c r="BL15" s="633"/>
      <c r="BM15" s="633"/>
      <c r="BN15" s="633"/>
      <c r="BO15" s="633"/>
      <c r="BP15" s="634"/>
      <c r="BQ15" s="676" t="s">
        <v>58</v>
      </c>
      <c r="BR15" s="677"/>
      <c r="BS15" s="699" t="s">
        <v>249</v>
      </c>
      <c r="BT15" s="700"/>
      <c r="BU15" s="700"/>
      <c r="BV15" s="700"/>
      <c r="BW15" s="700"/>
      <c r="BX15" s="700"/>
      <c r="BY15" s="700"/>
      <c r="BZ15" s="701" t="s">
        <v>250</v>
      </c>
      <c r="CA15" s="702"/>
      <c r="CB15" s="702"/>
      <c r="CC15" s="702"/>
      <c r="CD15" s="702"/>
      <c r="CE15" s="702"/>
      <c r="CF15" s="703"/>
      <c r="CG15" s="704" t="s">
        <v>251</v>
      </c>
      <c r="CH15" s="704"/>
      <c r="CI15" s="705" t="s">
        <v>252</v>
      </c>
      <c r="CJ15" s="706"/>
      <c r="CK15" s="600" t="s">
        <v>126</v>
      </c>
      <c r="CL15" s="600"/>
      <c r="CM15" s="601"/>
    </row>
    <row r="16" spans="1:91" s="61" customFormat="1" ht="46.5" customHeight="1" x14ac:dyDescent="0.25">
      <c r="A16" s="671"/>
      <c r="B16" s="612"/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622" t="s">
        <v>69</v>
      </c>
      <c r="N16" s="622"/>
      <c r="O16" s="622"/>
      <c r="P16" s="623"/>
      <c r="Q16" s="620" t="s">
        <v>5</v>
      </c>
      <c r="R16" s="621"/>
      <c r="S16" s="621"/>
      <c r="T16" s="621"/>
      <c r="U16" s="621"/>
      <c r="V16" s="655" t="s">
        <v>223</v>
      </c>
      <c r="W16" s="639" t="s">
        <v>224</v>
      </c>
      <c r="X16" s="637" t="s">
        <v>19</v>
      </c>
      <c r="Y16" s="651" t="s">
        <v>73</v>
      </c>
      <c r="Z16" s="641" t="s">
        <v>18</v>
      </c>
      <c r="AA16" s="643" t="s">
        <v>17</v>
      </c>
      <c r="AB16" s="645" t="s">
        <v>6</v>
      </c>
      <c r="AC16" s="646"/>
      <c r="AD16" s="653" t="s">
        <v>7</v>
      </c>
      <c r="AE16" s="635" t="s">
        <v>8</v>
      </c>
      <c r="AF16" s="653" t="s">
        <v>9</v>
      </c>
      <c r="AG16" s="624" t="s">
        <v>225</v>
      </c>
      <c r="AH16" s="625"/>
      <c r="AI16" s="626"/>
      <c r="AJ16" s="653" t="s">
        <v>10</v>
      </c>
      <c r="AK16" s="635" t="s">
        <v>11</v>
      </c>
      <c r="AL16" s="635" t="s">
        <v>12</v>
      </c>
      <c r="AM16" s="635" t="s">
        <v>13</v>
      </c>
      <c r="AN16" s="635" t="s">
        <v>14</v>
      </c>
      <c r="AO16" s="635" t="s">
        <v>15</v>
      </c>
      <c r="AP16" s="635" t="s">
        <v>54</v>
      </c>
      <c r="AQ16" s="635" t="s">
        <v>16</v>
      </c>
      <c r="AR16" s="627" t="s">
        <v>55</v>
      </c>
      <c r="AS16" s="629" t="s">
        <v>67</v>
      </c>
      <c r="AT16" s="664" t="s">
        <v>224</v>
      </c>
      <c r="AU16" s="637" t="s">
        <v>19</v>
      </c>
      <c r="AV16" s="651" t="s">
        <v>29</v>
      </c>
      <c r="AW16" s="641" t="s">
        <v>18</v>
      </c>
      <c r="AX16" s="643" t="s">
        <v>17</v>
      </c>
      <c r="AY16" s="645" t="s">
        <v>6</v>
      </c>
      <c r="AZ16" s="646"/>
      <c r="BA16" s="653" t="s">
        <v>7</v>
      </c>
      <c r="BB16" s="635" t="s">
        <v>20</v>
      </c>
      <c r="BC16" s="635" t="s">
        <v>9</v>
      </c>
      <c r="BD16" s="624" t="s">
        <v>225</v>
      </c>
      <c r="BE16" s="625"/>
      <c r="BF16" s="626"/>
      <c r="BG16" s="653" t="s">
        <v>10</v>
      </c>
      <c r="BH16" s="635" t="s">
        <v>11</v>
      </c>
      <c r="BI16" s="635" t="s">
        <v>12</v>
      </c>
      <c r="BJ16" s="635" t="s">
        <v>13</v>
      </c>
      <c r="BK16" s="635" t="s">
        <v>14</v>
      </c>
      <c r="BL16" s="635" t="s">
        <v>15</v>
      </c>
      <c r="BM16" s="635" t="s">
        <v>54</v>
      </c>
      <c r="BN16" s="635" t="s">
        <v>16</v>
      </c>
      <c r="BO16" s="647" t="s">
        <v>55</v>
      </c>
      <c r="BP16" s="649" t="s">
        <v>67</v>
      </c>
      <c r="BQ16" s="678"/>
      <c r="BR16" s="679"/>
      <c r="BS16" s="707" t="s">
        <v>253</v>
      </c>
      <c r="BT16" s="710" t="s">
        <v>254</v>
      </c>
      <c r="BU16" s="713" t="s">
        <v>255</v>
      </c>
      <c r="BV16" s="710" t="s">
        <v>256</v>
      </c>
      <c r="BW16" s="713" t="s">
        <v>257</v>
      </c>
      <c r="BX16" s="710" t="s">
        <v>258</v>
      </c>
      <c r="BY16" s="716" t="s">
        <v>259</v>
      </c>
      <c r="BZ16" s="719" t="s">
        <v>253</v>
      </c>
      <c r="CA16" s="722" t="s">
        <v>254</v>
      </c>
      <c r="CB16" s="722" t="s">
        <v>255</v>
      </c>
      <c r="CC16" s="722" t="s">
        <v>256</v>
      </c>
      <c r="CD16" s="722" t="s">
        <v>257</v>
      </c>
      <c r="CE16" s="722" t="s">
        <v>258</v>
      </c>
      <c r="CF16" s="725" t="s">
        <v>259</v>
      </c>
      <c r="CG16" s="728" t="s">
        <v>260</v>
      </c>
      <c r="CH16" s="731" t="s">
        <v>261</v>
      </c>
      <c r="CI16" s="734" t="s">
        <v>260</v>
      </c>
      <c r="CJ16" s="737" t="s">
        <v>261</v>
      </c>
      <c r="CK16" s="600"/>
      <c r="CL16" s="600"/>
      <c r="CM16" s="601"/>
    </row>
    <row r="17" spans="1:105" s="61" customFormat="1" ht="78.75" customHeight="1" x14ac:dyDescent="0.25">
      <c r="A17" s="671"/>
      <c r="B17" s="612"/>
      <c r="C17" s="612"/>
      <c r="D17" s="612"/>
      <c r="E17" s="612"/>
      <c r="F17" s="612"/>
      <c r="G17" s="612"/>
      <c r="H17" s="612"/>
      <c r="I17" s="612"/>
      <c r="J17" s="612"/>
      <c r="K17" s="612"/>
      <c r="L17" s="612"/>
      <c r="M17" s="313" t="s">
        <v>71</v>
      </c>
      <c r="N17" s="314" t="s">
        <v>68</v>
      </c>
      <c r="O17" s="315" t="s">
        <v>72</v>
      </c>
      <c r="P17" s="316" t="s">
        <v>70</v>
      </c>
      <c r="Q17" s="317" t="s">
        <v>66</v>
      </c>
      <c r="R17" s="318" t="s">
        <v>77</v>
      </c>
      <c r="S17" s="319" t="s">
        <v>298</v>
      </c>
      <c r="T17" s="320" t="s">
        <v>83</v>
      </c>
      <c r="U17" s="321" t="s">
        <v>84</v>
      </c>
      <c r="V17" s="656"/>
      <c r="W17" s="640"/>
      <c r="X17" s="638"/>
      <c r="Y17" s="652"/>
      <c r="Z17" s="642"/>
      <c r="AA17" s="644"/>
      <c r="AB17" s="322" t="s">
        <v>64</v>
      </c>
      <c r="AC17" s="323" t="s">
        <v>65</v>
      </c>
      <c r="AD17" s="654"/>
      <c r="AE17" s="636"/>
      <c r="AF17" s="654"/>
      <c r="AG17" s="324" t="s">
        <v>61</v>
      </c>
      <c r="AH17" s="324" t="s">
        <v>62</v>
      </c>
      <c r="AI17" s="324" t="s">
        <v>63</v>
      </c>
      <c r="AJ17" s="654"/>
      <c r="AK17" s="636"/>
      <c r="AL17" s="636"/>
      <c r="AM17" s="636"/>
      <c r="AN17" s="636"/>
      <c r="AO17" s="636"/>
      <c r="AP17" s="636"/>
      <c r="AQ17" s="636"/>
      <c r="AR17" s="628"/>
      <c r="AS17" s="630"/>
      <c r="AT17" s="665"/>
      <c r="AU17" s="638"/>
      <c r="AV17" s="652"/>
      <c r="AW17" s="642"/>
      <c r="AX17" s="644"/>
      <c r="AY17" s="322" t="s">
        <v>64</v>
      </c>
      <c r="AZ17" s="323" t="s">
        <v>65</v>
      </c>
      <c r="BA17" s="654"/>
      <c r="BB17" s="636"/>
      <c r="BC17" s="636"/>
      <c r="BD17" s="324" t="s">
        <v>61</v>
      </c>
      <c r="BE17" s="324" t="s">
        <v>62</v>
      </c>
      <c r="BF17" s="324" t="s">
        <v>63</v>
      </c>
      <c r="BG17" s="654"/>
      <c r="BH17" s="636"/>
      <c r="BI17" s="636"/>
      <c r="BJ17" s="636"/>
      <c r="BK17" s="636"/>
      <c r="BL17" s="636"/>
      <c r="BM17" s="636"/>
      <c r="BN17" s="636"/>
      <c r="BO17" s="648"/>
      <c r="BP17" s="650"/>
      <c r="BQ17" s="325" t="s">
        <v>31</v>
      </c>
      <c r="BR17" s="326" t="s">
        <v>30</v>
      </c>
      <c r="BS17" s="708"/>
      <c r="BT17" s="711"/>
      <c r="BU17" s="714"/>
      <c r="BV17" s="711"/>
      <c r="BW17" s="714"/>
      <c r="BX17" s="711"/>
      <c r="BY17" s="717"/>
      <c r="BZ17" s="720"/>
      <c r="CA17" s="723"/>
      <c r="CB17" s="723"/>
      <c r="CC17" s="723"/>
      <c r="CD17" s="723"/>
      <c r="CE17" s="723"/>
      <c r="CF17" s="726"/>
      <c r="CG17" s="729"/>
      <c r="CH17" s="732"/>
      <c r="CI17" s="735"/>
      <c r="CJ17" s="738"/>
      <c r="CK17" s="602" t="s">
        <v>123</v>
      </c>
      <c r="CL17" s="604" t="s">
        <v>124</v>
      </c>
      <c r="CM17" s="606" t="s">
        <v>125</v>
      </c>
    </row>
    <row r="18" spans="1:105" s="346" customFormat="1" ht="13.5" customHeight="1" x14ac:dyDescent="0.25">
      <c r="A18" s="674"/>
      <c r="B18" s="672"/>
      <c r="C18" s="672"/>
      <c r="D18" s="672"/>
      <c r="E18" s="672"/>
      <c r="F18" s="672"/>
      <c r="G18" s="672"/>
      <c r="H18" s="327"/>
      <c r="I18" s="672"/>
      <c r="J18" s="612"/>
      <c r="K18" s="612"/>
      <c r="L18" s="612"/>
      <c r="M18" s="328">
        <v>1</v>
      </c>
      <c r="N18" s="329">
        <v>2</v>
      </c>
      <c r="O18" s="330">
        <v>3</v>
      </c>
      <c r="P18" s="331">
        <v>4</v>
      </c>
      <c r="Q18" s="332">
        <v>5</v>
      </c>
      <c r="R18" s="333">
        <v>6</v>
      </c>
      <c r="S18" s="333">
        <v>7</v>
      </c>
      <c r="T18" s="334">
        <v>8</v>
      </c>
      <c r="U18" s="335">
        <v>9</v>
      </c>
      <c r="V18" s="618">
        <v>10</v>
      </c>
      <c r="W18" s="689">
        <v>11</v>
      </c>
      <c r="X18" s="336">
        <v>12</v>
      </c>
      <c r="Y18" s="337">
        <v>13</v>
      </c>
      <c r="Z18" s="338">
        <v>14</v>
      </c>
      <c r="AA18" s="339">
        <v>15</v>
      </c>
      <c r="AB18" s="689">
        <v>16</v>
      </c>
      <c r="AC18" s="340">
        <v>17</v>
      </c>
      <c r="AD18" s="658">
        <v>18</v>
      </c>
      <c r="AE18" s="658">
        <v>19</v>
      </c>
      <c r="AF18" s="658">
        <v>20</v>
      </c>
      <c r="AG18" s="341">
        <v>21</v>
      </c>
      <c r="AH18" s="658">
        <v>22</v>
      </c>
      <c r="AI18" s="658">
        <v>23</v>
      </c>
      <c r="AJ18" s="658">
        <v>24</v>
      </c>
      <c r="AK18" s="658">
        <v>25</v>
      </c>
      <c r="AL18" s="658">
        <v>26</v>
      </c>
      <c r="AM18" s="658">
        <v>27</v>
      </c>
      <c r="AN18" s="658">
        <v>28</v>
      </c>
      <c r="AO18" s="658">
        <v>29</v>
      </c>
      <c r="AP18" s="658">
        <v>30</v>
      </c>
      <c r="AQ18" s="658">
        <v>31</v>
      </c>
      <c r="AR18" s="668">
        <v>32</v>
      </c>
      <c r="AS18" s="666">
        <v>33</v>
      </c>
      <c r="AT18" s="660">
        <v>34</v>
      </c>
      <c r="AU18" s="662">
        <v>35</v>
      </c>
      <c r="AV18" s="342">
        <v>36</v>
      </c>
      <c r="AW18" s="338">
        <v>37</v>
      </c>
      <c r="AX18" s="343">
        <v>38</v>
      </c>
      <c r="AY18" s="658">
        <v>39</v>
      </c>
      <c r="AZ18" s="340">
        <v>40</v>
      </c>
      <c r="BA18" s="658">
        <v>41</v>
      </c>
      <c r="BB18" s="658">
        <v>42</v>
      </c>
      <c r="BC18" s="658">
        <v>43</v>
      </c>
      <c r="BD18" s="693">
        <v>44</v>
      </c>
      <c r="BE18" s="691">
        <v>45</v>
      </c>
      <c r="BF18" s="344">
        <v>46</v>
      </c>
      <c r="BG18" s="658">
        <v>47</v>
      </c>
      <c r="BH18" s="658">
        <v>48</v>
      </c>
      <c r="BI18" s="658">
        <v>49</v>
      </c>
      <c r="BJ18" s="658">
        <v>50</v>
      </c>
      <c r="BK18" s="658">
        <v>51</v>
      </c>
      <c r="BL18" s="658">
        <v>52</v>
      </c>
      <c r="BM18" s="658">
        <v>53</v>
      </c>
      <c r="BN18" s="658">
        <v>54</v>
      </c>
      <c r="BO18" s="668">
        <v>55</v>
      </c>
      <c r="BP18" s="687">
        <v>56</v>
      </c>
      <c r="BQ18" s="345" t="s">
        <v>111</v>
      </c>
      <c r="BR18" s="685" t="s">
        <v>112</v>
      </c>
      <c r="BS18" s="708"/>
      <c r="BT18" s="711"/>
      <c r="BU18" s="714"/>
      <c r="BV18" s="711"/>
      <c r="BW18" s="714"/>
      <c r="BX18" s="711"/>
      <c r="BY18" s="717"/>
      <c r="BZ18" s="720"/>
      <c r="CA18" s="723"/>
      <c r="CB18" s="723"/>
      <c r="CC18" s="723"/>
      <c r="CD18" s="723"/>
      <c r="CE18" s="723"/>
      <c r="CF18" s="726"/>
      <c r="CG18" s="729"/>
      <c r="CH18" s="732"/>
      <c r="CI18" s="735"/>
      <c r="CJ18" s="738"/>
      <c r="CK18" s="602"/>
      <c r="CL18" s="604"/>
      <c r="CM18" s="606"/>
    </row>
    <row r="19" spans="1:105" s="346" customFormat="1" ht="46.5" customHeight="1" thickBot="1" x14ac:dyDescent="0.3">
      <c r="A19" s="675"/>
      <c r="B19" s="673"/>
      <c r="C19" s="673"/>
      <c r="D19" s="673"/>
      <c r="E19" s="673"/>
      <c r="F19" s="673"/>
      <c r="G19" s="673"/>
      <c r="H19" s="347"/>
      <c r="I19" s="673"/>
      <c r="J19" s="613"/>
      <c r="K19" s="613"/>
      <c r="L19" s="613"/>
      <c r="M19" s="348" t="s">
        <v>85</v>
      </c>
      <c r="N19" s="349" t="s">
        <v>113</v>
      </c>
      <c r="O19" s="350" t="s">
        <v>86</v>
      </c>
      <c r="P19" s="351" t="s">
        <v>114</v>
      </c>
      <c r="Q19" s="352" t="s">
        <v>74</v>
      </c>
      <c r="R19" s="353" t="s">
        <v>115</v>
      </c>
      <c r="S19" s="354" t="s">
        <v>299</v>
      </c>
      <c r="T19" s="355" t="s">
        <v>116</v>
      </c>
      <c r="U19" s="356" t="s">
        <v>300</v>
      </c>
      <c r="V19" s="619"/>
      <c r="W19" s="690"/>
      <c r="X19" s="357"/>
      <c r="Y19" s="358" t="s">
        <v>117</v>
      </c>
      <c r="Z19" s="359" t="s">
        <v>118</v>
      </c>
      <c r="AA19" s="360" t="s">
        <v>119</v>
      </c>
      <c r="AB19" s="690"/>
      <c r="AC19" s="355"/>
      <c r="AD19" s="659"/>
      <c r="AE19" s="659"/>
      <c r="AF19" s="659"/>
      <c r="AG19" s="361"/>
      <c r="AH19" s="659"/>
      <c r="AI19" s="659"/>
      <c r="AJ19" s="659"/>
      <c r="AK19" s="659"/>
      <c r="AL19" s="659"/>
      <c r="AM19" s="659"/>
      <c r="AN19" s="659"/>
      <c r="AO19" s="659"/>
      <c r="AP19" s="659"/>
      <c r="AQ19" s="659"/>
      <c r="AR19" s="669"/>
      <c r="AS19" s="667"/>
      <c r="AT19" s="661"/>
      <c r="AU19" s="663"/>
      <c r="AV19" s="362" t="s">
        <v>120</v>
      </c>
      <c r="AW19" s="359" t="s">
        <v>121</v>
      </c>
      <c r="AX19" s="363" t="s">
        <v>122</v>
      </c>
      <c r="AY19" s="659"/>
      <c r="AZ19" s="355"/>
      <c r="BA19" s="659"/>
      <c r="BB19" s="659"/>
      <c r="BC19" s="659"/>
      <c r="BD19" s="694"/>
      <c r="BE19" s="692"/>
      <c r="BF19" s="364"/>
      <c r="BG19" s="659"/>
      <c r="BH19" s="659"/>
      <c r="BI19" s="659"/>
      <c r="BJ19" s="659"/>
      <c r="BK19" s="659"/>
      <c r="BL19" s="659"/>
      <c r="BM19" s="659"/>
      <c r="BN19" s="659"/>
      <c r="BO19" s="669"/>
      <c r="BP19" s="688"/>
      <c r="BQ19" s="365" t="s">
        <v>87</v>
      </c>
      <c r="BR19" s="686"/>
      <c r="BS19" s="709"/>
      <c r="BT19" s="712"/>
      <c r="BU19" s="715"/>
      <c r="BV19" s="712"/>
      <c r="BW19" s="715"/>
      <c r="BX19" s="712"/>
      <c r="BY19" s="718"/>
      <c r="BZ19" s="721"/>
      <c r="CA19" s="724"/>
      <c r="CB19" s="724"/>
      <c r="CC19" s="724"/>
      <c r="CD19" s="724"/>
      <c r="CE19" s="724"/>
      <c r="CF19" s="727"/>
      <c r="CG19" s="730"/>
      <c r="CH19" s="733"/>
      <c r="CI19" s="736"/>
      <c r="CJ19" s="739"/>
      <c r="CK19" s="603"/>
      <c r="CL19" s="605"/>
      <c r="CM19" s="607"/>
    </row>
    <row r="20" spans="1:105" s="36" customFormat="1" ht="33" customHeight="1" x14ac:dyDescent="0.25">
      <c r="A20" s="205">
        <v>1</v>
      </c>
      <c r="B20" s="206"/>
      <c r="C20" s="207" t="s">
        <v>106</v>
      </c>
      <c r="D20" s="207"/>
      <c r="E20" s="206">
        <v>1</v>
      </c>
      <c r="F20" s="207" t="s">
        <v>106</v>
      </c>
      <c r="G20" s="207" t="s">
        <v>59</v>
      </c>
      <c r="H20" s="208"/>
      <c r="I20" s="209" t="s">
        <v>264</v>
      </c>
      <c r="J20" s="209"/>
      <c r="K20" s="209"/>
      <c r="L20" s="558" t="s">
        <v>221</v>
      </c>
      <c r="M20" s="366">
        <f>Y20+AV20</f>
        <v>75</v>
      </c>
      <c r="N20" s="367">
        <f>AS20+BP20</f>
        <v>50</v>
      </c>
      <c r="O20" s="368">
        <f>Z20+AW20</f>
        <v>25</v>
      </c>
      <c r="P20" s="369">
        <f>AA20+AX20</f>
        <v>25</v>
      </c>
      <c r="Q20" s="370">
        <f>X20+AU20</f>
        <v>3</v>
      </c>
      <c r="R20" s="371">
        <f>IFERROR((AL20+BI20)*Q20/O20," ")</f>
        <v>0</v>
      </c>
      <c r="S20" s="371">
        <f>IFERROR(IF(L20="tak",(SUM(AE20:AL20,AQ20,BB20:BI20,BN20))*Q20/O20,0),0)</f>
        <v>1.8</v>
      </c>
      <c r="T20" s="373">
        <f>IFERROR((AC20+AO20+AZ20+BL20)*Q20/O20," ")</f>
        <v>1.2</v>
      </c>
      <c r="U20" s="374">
        <f>IFERROR((SUM(AB20,AD20:AN20,AP20:AQ20,AY20,BA20:BK20,BM20:BN20)*Q20/M20)," ")</f>
        <v>1</v>
      </c>
      <c r="V20" s="211" t="s">
        <v>56</v>
      </c>
      <c r="W20" s="582" t="s">
        <v>57</v>
      </c>
      <c r="X20" s="212">
        <v>3</v>
      </c>
      <c r="Y20" s="388">
        <f t="shared" ref="Y20:Y55" si="0">AS20+Z20</f>
        <v>75</v>
      </c>
      <c r="Z20" s="389">
        <f t="shared" ref="Z20:Z55" si="1">AR20+AA20</f>
        <v>25</v>
      </c>
      <c r="AA20" s="390">
        <f t="shared" ref="AA20:AA55" si="2">(SUM(AB20:AQ20))-AC20</f>
        <v>25</v>
      </c>
      <c r="AB20" s="213">
        <v>10</v>
      </c>
      <c r="AC20" s="214">
        <v>10</v>
      </c>
      <c r="AD20" s="53"/>
      <c r="AE20" s="53">
        <v>15</v>
      </c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215"/>
      <c r="AS20" s="216">
        <v>50</v>
      </c>
      <c r="AT20" s="217"/>
      <c r="AU20" s="218"/>
      <c r="AV20" s="396">
        <f t="shared" ref="AV20:AV55" si="3">BP20+AW20</f>
        <v>0</v>
      </c>
      <c r="AW20" s="397">
        <f t="shared" ref="AW20:AW55" si="4">BO20+AX20</f>
        <v>0</v>
      </c>
      <c r="AX20" s="398">
        <f t="shared" ref="AX20:AX55" si="5">(SUM(AY20:BN20))-AZ20</f>
        <v>0</v>
      </c>
      <c r="AY20" s="53"/>
      <c r="AZ20" s="214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215"/>
      <c r="BP20" s="219"/>
      <c r="BQ20" s="404">
        <f>IFERROR(M20/Q20," ")</f>
        <v>25</v>
      </c>
      <c r="BR20" s="405" t="str">
        <f>IF(OR(BQ20&gt;30,BQ20&lt;25),"1 ECTS powinien mieścić się przedziale 25-30h","Wartość prawidłowa")</f>
        <v>Wartość prawidłowa</v>
      </c>
      <c r="BS20" s="409">
        <f>SUM(AB20,AD20:AP20,AY20,BA20:BM20)-AC20-AZ20-AO20-BL20</f>
        <v>15</v>
      </c>
      <c r="BT20" s="410">
        <f>AC20+AZ20</f>
        <v>10</v>
      </c>
      <c r="BU20" s="410">
        <f>AO20+BL20</f>
        <v>0</v>
      </c>
      <c r="BV20" s="410">
        <f>AR20+BO20</f>
        <v>0</v>
      </c>
      <c r="BW20" s="410">
        <f>N20</f>
        <v>50</v>
      </c>
      <c r="BX20" s="410">
        <f>AQ20+BN20</f>
        <v>0</v>
      </c>
      <c r="BY20" s="411">
        <f>SUM(BS20:BX20)</f>
        <v>75</v>
      </c>
      <c r="BZ20" s="412">
        <f t="shared" ref="BZ20" si="6">IFERROR((BS20*Q20)/BY20," ")</f>
        <v>0.6</v>
      </c>
      <c r="CA20" s="413">
        <f t="shared" ref="CA20" si="7">IFERROR((BT20*Q20)/BY20," ")</f>
        <v>0.4</v>
      </c>
      <c r="CB20" s="413">
        <f t="shared" ref="CB20" si="8">IFERROR((BU20*Q20)/BY20," ")</f>
        <v>0</v>
      </c>
      <c r="CC20" s="413">
        <f t="shared" ref="CC20" si="9">IFERROR((BV20*Q20)/BY20," ")</f>
        <v>0</v>
      </c>
      <c r="CD20" s="413">
        <f t="shared" ref="CD20" si="10">IFERROR((BW20*Q20)/BY20," ")</f>
        <v>2</v>
      </c>
      <c r="CE20" s="413">
        <f t="shared" ref="CE20" si="11">IFERROR((BX20*Q20)/BY20," ")</f>
        <v>0</v>
      </c>
      <c r="CF20" s="414">
        <f t="shared" ref="CF20" si="12">IFERROR((SUM(BZ20:CE20))," ")</f>
        <v>3</v>
      </c>
      <c r="CG20" s="415">
        <f>SUM(BS20:BT20,CE20)</f>
        <v>25</v>
      </c>
      <c r="CH20" s="416">
        <f>SUM(BT20:BU20)</f>
        <v>10</v>
      </c>
      <c r="CI20" s="417">
        <f>SUM(BZ20:CA20,CE20)</f>
        <v>1</v>
      </c>
      <c r="CJ20" s="418">
        <f>SUM(CA20:CB20)</f>
        <v>0.4</v>
      </c>
      <c r="CK20" s="419">
        <f>Matryca!Q20</f>
        <v>9</v>
      </c>
      <c r="CL20" s="420">
        <f>Matryca!R20</f>
        <v>3</v>
      </c>
      <c r="CM20" s="421">
        <f>Matryca!S20</f>
        <v>1</v>
      </c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</row>
    <row r="21" spans="1:105" s="36" customFormat="1" ht="31.5" x14ac:dyDescent="0.25">
      <c r="A21" s="220">
        <v>2</v>
      </c>
      <c r="B21" s="221"/>
      <c r="C21" s="25" t="s">
        <v>106</v>
      </c>
      <c r="D21" s="25"/>
      <c r="E21" s="222">
        <v>1</v>
      </c>
      <c r="F21" s="25" t="s">
        <v>106</v>
      </c>
      <c r="G21" s="53" t="s">
        <v>59</v>
      </c>
      <c r="H21" s="223"/>
      <c r="I21" s="26" t="s">
        <v>301</v>
      </c>
      <c r="J21" s="26"/>
      <c r="K21" s="26"/>
      <c r="L21" s="210" t="s">
        <v>221</v>
      </c>
      <c r="M21" s="375">
        <f t="shared" ref="M21:M55" si="13">Y21+AV21</f>
        <v>50</v>
      </c>
      <c r="N21" s="376">
        <f t="shared" ref="N21:N58" si="14">AS21+BP21</f>
        <v>25</v>
      </c>
      <c r="O21" s="377">
        <f t="shared" ref="O21:O55" si="15">Z21+AW21</f>
        <v>25</v>
      </c>
      <c r="P21" s="378">
        <f t="shared" ref="P21:P55" si="16">AA21+AX21</f>
        <v>25</v>
      </c>
      <c r="Q21" s="379">
        <f>X21+AU21</f>
        <v>2</v>
      </c>
      <c r="R21" s="372">
        <f t="shared" ref="R21:R42" si="17">IFERROR((AL21+BI21)*Q21/O21," ")</f>
        <v>0</v>
      </c>
      <c r="S21" s="380">
        <f t="shared" ref="S21:S42" si="18">IFERROR(IF(L21="tak",(SUM(AE21:AL21,AQ21,BB21:BI21,BN21))*Q21/O21,0),0)</f>
        <v>1.2</v>
      </c>
      <c r="T21" s="381">
        <f t="shared" ref="T21:T42" si="19">IFERROR((AC21+AO21+AZ21+BL21)*Q21/O21," ")</f>
        <v>0.8</v>
      </c>
      <c r="U21" s="382">
        <f t="shared" ref="U21:U42" si="20">IFERROR((SUM(AB21,AD21:AN21,AP21:AQ21,AY21,BA21:BK21,BM21:BN21)*Q21/M21)," ")</f>
        <v>1</v>
      </c>
      <c r="V21" s="224" t="s">
        <v>273</v>
      </c>
      <c r="W21" s="213" t="s">
        <v>273</v>
      </c>
      <c r="X21" s="225">
        <v>2</v>
      </c>
      <c r="Y21" s="391">
        <f t="shared" si="0"/>
        <v>50</v>
      </c>
      <c r="Z21" s="392">
        <f t="shared" si="1"/>
        <v>25</v>
      </c>
      <c r="AA21" s="393">
        <f t="shared" si="2"/>
        <v>25</v>
      </c>
      <c r="AB21" s="226">
        <v>10</v>
      </c>
      <c r="AC21" s="227">
        <v>10</v>
      </c>
      <c r="AD21" s="25"/>
      <c r="AE21" s="25">
        <v>15</v>
      </c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28"/>
      <c r="AS21" s="229">
        <v>25</v>
      </c>
      <c r="AT21" s="217"/>
      <c r="AU21" s="225"/>
      <c r="AV21" s="399">
        <f t="shared" si="3"/>
        <v>0</v>
      </c>
      <c r="AW21" s="392">
        <f t="shared" si="4"/>
        <v>0</v>
      </c>
      <c r="AX21" s="400">
        <f t="shared" si="5"/>
        <v>0</v>
      </c>
      <c r="AY21" s="25"/>
      <c r="AZ21" s="227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28"/>
      <c r="BP21" s="230"/>
      <c r="BQ21" s="406">
        <f t="shared" ref="BQ21:BQ58" si="21">IFERROR(M21/Q21," ")</f>
        <v>25</v>
      </c>
      <c r="BR21" s="407" t="str">
        <f>IF(OR(BQ21&gt;30,BQ21&lt;25),"1 ECTS powinien mieścić się przedziale 25-30h","Wartość prawidłowa")</f>
        <v>Wartość prawidłowa</v>
      </c>
      <c r="BS21" s="422">
        <f t="shared" ref="BS21:BS42" si="22">SUM(AB21,AD21:AP21,AY21,BA21:BM21)-AC21-AZ21-AO21-BL21</f>
        <v>15</v>
      </c>
      <c r="BT21" s="85">
        <f t="shared" ref="BT21:BT42" si="23">AC21+AZ21</f>
        <v>10</v>
      </c>
      <c r="BU21" s="85">
        <f t="shared" ref="BU21:BU42" si="24">AO21+BL21</f>
        <v>0</v>
      </c>
      <c r="BV21" s="85">
        <f t="shared" ref="BV21:BV42" si="25">AR21+BO21</f>
        <v>0</v>
      </c>
      <c r="BW21" s="85">
        <f t="shared" ref="BW21:BW42" si="26">N21</f>
        <v>25</v>
      </c>
      <c r="BX21" s="85">
        <f t="shared" ref="BX21:BX42" si="27">AQ21+BN21</f>
        <v>0</v>
      </c>
      <c r="BY21" s="423">
        <f t="shared" ref="BY21:BY42" si="28">SUM(BS21:BX21)</f>
        <v>50</v>
      </c>
      <c r="BZ21" s="424">
        <f t="shared" ref="BZ21:BZ42" si="29">IFERROR((BS21*Q21)/BY21," ")</f>
        <v>0.6</v>
      </c>
      <c r="CA21" s="425">
        <f t="shared" ref="CA21:CA42" si="30">IFERROR((BT21*Q21)/BY21," ")</f>
        <v>0.4</v>
      </c>
      <c r="CB21" s="425">
        <f t="shared" ref="CB21:CB42" si="31">IFERROR((BU21*Q21)/BY21," ")</f>
        <v>0</v>
      </c>
      <c r="CC21" s="425">
        <f t="shared" ref="CC21:CC42" si="32">IFERROR((BV21*Q21)/BY21," ")</f>
        <v>0</v>
      </c>
      <c r="CD21" s="425">
        <f t="shared" ref="CD21:CD42" si="33">IFERROR((BW21*Q21)/BY21," ")</f>
        <v>1</v>
      </c>
      <c r="CE21" s="425">
        <f t="shared" ref="CE21:CE42" si="34">IFERROR((BX21*Q21)/BY21," ")</f>
        <v>0</v>
      </c>
      <c r="CF21" s="426">
        <f t="shared" ref="CF21:CF42" si="35">IFERROR((SUM(BZ21:CE21))," ")</f>
        <v>2</v>
      </c>
      <c r="CG21" s="427">
        <f t="shared" ref="CG21:CG42" si="36">SUM(BS21:BT21,CE21)</f>
        <v>25</v>
      </c>
      <c r="CH21" s="428">
        <f t="shared" ref="CH21:CH42" si="37">SUM(BT21:BU21)</f>
        <v>10</v>
      </c>
      <c r="CI21" s="429">
        <f t="shared" ref="CI21:CI42" si="38">SUM(BZ21:CA21,CE21)</f>
        <v>1</v>
      </c>
      <c r="CJ21" s="430">
        <f t="shared" ref="CJ21:CJ42" si="39">SUM(CA21:CB21)</f>
        <v>0.4</v>
      </c>
      <c r="CK21" s="431">
        <f>Matryca!Q21</f>
        <v>2</v>
      </c>
      <c r="CL21" s="432">
        <f>Matryca!R21</f>
        <v>4</v>
      </c>
      <c r="CM21" s="433">
        <f>Matryca!S21</f>
        <v>1</v>
      </c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</row>
    <row r="22" spans="1:105" s="36" customFormat="1" ht="47.25" x14ac:dyDescent="0.25">
      <c r="A22" s="220">
        <v>3</v>
      </c>
      <c r="B22" s="221"/>
      <c r="C22" s="25" t="s">
        <v>106</v>
      </c>
      <c r="D22" s="25"/>
      <c r="E22" s="222">
        <v>1</v>
      </c>
      <c r="F22" s="25" t="s">
        <v>106</v>
      </c>
      <c r="G22" s="53" t="s">
        <v>59</v>
      </c>
      <c r="H22" s="223"/>
      <c r="I22" s="26" t="s">
        <v>265</v>
      </c>
      <c r="J22" s="26"/>
      <c r="K22" s="26"/>
      <c r="L22" s="210" t="s">
        <v>221</v>
      </c>
      <c r="M22" s="375">
        <f t="shared" si="13"/>
        <v>50</v>
      </c>
      <c r="N22" s="376">
        <f t="shared" si="14"/>
        <v>25</v>
      </c>
      <c r="O22" s="377">
        <f t="shared" si="15"/>
        <v>25</v>
      </c>
      <c r="P22" s="378">
        <f t="shared" si="16"/>
        <v>25</v>
      </c>
      <c r="Q22" s="379">
        <f>X22+AU22</f>
        <v>2</v>
      </c>
      <c r="R22" s="372">
        <f t="shared" si="17"/>
        <v>0</v>
      </c>
      <c r="S22" s="380">
        <f t="shared" si="18"/>
        <v>1.2</v>
      </c>
      <c r="T22" s="381">
        <f t="shared" si="19"/>
        <v>0.8</v>
      </c>
      <c r="U22" s="382">
        <f t="shared" si="20"/>
        <v>1</v>
      </c>
      <c r="V22" s="224" t="s">
        <v>273</v>
      </c>
      <c r="W22" s="213" t="s">
        <v>273</v>
      </c>
      <c r="X22" s="225">
        <v>2</v>
      </c>
      <c r="Y22" s="391">
        <f t="shared" si="0"/>
        <v>50</v>
      </c>
      <c r="Z22" s="392">
        <f t="shared" si="1"/>
        <v>25</v>
      </c>
      <c r="AA22" s="393">
        <f t="shared" si="2"/>
        <v>25</v>
      </c>
      <c r="AB22" s="226">
        <v>10</v>
      </c>
      <c r="AC22" s="227">
        <v>10</v>
      </c>
      <c r="AD22" s="25"/>
      <c r="AE22" s="25">
        <v>15</v>
      </c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28"/>
      <c r="AS22" s="229">
        <v>25</v>
      </c>
      <c r="AT22" s="217"/>
      <c r="AU22" s="225"/>
      <c r="AV22" s="399">
        <f t="shared" si="3"/>
        <v>0</v>
      </c>
      <c r="AW22" s="392">
        <f t="shared" si="4"/>
        <v>0</v>
      </c>
      <c r="AX22" s="400">
        <f t="shared" si="5"/>
        <v>0</v>
      </c>
      <c r="AY22" s="25"/>
      <c r="AZ22" s="227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28"/>
      <c r="BP22" s="230"/>
      <c r="BQ22" s="406">
        <f t="shared" si="21"/>
        <v>25</v>
      </c>
      <c r="BR22" s="407" t="str">
        <f>IF(OR(BQ22&gt;30,BQ22&lt;25),"1 ECTS powinien mieścić się przedziale 25-30h","Wartość prawidłowa")</f>
        <v>Wartość prawidłowa</v>
      </c>
      <c r="BS22" s="422">
        <f t="shared" si="22"/>
        <v>15</v>
      </c>
      <c r="BT22" s="85">
        <f t="shared" si="23"/>
        <v>10</v>
      </c>
      <c r="BU22" s="85">
        <f t="shared" si="24"/>
        <v>0</v>
      </c>
      <c r="BV22" s="85">
        <f t="shared" si="25"/>
        <v>0</v>
      </c>
      <c r="BW22" s="85">
        <f t="shared" si="26"/>
        <v>25</v>
      </c>
      <c r="BX22" s="85">
        <f t="shared" si="27"/>
        <v>0</v>
      </c>
      <c r="BY22" s="423">
        <f t="shared" si="28"/>
        <v>50</v>
      </c>
      <c r="BZ22" s="424">
        <f t="shared" si="29"/>
        <v>0.6</v>
      </c>
      <c r="CA22" s="425">
        <f t="shared" si="30"/>
        <v>0.4</v>
      </c>
      <c r="CB22" s="425">
        <f t="shared" si="31"/>
        <v>0</v>
      </c>
      <c r="CC22" s="425">
        <f t="shared" si="32"/>
        <v>0</v>
      </c>
      <c r="CD22" s="425">
        <f t="shared" si="33"/>
        <v>1</v>
      </c>
      <c r="CE22" s="425">
        <f t="shared" si="34"/>
        <v>0</v>
      </c>
      <c r="CF22" s="426">
        <f t="shared" si="35"/>
        <v>2</v>
      </c>
      <c r="CG22" s="427">
        <f t="shared" si="36"/>
        <v>25</v>
      </c>
      <c r="CH22" s="428">
        <f t="shared" si="37"/>
        <v>10</v>
      </c>
      <c r="CI22" s="429">
        <f t="shared" si="38"/>
        <v>1</v>
      </c>
      <c r="CJ22" s="430">
        <f t="shared" si="39"/>
        <v>0.4</v>
      </c>
      <c r="CK22" s="431">
        <f>Matryca!Q22</f>
        <v>3</v>
      </c>
      <c r="CL22" s="432">
        <f>Matryca!R22</f>
        <v>4</v>
      </c>
      <c r="CM22" s="433">
        <f>Matryca!S22</f>
        <v>2</v>
      </c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</row>
    <row r="23" spans="1:105" s="36" customFormat="1" ht="47.25" x14ac:dyDescent="0.25">
      <c r="A23" s="220">
        <v>4</v>
      </c>
      <c r="B23" s="221"/>
      <c r="C23" s="25" t="s">
        <v>106</v>
      </c>
      <c r="D23" s="25"/>
      <c r="E23" s="222">
        <v>1</v>
      </c>
      <c r="F23" s="25" t="s">
        <v>106</v>
      </c>
      <c r="G23" s="53" t="s">
        <v>59</v>
      </c>
      <c r="H23" s="223"/>
      <c r="I23" s="26" t="s">
        <v>266</v>
      </c>
      <c r="J23" s="26"/>
      <c r="K23" s="26"/>
      <c r="L23" s="210" t="s">
        <v>221</v>
      </c>
      <c r="M23" s="375">
        <f t="shared" si="13"/>
        <v>50</v>
      </c>
      <c r="N23" s="376">
        <f t="shared" si="14"/>
        <v>25</v>
      </c>
      <c r="O23" s="377">
        <f t="shared" si="15"/>
        <v>25</v>
      </c>
      <c r="P23" s="378">
        <f t="shared" si="16"/>
        <v>25</v>
      </c>
      <c r="Q23" s="379">
        <f t="shared" ref="Q23:Q58" si="40">X23+AU23</f>
        <v>2</v>
      </c>
      <c r="R23" s="372">
        <f t="shared" si="17"/>
        <v>0</v>
      </c>
      <c r="S23" s="380">
        <f t="shared" si="18"/>
        <v>1.2</v>
      </c>
      <c r="T23" s="381">
        <f t="shared" si="19"/>
        <v>0.8</v>
      </c>
      <c r="U23" s="382">
        <f t="shared" si="20"/>
        <v>1</v>
      </c>
      <c r="V23" s="224" t="s">
        <v>273</v>
      </c>
      <c r="W23" s="213" t="s">
        <v>273</v>
      </c>
      <c r="X23" s="225">
        <v>2</v>
      </c>
      <c r="Y23" s="391">
        <f t="shared" si="0"/>
        <v>50</v>
      </c>
      <c r="Z23" s="392">
        <f t="shared" si="1"/>
        <v>25</v>
      </c>
      <c r="AA23" s="393">
        <f t="shared" si="2"/>
        <v>25</v>
      </c>
      <c r="AB23" s="231">
        <v>10</v>
      </c>
      <c r="AC23" s="232">
        <v>10</v>
      </c>
      <c r="AD23" s="233"/>
      <c r="AE23" s="25">
        <v>15</v>
      </c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28"/>
      <c r="AS23" s="229">
        <v>25</v>
      </c>
      <c r="AT23" s="217"/>
      <c r="AU23" s="225"/>
      <c r="AV23" s="399">
        <f t="shared" si="3"/>
        <v>0</v>
      </c>
      <c r="AW23" s="392">
        <f t="shared" si="4"/>
        <v>0</v>
      </c>
      <c r="AX23" s="400">
        <f t="shared" si="5"/>
        <v>0</v>
      </c>
      <c r="AY23" s="25"/>
      <c r="AZ23" s="227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28"/>
      <c r="BP23" s="230"/>
      <c r="BQ23" s="406">
        <f t="shared" si="21"/>
        <v>25</v>
      </c>
      <c r="BR23" s="407" t="str">
        <f>IF(OR(BQ23&gt;30,BQ23&lt;25),"1 ECTS powinien mieścić się przedziale 25-30h","Wartość prawidłowa")</f>
        <v>Wartość prawidłowa</v>
      </c>
      <c r="BS23" s="422">
        <f t="shared" si="22"/>
        <v>15</v>
      </c>
      <c r="BT23" s="85">
        <f t="shared" si="23"/>
        <v>10</v>
      </c>
      <c r="BU23" s="85">
        <f t="shared" si="24"/>
        <v>0</v>
      </c>
      <c r="BV23" s="85">
        <f t="shared" si="25"/>
        <v>0</v>
      </c>
      <c r="BW23" s="85">
        <f t="shared" si="26"/>
        <v>25</v>
      </c>
      <c r="BX23" s="85">
        <f t="shared" si="27"/>
        <v>0</v>
      </c>
      <c r="BY23" s="423">
        <f t="shared" si="28"/>
        <v>50</v>
      </c>
      <c r="BZ23" s="424">
        <f t="shared" si="29"/>
        <v>0.6</v>
      </c>
      <c r="CA23" s="425">
        <f t="shared" si="30"/>
        <v>0.4</v>
      </c>
      <c r="CB23" s="425">
        <f t="shared" si="31"/>
        <v>0</v>
      </c>
      <c r="CC23" s="425">
        <f t="shared" si="32"/>
        <v>0</v>
      </c>
      <c r="CD23" s="425">
        <f t="shared" si="33"/>
        <v>1</v>
      </c>
      <c r="CE23" s="425">
        <f t="shared" si="34"/>
        <v>0</v>
      </c>
      <c r="CF23" s="426">
        <f t="shared" si="35"/>
        <v>2</v>
      </c>
      <c r="CG23" s="427">
        <f t="shared" si="36"/>
        <v>25</v>
      </c>
      <c r="CH23" s="428">
        <f t="shared" si="37"/>
        <v>10</v>
      </c>
      <c r="CI23" s="429">
        <f t="shared" si="38"/>
        <v>1</v>
      </c>
      <c r="CJ23" s="430">
        <f t="shared" si="39"/>
        <v>0.4</v>
      </c>
      <c r="CK23" s="431">
        <f>Matryca!Q23</f>
        <v>5</v>
      </c>
      <c r="CL23" s="432">
        <f>Matryca!R23</f>
        <v>4</v>
      </c>
      <c r="CM23" s="433">
        <f>Matryca!S23</f>
        <v>2</v>
      </c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</row>
    <row r="24" spans="1:105" s="36" customFormat="1" ht="47.25" x14ac:dyDescent="0.25">
      <c r="A24" s="220">
        <v>5</v>
      </c>
      <c r="B24" s="221"/>
      <c r="C24" s="25" t="s">
        <v>106</v>
      </c>
      <c r="D24" s="25"/>
      <c r="E24" s="222">
        <v>1</v>
      </c>
      <c r="F24" s="25" t="s">
        <v>106</v>
      </c>
      <c r="G24" s="53" t="s">
        <v>59</v>
      </c>
      <c r="H24" s="223"/>
      <c r="I24" s="26" t="s">
        <v>302</v>
      </c>
      <c r="J24" s="26"/>
      <c r="K24" s="26"/>
      <c r="L24" s="210" t="s">
        <v>221</v>
      </c>
      <c r="M24" s="375">
        <f t="shared" si="13"/>
        <v>50</v>
      </c>
      <c r="N24" s="376">
        <f t="shared" si="14"/>
        <v>20</v>
      </c>
      <c r="O24" s="377">
        <f t="shared" si="15"/>
        <v>30</v>
      </c>
      <c r="P24" s="378">
        <f t="shared" si="16"/>
        <v>30</v>
      </c>
      <c r="Q24" s="379">
        <f t="shared" si="40"/>
        <v>2</v>
      </c>
      <c r="R24" s="372">
        <f t="shared" si="17"/>
        <v>0</v>
      </c>
      <c r="S24" s="380">
        <f t="shared" si="18"/>
        <v>2</v>
      </c>
      <c r="T24" s="381">
        <f t="shared" si="19"/>
        <v>0</v>
      </c>
      <c r="U24" s="382">
        <f t="shared" si="20"/>
        <v>1.2</v>
      </c>
      <c r="V24" s="224" t="s">
        <v>57</v>
      </c>
      <c r="W24" s="213" t="s">
        <v>57</v>
      </c>
      <c r="X24" s="225">
        <v>2</v>
      </c>
      <c r="Y24" s="391">
        <f t="shared" si="0"/>
        <v>50</v>
      </c>
      <c r="Z24" s="392">
        <f t="shared" si="1"/>
        <v>30</v>
      </c>
      <c r="AA24" s="393">
        <f t="shared" si="2"/>
        <v>30</v>
      </c>
      <c r="AB24" s="234"/>
      <c r="AC24" s="235"/>
      <c r="AD24" s="233"/>
      <c r="AE24" s="25"/>
      <c r="AF24" s="25"/>
      <c r="AG24" s="25"/>
      <c r="AH24" s="25"/>
      <c r="AI24" s="25"/>
      <c r="AJ24" s="25"/>
      <c r="AK24" s="25">
        <v>30</v>
      </c>
      <c r="AL24" s="25"/>
      <c r="AM24" s="25"/>
      <c r="AN24" s="25"/>
      <c r="AO24" s="25"/>
      <c r="AP24" s="25"/>
      <c r="AQ24" s="25"/>
      <c r="AR24" s="228"/>
      <c r="AS24" s="229">
        <v>20</v>
      </c>
      <c r="AT24" s="217"/>
      <c r="AU24" s="225"/>
      <c r="AV24" s="399">
        <f t="shared" si="3"/>
        <v>0</v>
      </c>
      <c r="AW24" s="392">
        <f t="shared" si="4"/>
        <v>0</v>
      </c>
      <c r="AX24" s="400">
        <f t="shared" si="5"/>
        <v>0</v>
      </c>
      <c r="AY24" s="25"/>
      <c r="AZ24" s="227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28"/>
      <c r="BP24" s="230"/>
      <c r="BQ24" s="406">
        <f t="shared" si="21"/>
        <v>25</v>
      </c>
      <c r="BR24" s="407" t="str">
        <f>IF(OR(BQ24&gt;30,BQ24&lt;25),"1 ECTS powinien mieścić się przedziale 25-30h","Wartość prawidłowa")</f>
        <v>Wartość prawidłowa</v>
      </c>
      <c r="BS24" s="422">
        <f t="shared" si="22"/>
        <v>30</v>
      </c>
      <c r="BT24" s="85">
        <f t="shared" si="23"/>
        <v>0</v>
      </c>
      <c r="BU24" s="85">
        <f t="shared" si="24"/>
        <v>0</v>
      </c>
      <c r="BV24" s="85">
        <f t="shared" si="25"/>
        <v>0</v>
      </c>
      <c r="BW24" s="85">
        <f t="shared" si="26"/>
        <v>20</v>
      </c>
      <c r="BX24" s="85">
        <f t="shared" si="27"/>
        <v>0</v>
      </c>
      <c r="BY24" s="423">
        <f t="shared" si="28"/>
        <v>50</v>
      </c>
      <c r="BZ24" s="424">
        <f t="shared" si="29"/>
        <v>1.2</v>
      </c>
      <c r="CA24" s="425">
        <f t="shared" si="30"/>
        <v>0</v>
      </c>
      <c r="CB24" s="425">
        <f t="shared" si="31"/>
        <v>0</v>
      </c>
      <c r="CC24" s="425">
        <f t="shared" si="32"/>
        <v>0</v>
      </c>
      <c r="CD24" s="425">
        <f t="shared" si="33"/>
        <v>0.8</v>
      </c>
      <c r="CE24" s="425">
        <f t="shared" si="34"/>
        <v>0</v>
      </c>
      <c r="CF24" s="426">
        <f t="shared" si="35"/>
        <v>2</v>
      </c>
      <c r="CG24" s="427">
        <f t="shared" si="36"/>
        <v>30</v>
      </c>
      <c r="CH24" s="428">
        <f t="shared" si="37"/>
        <v>0</v>
      </c>
      <c r="CI24" s="429">
        <f t="shared" si="38"/>
        <v>1.2</v>
      </c>
      <c r="CJ24" s="430">
        <f t="shared" si="39"/>
        <v>0</v>
      </c>
      <c r="CK24" s="431">
        <f>Matryca!Q24</f>
        <v>2</v>
      </c>
      <c r="CL24" s="432">
        <f>Matryca!R24</f>
        <v>5</v>
      </c>
      <c r="CM24" s="433">
        <f>Matryca!S24</f>
        <v>2</v>
      </c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</row>
    <row r="25" spans="1:105" s="36" customFormat="1" ht="47.25" x14ac:dyDescent="0.25">
      <c r="A25" s="220">
        <v>6</v>
      </c>
      <c r="B25" s="221"/>
      <c r="C25" s="25" t="s">
        <v>106</v>
      </c>
      <c r="D25" s="25"/>
      <c r="E25" s="222">
        <v>1</v>
      </c>
      <c r="F25" s="25" t="s">
        <v>106</v>
      </c>
      <c r="G25" s="53" t="s">
        <v>59</v>
      </c>
      <c r="H25" s="223"/>
      <c r="I25" s="236" t="s">
        <v>303</v>
      </c>
      <c r="J25" s="26"/>
      <c r="K25" s="26"/>
      <c r="L25" s="210" t="s">
        <v>221</v>
      </c>
      <c r="M25" s="375">
        <f t="shared" si="13"/>
        <v>50</v>
      </c>
      <c r="N25" s="376">
        <f t="shared" si="14"/>
        <v>20</v>
      </c>
      <c r="O25" s="377">
        <f t="shared" si="15"/>
        <v>30</v>
      </c>
      <c r="P25" s="378">
        <f t="shared" si="16"/>
        <v>30</v>
      </c>
      <c r="Q25" s="379">
        <f t="shared" si="40"/>
        <v>2</v>
      </c>
      <c r="R25" s="372">
        <f t="shared" si="17"/>
        <v>0</v>
      </c>
      <c r="S25" s="380">
        <f t="shared" si="18"/>
        <v>2</v>
      </c>
      <c r="T25" s="381">
        <f t="shared" si="19"/>
        <v>0</v>
      </c>
      <c r="U25" s="382">
        <f t="shared" si="20"/>
        <v>1.2</v>
      </c>
      <c r="V25" s="224" t="s">
        <v>57</v>
      </c>
      <c r="W25" s="213" t="s">
        <v>57</v>
      </c>
      <c r="X25" s="225">
        <v>2</v>
      </c>
      <c r="Y25" s="391">
        <f t="shared" si="0"/>
        <v>50</v>
      </c>
      <c r="Z25" s="392">
        <f t="shared" si="1"/>
        <v>30</v>
      </c>
      <c r="AA25" s="393">
        <f t="shared" si="2"/>
        <v>30</v>
      </c>
      <c r="AB25" s="226"/>
      <c r="AC25" s="227"/>
      <c r="AD25" s="25"/>
      <c r="AE25" s="25"/>
      <c r="AF25" s="25"/>
      <c r="AG25" s="25"/>
      <c r="AH25" s="25"/>
      <c r="AI25" s="25"/>
      <c r="AJ25" s="25"/>
      <c r="AK25" s="25">
        <v>30</v>
      </c>
      <c r="AL25" s="25"/>
      <c r="AM25" s="25"/>
      <c r="AN25" s="25"/>
      <c r="AO25" s="25"/>
      <c r="AP25" s="25"/>
      <c r="AQ25" s="25"/>
      <c r="AR25" s="228"/>
      <c r="AS25" s="229">
        <v>20</v>
      </c>
      <c r="AT25" s="217"/>
      <c r="AU25" s="225"/>
      <c r="AV25" s="399">
        <f t="shared" si="3"/>
        <v>0</v>
      </c>
      <c r="AW25" s="392">
        <f t="shared" si="4"/>
        <v>0</v>
      </c>
      <c r="AX25" s="401">
        <f t="shared" si="5"/>
        <v>0</v>
      </c>
      <c r="AY25" s="226"/>
      <c r="AZ25" s="227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28"/>
      <c r="BP25" s="230"/>
      <c r="BQ25" s="406">
        <f t="shared" si="21"/>
        <v>25</v>
      </c>
      <c r="BR25" s="407" t="str">
        <f t="shared" ref="BR25:BR58" si="41">IF(OR(BQ25&gt;30,BQ25&lt;25),"1 ECTS powinien mieścić się przedziale 25-30h","Wartość prawidłowa")</f>
        <v>Wartość prawidłowa</v>
      </c>
      <c r="BS25" s="422">
        <f t="shared" si="22"/>
        <v>30</v>
      </c>
      <c r="BT25" s="85">
        <f t="shared" si="23"/>
        <v>0</v>
      </c>
      <c r="BU25" s="85">
        <f t="shared" si="24"/>
        <v>0</v>
      </c>
      <c r="BV25" s="85">
        <f t="shared" si="25"/>
        <v>0</v>
      </c>
      <c r="BW25" s="85">
        <f t="shared" si="26"/>
        <v>20</v>
      </c>
      <c r="BX25" s="85">
        <f t="shared" si="27"/>
        <v>0</v>
      </c>
      <c r="BY25" s="423">
        <f t="shared" si="28"/>
        <v>50</v>
      </c>
      <c r="BZ25" s="424">
        <f t="shared" si="29"/>
        <v>1.2</v>
      </c>
      <c r="CA25" s="425">
        <f t="shared" si="30"/>
        <v>0</v>
      </c>
      <c r="CB25" s="425">
        <f t="shared" si="31"/>
        <v>0</v>
      </c>
      <c r="CC25" s="425">
        <f t="shared" si="32"/>
        <v>0</v>
      </c>
      <c r="CD25" s="425">
        <f t="shared" si="33"/>
        <v>0.8</v>
      </c>
      <c r="CE25" s="425">
        <f t="shared" si="34"/>
        <v>0</v>
      </c>
      <c r="CF25" s="426">
        <f t="shared" si="35"/>
        <v>2</v>
      </c>
      <c r="CG25" s="427">
        <f t="shared" si="36"/>
        <v>30</v>
      </c>
      <c r="CH25" s="428">
        <f t="shared" si="37"/>
        <v>0</v>
      </c>
      <c r="CI25" s="429">
        <f t="shared" si="38"/>
        <v>1.2</v>
      </c>
      <c r="CJ25" s="430">
        <f t="shared" si="39"/>
        <v>0</v>
      </c>
      <c r="CK25" s="431">
        <f>Matryca!Q25</f>
        <v>5</v>
      </c>
      <c r="CL25" s="432">
        <f>Matryca!R25</f>
        <v>5</v>
      </c>
      <c r="CM25" s="433">
        <f>Matryca!S25</f>
        <v>2</v>
      </c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</row>
    <row r="26" spans="1:105" s="36" customFormat="1" ht="31.5" x14ac:dyDescent="0.25">
      <c r="A26" s="220">
        <v>7</v>
      </c>
      <c r="B26" s="221"/>
      <c r="C26" s="25" t="s">
        <v>106</v>
      </c>
      <c r="D26" s="25"/>
      <c r="E26" s="222">
        <v>1</v>
      </c>
      <c r="F26" s="25" t="s">
        <v>106</v>
      </c>
      <c r="G26" s="53" t="s">
        <v>59</v>
      </c>
      <c r="H26" s="223"/>
      <c r="I26" s="26" t="s">
        <v>267</v>
      </c>
      <c r="J26" s="26"/>
      <c r="K26" s="26" t="s">
        <v>221</v>
      </c>
      <c r="L26" s="210"/>
      <c r="M26" s="375">
        <f t="shared" si="13"/>
        <v>50</v>
      </c>
      <c r="N26" s="376">
        <f t="shared" si="14"/>
        <v>20</v>
      </c>
      <c r="O26" s="377">
        <f t="shared" si="15"/>
        <v>30</v>
      </c>
      <c r="P26" s="378">
        <f t="shared" si="16"/>
        <v>30</v>
      </c>
      <c r="Q26" s="379">
        <f t="shared" si="40"/>
        <v>2</v>
      </c>
      <c r="R26" s="372">
        <f t="shared" si="17"/>
        <v>0</v>
      </c>
      <c r="S26" s="380">
        <f t="shared" si="18"/>
        <v>0</v>
      </c>
      <c r="T26" s="381">
        <f t="shared" si="19"/>
        <v>0.66666666666666663</v>
      </c>
      <c r="U26" s="382">
        <f t="shared" si="20"/>
        <v>1.2</v>
      </c>
      <c r="V26" s="224" t="s">
        <v>273</v>
      </c>
      <c r="W26" s="213" t="s">
        <v>273</v>
      </c>
      <c r="X26" s="225">
        <v>2</v>
      </c>
      <c r="Y26" s="391">
        <f t="shared" si="0"/>
        <v>50</v>
      </c>
      <c r="Z26" s="392">
        <f t="shared" si="1"/>
        <v>30</v>
      </c>
      <c r="AA26" s="393">
        <f t="shared" si="2"/>
        <v>30</v>
      </c>
      <c r="AB26" s="226">
        <v>10</v>
      </c>
      <c r="AC26" s="227">
        <v>10</v>
      </c>
      <c r="AD26" s="25"/>
      <c r="AE26" s="25">
        <v>20</v>
      </c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28"/>
      <c r="AS26" s="229">
        <v>20</v>
      </c>
      <c r="AT26" s="217"/>
      <c r="AU26" s="225"/>
      <c r="AV26" s="399">
        <f t="shared" si="3"/>
        <v>0</v>
      </c>
      <c r="AW26" s="392">
        <f t="shared" si="4"/>
        <v>0</v>
      </c>
      <c r="AX26" s="400">
        <f t="shared" si="5"/>
        <v>0</v>
      </c>
      <c r="AY26" s="25"/>
      <c r="AZ26" s="227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28"/>
      <c r="BP26" s="230"/>
      <c r="BQ26" s="406">
        <f t="shared" si="21"/>
        <v>25</v>
      </c>
      <c r="BR26" s="407" t="str">
        <f t="shared" si="41"/>
        <v>Wartość prawidłowa</v>
      </c>
      <c r="BS26" s="422">
        <f t="shared" si="22"/>
        <v>20</v>
      </c>
      <c r="BT26" s="85">
        <f t="shared" si="23"/>
        <v>10</v>
      </c>
      <c r="BU26" s="85">
        <f t="shared" si="24"/>
        <v>0</v>
      </c>
      <c r="BV26" s="85">
        <f t="shared" si="25"/>
        <v>0</v>
      </c>
      <c r="BW26" s="85">
        <f t="shared" si="26"/>
        <v>20</v>
      </c>
      <c r="BX26" s="85">
        <f t="shared" si="27"/>
        <v>0</v>
      </c>
      <c r="BY26" s="423">
        <f t="shared" si="28"/>
        <v>50</v>
      </c>
      <c r="BZ26" s="424">
        <f t="shared" si="29"/>
        <v>0.8</v>
      </c>
      <c r="CA26" s="425">
        <f t="shared" si="30"/>
        <v>0.4</v>
      </c>
      <c r="CB26" s="425">
        <f t="shared" si="31"/>
        <v>0</v>
      </c>
      <c r="CC26" s="425">
        <f t="shared" si="32"/>
        <v>0</v>
      </c>
      <c r="CD26" s="425">
        <f t="shared" si="33"/>
        <v>0.8</v>
      </c>
      <c r="CE26" s="425">
        <f t="shared" si="34"/>
        <v>0</v>
      </c>
      <c r="CF26" s="426">
        <f t="shared" si="35"/>
        <v>2</v>
      </c>
      <c r="CG26" s="427">
        <f t="shared" si="36"/>
        <v>30</v>
      </c>
      <c r="CH26" s="428">
        <f t="shared" si="37"/>
        <v>10</v>
      </c>
      <c r="CI26" s="429">
        <f t="shared" si="38"/>
        <v>1.2000000000000002</v>
      </c>
      <c r="CJ26" s="430">
        <f t="shared" si="39"/>
        <v>0.4</v>
      </c>
      <c r="CK26" s="431">
        <f>Matryca!Q26</f>
        <v>3</v>
      </c>
      <c r="CL26" s="432">
        <f>Matryca!R26</f>
        <v>4</v>
      </c>
      <c r="CM26" s="433">
        <f>Matryca!S26</f>
        <v>1</v>
      </c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</row>
    <row r="27" spans="1:105" s="36" customFormat="1" ht="47.25" x14ac:dyDescent="0.25">
      <c r="A27" s="220">
        <v>8</v>
      </c>
      <c r="B27" s="221"/>
      <c r="C27" s="25" t="s">
        <v>106</v>
      </c>
      <c r="D27" s="25"/>
      <c r="E27" s="222">
        <v>1</v>
      </c>
      <c r="F27" s="25" t="s">
        <v>106</v>
      </c>
      <c r="G27" s="53" t="s">
        <v>60</v>
      </c>
      <c r="H27" s="223"/>
      <c r="I27" s="26" t="s">
        <v>304</v>
      </c>
      <c r="J27" s="26"/>
      <c r="K27" s="26"/>
      <c r="L27" s="210" t="s">
        <v>221</v>
      </c>
      <c r="M27" s="375">
        <f t="shared" si="13"/>
        <v>75</v>
      </c>
      <c r="N27" s="376">
        <f t="shared" si="14"/>
        <v>50</v>
      </c>
      <c r="O27" s="377">
        <f t="shared" si="15"/>
        <v>25</v>
      </c>
      <c r="P27" s="378">
        <f t="shared" si="16"/>
        <v>25</v>
      </c>
      <c r="Q27" s="379">
        <f t="shared" si="40"/>
        <v>3</v>
      </c>
      <c r="R27" s="372">
        <f t="shared" si="17"/>
        <v>0</v>
      </c>
      <c r="S27" s="380">
        <f t="shared" si="18"/>
        <v>1.8</v>
      </c>
      <c r="T27" s="381">
        <f t="shared" si="19"/>
        <v>1.2</v>
      </c>
      <c r="U27" s="382">
        <f t="shared" si="20"/>
        <v>1</v>
      </c>
      <c r="V27" s="224" t="s">
        <v>57</v>
      </c>
      <c r="W27" s="213" t="s">
        <v>57</v>
      </c>
      <c r="X27" s="225">
        <v>3</v>
      </c>
      <c r="Y27" s="391">
        <f t="shared" si="0"/>
        <v>75</v>
      </c>
      <c r="Z27" s="392">
        <f t="shared" si="1"/>
        <v>25</v>
      </c>
      <c r="AA27" s="393">
        <f t="shared" si="2"/>
        <v>25</v>
      </c>
      <c r="AB27" s="226">
        <v>10</v>
      </c>
      <c r="AC27" s="227">
        <v>10</v>
      </c>
      <c r="AD27" s="25"/>
      <c r="AE27" s="25">
        <v>15</v>
      </c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28"/>
      <c r="AS27" s="229">
        <v>50</v>
      </c>
      <c r="AT27" s="217"/>
      <c r="AU27" s="225"/>
      <c r="AV27" s="399">
        <f t="shared" si="3"/>
        <v>0</v>
      </c>
      <c r="AW27" s="392">
        <f t="shared" si="4"/>
        <v>0</v>
      </c>
      <c r="AX27" s="400">
        <f t="shared" si="5"/>
        <v>0</v>
      </c>
      <c r="AY27" s="25"/>
      <c r="AZ27" s="227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28"/>
      <c r="BP27" s="230"/>
      <c r="BQ27" s="406">
        <f t="shared" si="21"/>
        <v>25</v>
      </c>
      <c r="BR27" s="407" t="str">
        <f t="shared" si="41"/>
        <v>Wartość prawidłowa</v>
      </c>
      <c r="BS27" s="422">
        <f t="shared" si="22"/>
        <v>15</v>
      </c>
      <c r="BT27" s="85">
        <f t="shared" si="23"/>
        <v>10</v>
      </c>
      <c r="BU27" s="85">
        <f t="shared" si="24"/>
        <v>0</v>
      </c>
      <c r="BV27" s="85">
        <f t="shared" si="25"/>
        <v>0</v>
      </c>
      <c r="BW27" s="85">
        <f t="shared" si="26"/>
        <v>50</v>
      </c>
      <c r="BX27" s="85">
        <f t="shared" si="27"/>
        <v>0</v>
      </c>
      <c r="BY27" s="423">
        <f t="shared" si="28"/>
        <v>75</v>
      </c>
      <c r="BZ27" s="424">
        <f t="shared" si="29"/>
        <v>0.6</v>
      </c>
      <c r="CA27" s="425">
        <f t="shared" si="30"/>
        <v>0.4</v>
      </c>
      <c r="CB27" s="425">
        <f t="shared" si="31"/>
        <v>0</v>
      </c>
      <c r="CC27" s="425">
        <f t="shared" si="32"/>
        <v>0</v>
      </c>
      <c r="CD27" s="425">
        <f t="shared" si="33"/>
        <v>2</v>
      </c>
      <c r="CE27" s="425">
        <f t="shared" si="34"/>
        <v>0</v>
      </c>
      <c r="CF27" s="426">
        <f t="shared" si="35"/>
        <v>3</v>
      </c>
      <c r="CG27" s="427">
        <f t="shared" si="36"/>
        <v>25</v>
      </c>
      <c r="CH27" s="428">
        <f t="shared" si="37"/>
        <v>10</v>
      </c>
      <c r="CI27" s="429">
        <f t="shared" si="38"/>
        <v>1</v>
      </c>
      <c r="CJ27" s="430">
        <f t="shared" si="39"/>
        <v>0.4</v>
      </c>
      <c r="CK27" s="431">
        <f>Matryca!Q27</f>
        <v>4</v>
      </c>
      <c r="CL27" s="432">
        <f>Matryca!R27</f>
        <v>3</v>
      </c>
      <c r="CM27" s="433">
        <f>Matryca!S27</f>
        <v>2</v>
      </c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</row>
    <row r="28" spans="1:105" s="36" customFormat="1" ht="30" customHeight="1" x14ac:dyDescent="0.25">
      <c r="A28" s="220">
        <v>9</v>
      </c>
      <c r="B28" s="221"/>
      <c r="C28" s="25" t="s">
        <v>106</v>
      </c>
      <c r="D28" s="25"/>
      <c r="E28" s="222">
        <v>1</v>
      </c>
      <c r="F28" s="25" t="s">
        <v>106</v>
      </c>
      <c r="G28" s="53" t="s">
        <v>59</v>
      </c>
      <c r="H28" s="223"/>
      <c r="I28" s="26" t="s">
        <v>305</v>
      </c>
      <c r="J28" s="26"/>
      <c r="K28" s="26"/>
      <c r="L28" s="210" t="s">
        <v>221</v>
      </c>
      <c r="M28" s="375">
        <f t="shared" si="13"/>
        <v>75</v>
      </c>
      <c r="N28" s="376">
        <f t="shared" si="14"/>
        <v>15</v>
      </c>
      <c r="O28" s="377">
        <f t="shared" si="15"/>
        <v>60</v>
      </c>
      <c r="P28" s="378">
        <f t="shared" si="16"/>
        <v>60</v>
      </c>
      <c r="Q28" s="379">
        <f t="shared" si="40"/>
        <v>3</v>
      </c>
      <c r="R28" s="372">
        <f t="shared" si="17"/>
        <v>0</v>
      </c>
      <c r="S28" s="380">
        <f t="shared" si="18"/>
        <v>3</v>
      </c>
      <c r="T28" s="381">
        <f t="shared" si="19"/>
        <v>0</v>
      </c>
      <c r="U28" s="382">
        <f t="shared" si="20"/>
        <v>2.4</v>
      </c>
      <c r="V28" s="224" t="s">
        <v>57</v>
      </c>
      <c r="W28" s="213" t="s">
        <v>57</v>
      </c>
      <c r="X28" s="225">
        <v>3</v>
      </c>
      <c r="Y28" s="391">
        <f t="shared" si="0"/>
        <v>75</v>
      </c>
      <c r="Z28" s="392">
        <f t="shared" si="1"/>
        <v>60</v>
      </c>
      <c r="AA28" s="393">
        <f t="shared" si="2"/>
        <v>60</v>
      </c>
      <c r="AB28" s="226"/>
      <c r="AC28" s="227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550">
        <v>60</v>
      </c>
      <c r="AR28" s="228"/>
      <c r="AS28" s="229">
        <v>15</v>
      </c>
      <c r="AT28" s="217"/>
      <c r="AU28" s="225"/>
      <c r="AV28" s="399">
        <f t="shared" si="3"/>
        <v>0</v>
      </c>
      <c r="AW28" s="392">
        <f t="shared" si="4"/>
        <v>0</v>
      </c>
      <c r="AX28" s="400">
        <f t="shared" si="5"/>
        <v>0</v>
      </c>
      <c r="AY28" s="25"/>
      <c r="AZ28" s="227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28"/>
      <c r="BP28" s="230"/>
      <c r="BQ28" s="406">
        <f t="shared" si="21"/>
        <v>25</v>
      </c>
      <c r="BR28" s="407" t="str">
        <f t="shared" si="41"/>
        <v>Wartość prawidłowa</v>
      </c>
      <c r="BS28" s="422">
        <f t="shared" si="22"/>
        <v>0</v>
      </c>
      <c r="BT28" s="85">
        <f t="shared" si="23"/>
        <v>0</v>
      </c>
      <c r="BU28" s="85">
        <f t="shared" si="24"/>
        <v>0</v>
      </c>
      <c r="BV28" s="85">
        <f t="shared" si="25"/>
        <v>0</v>
      </c>
      <c r="BW28" s="85">
        <f t="shared" si="26"/>
        <v>15</v>
      </c>
      <c r="BX28" s="85">
        <f t="shared" si="27"/>
        <v>60</v>
      </c>
      <c r="BY28" s="423">
        <f t="shared" si="28"/>
        <v>75</v>
      </c>
      <c r="BZ28" s="424">
        <f t="shared" si="29"/>
        <v>0</v>
      </c>
      <c r="CA28" s="425">
        <f t="shared" si="30"/>
        <v>0</v>
      </c>
      <c r="CB28" s="425">
        <f t="shared" si="31"/>
        <v>0</v>
      </c>
      <c r="CC28" s="425">
        <f t="shared" si="32"/>
        <v>0</v>
      </c>
      <c r="CD28" s="425">
        <f t="shared" si="33"/>
        <v>0.6</v>
      </c>
      <c r="CE28" s="425">
        <f t="shared" si="34"/>
        <v>2.4</v>
      </c>
      <c r="CF28" s="426">
        <f t="shared" si="35"/>
        <v>3</v>
      </c>
      <c r="CG28" s="427">
        <f t="shared" si="36"/>
        <v>2.4</v>
      </c>
      <c r="CH28" s="428">
        <f t="shared" si="37"/>
        <v>0</v>
      </c>
      <c r="CI28" s="429">
        <f t="shared" si="38"/>
        <v>2.4</v>
      </c>
      <c r="CJ28" s="430">
        <f t="shared" si="39"/>
        <v>0</v>
      </c>
      <c r="CK28" s="431">
        <f>Matryca!Q28</f>
        <v>2</v>
      </c>
      <c r="CL28" s="432">
        <f>Matryca!R28</f>
        <v>6</v>
      </c>
      <c r="CM28" s="433">
        <f>Matryca!S28</f>
        <v>3</v>
      </c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</row>
    <row r="29" spans="1:105" s="36" customFormat="1" ht="30" customHeight="1" x14ac:dyDescent="0.25">
      <c r="A29" s="220">
        <v>10</v>
      </c>
      <c r="B29" s="221"/>
      <c r="C29" s="25" t="s">
        <v>106</v>
      </c>
      <c r="D29" s="25"/>
      <c r="E29" s="222">
        <v>1</v>
      </c>
      <c r="F29" s="25" t="s">
        <v>106</v>
      </c>
      <c r="G29" s="53" t="s">
        <v>59</v>
      </c>
      <c r="H29" s="223"/>
      <c r="I29" s="26" t="s">
        <v>306</v>
      </c>
      <c r="J29" s="26"/>
      <c r="K29" s="26"/>
      <c r="L29" s="210"/>
      <c r="M29" s="375">
        <f t="shared" si="13"/>
        <v>100</v>
      </c>
      <c r="N29" s="376">
        <f t="shared" si="14"/>
        <v>40</v>
      </c>
      <c r="O29" s="377">
        <f t="shared" si="15"/>
        <v>60</v>
      </c>
      <c r="P29" s="378">
        <f t="shared" si="16"/>
        <v>60</v>
      </c>
      <c r="Q29" s="379">
        <f t="shared" si="40"/>
        <v>4</v>
      </c>
      <c r="R29" s="372">
        <f t="shared" si="17"/>
        <v>0</v>
      </c>
      <c r="S29" s="380">
        <f t="shared" si="18"/>
        <v>0</v>
      </c>
      <c r="T29" s="381">
        <f t="shared" si="19"/>
        <v>0</v>
      </c>
      <c r="U29" s="382">
        <f t="shared" si="20"/>
        <v>2.4</v>
      </c>
      <c r="V29" s="224" t="s">
        <v>99</v>
      </c>
      <c r="W29" s="213" t="s">
        <v>273</v>
      </c>
      <c r="X29" s="225">
        <v>2</v>
      </c>
      <c r="Y29" s="391">
        <f t="shared" si="0"/>
        <v>50</v>
      </c>
      <c r="Z29" s="392">
        <f t="shared" si="1"/>
        <v>30</v>
      </c>
      <c r="AA29" s="393">
        <f t="shared" si="2"/>
        <v>30</v>
      </c>
      <c r="AB29" s="226"/>
      <c r="AC29" s="227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>
        <v>30</v>
      </c>
      <c r="AO29" s="25"/>
      <c r="AP29" s="25"/>
      <c r="AQ29" s="25"/>
      <c r="AR29" s="228"/>
      <c r="AS29" s="229">
        <v>20</v>
      </c>
      <c r="AT29" s="217" t="s">
        <v>273</v>
      </c>
      <c r="AU29" s="225">
        <v>2</v>
      </c>
      <c r="AV29" s="399">
        <f t="shared" si="3"/>
        <v>50</v>
      </c>
      <c r="AW29" s="392">
        <f t="shared" si="4"/>
        <v>30</v>
      </c>
      <c r="AX29" s="400">
        <f t="shared" si="5"/>
        <v>30</v>
      </c>
      <c r="AY29" s="25"/>
      <c r="AZ29" s="227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>
        <v>30</v>
      </c>
      <c r="BL29" s="25"/>
      <c r="BM29" s="25"/>
      <c r="BN29" s="25"/>
      <c r="BO29" s="228"/>
      <c r="BP29" s="230">
        <v>20</v>
      </c>
      <c r="BQ29" s="406">
        <f t="shared" si="21"/>
        <v>25</v>
      </c>
      <c r="BR29" s="407" t="str">
        <f t="shared" si="41"/>
        <v>Wartość prawidłowa</v>
      </c>
      <c r="BS29" s="422">
        <f t="shared" si="22"/>
        <v>60</v>
      </c>
      <c r="BT29" s="85">
        <f t="shared" si="23"/>
        <v>0</v>
      </c>
      <c r="BU29" s="85">
        <f t="shared" si="24"/>
        <v>0</v>
      </c>
      <c r="BV29" s="85">
        <f t="shared" si="25"/>
        <v>0</v>
      </c>
      <c r="BW29" s="85">
        <f t="shared" si="26"/>
        <v>40</v>
      </c>
      <c r="BX29" s="85">
        <f t="shared" si="27"/>
        <v>0</v>
      </c>
      <c r="BY29" s="423">
        <f t="shared" si="28"/>
        <v>100</v>
      </c>
      <c r="BZ29" s="424">
        <f t="shared" si="29"/>
        <v>2.4</v>
      </c>
      <c r="CA29" s="425">
        <f t="shared" si="30"/>
        <v>0</v>
      </c>
      <c r="CB29" s="425">
        <f t="shared" si="31"/>
        <v>0</v>
      </c>
      <c r="CC29" s="425">
        <f t="shared" si="32"/>
        <v>0</v>
      </c>
      <c r="CD29" s="425">
        <f t="shared" si="33"/>
        <v>1.6</v>
      </c>
      <c r="CE29" s="425">
        <f t="shared" si="34"/>
        <v>0</v>
      </c>
      <c r="CF29" s="426">
        <f t="shared" si="35"/>
        <v>4</v>
      </c>
      <c r="CG29" s="427">
        <f t="shared" si="36"/>
        <v>60</v>
      </c>
      <c r="CH29" s="428">
        <f t="shared" si="37"/>
        <v>0</v>
      </c>
      <c r="CI29" s="429">
        <f t="shared" si="38"/>
        <v>2.4</v>
      </c>
      <c r="CJ29" s="430">
        <f t="shared" si="39"/>
        <v>0</v>
      </c>
      <c r="CK29" s="431">
        <f>Matryca!Q29</f>
        <v>0</v>
      </c>
      <c r="CL29" s="432">
        <f>Matryca!R29</f>
        <v>3</v>
      </c>
      <c r="CM29" s="433">
        <f>Matryca!S29</f>
        <v>1</v>
      </c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</row>
    <row r="30" spans="1:105" s="36" customFormat="1" ht="30" customHeight="1" x14ac:dyDescent="0.25">
      <c r="A30" s="220">
        <v>11</v>
      </c>
      <c r="B30" s="221"/>
      <c r="C30" s="25" t="s">
        <v>106</v>
      </c>
      <c r="D30" s="25"/>
      <c r="E30" s="222">
        <v>1</v>
      </c>
      <c r="F30" s="25" t="s">
        <v>106</v>
      </c>
      <c r="G30" s="53" t="s">
        <v>59</v>
      </c>
      <c r="H30" s="223"/>
      <c r="I30" s="237" t="s">
        <v>268</v>
      </c>
      <c r="J30" s="26"/>
      <c r="K30" s="26"/>
      <c r="L30" s="210" t="s">
        <v>221</v>
      </c>
      <c r="M30" s="375">
        <f t="shared" si="13"/>
        <v>50</v>
      </c>
      <c r="N30" s="376">
        <f t="shared" si="14"/>
        <v>25</v>
      </c>
      <c r="O30" s="377">
        <f t="shared" si="15"/>
        <v>25</v>
      </c>
      <c r="P30" s="378">
        <f t="shared" si="16"/>
        <v>25</v>
      </c>
      <c r="Q30" s="379">
        <f t="shared" si="40"/>
        <v>2</v>
      </c>
      <c r="R30" s="372">
        <f t="shared" si="17"/>
        <v>0</v>
      </c>
      <c r="S30" s="380">
        <f t="shared" si="18"/>
        <v>1.2</v>
      </c>
      <c r="T30" s="381">
        <f t="shared" si="19"/>
        <v>0.8</v>
      </c>
      <c r="U30" s="382">
        <f t="shared" si="20"/>
        <v>1</v>
      </c>
      <c r="V30" s="224" t="s">
        <v>99</v>
      </c>
      <c r="W30" s="213"/>
      <c r="X30" s="225"/>
      <c r="Y30" s="391">
        <f t="shared" si="0"/>
        <v>0</v>
      </c>
      <c r="Z30" s="392">
        <f t="shared" si="1"/>
        <v>0</v>
      </c>
      <c r="AA30" s="393">
        <f t="shared" si="2"/>
        <v>0</v>
      </c>
      <c r="AB30" s="226"/>
      <c r="AC30" s="227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28"/>
      <c r="AS30" s="229"/>
      <c r="AT30" s="581" t="s">
        <v>99</v>
      </c>
      <c r="AU30" s="225">
        <v>2</v>
      </c>
      <c r="AV30" s="399">
        <f t="shared" si="3"/>
        <v>50</v>
      </c>
      <c r="AW30" s="392">
        <f t="shared" si="4"/>
        <v>25</v>
      </c>
      <c r="AX30" s="400">
        <f t="shared" si="5"/>
        <v>25</v>
      </c>
      <c r="AY30" s="25">
        <v>10</v>
      </c>
      <c r="AZ30" s="227">
        <v>10</v>
      </c>
      <c r="BA30" s="25"/>
      <c r="BB30" s="25">
        <v>15</v>
      </c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28"/>
      <c r="BP30" s="230">
        <v>25</v>
      </c>
      <c r="BQ30" s="406">
        <f t="shared" si="21"/>
        <v>25</v>
      </c>
      <c r="BR30" s="407" t="str">
        <f t="shared" si="41"/>
        <v>Wartość prawidłowa</v>
      </c>
      <c r="BS30" s="422">
        <f t="shared" si="22"/>
        <v>15</v>
      </c>
      <c r="BT30" s="85">
        <f t="shared" si="23"/>
        <v>10</v>
      </c>
      <c r="BU30" s="85">
        <f t="shared" si="24"/>
        <v>0</v>
      </c>
      <c r="BV30" s="85">
        <f t="shared" si="25"/>
        <v>0</v>
      </c>
      <c r="BW30" s="85">
        <f t="shared" si="26"/>
        <v>25</v>
      </c>
      <c r="BX30" s="85">
        <f t="shared" si="27"/>
        <v>0</v>
      </c>
      <c r="BY30" s="423">
        <f t="shared" si="28"/>
        <v>50</v>
      </c>
      <c r="BZ30" s="424">
        <f t="shared" si="29"/>
        <v>0.6</v>
      </c>
      <c r="CA30" s="425">
        <f t="shared" si="30"/>
        <v>0.4</v>
      </c>
      <c r="CB30" s="425">
        <f t="shared" si="31"/>
        <v>0</v>
      </c>
      <c r="CC30" s="425">
        <f t="shared" si="32"/>
        <v>0</v>
      </c>
      <c r="CD30" s="425">
        <f t="shared" si="33"/>
        <v>1</v>
      </c>
      <c r="CE30" s="425">
        <f t="shared" si="34"/>
        <v>0</v>
      </c>
      <c r="CF30" s="426">
        <f t="shared" si="35"/>
        <v>2</v>
      </c>
      <c r="CG30" s="427">
        <f t="shared" si="36"/>
        <v>25</v>
      </c>
      <c r="CH30" s="428">
        <f t="shared" si="37"/>
        <v>10</v>
      </c>
      <c r="CI30" s="429">
        <f t="shared" si="38"/>
        <v>1</v>
      </c>
      <c r="CJ30" s="430">
        <f t="shared" si="39"/>
        <v>0.4</v>
      </c>
      <c r="CK30" s="431">
        <f>Matryca!Q30</f>
        <v>4</v>
      </c>
      <c r="CL30" s="432">
        <f>Matryca!R30</f>
        <v>5</v>
      </c>
      <c r="CM30" s="433">
        <f>Matryca!S30</f>
        <v>3</v>
      </c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</row>
    <row r="31" spans="1:105" s="36" customFormat="1" ht="50.25" customHeight="1" x14ac:dyDescent="0.25">
      <c r="A31" s="220">
        <v>12</v>
      </c>
      <c r="B31" s="221"/>
      <c r="C31" s="25" t="s">
        <v>106</v>
      </c>
      <c r="D31" s="25"/>
      <c r="E31" s="222">
        <v>1</v>
      </c>
      <c r="F31" s="25" t="s">
        <v>106</v>
      </c>
      <c r="G31" s="53" t="s">
        <v>59</v>
      </c>
      <c r="H31" s="223"/>
      <c r="I31" s="26" t="s">
        <v>641</v>
      </c>
      <c r="J31" s="26"/>
      <c r="K31" s="26"/>
      <c r="L31" s="210" t="s">
        <v>221</v>
      </c>
      <c r="M31" s="375">
        <f t="shared" si="13"/>
        <v>50</v>
      </c>
      <c r="N31" s="376">
        <f t="shared" si="14"/>
        <v>20</v>
      </c>
      <c r="O31" s="377">
        <f t="shared" si="15"/>
        <v>30</v>
      </c>
      <c r="P31" s="378">
        <f t="shared" si="16"/>
        <v>30</v>
      </c>
      <c r="Q31" s="379">
        <f t="shared" si="40"/>
        <v>2</v>
      </c>
      <c r="R31" s="372">
        <f t="shared" si="17"/>
        <v>0</v>
      </c>
      <c r="S31" s="380">
        <f t="shared" si="18"/>
        <v>2</v>
      </c>
      <c r="T31" s="381">
        <f t="shared" si="19"/>
        <v>0</v>
      </c>
      <c r="U31" s="382">
        <f t="shared" si="20"/>
        <v>1.2</v>
      </c>
      <c r="V31" s="224" t="s">
        <v>57</v>
      </c>
      <c r="W31" s="213"/>
      <c r="X31" s="225"/>
      <c r="Y31" s="391">
        <f t="shared" si="0"/>
        <v>0</v>
      </c>
      <c r="Z31" s="392">
        <f t="shared" si="1"/>
        <v>0</v>
      </c>
      <c r="AA31" s="393">
        <f t="shared" si="2"/>
        <v>0</v>
      </c>
      <c r="AB31" s="226"/>
      <c r="AC31" s="227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28"/>
      <c r="AS31" s="229"/>
      <c r="AT31" s="217" t="s">
        <v>57</v>
      </c>
      <c r="AU31" s="225">
        <v>2</v>
      </c>
      <c r="AV31" s="399">
        <f t="shared" si="3"/>
        <v>50</v>
      </c>
      <c r="AW31" s="392">
        <f t="shared" si="4"/>
        <v>30</v>
      </c>
      <c r="AX31" s="400">
        <f t="shared" si="5"/>
        <v>30</v>
      </c>
      <c r="AY31" s="25"/>
      <c r="AZ31" s="227"/>
      <c r="BA31" s="25"/>
      <c r="BB31" s="25"/>
      <c r="BC31" s="25"/>
      <c r="BD31" s="25"/>
      <c r="BE31" s="25"/>
      <c r="BF31" s="25"/>
      <c r="BG31" s="25"/>
      <c r="BH31" s="25">
        <v>30</v>
      </c>
      <c r="BI31" s="25"/>
      <c r="BJ31" s="25"/>
      <c r="BK31" s="25"/>
      <c r="BL31" s="25"/>
      <c r="BM31" s="25"/>
      <c r="BN31" s="25"/>
      <c r="BO31" s="228"/>
      <c r="BP31" s="230">
        <v>20</v>
      </c>
      <c r="BQ31" s="406">
        <f t="shared" si="21"/>
        <v>25</v>
      </c>
      <c r="BR31" s="407" t="str">
        <f t="shared" si="41"/>
        <v>Wartość prawidłowa</v>
      </c>
      <c r="BS31" s="422">
        <f t="shared" si="22"/>
        <v>30</v>
      </c>
      <c r="BT31" s="85">
        <f t="shared" si="23"/>
        <v>0</v>
      </c>
      <c r="BU31" s="85">
        <f t="shared" si="24"/>
        <v>0</v>
      </c>
      <c r="BV31" s="85">
        <f t="shared" si="25"/>
        <v>0</v>
      </c>
      <c r="BW31" s="85">
        <f t="shared" si="26"/>
        <v>20</v>
      </c>
      <c r="BX31" s="85">
        <f t="shared" si="27"/>
        <v>0</v>
      </c>
      <c r="BY31" s="423">
        <f t="shared" si="28"/>
        <v>50</v>
      </c>
      <c r="BZ31" s="424">
        <f t="shared" si="29"/>
        <v>1.2</v>
      </c>
      <c r="CA31" s="425">
        <f t="shared" si="30"/>
        <v>0</v>
      </c>
      <c r="CB31" s="425">
        <f t="shared" si="31"/>
        <v>0</v>
      </c>
      <c r="CC31" s="425">
        <f t="shared" si="32"/>
        <v>0</v>
      </c>
      <c r="CD31" s="425">
        <f t="shared" si="33"/>
        <v>0.8</v>
      </c>
      <c r="CE31" s="425">
        <f t="shared" si="34"/>
        <v>0</v>
      </c>
      <c r="CF31" s="426">
        <f t="shared" si="35"/>
        <v>2</v>
      </c>
      <c r="CG31" s="427">
        <f t="shared" si="36"/>
        <v>30</v>
      </c>
      <c r="CH31" s="428">
        <f t="shared" si="37"/>
        <v>0</v>
      </c>
      <c r="CI31" s="429">
        <f t="shared" si="38"/>
        <v>1.2</v>
      </c>
      <c r="CJ31" s="430">
        <f t="shared" si="39"/>
        <v>0</v>
      </c>
      <c r="CK31" s="431">
        <f>Matryca!Q31</f>
        <v>3</v>
      </c>
      <c r="CL31" s="432">
        <f>Matryca!R31</f>
        <v>6</v>
      </c>
      <c r="CM31" s="433">
        <f>Matryca!S31</f>
        <v>3</v>
      </c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</row>
    <row r="32" spans="1:105" s="36" customFormat="1" ht="30" customHeight="1" x14ac:dyDescent="0.25">
      <c r="A32" s="220">
        <v>13</v>
      </c>
      <c r="B32" s="221"/>
      <c r="C32" s="25" t="s">
        <v>106</v>
      </c>
      <c r="D32" s="25"/>
      <c r="E32" s="222">
        <v>1</v>
      </c>
      <c r="F32" s="25" t="s">
        <v>106</v>
      </c>
      <c r="G32" s="53" t="s">
        <v>59</v>
      </c>
      <c r="H32" s="223"/>
      <c r="I32" s="26" t="s">
        <v>269</v>
      </c>
      <c r="J32" s="26"/>
      <c r="K32" s="26"/>
      <c r="L32" s="210" t="s">
        <v>221</v>
      </c>
      <c r="M32" s="375">
        <f t="shared" si="13"/>
        <v>75</v>
      </c>
      <c r="N32" s="376">
        <f t="shared" si="14"/>
        <v>50</v>
      </c>
      <c r="O32" s="377">
        <f t="shared" si="15"/>
        <v>25</v>
      </c>
      <c r="P32" s="378">
        <f t="shared" si="16"/>
        <v>25</v>
      </c>
      <c r="Q32" s="379">
        <f t="shared" si="40"/>
        <v>3</v>
      </c>
      <c r="R32" s="372">
        <f t="shared" si="17"/>
        <v>0</v>
      </c>
      <c r="S32" s="380">
        <f t="shared" si="18"/>
        <v>1.8</v>
      </c>
      <c r="T32" s="381">
        <f t="shared" si="19"/>
        <v>1.2</v>
      </c>
      <c r="U32" s="382">
        <f t="shared" si="20"/>
        <v>1</v>
      </c>
      <c r="V32" s="224" t="s">
        <v>99</v>
      </c>
      <c r="W32" s="213"/>
      <c r="X32" s="225"/>
      <c r="Y32" s="391">
        <f t="shared" si="0"/>
        <v>0</v>
      </c>
      <c r="Z32" s="392">
        <f t="shared" si="1"/>
        <v>0</v>
      </c>
      <c r="AA32" s="393">
        <f t="shared" si="2"/>
        <v>0</v>
      </c>
      <c r="AB32" s="226"/>
      <c r="AC32" s="227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28"/>
      <c r="AS32" s="229"/>
      <c r="AT32" s="217" t="s">
        <v>99</v>
      </c>
      <c r="AU32" s="225">
        <v>3</v>
      </c>
      <c r="AV32" s="399">
        <f t="shared" si="3"/>
        <v>75</v>
      </c>
      <c r="AW32" s="392">
        <f t="shared" si="4"/>
        <v>25</v>
      </c>
      <c r="AX32" s="400">
        <f t="shared" si="5"/>
        <v>25</v>
      </c>
      <c r="AY32" s="25">
        <v>10</v>
      </c>
      <c r="AZ32" s="227">
        <v>10</v>
      </c>
      <c r="BA32" s="25"/>
      <c r="BB32" s="25">
        <v>15</v>
      </c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28"/>
      <c r="BP32" s="230">
        <v>50</v>
      </c>
      <c r="BQ32" s="406">
        <f t="shared" si="21"/>
        <v>25</v>
      </c>
      <c r="BR32" s="407" t="str">
        <f t="shared" si="41"/>
        <v>Wartość prawidłowa</v>
      </c>
      <c r="BS32" s="422">
        <f t="shared" si="22"/>
        <v>15</v>
      </c>
      <c r="BT32" s="85">
        <f t="shared" si="23"/>
        <v>10</v>
      </c>
      <c r="BU32" s="85">
        <f t="shared" si="24"/>
        <v>0</v>
      </c>
      <c r="BV32" s="85">
        <f t="shared" si="25"/>
        <v>0</v>
      </c>
      <c r="BW32" s="85">
        <f t="shared" si="26"/>
        <v>50</v>
      </c>
      <c r="BX32" s="85">
        <f t="shared" si="27"/>
        <v>0</v>
      </c>
      <c r="BY32" s="423">
        <f t="shared" si="28"/>
        <v>75</v>
      </c>
      <c r="BZ32" s="424">
        <f t="shared" si="29"/>
        <v>0.6</v>
      </c>
      <c r="CA32" s="425">
        <f t="shared" si="30"/>
        <v>0.4</v>
      </c>
      <c r="CB32" s="425">
        <f t="shared" si="31"/>
        <v>0</v>
      </c>
      <c r="CC32" s="425">
        <f t="shared" si="32"/>
        <v>0</v>
      </c>
      <c r="CD32" s="425">
        <f t="shared" si="33"/>
        <v>2</v>
      </c>
      <c r="CE32" s="425">
        <f t="shared" si="34"/>
        <v>0</v>
      </c>
      <c r="CF32" s="426">
        <f t="shared" si="35"/>
        <v>3</v>
      </c>
      <c r="CG32" s="427">
        <f t="shared" si="36"/>
        <v>25</v>
      </c>
      <c r="CH32" s="428">
        <f t="shared" si="37"/>
        <v>10</v>
      </c>
      <c r="CI32" s="429">
        <f t="shared" si="38"/>
        <v>1</v>
      </c>
      <c r="CJ32" s="430">
        <f t="shared" si="39"/>
        <v>0.4</v>
      </c>
      <c r="CK32" s="431">
        <f>Matryca!Q32</f>
        <v>12</v>
      </c>
      <c r="CL32" s="432">
        <f>Matryca!R32</f>
        <v>5</v>
      </c>
      <c r="CM32" s="433">
        <f>Matryca!S32</f>
        <v>2</v>
      </c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</row>
    <row r="33" spans="1:105" s="36" customFormat="1" ht="47.25" x14ac:dyDescent="0.25">
      <c r="A33" s="220">
        <v>14</v>
      </c>
      <c r="B33" s="221"/>
      <c r="C33" s="47" t="s">
        <v>106</v>
      </c>
      <c r="D33" s="25"/>
      <c r="E33" s="222">
        <v>1</v>
      </c>
      <c r="F33" s="47" t="s">
        <v>106</v>
      </c>
      <c r="G33" s="53" t="s">
        <v>59</v>
      </c>
      <c r="H33" s="223"/>
      <c r="I33" s="26" t="s">
        <v>307</v>
      </c>
      <c r="J33" s="26"/>
      <c r="K33" s="26"/>
      <c r="L33" s="210" t="s">
        <v>221</v>
      </c>
      <c r="M33" s="375">
        <f t="shared" si="13"/>
        <v>75</v>
      </c>
      <c r="N33" s="376">
        <f t="shared" si="14"/>
        <v>55</v>
      </c>
      <c r="O33" s="377">
        <f t="shared" si="15"/>
        <v>20</v>
      </c>
      <c r="P33" s="378">
        <f t="shared" si="16"/>
        <v>20</v>
      </c>
      <c r="Q33" s="379">
        <f t="shared" si="40"/>
        <v>2</v>
      </c>
      <c r="R33" s="372">
        <f t="shared" si="17"/>
        <v>0</v>
      </c>
      <c r="S33" s="380">
        <f t="shared" si="18"/>
        <v>1</v>
      </c>
      <c r="T33" s="381">
        <f t="shared" si="19"/>
        <v>1</v>
      </c>
      <c r="U33" s="382">
        <f t="shared" si="20"/>
        <v>0.53333333333333333</v>
      </c>
      <c r="V33" s="224" t="s">
        <v>57</v>
      </c>
      <c r="W33" s="213"/>
      <c r="X33" s="225"/>
      <c r="Y33" s="391">
        <f t="shared" si="0"/>
        <v>0</v>
      </c>
      <c r="Z33" s="392">
        <f t="shared" si="1"/>
        <v>0</v>
      </c>
      <c r="AA33" s="393">
        <f t="shared" si="2"/>
        <v>0</v>
      </c>
      <c r="AB33" s="226"/>
      <c r="AC33" s="227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28"/>
      <c r="AS33" s="229"/>
      <c r="AT33" s="217" t="s">
        <v>57</v>
      </c>
      <c r="AU33" s="225">
        <v>2</v>
      </c>
      <c r="AV33" s="399">
        <f t="shared" si="3"/>
        <v>75</v>
      </c>
      <c r="AW33" s="392">
        <f t="shared" si="4"/>
        <v>20</v>
      </c>
      <c r="AX33" s="400">
        <f t="shared" si="5"/>
        <v>20</v>
      </c>
      <c r="AY33" s="25">
        <v>10</v>
      </c>
      <c r="AZ33" s="227">
        <v>10</v>
      </c>
      <c r="BA33" s="25"/>
      <c r="BB33" s="25">
        <v>10</v>
      </c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28"/>
      <c r="BP33" s="238">
        <v>55</v>
      </c>
      <c r="BQ33" s="406">
        <f t="shared" si="21"/>
        <v>37.5</v>
      </c>
      <c r="BR33" s="407" t="str">
        <f t="shared" si="41"/>
        <v>1 ECTS powinien mieścić się przedziale 25-30h</v>
      </c>
      <c r="BS33" s="422">
        <f t="shared" si="22"/>
        <v>10</v>
      </c>
      <c r="BT33" s="85">
        <f t="shared" si="23"/>
        <v>10</v>
      </c>
      <c r="BU33" s="85">
        <f t="shared" si="24"/>
        <v>0</v>
      </c>
      <c r="BV33" s="85">
        <f t="shared" si="25"/>
        <v>0</v>
      </c>
      <c r="BW33" s="85">
        <f t="shared" si="26"/>
        <v>55</v>
      </c>
      <c r="BX33" s="85">
        <f t="shared" si="27"/>
        <v>0</v>
      </c>
      <c r="BY33" s="423">
        <f t="shared" si="28"/>
        <v>75</v>
      </c>
      <c r="BZ33" s="424">
        <f t="shared" si="29"/>
        <v>0.26666666666666666</v>
      </c>
      <c r="CA33" s="425">
        <f t="shared" si="30"/>
        <v>0.26666666666666666</v>
      </c>
      <c r="CB33" s="425">
        <f t="shared" si="31"/>
        <v>0</v>
      </c>
      <c r="CC33" s="425">
        <f t="shared" si="32"/>
        <v>0</v>
      </c>
      <c r="CD33" s="425">
        <f t="shared" si="33"/>
        <v>1.4666666666666666</v>
      </c>
      <c r="CE33" s="425">
        <f t="shared" si="34"/>
        <v>0</v>
      </c>
      <c r="CF33" s="426">
        <f t="shared" si="35"/>
        <v>2</v>
      </c>
      <c r="CG33" s="427">
        <f t="shared" si="36"/>
        <v>20</v>
      </c>
      <c r="CH33" s="428">
        <f t="shared" si="37"/>
        <v>10</v>
      </c>
      <c r="CI33" s="429">
        <f t="shared" si="38"/>
        <v>0.53333333333333333</v>
      </c>
      <c r="CJ33" s="430">
        <f t="shared" si="39"/>
        <v>0.26666666666666666</v>
      </c>
      <c r="CK33" s="431">
        <f>Matryca!Q33</f>
        <v>4</v>
      </c>
      <c r="CL33" s="432">
        <f>Matryca!R33</f>
        <v>2</v>
      </c>
      <c r="CM33" s="433">
        <f>Matryca!S33</f>
        <v>2</v>
      </c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</row>
    <row r="34" spans="1:105" s="36" customFormat="1" ht="30" customHeight="1" x14ac:dyDescent="0.25">
      <c r="A34" s="220">
        <v>15</v>
      </c>
      <c r="B34" s="221"/>
      <c r="C34" s="25" t="s">
        <v>106</v>
      </c>
      <c r="D34" s="25"/>
      <c r="E34" s="222">
        <v>1</v>
      </c>
      <c r="F34" s="25" t="s">
        <v>106</v>
      </c>
      <c r="G34" s="53" t="s">
        <v>59</v>
      </c>
      <c r="H34" s="223"/>
      <c r="I34" s="26" t="s">
        <v>270</v>
      </c>
      <c r="J34" s="26"/>
      <c r="K34" s="26"/>
      <c r="L34" s="210"/>
      <c r="M34" s="375">
        <f t="shared" si="13"/>
        <v>50</v>
      </c>
      <c r="N34" s="376">
        <f t="shared" si="14"/>
        <v>30</v>
      </c>
      <c r="O34" s="377">
        <f t="shared" si="15"/>
        <v>20</v>
      </c>
      <c r="P34" s="378">
        <f t="shared" si="16"/>
        <v>20</v>
      </c>
      <c r="Q34" s="379">
        <f t="shared" si="40"/>
        <v>2</v>
      </c>
      <c r="R34" s="372">
        <f t="shared" si="17"/>
        <v>0</v>
      </c>
      <c r="S34" s="380">
        <f t="shared" si="18"/>
        <v>0</v>
      </c>
      <c r="T34" s="381">
        <f t="shared" si="19"/>
        <v>1</v>
      </c>
      <c r="U34" s="382">
        <f t="shared" si="20"/>
        <v>0.8</v>
      </c>
      <c r="V34" s="224" t="s">
        <v>57</v>
      </c>
      <c r="W34" s="213"/>
      <c r="X34" s="225"/>
      <c r="Y34" s="391">
        <f t="shared" si="0"/>
        <v>0</v>
      </c>
      <c r="Z34" s="392">
        <f t="shared" si="1"/>
        <v>0</v>
      </c>
      <c r="AA34" s="393">
        <f t="shared" si="2"/>
        <v>0</v>
      </c>
      <c r="AB34" s="226"/>
      <c r="AC34" s="227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28"/>
      <c r="AS34" s="229"/>
      <c r="AT34" s="217" t="s">
        <v>57</v>
      </c>
      <c r="AU34" s="225">
        <v>2</v>
      </c>
      <c r="AV34" s="399">
        <f t="shared" si="3"/>
        <v>50</v>
      </c>
      <c r="AW34" s="392">
        <f t="shared" si="4"/>
        <v>20</v>
      </c>
      <c r="AX34" s="400">
        <f t="shared" si="5"/>
        <v>20</v>
      </c>
      <c r="AY34" s="25">
        <v>10</v>
      </c>
      <c r="AZ34" s="227">
        <v>10</v>
      </c>
      <c r="BA34" s="25">
        <v>10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28"/>
      <c r="BP34" s="238">
        <v>30</v>
      </c>
      <c r="BQ34" s="406">
        <f t="shared" si="21"/>
        <v>25</v>
      </c>
      <c r="BR34" s="407" t="str">
        <f t="shared" ref="BR34:BR56" si="42">IF(OR(BQ34&gt;30,BQ34&lt;25),"1 ECTS powinien mieścić się przedziale 25-30h","Wartość prawidłowa")</f>
        <v>Wartość prawidłowa</v>
      </c>
      <c r="BS34" s="422">
        <f t="shared" si="22"/>
        <v>10</v>
      </c>
      <c r="BT34" s="85">
        <f t="shared" si="23"/>
        <v>10</v>
      </c>
      <c r="BU34" s="85">
        <f t="shared" si="24"/>
        <v>0</v>
      </c>
      <c r="BV34" s="85">
        <f t="shared" si="25"/>
        <v>0</v>
      </c>
      <c r="BW34" s="85">
        <f t="shared" si="26"/>
        <v>30</v>
      </c>
      <c r="BX34" s="85">
        <f t="shared" si="27"/>
        <v>0</v>
      </c>
      <c r="BY34" s="423">
        <f t="shared" si="28"/>
        <v>50</v>
      </c>
      <c r="BZ34" s="424">
        <f t="shared" si="29"/>
        <v>0.4</v>
      </c>
      <c r="CA34" s="425">
        <f t="shared" si="30"/>
        <v>0.4</v>
      </c>
      <c r="CB34" s="425">
        <f t="shared" si="31"/>
        <v>0</v>
      </c>
      <c r="CC34" s="425">
        <f t="shared" si="32"/>
        <v>0</v>
      </c>
      <c r="CD34" s="425">
        <f t="shared" si="33"/>
        <v>1.2</v>
      </c>
      <c r="CE34" s="425">
        <f t="shared" si="34"/>
        <v>0</v>
      </c>
      <c r="CF34" s="426">
        <f t="shared" si="35"/>
        <v>2</v>
      </c>
      <c r="CG34" s="427">
        <f t="shared" si="36"/>
        <v>20</v>
      </c>
      <c r="CH34" s="428">
        <f t="shared" si="37"/>
        <v>10</v>
      </c>
      <c r="CI34" s="429">
        <f t="shared" si="38"/>
        <v>0.8</v>
      </c>
      <c r="CJ34" s="430">
        <f t="shared" si="39"/>
        <v>0.4</v>
      </c>
      <c r="CK34" s="431">
        <f>Matryca!Q34</f>
        <v>7</v>
      </c>
      <c r="CL34" s="432">
        <f>Matryca!R34</f>
        <v>1</v>
      </c>
      <c r="CM34" s="433">
        <f>Matryca!S34</f>
        <v>3</v>
      </c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</row>
    <row r="35" spans="1:105" s="36" customFormat="1" ht="30" customHeight="1" x14ac:dyDescent="0.25">
      <c r="A35" s="220">
        <v>16</v>
      </c>
      <c r="B35" s="221"/>
      <c r="C35" s="53" t="s">
        <v>106</v>
      </c>
      <c r="D35" s="25"/>
      <c r="E35" s="222">
        <v>1</v>
      </c>
      <c r="F35" s="53" t="s">
        <v>106</v>
      </c>
      <c r="G35" s="53" t="s">
        <v>59</v>
      </c>
      <c r="H35" s="223"/>
      <c r="I35" s="26" t="s">
        <v>308</v>
      </c>
      <c r="J35" s="26"/>
      <c r="K35" s="26"/>
      <c r="L35" s="210"/>
      <c r="M35" s="375">
        <f t="shared" si="13"/>
        <v>50</v>
      </c>
      <c r="N35" s="376">
        <f t="shared" si="14"/>
        <v>20</v>
      </c>
      <c r="O35" s="377">
        <f t="shared" si="15"/>
        <v>30</v>
      </c>
      <c r="P35" s="378">
        <f t="shared" si="16"/>
        <v>30</v>
      </c>
      <c r="Q35" s="379">
        <f t="shared" si="40"/>
        <v>2</v>
      </c>
      <c r="R35" s="372">
        <f t="shared" si="17"/>
        <v>0</v>
      </c>
      <c r="S35" s="380">
        <f t="shared" si="18"/>
        <v>0</v>
      </c>
      <c r="T35" s="381">
        <f t="shared" si="19"/>
        <v>1</v>
      </c>
      <c r="U35" s="382">
        <f t="shared" si="20"/>
        <v>1.2</v>
      </c>
      <c r="V35" s="224" t="s">
        <v>99</v>
      </c>
      <c r="W35" s="213"/>
      <c r="X35" s="225"/>
      <c r="Y35" s="391">
        <f t="shared" si="0"/>
        <v>0</v>
      </c>
      <c r="Z35" s="392">
        <f t="shared" si="1"/>
        <v>0</v>
      </c>
      <c r="AA35" s="393">
        <f t="shared" si="2"/>
        <v>0</v>
      </c>
      <c r="AB35" s="226"/>
      <c r="AC35" s="227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28"/>
      <c r="AS35" s="229"/>
      <c r="AT35" s="217" t="s">
        <v>99</v>
      </c>
      <c r="AU35" s="225">
        <v>2</v>
      </c>
      <c r="AV35" s="399">
        <f t="shared" si="3"/>
        <v>50</v>
      </c>
      <c r="AW35" s="392">
        <f t="shared" si="4"/>
        <v>30</v>
      </c>
      <c r="AX35" s="400">
        <f t="shared" si="5"/>
        <v>30</v>
      </c>
      <c r="AY35" s="25">
        <v>15</v>
      </c>
      <c r="AZ35" s="227">
        <v>15</v>
      </c>
      <c r="BA35" s="25"/>
      <c r="BB35" s="25">
        <v>15</v>
      </c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28"/>
      <c r="BP35" s="229">
        <v>20</v>
      </c>
      <c r="BQ35" s="406">
        <f t="shared" si="21"/>
        <v>25</v>
      </c>
      <c r="BR35" s="407" t="str">
        <f t="shared" si="42"/>
        <v>Wartość prawidłowa</v>
      </c>
      <c r="BS35" s="422">
        <f t="shared" si="22"/>
        <v>15</v>
      </c>
      <c r="BT35" s="85">
        <f t="shared" si="23"/>
        <v>15</v>
      </c>
      <c r="BU35" s="85">
        <f t="shared" si="24"/>
        <v>0</v>
      </c>
      <c r="BV35" s="85">
        <f t="shared" si="25"/>
        <v>0</v>
      </c>
      <c r="BW35" s="85">
        <f t="shared" si="26"/>
        <v>20</v>
      </c>
      <c r="BX35" s="85">
        <f t="shared" si="27"/>
        <v>0</v>
      </c>
      <c r="BY35" s="423">
        <f t="shared" si="28"/>
        <v>50</v>
      </c>
      <c r="BZ35" s="424">
        <f t="shared" si="29"/>
        <v>0.6</v>
      </c>
      <c r="CA35" s="425">
        <f t="shared" si="30"/>
        <v>0.6</v>
      </c>
      <c r="CB35" s="425">
        <f t="shared" si="31"/>
        <v>0</v>
      </c>
      <c r="CC35" s="425">
        <f t="shared" si="32"/>
        <v>0</v>
      </c>
      <c r="CD35" s="425">
        <f t="shared" si="33"/>
        <v>0.8</v>
      </c>
      <c r="CE35" s="425">
        <f t="shared" si="34"/>
        <v>0</v>
      </c>
      <c r="CF35" s="426">
        <f t="shared" si="35"/>
        <v>2</v>
      </c>
      <c r="CG35" s="427">
        <f t="shared" si="36"/>
        <v>30</v>
      </c>
      <c r="CH35" s="428">
        <f t="shared" si="37"/>
        <v>15</v>
      </c>
      <c r="CI35" s="429">
        <f t="shared" si="38"/>
        <v>1.2</v>
      </c>
      <c r="CJ35" s="430">
        <f t="shared" si="39"/>
        <v>0.6</v>
      </c>
      <c r="CK35" s="431">
        <f>Matryca!Q35</f>
        <v>3</v>
      </c>
      <c r="CL35" s="432">
        <f>Matryca!R35</f>
        <v>4</v>
      </c>
      <c r="CM35" s="433">
        <f>Matryca!S35</f>
        <v>2</v>
      </c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</row>
    <row r="36" spans="1:105" s="36" customFormat="1" ht="31.5" x14ac:dyDescent="0.25">
      <c r="A36" s="220">
        <v>17</v>
      </c>
      <c r="B36" s="221"/>
      <c r="C36" s="25" t="s">
        <v>106</v>
      </c>
      <c r="D36" s="25"/>
      <c r="E36" s="222">
        <v>1</v>
      </c>
      <c r="F36" s="25" t="s">
        <v>106</v>
      </c>
      <c r="G36" s="53" t="s">
        <v>59</v>
      </c>
      <c r="H36" s="223"/>
      <c r="I36" s="26" t="s">
        <v>271</v>
      </c>
      <c r="J36" s="26"/>
      <c r="K36" s="26"/>
      <c r="L36" s="210" t="s">
        <v>221</v>
      </c>
      <c r="M36" s="375">
        <f t="shared" si="13"/>
        <v>50</v>
      </c>
      <c r="N36" s="376">
        <f t="shared" si="14"/>
        <v>30</v>
      </c>
      <c r="O36" s="377">
        <f t="shared" si="15"/>
        <v>20</v>
      </c>
      <c r="P36" s="378">
        <f t="shared" si="16"/>
        <v>20</v>
      </c>
      <c r="Q36" s="379">
        <f t="shared" si="40"/>
        <v>2</v>
      </c>
      <c r="R36" s="372">
        <f t="shared" si="17"/>
        <v>0</v>
      </c>
      <c r="S36" s="380">
        <f t="shared" si="18"/>
        <v>0</v>
      </c>
      <c r="T36" s="381">
        <f t="shared" si="19"/>
        <v>1</v>
      </c>
      <c r="U36" s="382">
        <f t="shared" si="20"/>
        <v>0.8</v>
      </c>
      <c r="V36" s="224" t="s">
        <v>57</v>
      </c>
      <c r="W36" s="213"/>
      <c r="X36" s="225"/>
      <c r="Y36" s="391">
        <f t="shared" si="0"/>
        <v>0</v>
      </c>
      <c r="Z36" s="392">
        <f t="shared" si="1"/>
        <v>0</v>
      </c>
      <c r="AA36" s="393">
        <f t="shared" si="2"/>
        <v>0</v>
      </c>
      <c r="AB36" s="226"/>
      <c r="AC36" s="227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28"/>
      <c r="AS36" s="229"/>
      <c r="AT36" s="217" t="s">
        <v>57</v>
      </c>
      <c r="AU36" s="225">
        <v>2</v>
      </c>
      <c r="AV36" s="399">
        <f t="shared" si="3"/>
        <v>50</v>
      </c>
      <c r="AW36" s="392">
        <f t="shared" si="4"/>
        <v>20</v>
      </c>
      <c r="AX36" s="400">
        <f t="shared" si="5"/>
        <v>20</v>
      </c>
      <c r="AY36" s="25">
        <v>10</v>
      </c>
      <c r="AZ36" s="227">
        <v>10</v>
      </c>
      <c r="BA36" s="25">
        <v>10</v>
      </c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28"/>
      <c r="BP36" s="229">
        <v>30</v>
      </c>
      <c r="BQ36" s="406">
        <f t="shared" si="21"/>
        <v>25</v>
      </c>
      <c r="BR36" s="407" t="str">
        <f t="shared" si="42"/>
        <v>Wartość prawidłowa</v>
      </c>
      <c r="BS36" s="422">
        <f t="shared" si="22"/>
        <v>10</v>
      </c>
      <c r="BT36" s="85">
        <f t="shared" si="23"/>
        <v>10</v>
      </c>
      <c r="BU36" s="85">
        <f t="shared" si="24"/>
        <v>0</v>
      </c>
      <c r="BV36" s="85">
        <f t="shared" si="25"/>
        <v>0</v>
      </c>
      <c r="BW36" s="85">
        <f t="shared" si="26"/>
        <v>30</v>
      </c>
      <c r="BX36" s="85">
        <f t="shared" si="27"/>
        <v>0</v>
      </c>
      <c r="BY36" s="423">
        <f t="shared" si="28"/>
        <v>50</v>
      </c>
      <c r="BZ36" s="424">
        <f t="shared" si="29"/>
        <v>0.4</v>
      </c>
      <c r="CA36" s="425">
        <f t="shared" si="30"/>
        <v>0.4</v>
      </c>
      <c r="CB36" s="425">
        <f t="shared" si="31"/>
        <v>0</v>
      </c>
      <c r="CC36" s="425">
        <f t="shared" si="32"/>
        <v>0</v>
      </c>
      <c r="CD36" s="425">
        <f t="shared" si="33"/>
        <v>1.2</v>
      </c>
      <c r="CE36" s="425">
        <f t="shared" si="34"/>
        <v>0</v>
      </c>
      <c r="CF36" s="426">
        <f t="shared" si="35"/>
        <v>2</v>
      </c>
      <c r="CG36" s="427">
        <f t="shared" si="36"/>
        <v>20</v>
      </c>
      <c r="CH36" s="428">
        <f t="shared" si="37"/>
        <v>10</v>
      </c>
      <c r="CI36" s="429">
        <f t="shared" si="38"/>
        <v>0.8</v>
      </c>
      <c r="CJ36" s="430">
        <f t="shared" si="39"/>
        <v>0.4</v>
      </c>
      <c r="CK36" s="431">
        <f>Matryca!Q36</f>
        <v>8</v>
      </c>
      <c r="CL36" s="432">
        <f>Matryca!R36</f>
        <v>3</v>
      </c>
      <c r="CM36" s="433">
        <f>Matryca!S36</f>
        <v>3</v>
      </c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</row>
    <row r="37" spans="1:105" s="36" customFormat="1" ht="30" customHeight="1" x14ac:dyDescent="0.25">
      <c r="A37" s="220">
        <v>18</v>
      </c>
      <c r="B37" s="221"/>
      <c r="C37" s="25" t="s">
        <v>106</v>
      </c>
      <c r="D37" s="25"/>
      <c r="E37" s="222">
        <v>1</v>
      </c>
      <c r="F37" s="25" t="s">
        <v>106</v>
      </c>
      <c r="G37" s="553" t="s">
        <v>60</v>
      </c>
      <c r="H37" s="223"/>
      <c r="I37" s="26" t="s">
        <v>272</v>
      </c>
      <c r="J37" s="26"/>
      <c r="K37" s="26"/>
      <c r="L37" s="210"/>
      <c r="M37" s="375">
        <f t="shared" si="13"/>
        <v>75</v>
      </c>
      <c r="N37" s="376">
        <f t="shared" si="14"/>
        <v>60</v>
      </c>
      <c r="O37" s="377">
        <f t="shared" si="15"/>
        <v>15</v>
      </c>
      <c r="P37" s="378">
        <f t="shared" si="16"/>
        <v>15</v>
      </c>
      <c r="Q37" s="379">
        <f t="shared" si="40"/>
        <v>3</v>
      </c>
      <c r="R37" s="372">
        <f t="shared" si="17"/>
        <v>0</v>
      </c>
      <c r="S37" s="380">
        <f t="shared" si="18"/>
        <v>0</v>
      </c>
      <c r="T37" s="381">
        <f t="shared" si="19"/>
        <v>0</v>
      </c>
      <c r="U37" s="382">
        <f t="shared" si="20"/>
        <v>0.6</v>
      </c>
      <c r="V37" s="224" t="s">
        <v>57</v>
      </c>
      <c r="W37" s="213"/>
      <c r="X37" s="225"/>
      <c r="Y37" s="391">
        <f t="shared" si="0"/>
        <v>0</v>
      </c>
      <c r="Z37" s="392">
        <f t="shared" si="1"/>
        <v>0</v>
      </c>
      <c r="AA37" s="393">
        <f t="shared" si="2"/>
        <v>0</v>
      </c>
      <c r="AB37" s="226"/>
      <c r="AC37" s="227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28"/>
      <c r="AS37" s="229"/>
      <c r="AT37" s="217" t="s">
        <v>57</v>
      </c>
      <c r="AU37" s="225">
        <v>3</v>
      </c>
      <c r="AV37" s="399">
        <f t="shared" si="3"/>
        <v>75</v>
      </c>
      <c r="AW37" s="392">
        <f t="shared" si="4"/>
        <v>15</v>
      </c>
      <c r="AX37" s="400">
        <f t="shared" si="5"/>
        <v>15</v>
      </c>
      <c r="AY37" s="25"/>
      <c r="AZ37" s="227"/>
      <c r="BA37" s="25">
        <v>15</v>
      </c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28"/>
      <c r="BP37" s="229">
        <v>60</v>
      </c>
      <c r="BQ37" s="406">
        <f t="shared" si="21"/>
        <v>25</v>
      </c>
      <c r="BR37" s="407" t="str">
        <f t="shared" si="42"/>
        <v>Wartość prawidłowa</v>
      </c>
      <c r="BS37" s="422">
        <f t="shared" si="22"/>
        <v>15</v>
      </c>
      <c r="BT37" s="85">
        <f t="shared" si="23"/>
        <v>0</v>
      </c>
      <c r="BU37" s="85">
        <f t="shared" si="24"/>
        <v>0</v>
      </c>
      <c r="BV37" s="85">
        <f t="shared" si="25"/>
        <v>0</v>
      </c>
      <c r="BW37" s="85">
        <f t="shared" si="26"/>
        <v>60</v>
      </c>
      <c r="BX37" s="85">
        <f t="shared" si="27"/>
        <v>0</v>
      </c>
      <c r="BY37" s="423">
        <f t="shared" si="28"/>
        <v>75</v>
      </c>
      <c r="BZ37" s="424">
        <f t="shared" si="29"/>
        <v>0.6</v>
      </c>
      <c r="CA37" s="425">
        <f t="shared" si="30"/>
        <v>0</v>
      </c>
      <c r="CB37" s="425">
        <f t="shared" si="31"/>
        <v>0</v>
      </c>
      <c r="CC37" s="425">
        <f t="shared" si="32"/>
        <v>0</v>
      </c>
      <c r="CD37" s="425">
        <f t="shared" si="33"/>
        <v>2.4</v>
      </c>
      <c r="CE37" s="425">
        <f t="shared" si="34"/>
        <v>0</v>
      </c>
      <c r="CF37" s="426">
        <f t="shared" si="35"/>
        <v>3</v>
      </c>
      <c r="CG37" s="427">
        <f t="shared" si="36"/>
        <v>15</v>
      </c>
      <c r="CH37" s="428">
        <f t="shared" si="37"/>
        <v>0</v>
      </c>
      <c r="CI37" s="429">
        <f t="shared" si="38"/>
        <v>0.6</v>
      </c>
      <c r="CJ37" s="430">
        <f t="shared" si="39"/>
        <v>0</v>
      </c>
      <c r="CK37" s="431">
        <f>Matryca!Q37</f>
        <v>3</v>
      </c>
      <c r="CL37" s="432">
        <f>Matryca!R37</f>
        <v>4</v>
      </c>
      <c r="CM37" s="433">
        <f>Matryca!S37</f>
        <v>1</v>
      </c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</row>
    <row r="38" spans="1:105" s="36" customFormat="1" ht="30" customHeight="1" x14ac:dyDescent="0.25">
      <c r="A38" s="220">
        <v>19</v>
      </c>
      <c r="B38" s="221"/>
      <c r="C38" s="53" t="s">
        <v>106</v>
      </c>
      <c r="D38" s="25"/>
      <c r="E38" s="222">
        <v>1</v>
      </c>
      <c r="F38" s="53" t="s">
        <v>106</v>
      </c>
      <c r="G38" s="53" t="s">
        <v>59</v>
      </c>
      <c r="H38" s="223"/>
      <c r="I38" s="26" t="s">
        <v>309</v>
      </c>
      <c r="J38" s="26"/>
      <c r="K38" s="26"/>
      <c r="L38" s="210" t="s">
        <v>221</v>
      </c>
      <c r="M38" s="375">
        <f t="shared" si="13"/>
        <v>175</v>
      </c>
      <c r="N38" s="376">
        <f t="shared" si="14"/>
        <v>15</v>
      </c>
      <c r="O38" s="377">
        <f t="shared" si="15"/>
        <v>160</v>
      </c>
      <c r="P38" s="378">
        <f t="shared" si="16"/>
        <v>160</v>
      </c>
      <c r="Q38" s="379">
        <f t="shared" si="40"/>
        <v>7</v>
      </c>
      <c r="R38" s="372">
        <f t="shared" si="17"/>
        <v>0</v>
      </c>
      <c r="S38" s="380">
        <f t="shared" si="18"/>
        <v>7</v>
      </c>
      <c r="T38" s="381">
        <f t="shared" si="19"/>
        <v>0</v>
      </c>
      <c r="U38" s="382">
        <f t="shared" si="20"/>
        <v>6.4</v>
      </c>
      <c r="V38" s="224" t="s">
        <v>57</v>
      </c>
      <c r="W38" s="213"/>
      <c r="X38" s="225"/>
      <c r="Y38" s="391">
        <f t="shared" si="0"/>
        <v>0</v>
      </c>
      <c r="Z38" s="392">
        <f t="shared" si="1"/>
        <v>0</v>
      </c>
      <c r="AA38" s="393">
        <f t="shared" si="2"/>
        <v>0</v>
      </c>
      <c r="AB38" s="226"/>
      <c r="AC38" s="227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28"/>
      <c r="AS38" s="229"/>
      <c r="AT38" s="217" t="s">
        <v>57</v>
      </c>
      <c r="AU38" s="225">
        <v>7</v>
      </c>
      <c r="AV38" s="399">
        <f t="shared" si="3"/>
        <v>175</v>
      </c>
      <c r="AW38" s="392">
        <f t="shared" si="4"/>
        <v>160</v>
      </c>
      <c r="AX38" s="400">
        <f t="shared" si="5"/>
        <v>160</v>
      </c>
      <c r="AY38" s="25"/>
      <c r="AZ38" s="227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550">
        <v>160</v>
      </c>
      <c r="BO38" s="228"/>
      <c r="BP38" s="229">
        <v>15</v>
      </c>
      <c r="BQ38" s="406">
        <f t="shared" si="21"/>
        <v>25</v>
      </c>
      <c r="BR38" s="407" t="str">
        <f t="shared" si="42"/>
        <v>Wartość prawidłowa</v>
      </c>
      <c r="BS38" s="422">
        <f t="shared" si="22"/>
        <v>0</v>
      </c>
      <c r="BT38" s="85">
        <f t="shared" si="23"/>
        <v>0</v>
      </c>
      <c r="BU38" s="85">
        <f t="shared" si="24"/>
        <v>0</v>
      </c>
      <c r="BV38" s="85">
        <f t="shared" si="25"/>
        <v>0</v>
      </c>
      <c r="BW38" s="85">
        <f t="shared" si="26"/>
        <v>15</v>
      </c>
      <c r="BX38" s="85">
        <f t="shared" si="27"/>
        <v>160</v>
      </c>
      <c r="BY38" s="423">
        <f t="shared" si="28"/>
        <v>175</v>
      </c>
      <c r="BZ38" s="424">
        <f t="shared" si="29"/>
        <v>0</v>
      </c>
      <c r="CA38" s="425">
        <f t="shared" si="30"/>
        <v>0</v>
      </c>
      <c r="CB38" s="425">
        <f t="shared" si="31"/>
        <v>0</v>
      </c>
      <c r="CC38" s="425">
        <f t="shared" si="32"/>
        <v>0</v>
      </c>
      <c r="CD38" s="425">
        <f t="shared" si="33"/>
        <v>0.6</v>
      </c>
      <c r="CE38" s="425">
        <f t="shared" si="34"/>
        <v>6.4</v>
      </c>
      <c r="CF38" s="426">
        <f t="shared" si="35"/>
        <v>7</v>
      </c>
      <c r="CG38" s="427">
        <f t="shared" si="36"/>
        <v>6.4</v>
      </c>
      <c r="CH38" s="428">
        <f t="shared" si="37"/>
        <v>0</v>
      </c>
      <c r="CI38" s="429">
        <f t="shared" si="38"/>
        <v>6.4</v>
      </c>
      <c r="CJ38" s="430">
        <f t="shared" si="39"/>
        <v>0</v>
      </c>
      <c r="CK38" s="431">
        <f>Matryca!Q38</f>
        <v>4</v>
      </c>
      <c r="CL38" s="432">
        <f>Matryca!R38</f>
        <v>5</v>
      </c>
      <c r="CM38" s="433">
        <f>Matryca!S38</f>
        <v>3</v>
      </c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</row>
    <row r="39" spans="1:105" s="36" customFormat="1" ht="30" customHeight="1" x14ac:dyDescent="0.25">
      <c r="A39" s="220">
        <v>20</v>
      </c>
      <c r="B39" s="221"/>
      <c r="C39" s="25" t="s">
        <v>106</v>
      </c>
      <c r="D39" s="25"/>
      <c r="E39" s="222">
        <v>1</v>
      </c>
      <c r="F39" s="25" t="s">
        <v>106</v>
      </c>
      <c r="G39" s="53" t="s">
        <v>59</v>
      </c>
      <c r="H39" s="26"/>
      <c r="I39" s="26" t="s">
        <v>310</v>
      </c>
      <c r="J39" s="26"/>
      <c r="K39" s="26"/>
      <c r="L39" s="210" t="s">
        <v>221</v>
      </c>
      <c r="M39" s="375">
        <f t="shared" ref="M39:M41" si="43">Y39+AV39</f>
        <v>175</v>
      </c>
      <c r="N39" s="376">
        <f t="shared" ref="N39:N41" si="44">AS39+BP39</f>
        <v>15</v>
      </c>
      <c r="O39" s="377">
        <f t="shared" ref="O39:O42" si="45">Z39+AW39</f>
        <v>160</v>
      </c>
      <c r="P39" s="378">
        <f t="shared" ref="P39:P42" si="46">AA39+AX39</f>
        <v>160</v>
      </c>
      <c r="Q39" s="379">
        <f t="shared" ref="Q39:Q41" si="47">X39+AU39</f>
        <v>7</v>
      </c>
      <c r="R39" s="372">
        <f t="shared" si="17"/>
        <v>0</v>
      </c>
      <c r="S39" s="380">
        <f t="shared" si="18"/>
        <v>7</v>
      </c>
      <c r="T39" s="381">
        <f t="shared" si="19"/>
        <v>0</v>
      </c>
      <c r="U39" s="382">
        <f t="shared" si="20"/>
        <v>6.4</v>
      </c>
      <c r="V39" s="224" t="s">
        <v>57</v>
      </c>
      <c r="W39" s="213"/>
      <c r="X39" s="239"/>
      <c r="Y39" s="391">
        <f t="shared" ref="Y39:Y41" si="48">AS39+Z39</f>
        <v>0</v>
      </c>
      <c r="Z39" s="392">
        <f t="shared" ref="Z39:Z41" si="49">AR39+AA39</f>
        <v>0</v>
      </c>
      <c r="AA39" s="393">
        <f t="shared" ref="AA39:AA41" si="50">(SUM(AB39:AQ39))-AC39</f>
        <v>0</v>
      </c>
      <c r="AB39" s="240"/>
      <c r="AC39" s="241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242"/>
      <c r="AS39" s="243"/>
      <c r="AT39" s="217" t="s">
        <v>57</v>
      </c>
      <c r="AU39" s="239">
        <v>7</v>
      </c>
      <c r="AV39" s="399">
        <f t="shared" ref="AV39:AV41" si="51">BP39+AW39</f>
        <v>175</v>
      </c>
      <c r="AW39" s="392">
        <f t="shared" ref="AW39:AW41" si="52">BO39+AX39</f>
        <v>160</v>
      </c>
      <c r="AX39" s="400">
        <f t="shared" ref="AX39:AX41" si="53">(SUM(AY39:BN39))-AZ39</f>
        <v>160</v>
      </c>
      <c r="AY39" s="47"/>
      <c r="AZ39" s="241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551">
        <v>160</v>
      </c>
      <c r="BO39" s="242"/>
      <c r="BP39" s="243">
        <v>15</v>
      </c>
      <c r="BQ39" s="406">
        <f t="shared" ref="BQ39:BQ41" si="54">IFERROR(M39/Q39," ")</f>
        <v>25</v>
      </c>
      <c r="BR39" s="407" t="str">
        <f t="shared" ref="BR39:BR41" si="55">IF(OR(BQ39&gt;30,BQ39&lt;25),"1 ECTS powinien mieścić się przedziale 25-30h","Wartość prawidłowa")</f>
        <v>Wartość prawidłowa</v>
      </c>
      <c r="BS39" s="422">
        <f t="shared" si="22"/>
        <v>0</v>
      </c>
      <c r="BT39" s="85">
        <f t="shared" si="23"/>
        <v>0</v>
      </c>
      <c r="BU39" s="85">
        <f t="shared" si="24"/>
        <v>0</v>
      </c>
      <c r="BV39" s="85">
        <f t="shared" si="25"/>
        <v>0</v>
      </c>
      <c r="BW39" s="85">
        <f t="shared" si="26"/>
        <v>15</v>
      </c>
      <c r="BX39" s="85">
        <f t="shared" si="27"/>
        <v>160</v>
      </c>
      <c r="BY39" s="423">
        <f t="shared" si="28"/>
        <v>175</v>
      </c>
      <c r="BZ39" s="424">
        <f t="shared" si="29"/>
        <v>0</v>
      </c>
      <c r="CA39" s="425">
        <f t="shared" si="30"/>
        <v>0</v>
      </c>
      <c r="CB39" s="425">
        <f t="shared" si="31"/>
        <v>0</v>
      </c>
      <c r="CC39" s="425">
        <f t="shared" si="32"/>
        <v>0</v>
      </c>
      <c r="CD39" s="425">
        <f t="shared" si="33"/>
        <v>0.6</v>
      </c>
      <c r="CE39" s="425">
        <f t="shared" si="34"/>
        <v>6.4</v>
      </c>
      <c r="CF39" s="426">
        <f t="shared" si="35"/>
        <v>7</v>
      </c>
      <c r="CG39" s="427">
        <f t="shared" si="36"/>
        <v>6.4</v>
      </c>
      <c r="CH39" s="428">
        <f t="shared" si="37"/>
        <v>0</v>
      </c>
      <c r="CI39" s="429">
        <f t="shared" si="38"/>
        <v>6.4</v>
      </c>
      <c r="CJ39" s="430">
        <f t="shared" si="39"/>
        <v>0</v>
      </c>
      <c r="CK39" s="431">
        <f>Matryca!Q39</f>
        <v>4</v>
      </c>
      <c r="CL39" s="432">
        <f>Matryca!R39</f>
        <v>4</v>
      </c>
      <c r="CM39" s="433">
        <f>Matryca!S39</f>
        <v>3</v>
      </c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</row>
    <row r="40" spans="1:105" s="36" customFormat="1" ht="30" customHeight="1" x14ac:dyDescent="0.25">
      <c r="A40" s="220">
        <v>21</v>
      </c>
      <c r="B40" s="221"/>
      <c r="C40" s="25" t="s">
        <v>106</v>
      </c>
      <c r="D40" s="25"/>
      <c r="E40" s="222">
        <v>1</v>
      </c>
      <c r="F40" s="25" t="s">
        <v>106</v>
      </c>
      <c r="G40" s="25"/>
      <c r="H40" s="26"/>
      <c r="I40" s="237" t="s">
        <v>323</v>
      </c>
      <c r="J40" s="26"/>
      <c r="K40" s="26"/>
      <c r="L40" s="210"/>
      <c r="M40" s="375">
        <f t="shared" si="43"/>
        <v>4</v>
      </c>
      <c r="N40" s="376">
        <f t="shared" si="44"/>
        <v>0</v>
      </c>
      <c r="O40" s="377">
        <f t="shared" si="45"/>
        <v>4</v>
      </c>
      <c r="P40" s="378">
        <f t="shared" si="46"/>
        <v>4</v>
      </c>
      <c r="Q40" s="379">
        <f t="shared" si="47"/>
        <v>0</v>
      </c>
      <c r="R40" s="372">
        <f t="shared" si="17"/>
        <v>0</v>
      </c>
      <c r="S40" s="380">
        <f t="shared" si="18"/>
        <v>0</v>
      </c>
      <c r="T40" s="381">
        <f t="shared" si="19"/>
        <v>0</v>
      </c>
      <c r="U40" s="382">
        <f t="shared" si="20"/>
        <v>0</v>
      </c>
      <c r="V40" s="224" t="s">
        <v>57</v>
      </c>
      <c r="W40" s="213" t="s">
        <v>57</v>
      </c>
      <c r="X40" s="239">
        <v>0</v>
      </c>
      <c r="Y40" s="391">
        <f t="shared" si="48"/>
        <v>4</v>
      </c>
      <c r="Z40" s="392">
        <f t="shared" si="49"/>
        <v>4</v>
      </c>
      <c r="AA40" s="393">
        <f t="shared" si="50"/>
        <v>4</v>
      </c>
      <c r="AB40" s="240"/>
      <c r="AC40" s="241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>
        <v>4</v>
      </c>
      <c r="AP40" s="47"/>
      <c r="AQ40" s="47"/>
      <c r="AR40" s="242"/>
      <c r="AS40" s="243"/>
      <c r="AT40" s="217"/>
      <c r="AU40" s="239"/>
      <c r="AV40" s="399">
        <f t="shared" si="51"/>
        <v>0</v>
      </c>
      <c r="AW40" s="392">
        <f t="shared" si="52"/>
        <v>0</v>
      </c>
      <c r="AX40" s="400">
        <f t="shared" si="53"/>
        <v>0</v>
      </c>
      <c r="AY40" s="47"/>
      <c r="AZ40" s="241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242"/>
      <c r="BP40" s="243"/>
      <c r="BQ40" s="406" t="str">
        <f t="shared" si="54"/>
        <v xml:space="preserve"> </v>
      </c>
      <c r="BR40" s="407" t="str">
        <f t="shared" si="55"/>
        <v>1 ECTS powinien mieścić się przedziale 25-30h</v>
      </c>
      <c r="BS40" s="422">
        <f t="shared" si="22"/>
        <v>0</v>
      </c>
      <c r="BT40" s="85">
        <f t="shared" si="23"/>
        <v>0</v>
      </c>
      <c r="BU40" s="85">
        <f t="shared" si="24"/>
        <v>4</v>
      </c>
      <c r="BV40" s="85">
        <f t="shared" si="25"/>
        <v>0</v>
      </c>
      <c r="BW40" s="85">
        <f t="shared" si="26"/>
        <v>0</v>
      </c>
      <c r="BX40" s="85">
        <f t="shared" si="27"/>
        <v>0</v>
      </c>
      <c r="BY40" s="423">
        <f t="shared" si="28"/>
        <v>4</v>
      </c>
      <c r="BZ40" s="424">
        <f t="shared" si="29"/>
        <v>0</v>
      </c>
      <c r="CA40" s="425">
        <f t="shared" si="30"/>
        <v>0</v>
      </c>
      <c r="CB40" s="425">
        <f t="shared" si="31"/>
        <v>0</v>
      </c>
      <c r="CC40" s="425">
        <f t="shared" si="32"/>
        <v>0</v>
      </c>
      <c r="CD40" s="425">
        <f t="shared" si="33"/>
        <v>0</v>
      </c>
      <c r="CE40" s="425">
        <f t="shared" si="34"/>
        <v>0</v>
      </c>
      <c r="CF40" s="426">
        <f t="shared" si="35"/>
        <v>0</v>
      </c>
      <c r="CG40" s="427">
        <f t="shared" si="36"/>
        <v>0</v>
      </c>
      <c r="CH40" s="428">
        <f t="shared" si="37"/>
        <v>4</v>
      </c>
      <c r="CI40" s="429">
        <f t="shared" si="38"/>
        <v>0</v>
      </c>
      <c r="CJ40" s="430">
        <f t="shared" si="39"/>
        <v>0</v>
      </c>
      <c r="CK40" s="431">
        <f>Matryca!Q40</f>
        <v>3</v>
      </c>
      <c r="CL40" s="432">
        <f>Matryca!R40</f>
        <v>0</v>
      </c>
      <c r="CM40" s="433">
        <f>Matryca!S40</f>
        <v>0</v>
      </c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</row>
    <row r="41" spans="1:105" s="36" customFormat="1" ht="30" customHeight="1" x14ac:dyDescent="0.25">
      <c r="A41" s="220">
        <v>22</v>
      </c>
      <c r="B41" s="221"/>
      <c r="C41" s="25" t="s">
        <v>106</v>
      </c>
      <c r="D41" s="25"/>
      <c r="E41" s="222">
        <v>1</v>
      </c>
      <c r="F41" s="25" t="s">
        <v>106</v>
      </c>
      <c r="G41" s="25"/>
      <c r="H41" s="26"/>
      <c r="I41" s="237" t="s">
        <v>324</v>
      </c>
      <c r="J41" s="26"/>
      <c r="K41" s="26"/>
      <c r="L41" s="210"/>
      <c r="M41" s="375">
        <f t="shared" si="43"/>
        <v>2</v>
      </c>
      <c r="N41" s="376">
        <f t="shared" si="44"/>
        <v>0</v>
      </c>
      <c r="O41" s="377">
        <f t="shared" si="45"/>
        <v>2</v>
      </c>
      <c r="P41" s="378">
        <f t="shared" si="46"/>
        <v>2</v>
      </c>
      <c r="Q41" s="379">
        <f t="shared" si="47"/>
        <v>0</v>
      </c>
      <c r="R41" s="372">
        <f t="shared" si="17"/>
        <v>0</v>
      </c>
      <c r="S41" s="380">
        <f t="shared" si="18"/>
        <v>0</v>
      </c>
      <c r="T41" s="381">
        <f t="shared" si="19"/>
        <v>0</v>
      </c>
      <c r="U41" s="382">
        <f t="shared" si="20"/>
        <v>0</v>
      </c>
      <c r="V41" s="224" t="s">
        <v>57</v>
      </c>
      <c r="W41" s="213" t="s">
        <v>57</v>
      </c>
      <c r="X41" s="239">
        <v>0</v>
      </c>
      <c r="Y41" s="391">
        <f t="shared" si="48"/>
        <v>2</v>
      </c>
      <c r="Z41" s="392">
        <f t="shared" si="49"/>
        <v>2</v>
      </c>
      <c r="AA41" s="393">
        <f t="shared" si="50"/>
        <v>2</v>
      </c>
      <c r="AB41" s="240"/>
      <c r="AC41" s="241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>
        <v>2</v>
      </c>
      <c r="AP41" s="47"/>
      <c r="AQ41" s="47"/>
      <c r="AR41" s="242"/>
      <c r="AS41" s="243"/>
      <c r="AT41" s="217"/>
      <c r="AU41" s="239"/>
      <c r="AV41" s="399">
        <f t="shared" si="51"/>
        <v>0</v>
      </c>
      <c r="AW41" s="392">
        <f t="shared" si="52"/>
        <v>0</v>
      </c>
      <c r="AX41" s="400">
        <f t="shared" si="53"/>
        <v>0</v>
      </c>
      <c r="AY41" s="47"/>
      <c r="AZ41" s="241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242"/>
      <c r="BP41" s="243"/>
      <c r="BQ41" s="406" t="str">
        <f t="shared" si="54"/>
        <v xml:space="preserve"> </v>
      </c>
      <c r="BR41" s="407" t="str">
        <f t="shared" si="55"/>
        <v>1 ECTS powinien mieścić się przedziale 25-30h</v>
      </c>
      <c r="BS41" s="422">
        <f t="shared" si="22"/>
        <v>0</v>
      </c>
      <c r="BT41" s="85">
        <f t="shared" si="23"/>
        <v>0</v>
      </c>
      <c r="BU41" s="85">
        <f t="shared" si="24"/>
        <v>2</v>
      </c>
      <c r="BV41" s="85">
        <f t="shared" si="25"/>
        <v>0</v>
      </c>
      <c r="BW41" s="85">
        <f t="shared" si="26"/>
        <v>0</v>
      </c>
      <c r="BX41" s="85">
        <f t="shared" si="27"/>
        <v>0</v>
      </c>
      <c r="BY41" s="423">
        <f t="shared" si="28"/>
        <v>2</v>
      </c>
      <c r="BZ41" s="424">
        <f t="shared" si="29"/>
        <v>0</v>
      </c>
      <c r="CA41" s="425">
        <f t="shared" si="30"/>
        <v>0</v>
      </c>
      <c r="CB41" s="425">
        <f t="shared" si="31"/>
        <v>0</v>
      </c>
      <c r="CC41" s="425">
        <f t="shared" si="32"/>
        <v>0</v>
      </c>
      <c r="CD41" s="425">
        <f t="shared" si="33"/>
        <v>0</v>
      </c>
      <c r="CE41" s="425">
        <f t="shared" si="34"/>
        <v>0</v>
      </c>
      <c r="CF41" s="426">
        <f t="shared" si="35"/>
        <v>0</v>
      </c>
      <c r="CG41" s="427">
        <f t="shared" si="36"/>
        <v>0</v>
      </c>
      <c r="CH41" s="428">
        <f t="shared" si="37"/>
        <v>2</v>
      </c>
      <c r="CI41" s="429">
        <f t="shared" si="38"/>
        <v>0</v>
      </c>
      <c r="CJ41" s="430">
        <f t="shared" si="39"/>
        <v>0</v>
      </c>
      <c r="CK41" s="431">
        <f>Matryca!Q41</f>
        <v>3</v>
      </c>
      <c r="CL41" s="432">
        <f>Matryca!R41</f>
        <v>0</v>
      </c>
      <c r="CM41" s="433">
        <f>Matryca!S41</f>
        <v>0</v>
      </c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</row>
    <row r="42" spans="1:105" s="36" customFormat="1" ht="63.75" thickBot="1" x14ac:dyDescent="0.3">
      <c r="A42" s="559">
        <v>23</v>
      </c>
      <c r="B42" s="560"/>
      <c r="C42" s="248" t="s">
        <v>106</v>
      </c>
      <c r="D42" s="248"/>
      <c r="E42" s="560">
        <v>1</v>
      </c>
      <c r="F42" s="248" t="s">
        <v>311</v>
      </c>
      <c r="G42" s="244" t="s">
        <v>60</v>
      </c>
      <c r="H42" s="245"/>
      <c r="I42" s="561" t="s">
        <v>638</v>
      </c>
      <c r="J42" s="245"/>
      <c r="K42" s="245"/>
      <c r="L42" s="557" t="s">
        <v>221</v>
      </c>
      <c r="M42" s="383">
        <f>Y42+AV42</f>
        <v>75</v>
      </c>
      <c r="N42" s="384">
        <f>AS42+BP42</f>
        <v>50</v>
      </c>
      <c r="O42" s="385">
        <f t="shared" si="45"/>
        <v>25</v>
      </c>
      <c r="P42" s="386">
        <f t="shared" si="46"/>
        <v>25</v>
      </c>
      <c r="Q42" s="562">
        <f>X42+AU42</f>
        <v>3</v>
      </c>
      <c r="R42" s="387">
        <f t="shared" si="17"/>
        <v>0</v>
      </c>
      <c r="S42" s="387">
        <f t="shared" si="18"/>
        <v>1.8</v>
      </c>
      <c r="T42" s="563">
        <f t="shared" si="19"/>
        <v>1.2</v>
      </c>
      <c r="U42" s="564">
        <f t="shared" si="20"/>
        <v>1</v>
      </c>
      <c r="V42" s="565" t="s">
        <v>57</v>
      </c>
      <c r="W42" s="559" t="s">
        <v>57</v>
      </c>
      <c r="X42" s="246">
        <v>3</v>
      </c>
      <c r="Y42" s="402">
        <f>AS42+Z42</f>
        <v>50</v>
      </c>
      <c r="Z42" s="394">
        <f>AR42+AA42</f>
        <v>0</v>
      </c>
      <c r="AA42" s="395">
        <f>(SUM(AB42:AQ42))-AC42</f>
        <v>0</v>
      </c>
      <c r="AB42" s="226"/>
      <c r="AC42" s="227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28"/>
      <c r="AS42" s="229">
        <v>50</v>
      </c>
      <c r="AT42" s="220"/>
      <c r="AU42" s="225"/>
      <c r="AV42" s="399">
        <f>BP42+AW42</f>
        <v>25</v>
      </c>
      <c r="AW42" s="392">
        <f>BO42+AX42</f>
        <v>25</v>
      </c>
      <c r="AX42" s="400">
        <f>(SUM(AY42:BN42))-AZ42</f>
        <v>25</v>
      </c>
      <c r="AY42" s="25">
        <v>10</v>
      </c>
      <c r="AZ42" s="227">
        <v>10</v>
      </c>
      <c r="BA42" s="25"/>
      <c r="BB42" s="25">
        <v>15</v>
      </c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28"/>
      <c r="BP42" s="229"/>
      <c r="BQ42" s="490">
        <f>IFERROR(M42/Q42," ")</f>
        <v>25</v>
      </c>
      <c r="BR42" s="491" t="str">
        <f>IF(OR(BQ42&gt;30,BQ42&lt;25),"1 ECTS powinien mieścić się przedziale 25-30h","Wartość prawidłowa")</f>
        <v>Wartość prawidłowa</v>
      </c>
      <c r="BS42" s="422">
        <f t="shared" si="22"/>
        <v>15</v>
      </c>
      <c r="BT42" s="85">
        <f t="shared" si="23"/>
        <v>10</v>
      </c>
      <c r="BU42" s="85">
        <f t="shared" si="24"/>
        <v>0</v>
      </c>
      <c r="BV42" s="85">
        <f t="shared" si="25"/>
        <v>0</v>
      </c>
      <c r="BW42" s="85">
        <f t="shared" si="26"/>
        <v>50</v>
      </c>
      <c r="BX42" s="85">
        <f t="shared" si="27"/>
        <v>0</v>
      </c>
      <c r="BY42" s="423">
        <f t="shared" si="28"/>
        <v>75</v>
      </c>
      <c r="BZ42" s="424">
        <f t="shared" si="29"/>
        <v>0.6</v>
      </c>
      <c r="CA42" s="425">
        <f t="shared" si="30"/>
        <v>0.4</v>
      </c>
      <c r="CB42" s="425">
        <f t="shared" si="31"/>
        <v>0</v>
      </c>
      <c r="CC42" s="425">
        <f t="shared" si="32"/>
        <v>0</v>
      </c>
      <c r="CD42" s="425">
        <f t="shared" si="33"/>
        <v>2</v>
      </c>
      <c r="CE42" s="425">
        <f t="shared" si="34"/>
        <v>0</v>
      </c>
      <c r="CF42" s="426">
        <f t="shared" si="35"/>
        <v>3</v>
      </c>
      <c r="CG42" s="427">
        <f t="shared" si="36"/>
        <v>25</v>
      </c>
      <c r="CH42" s="428">
        <f t="shared" si="37"/>
        <v>10</v>
      </c>
      <c r="CI42" s="429">
        <f t="shared" si="38"/>
        <v>1</v>
      </c>
      <c r="CJ42" s="430">
        <f t="shared" si="39"/>
        <v>0.4</v>
      </c>
      <c r="CK42" s="431">
        <f>Matryca!Q42</f>
        <v>0</v>
      </c>
      <c r="CL42" s="432">
        <f>Matryca!R42</f>
        <v>3</v>
      </c>
      <c r="CM42" s="433">
        <f>Matryca!S42</f>
        <v>2</v>
      </c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</row>
    <row r="43" spans="1:105" s="36" customFormat="1" ht="30" customHeight="1" thickBot="1" x14ac:dyDescent="0.3">
      <c r="A43" s="250"/>
      <c r="B43" s="251"/>
      <c r="C43" s="252"/>
      <c r="D43" s="252"/>
      <c r="E43" s="251"/>
      <c r="F43" s="252"/>
      <c r="G43" s="252"/>
      <c r="H43" s="253"/>
      <c r="I43" s="254" t="s">
        <v>107</v>
      </c>
      <c r="J43" s="459">
        <f>COUNTIF(J20:J42,"tak")</f>
        <v>0</v>
      </c>
      <c r="K43" s="459">
        <f t="shared" ref="K43:L43" si="56">COUNTIF(K20:K42,"tak")</f>
        <v>1</v>
      </c>
      <c r="L43" s="555">
        <f t="shared" si="56"/>
        <v>16</v>
      </c>
      <c r="M43" s="556">
        <f t="shared" ref="M43:AR43" si="57">SUM(M20:M42)</f>
        <v>1531</v>
      </c>
      <c r="N43" s="461">
        <f t="shared" si="57"/>
        <v>660</v>
      </c>
      <c r="O43" s="461">
        <f t="shared" si="57"/>
        <v>871</v>
      </c>
      <c r="P43" s="461">
        <f t="shared" si="57"/>
        <v>871</v>
      </c>
      <c r="Q43" s="461">
        <f t="shared" si="57"/>
        <v>60</v>
      </c>
      <c r="R43" s="461">
        <f t="shared" si="57"/>
        <v>0</v>
      </c>
      <c r="S43" s="462">
        <f t="shared" si="57"/>
        <v>36</v>
      </c>
      <c r="T43" s="461">
        <f t="shared" si="57"/>
        <v>12.666666666666666</v>
      </c>
      <c r="U43" s="461">
        <f t="shared" si="57"/>
        <v>34.333333333333336</v>
      </c>
      <c r="V43" s="463">
        <f t="shared" si="57"/>
        <v>0</v>
      </c>
      <c r="W43" s="460">
        <f t="shared" si="57"/>
        <v>0</v>
      </c>
      <c r="X43" s="461">
        <f t="shared" si="57"/>
        <v>26</v>
      </c>
      <c r="Y43" s="461">
        <f t="shared" si="57"/>
        <v>631</v>
      </c>
      <c r="Z43" s="461">
        <f t="shared" si="57"/>
        <v>311</v>
      </c>
      <c r="AA43" s="461">
        <f t="shared" si="57"/>
        <v>311</v>
      </c>
      <c r="AB43" s="461">
        <f t="shared" si="57"/>
        <v>60</v>
      </c>
      <c r="AC43" s="461">
        <f t="shared" si="57"/>
        <v>60</v>
      </c>
      <c r="AD43" s="461">
        <f t="shared" si="57"/>
        <v>0</v>
      </c>
      <c r="AE43" s="461">
        <f t="shared" si="57"/>
        <v>95</v>
      </c>
      <c r="AF43" s="461">
        <f t="shared" si="57"/>
        <v>0</v>
      </c>
      <c r="AG43" s="461">
        <f t="shared" si="57"/>
        <v>0</v>
      </c>
      <c r="AH43" s="461">
        <f t="shared" si="57"/>
        <v>0</v>
      </c>
      <c r="AI43" s="461">
        <f t="shared" si="57"/>
        <v>0</v>
      </c>
      <c r="AJ43" s="461">
        <f t="shared" si="57"/>
        <v>0</v>
      </c>
      <c r="AK43" s="461">
        <f t="shared" si="57"/>
        <v>60</v>
      </c>
      <c r="AL43" s="461">
        <f t="shared" si="57"/>
        <v>0</v>
      </c>
      <c r="AM43" s="461">
        <f t="shared" si="57"/>
        <v>0</v>
      </c>
      <c r="AN43" s="461">
        <f t="shared" si="57"/>
        <v>30</v>
      </c>
      <c r="AO43" s="461">
        <f t="shared" si="57"/>
        <v>6</v>
      </c>
      <c r="AP43" s="461">
        <f t="shared" si="57"/>
        <v>0</v>
      </c>
      <c r="AQ43" s="461">
        <f t="shared" si="57"/>
        <v>60</v>
      </c>
      <c r="AR43" s="461">
        <f t="shared" si="57"/>
        <v>0</v>
      </c>
      <c r="AS43" s="440">
        <f t="shared" ref="AS43:BP43" si="58">SUM(AS20:AS42)</f>
        <v>320</v>
      </c>
      <c r="AT43" s="464">
        <f t="shared" si="58"/>
        <v>0</v>
      </c>
      <c r="AU43" s="461">
        <f t="shared" si="58"/>
        <v>34</v>
      </c>
      <c r="AV43" s="461">
        <f t="shared" si="58"/>
        <v>900</v>
      </c>
      <c r="AW43" s="461">
        <f t="shared" si="58"/>
        <v>560</v>
      </c>
      <c r="AX43" s="461">
        <f t="shared" si="58"/>
        <v>560</v>
      </c>
      <c r="AY43" s="461">
        <f t="shared" si="58"/>
        <v>75</v>
      </c>
      <c r="AZ43" s="461">
        <f t="shared" si="58"/>
        <v>75</v>
      </c>
      <c r="BA43" s="461">
        <f t="shared" si="58"/>
        <v>35</v>
      </c>
      <c r="BB43" s="461">
        <f t="shared" si="58"/>
        <v>70</v>
      </c>
      <c r="BC43" s="461">
        <f t="shared" si="58"/>
        <v>0</v>
      </c>
      <c r="BD43" s="461">
        <f t="shared" si="58"/>
        <v>0</v>
      </c>
      <c r="BE43" s="461">
        <f t="shared" si="58"/>
        <v>0</v>
      </c>
      <c r="BF43" s="461">
        <f t="shared" si="58"/>
        <v>0</v>
      </c>
      <c r="BG43" s="461">
        <f t="shared" si="58"/>
        <v>0</v>
      </c>
      <c r="BH43" s="461">
        <f t="shared" si="58"/>
        <v>30</v>
      </c>
      <c r="BI43" s="461">
        <f t="shared" si="58"/>
        <v>0</v>
      </c>
      <c r="BJ43" s="461">
        <f t="shared" si="58"/>
        <v>0</v>
      </c>
      <c r="BK43" s="461">
        <f t="shared" si="58"/>
        <v>30</v>
      </c>
      <c r="BL43" s="461">
        <f t="shared" si="58"/>
        <v>0</v>
      </c>
      <c r="BM43" s="461">
        <f t="shared" si="58"/>
        <v>0</v>
      </c>
      <c r="BN43" s="461">
        <f t="shared" si="58"/>
        <v>320</v>
      </c>
      <c r="BO43" s="461">
        <f t="shared" si="58"/>
        <v>0</v>
      </c>
      <c r="BP43" s="440">
        <f t="shared" si="58"/>
        <v>340</v>
      </c>
      <c r="BQ43" s="255"/>
      <c r="BR43" s="256"/>
      <c r="BS43" s="439">
        <f t="shared" ref="BS43:CM43" si="59">SUM(BS20:BS42)</f>
        <v>350</v>
      </c>
      <c r="BT43" s="440">
        <f t="shared" si="59"/>
        <v>135</v>
      </c>
      <c r="BU43" s="440">
        <f t="shared" si="59"/>
        <v>6</v>
      </c>
      <c r="BV43" s="440">
        <f t="shared" si="59"/>
        <v>0</v>
      </c>
      <c r="BW43" s="440">
        <f t="shared" si="59"/>
        <v>660</v>
      </c>
      <c r="BX43" s="440">
        <f t="shared" si="59"/>
        <v>380</v>
      </c>
      <c r="BY43" s="440">
        <f t="shared" si="59"/>
        <v>1531</v>
      </c>
      <c r="BZ43" s="440">
        <f t="shared" si="59"/>
        <v>13.866666666666665</v>
      </c>
      <c r="CA43" s="440">
        <f t="shared" si="59"/>
        <v>5.2666666666666666</v>
      </c>
      <c r="CB43" s="440">
        <f t="shared" si="59"/>
        <v>0</v>
      </c>
      <c r="CC43" s="440">
        <f t="shared" si="59"/>
        <v>0</v>
      </c>
      <c r="CD43" s="440">
        <f t="shared" si="59"/>
        <v>25.666666666666664</v>
      </c>
      <c r="CE43" s="440">
        <f t="shared" si="59"/>
        <v>15.200000000000001</v>
      </c>
      <c r="CF43" s="440">
        <f t="shared" si="59"/>
        <v>60</v>
      </c>
      <c r="CG43" s="440">
        <f t="shared" si="59"/>
        <v>500.19999999999993</v>
      </c>
      <c r="CH43" s="440">
        <f t="shared" si="59"/>
        <v>141</v>
      </c>
      <c r="CI43" s="441">
        <f t="shared" si="59"/>
        <v>34.333333333333336</v>
      </c>
      <c r="CJ43" s="442">
        <f t="shared" si="59"/>
        <v>5.2666666666666666</v>
      </c>
      <c r="CK43" s="443">
        <f>SUM(CK20:CK42)</f>
        <v>93</v>
      </c>
      <c r="CL43" s="442">
        <f t="shared" si="59"/>
        <v>83</v>
      </c>
      <c r="CM43" s="442">
        <f t="shared" si="59"/>
        <v>44</v>
      </c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</row>
    <row r="44" spans="1:105" s="36" customFormat="1" ht="31.5" x14ac:dyDescent="0.25">
      <c r="A44" s="217">
        <v>24</v>
      </c>
      <c r="B44" s="221"/>
      <c r="C44" s="53" t="s">
        <v>106</v>
      </c>
      <c r="D44" s="53"/>
      <c r="E44" s="221">
        <v>2</v>
      </c>
      <c r="F44" s="53" t="s">
        <v>311</v>
      </c>
      <c r="G44" s="53" t="s">
        <v>59</v>
      </c>
      <c r="H44" s="223"/>
      <c r="I44" s="54" t="s">
        <v>274</v>
      </c>
      <c r="J44" s="54"/>
      <c r="K44" s="54"/>
      <c r="L44" s="210" t="s">
        <v>221</v>
      </c>
      <c r="M44" s="465">
        <f t="shared" si="13"/>
        <v>75</v>
      </c>
      <c r="N44" s="466">
        <f>AS44+BP44</f>
        <v>45</v>
      </c>
      <c r="O44" s="467">
        <f t="shared" si="15"/>
        <v>30</v>
      </c>
      <c r="P44" s="468">
        <f t="shared" si="16"/>
        <v>30</v>
      </c>
      <c r="Q44" s="469">
        <f t="shared" si="40"/>
        <v>3</v>
      </c>
      <c r="R44" s="372">
        <f t="shared" ref="R44:R61" si="60">IFERROR((AL44+BI44)*Q44/O44," ")</f>
        <v>0</v>
      </c>
      <c r="S44" s="372">
        <f t="shared" ref="S44:S61" si="61">IFERROR(IF(L44="tak",(SUM(AE44:AL44,AQ44,BB44:BI44,BN44))*Q44/O44,0),0)</f>
        <v>1.5</v>
      </c>
      <c r="T44" s="470">
        <f t="shared" ref="T44:T61" si="62">IFERROR((AC44+AO44+AZ44+BL44)*Q44/O44," ")</f>
        <v>1.5</v>
      </c>
      <c r="U44" s="382">
        <f t="shared" ref="U44:U61" si="63">IFERROR((SUM(AB44,AD44:AN44,AP44:AQ44,AY44,BA44:BK44,BM44:BN44)*Q44/M44)," ")</f>
        <v>1.2</v>
      </c>
      <c r="V44" s="211" t="s">
        <v>99</v>
      </c>
      <c r="W44" s="257" t="s">
        <v>99</v>
      </c>
      <c r="X44" s="258">
        <v>3</v>
      </c>
      <c r="Y44" s="481">
        <f t="shared" si="0"/>
        <v>75</v>
      </c>
      <c r="Z44" s="397">
        <f t="shared" si="1"/>
        <v>30</v>
      </c>
      <c r="AA44" s="482">
        <f t="shared" si="2"/>
        <v>30</v>
      </c>
      <c r="AB44" s="213">
        <v>15</v>
      </c>
      <c r="AC44" s="214">
        <v>15</v>
      </c>
      <c r="AD44" s="53"/>
      <c r="AE44" s="53">
        <v>15</v>
      </c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215"/>
      <c r="AS44" s="216">
        <v>45</v>
      </c>
      <c r="AT44" s="205"/>
      <c r="AU44" s="212"/>
      <c r="AV44" s="566">
        <f t="shared" si="3"/>
        <v>0</v>
      </c>
      <c r="AW44" s="389">
        <f t="shared" si="4"/>
        <v>0</v>
      </c>
      <c r="AX44" s="567">
        <f t="shared" si="5"/>
        <v>0</v>
      </c>
      <c r="AY44" s="207"/>
      <c r="AZ44" s="568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207"/>
      <c r="BM44" s="207"/>
      <c r="BN44" s="207"/>
      <c r="BO44" s="569"/>
      <c r="BP44" s="570"/>
      <c r="BQ44" s="406">
        <f t="shared" si="21"/>
        <v>25</v>
      </c>
      <c r="BR44" s="488" t="str">
        <f t="shared" si="42"/>
        <v>Wartość prawidłowa</v>
      </c>
      <c r="BS44" s="422">
        <f t="shared" ref="BS44:BS61" si="64">SUM(AB44,AD44:AP44,AY44,BA44:BM44)-AC44-AZ44-AO44-BL44</f>
        <v>15</v>
      </c>
      <c r="BT44" s="85">
        <f t="shared" ref="BT44:BT61" si="65">AC44+AZ44</f>
        <v>15</v>
      </c>
      <c r="BU44" s="85">
        <f t="shared" ref="BU44:BU61" si="66">AO44+BL44</f>
        <v>0</v>
      </c>
      <c r="BV44" s="85">
        <f t="shared" ref="BV44:BV61" si="67">AR44+BO44</f>
        <v>0</v>
      </c>
      <c r="BW44" s="85">
        <f t="shared" ref="BW44:BW61" si="68">N44</f>
        <v>45</v>
      </c>
      <c r="BX44" s="85">
        <f t="shared" ref="BX44:BX61" si="69">AQ44+BN44</f>
        <v>0</v>
      </c>
      <c r="BY44" s="423">
        <f t="shared" ref="BY44:BY61" si="70">SUM(BS44:BX44)</f>
        <v>75</v>
      </c>
      <c r="BZ44" s="424">
        <f t="shared" ref="BZ44:BZ61" si="71">IFERROR((BS44*Q44)/BY44," ")</f>
        <v>0.6</v>
      </c>
      <c r="CA44" s="425">
        <f t="shared" ref="CA44:CA61" si="72">IFERROR((BT44*Q44)/BY44," ")</f>
        <v>0.6</v>
      </c>
      <c r="CB44" s="425">
        <f t="shared" ref="CB44:CB61" si="73">IFERROR((BU44*Q44)/BY44," ")</f>
        <v>0</v>
      </c>
      <c r="CC44" s="425">
        <f t="shared" ref="CC44:CC61" si="74">IFERROR((BV44*Q44)/BY44," ")</f>
        <v>0</v>
      </c>
      <c r="CD44" s="425">
        <f t="shared" ref="CD44:CD61" si="75">IFERROR((BW44*Q44)/BY44," ")</f>
        <v>1.8</v>
      </c>
      <c r="CE44" s="425">
        <f t="shared" ref="CE44:CE61" si="76">IFERROR((BX44*Q44)/BY44," ")</f>
        <v>0</v>
      </c>
      <c r="CF44" s="426">
        <f t="shared" ref="CF44:CF61" si="77">IFERROR((SUM(BZ44:CE44))," ")</f>
        <v>3</v>
      </c>
      <c r="CG44" s="427">
        <f t="shared" ref="CG44:CG61" si="78">SUM(BS44:BT44,CE44)</f>
        <v>30</v>
      </c>
      <c r="CH44" s="428">
        <f t="shared" ref="CH44:CH61" si="79">SUM(BT44:BU44)</f>
        <v>15</v>
      </c>
      <c r="CI44" s="444">
        <f t="shared" ref="CI44:CI61" si="80">SUM(BZ44:CA44,CE44)</f>
        <v>1.2</v>
      </c>
      <c r="CJ44" s="445">
        <f t="shared" ref="CJ44:CJ61" si="81">SUM(CA44:CB44)</f>
        <v>0.6</v>
      </c>
      <c r="CK44" s="419">
        <f>Matryca!Q44</f>
        <v>7</v>
      </c>
      <c r="CL44" s="420">
        <f>Matryca!R44</f>
        <v>4</v>
      </c>
      <c r="CM44" s="421">
        <f>Matryca!S44</f>
        <v>2</v>
      </c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</row>
    <row r="45" spans="1:105" s="36" customFormat="1" ht="31.5" x14ac:dyDescent="0.25">
      <c r="A45" s="220">
        <v>25</v>
      </c>
      <c r="B45" s="221"/>
      <c r="C45" s="25" t="s">
        <v>106</v>
      </c>
      <c r="D45" s="25"/>
      <c r="E45" s="222">
        <v>2</v>
      </c>
      <c r="F45" s="25" t="s">
        <v>311</v>
      </c>
      <c r="G45" s="53" t="s">
        <v>59</v>
      </c>
      <c r="H45" s="223"/>
      <c r="I45" s="237" t="s">
        <v>275</v>
      </c>
      <c r="J45" s="26"/>
      <c r="K45" s="26"/>
      <c r="L45" s="210" t="s">
        <v>221</v>
      </c>
      <c r="M45" s="375">
        <f t="shared" si="13"/>
        <v>75</v>
      </c>
      <c r="N45" s="376">
        <f t="shared" si="14"/>
        <v>45</v>
      </c>
      <c r="O45" s="377">
        <f t="shared" si="15"/>
        <v>30</v>
      </c>
      <c r="P45" s="378">
        <f t="shared" si="16"/>
        <v>30</v>
      </c>
      <c r="Q45" s="379">
        <f t="shared" si="40"/>
        <v>3</v>
      </c>
      <c r="R45" s="372">
        <f t="shared" si="60"/>
        <v>0</v>
      </c>
      <c r="S45" s="372">
        <f t="shared" si="61"/>
        <v>1.5</v>
      </c>
      <c r="T45" s="381">
        <f t="shared" si="62"/>
        <v>1.5</v>
      </c>
      <c r="U45" s="382">
        <f t="shared" si="63"/>
        <v>1.2</v>
      </c>
      <c r="V45" s="224" t="s">
        <v>99</v>
      </c>
      <c r="W45" s="213" t="s">
        <v>99</v>
      </c>
      <c r="X45" s="259">
        <v>3</v>
      </c>
      <c r="Y45" s="391">
        <f t="shared" si="0"/>
        <v>75</v>
      </c>
      <c r="Z45" s="392">
        <f t="shared" si="1"/>
        <v>30</v>
      </c>
      <c r="AA45" s="393">
        <f t="shared" si="2"/>
        <v>30</v>
      </c>
      <c r="AB45" s="226">
        <v>15</v>
      </c>
      <c r="AC45" s="227">
        <v>15</v>
      </c>
      <c r="AD45" s="25"/>
      <c r="AE45" s="579"/>
      <c r="AF45" s="579"/>
      <c r="AG45" s="25"/>
      <c r="AH45" s="25"/>
      <c r="AI45" s="25"/>
      <c r="AJ45" s="25"/>
      <c r="AK45" s="578">
        <v>15</v>
      </c>
      <c r="AL45" s="25"/>
      <c r="AM45" s="25"/>
      <c r="AN45" s="25"/>
      <c r="AO45" s="25"/>
      <c r="AP45" s="25"/>
      <c r="AQ45" s="25"/>
      <c r="AR45" s="228"/>
      <c r="AS45" s="229">
        <v>45</v>
      </c>
      <c r="AT45" s="217"/>
      <c r="AU45" s="225"/>
      <c r="AV45" s="399">
        <f t="shared" si="3"/>
        <v>0</v>
      </c>
      <c r="AW45" s="392">
        <f t="shared" si="4"/>
        <v>0</v>
      </c>
      <c r="AX45" s="400">
        <f t="shared" si="5"/>
        <v>0</v>
      </c>
      <c r="AY45" s="25"/>
      <c r="AZ45" s="227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28"/>
      <c r="BP45" s="571"/>
      <c r="BQ45" s="406">
        <f t="shared" si="21"/>
        <v>25</v>
      </c>
      <c r="BR45" s="407" t="str">
        <f t="shared" si="42"/>
        <v>Wartość prawidłowa</v>
      </c>
      <c r="BS45" s="422">
        <f t="shared" si="64"/>
        <v>15</v>
      </c>
      <c r="BT45" s="85">
        <f t="shared" si="65"/>
        <v>15</v>
      </c>
      <c r="BU45" s="85">
        <f t="shared" si="66"/>
        <v>0</v>
      </c>
      <c r="BV45" s="85">
        <f t="shared" si="67"/>
        <v>0</v>
      </c>
      <c r="BW45" s="85">
        <f t="shared" si="68"/>
        <v>45</v>
      </c>
      <c r="BX45" s="85">
        <f t="shared" si="69"/>
        <v>0</v>
      </c>
      <c r="BY45" s="423">
        <f t="shared" si="70"/>
        <v>75</v>
      </c>
      <c r="BZ45" s="424">
        <f t="shared" si="71"/>
        <v>0.6</v>
      </c>
      <c r="CA45" s="425">
        <f t="shared" si="72"/>
        <v>0.6</v>
      </c>
      <c r="CB45" s="425">
        <f t="shared" si="73"/>
        <v>0</v>
      </c>
      <c r="CC45" s="425">
        <f t="shared" si="74"/>
        <v>0</v>
      </c>
      <c r="CD45" s="425">
        <f t="shared" si="75"/>
        <v>1.8</v>
      </c>
      <c r="CE45" s="425">
        <f t="shared" si="76"/>
        <v>0</v>
      </c>
      <c r="CF45" s="426">
        <f t="shared" si="77"/>
        <v>3</v>
      </c>
      <c r="CG45" s="427">
        <f t="shared" si="78"/>
        <v>30</v>
      </c>
      <c r="CH45" s="428">
        <f t="shared" si="79"/>
        <v>15</v>
      </c>
      <c r="CI45" s="429">
        <f t="shared" si="80"/>
        <v>1.2</v>
      </c>
      <c r="CJ45" s="430">
        <f t="shared" si="81"/>
        <v>0.6</v>
      </c>
      <c r="CK45" s="431">
        <f>Matryca!Q45</f>
        <v>3</v>
      </c>
      <c r="CL45" s="432">
        <f>Matryca!R45</f>
        <v>4</v>
      </c>
      <c r="CM45" s="433">
        <f>Matryca!S45</f>
        <v>3</v>
      </c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</row>
    <row r="46" spans="1:105" s="36" customFormat="1" ht="30" customHeight="1" x14ac:dyDescent="0.25">
      <c r="A46" s="220">
        <v>26</v>
      </c>
      <c r="B46" s="221"/>
      <c r="C46" s="25" t="s">
        <v>106</v>
      </c>
      <c r="D46" s="25"/>
      <c r="E46" s="222">
        <v>2</v>
      </c>
      <c r="F46" s="25" t="s">
        <v>311</v>
      </c>
      <c r="G46" s="53" t="s">
        <v>59</v>
      </c>
      <c r="H46" s="223"/>
      <c r="I46" s="26" t="s">
        <v>313</v>
      </c>
      <c r="J46" s="26"/>
      <c r="K46" s="26"/>
      <c r="L46" s="210" t="s">
        <v>221</v>
      </c>
      <c r="M46" s="375">
        <f t="shared" si="13"/>
        <v>75</v>
      </c>
      <c r="N46" s="376">
        <f t="shared" si="14"/>
        <v>45</v>
      </c>
      <c r="O46" s="377">
        <f t="shared" si="15"/>
        <v>30</v>
      </c>
      <c r="P46" s="378">
        <f t="shared" si="16"/>
        <v>30</v>
      </c>
      <c r="Q46" s="379">
        <f t="shared" si="40"/>
        <v>3</v>
      </c>
      <c r="R46" s="372">
        <f t="shared" si="60"/>
        <v>0</v>
      </c>
      <c r="S46" s="372">
        <f t="shared" si="61"/>
        <v>1.5</v>
      </c>
      <c r="T46" s="381">
        <f t="shared" si="62"/>
        <v>1.5</v>
      </c>
      <c r="U46" s="382">
        <f t="shared" si="63"/>
        <v>1.2</v>
      </c>
      <c r="V46" s="224" t="s">
        <v>99</v>
      </c>
      <c r="W46" s="213" t="s">
        <v>99</v>
      </c>
      <c r="X46" s="259">
        <v>3</v>
      </c>
      <c r="Y46" s="391">
        <f t="shared" si="0"/>
        <v>75</v>
      </c>
      <c r="Z46" s="392">
        <f t="shared" si="1"/>
        <v>30</v>
      </c>
      <c r="AA46" s="393">
        <f t="shared" si="2"/>
        <v>30</v>
      </c>
      <c r="AB46" s="226">
        <v>15</v>
      </c>
      <c r="AC46" s="227">
        <v>15</v>
      </c>
      <c r="AD46" s="25"/>
      <c r="AE46" s="25">
        <v>15</v>
      </c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28"/>
      <c r="AS46" s="229">
        <v>45</v>
      </c>
      <c r="AT46" s="217"/>
      <c r="AU46" s="225"/>
      <c r="AV46" s="399">
        <f t="shared" si="3"/>
        <v>0</v>
      </c>
      <c r="AW46" s="392">
        <f t="shared" si="4"/>
        <v>0</v>
      </c>
      <c r="AX46" s="400">
        <f t="shared" si="5"/>
        <v>0</v>
      </c>
      <c r="AY46" s="25"/>
      <c r="AZ46" s="227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28"/>
      <c r="BP46" s="571"/>
      <c r="BQ46" s="406">
        <f t="shared" si="21"/>
        <v>25</v>
      </c>
      <c r="BR46" s="407" t="str">
        <f t="shared" si="42"/>
        <v>Wartość prawidłowa</v>
      </c>
      <c r="BS46" s="422">
        <f t="shared" si="64"/>
        <v>15</v>
      </c>
      <c r="BT46" s="85">
        <f t="shared" si="65"/>
        <v>15</v>
      </c>
      <c r="BU46" s="85">
        <f t="shared" si="66"/>
        <v>0</v>
      </c>
      <c r="BV46" s="85">
        <f t="shared" si="67"/>
        <v>0</v>
      </c>
      <c r="BW46" s="85">
        <f t="shared" si="68"/>
        <v>45</v>
      </c>
      <c r="BX46" s="85">
        <f t="shared" si="69"/>
        <v>0</v>
      </c>
      <c r="BY46" s="423">
        <f t="shared" si="70"/>
        <v>75</v>
      </c>
      <c r="BZ46" s="424">
        <f t="shared" si="71"/>
        <v>0.6</v>
      </c>
      <c r="CA46" s="425">
        <f t="shared" si="72"/>
        <v>0.6</v>
      </c>
      <c r="CB46" s="425">
        <f t="shared" si="73"/>
        <v>0</v>
      </c>
      <c r="CC46" s="425">
        <f t="shared" si="74"/>
        <v>0</v>
      </c>
      <c r="CD46" s="425">
        <f t="shared" si="75"/>
        <v>1.8</v>
      </c>
      <c r="CE46" s="425">
        <f t="shared" si="76"/>
        <v>0</v>
      </c>
      <c r="CF46" s="426">
        <f t="shared" si="77"/>
        <v>3</v>
      </c>
      <c r="CG46" s="427">
        <f t="shared" si="78"/>
        <v>30</v>
      </c>
      <c r="CH46" s="428">
        <f t="shared" si="79"/>
        <v>15</v>
      </c>
      <c r="CI46" s="429">
        <f t="shared" si="80"/>
        <v>1.2</v>
      </c>
      <c r="CJ46" s="430">
        <f t="shared" si="81"/>
        <v>0.6</v>
      </c>
      <c r="CK46" s="431">
        <f>Matryca!Q46</f>
        <v>4</v>
      </c>
      <c r="CL46" s="432">
        <f>Matryca!R46</f>
        <v>5</v>
      </c>
      <c r="CM46" s="433">
        <f>Matryca!S46</f>
        <v>3</v>
      </c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</row>
    <row r="47" spans="1:105" s="36" customFormat="1" ht="63" x14ac:dyDescent="0.25">
      <c r="A47" s="220">
        <v>27</v>
      </c>
      <c r="B47" s="221"/>
      <c r="C47" s="25" t="s">
        <v>106</v>
      </c>
      <c r="D47" s="25"/>
      <c r="E47" s="222">
        <v>2</v>
      </c>
      <c r="F47" s="25" t="s">
        <v>311</v>
      </c>
      <c r="G47" s="53" t="s">
        <v>59</v>
      </c>
      <c r="H47" s="223"/>
      <c r="I47" s="26" t="s">
        <v>642</v>
      </c>
      <c r="J47" s="26"/>
      <c r="K47" s="26"/>
      <c r="L47" s="210" t="s">
        <v>221</v>
      </c>
      <c r="M47" s="375">
        <f t="shared" si="13"/>
        <v>50</v>
      </c>
      <c r="N47" s="376">
        <f t="shared" si="14"/>
        <v>20</v>
      </c>
      <c r="O47" s="377">
        <f t="shared" si="15"/>
        <v>30</v>
      </c>
      <c r="P47" s="378">
        <f t="shared" si="16"/>
        <v>30</v>
      </c>
      <c r="Q47" s="379">
        <f t="shared" si="40"/>
        <v>2</v>
      </c>
      <c r="R47" s="372">
        <f t="shared" si="60"/>
        <v>0</v>
      </c>
      <c r="S47" s="372">
        <f t="shared" si="61"/>
        <v>2</v>
      </c>
      <c r="T47" s="381">
        <f t="shared" si="62"/>
        <v>0</v>
      </c>
      <c r="U47" s="471">
        <f t="shared" si="63"/>
        <v>1.2</v>
      </c>
      <c r="V47" s="224" t="s">
        <v>57</v>
      </c>
      <c r="W47" s="213" t="s">
        <v>57</v>
      </c>
      <c r="X47" s="259">
        <v>2</v>
      </c>
      <c r="Y47" s="391">
        <f t="shared" si="0"/>
        <v>50</v>
      </c>
      <c r="Z47" s="392">
        <f t="shared" si="1"/>
        <v>30</v>
      </c>
      <c r="AA47" s="393">
        <f t="shared" si="2"/>
        <v>30</v>
      </c>
      <c r="AB47" s="226"/>
      <c r="AC47" s="227"/>
      <c r="AD47" s="25"/>
      <c r="AE47" s="25"/>
      <c r="AF47" s="25"/>
      <c r="AG47" s="25"/>
      <c r="AH47" s="25"/>
      <c r="AI47" s="25"/>
      <c r="AJ47" s="25"/>
      <c r="AK47" s="25">
        <v>30</v>
      </c>
      <c r="AL47" s="25"/>
      <c r="AM47" s="25"/>
      <c r="AN47" s="25"/>
      <c r="AO47" s="25"/>
      <c r="AP47" s="25"/>
      <c r="AQ47" s="25"/>
      <c r="AR47" s="228"/>
      <c r="AS47" s="229">
        <v>20</v>
      </c>
      <c r="AT47" s="217"/>
      <c r="AU47" s="225"/>
      <c r="AV47" s="399">
        <f t="shared" si="3"/>
        <v>0</v>
      </c>
      <c r="AW47" s="392">
        <f t="shared" si="4"/>
        <v>0</v>
      </c>
      <c r="AX47" s="400">
        <f t="shared" si="5"/>
        <v>0</v>
      </c>
      <c r="AY47" s="25"/>
      <c r="AZ47" s="227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28"/>
      <c r="BP47" s="571"/>
      <c r="BQ47" s="406">
        <f t="shared" ref="BQ47" si="82">IFERROR(M47/Q47," ")</f>
        <v>25</v>
      </c>
      <c r="BR47" s="407" t="str">
        <f t="shared" ref="BR47" si="83">IF(OR(BQ47&gt;30,BQ47&lt;25),"1 ECTS powinien mieścić się przedziale 25-30h","Wartość prawidłowa")</f>
        <v>Wartość prawidłowa</v>
      </c>
      <c r="BS47" s="422">
        <f t="shared" si="64"/>
        <v>30</v>
      </c>
      <c r="BT47" s="85">
        <f t="shared" si="65"/>
        <v>0</v>
      </c>
      <c r="BU47" s="85">
        <f t="shared" si="66"/>
        <v>0</v>
      </c>
      <c r="BV47" s="85">
        <f t="shared" si="67"/>
        <v>0</v>
      </c>
      <c r="BW47" s="85">
        <f t="shared" si="68"/>
        <v>20</v>
      </c>
      <c r="BX47" s="85">
        <f t="shared" si="69"/>
        <v>0</v>
      </c>
      <c r="BY47" s="423">
        <f t="shared" si="70"/>
        <v>50</v>
      </c>
      <c r="BZ47" s="424">
        <f t="shared" si="71"/>
        <v>1.2</v>
      </c>
      <c r="CA47" s="425">
        <f t="shared" si="72"/>
        <v>0</v>
      </c>
      <c r="CB47" s="425">
        <f t="shared" si="73"/>
        <v>0</v>
      </c>
      <c r="CC47" s="425">
        <f t="shared" si="74"/>
        <v>0</v>
      </c>
      <c r="CD47" s="425">
        <f t="shared" si="75"/>
        <v>0.8</v>
      </c>
      <c r="CE47" s="425">
        <f t="shared" si="76"/>
        <v>0</v>
      </c>
      <c r="CF47" s="426">
        <f t="shared" si="77"/>
        <v>2</v>
      </c>
      <c r="CG47" s="427">
        <f t="shared" si="78"/>
        <v>30</v>
      </c>
      <c r="CH47" s="428">
        <f t="shared" si="79"/>
        <v>0</v>
      </c>
      <c r="CI47" s="429">
        <f t="shared" si="80"/>
        <v>1.2</v>
      </c>
      <c r="CJ47" s="430">
        <f t="shared" si="81"/>
        <v>0</v>
      </c>
      <c r="CK47" s="431">
        <f>Matryca!Q47</f>
        <v>2</v>
      </c>
      <c r="CL47" s="432">
        <f>Matryca!R47</f>
        <v>6</v>
      </c>
      <c r="CM47" s="433">
        <f>Matryca!S47</f>
        <v>3</v>
      </c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</row>
    <row r="48" spans="1:105" s="36" customFormat="1" ht="30" customHeight="1" x14ac:dyDescent="0.25">
      <c r="A48" s="220">
        <v>28</v>
      </c>
      <c r="B48" s="221"/>
      <c r="C48" s="53" t="s">
        <v>106</v>
      </c>
      <c r="D48" s="53"/>
      <c r="E48" s="222">
        <v>2</v>
      </c>
      <c r="F48" s="25" t="s">
        <v>311</v>
      </c>
      <c r="G48" s="53" t="s">
        <v>59</v>
      </c>
      <c r="H48" s="223"/>
      <c r="I48" s="260" t="s">
        <v>276</v>
      </c>
      <c r="J48" s="26"/>
      <c r="K48" s="26"/>
      <c r="L48" s="210"/>
      <c r="M48" s="465">
        <f t="shared" si="13"/>
        <v>50</v>
      </c>
      <c r="N48" s="466">
        <f t="shared" si="14"/>
        <v>25</v>
      </c>
      <c r="O48" s="467">
        <f t="shared" si="15"/>
        <v>25</v>
      </c>
      <c r="P48" s="468">
        <f t="shared" si="16"/>
        <v>25</v>
      </c>
      <c r="Q48" s="469">
        <f t="shared" si="40"/>
        <v>2</v>
      </c>
      <c r="R48" s="372">
        <f t="shared" si="60"/>
        <v>0</v>
      </c>
      <c r="S48" s="372">
        <f t="shared" si="61"/>
        <v>0</v>
      </c>
      <c r="T48" s="470">
        <f t="shared" si="62"/>
        <v>0.8</v>
      </c>
      <c r="U48" s="382">
        <f t="shared" si="63"/>
        <v>1</v>
      </c>
      <c r="V48" s="224" t="s">
        <v>99</v>
      </c>
      <c r="W48" s="213" t="s">
        <v>99</v>
      </c>
      <c r="X48" s="261">
        <v>2</v>
      </c>
      <c r="Y48" s="481">
        <f t="shared" si="0"/>
        <v>50</v>
      </c>
      <c r="Z48" s="397">
        <f t="shared" si="1"/>
        <v>25</v>
      </c>
      <c r="AA48" s="482">
        <f t="shared" si="2"/>
        <v>25</v>
      </c>
      <c r="AB48" s="262">
        <v>10</v>
      </c>
      <c r="AC48" s="263">
        <v>10</v>
      </c>
      <c r="AD48" s="264"/>
      <c r="AE48" s="264"/>
      <c r="AF48" s="264">
        <v>15</v>
      </c>
      <c r="AG48" s="264"/>
      <c r="AH48" s="264"/>
      <c r="AI48" s="264"/>
      <c r="AJ48" s="264"/>
      <c r="AK48" s="264"/>
      <c r="AL48" s="264"/>
      <c r="AM48" s="264"/>
      <c r="AN48" s="264"/>
      <c r="AO48" s="264"/>
      <c r="AP48" s="261"/>
      <c r="AQ48" s="261"/>
      <c r="AR48" s="265"/>
      <c r="AS48" s="266">
        <v>25</v>
      </c>
      <c r="AT48" s="217"/>
      <c r="AU48" s="218"/>
      <c r="AV48" s="396">
        <f t="shared" si="3"/>
        <v>0</v>
      </c>
      <c r="AW48" s="397">
        <f t="shared" si="4"/>
        <v>0</v>
      </c>
      <c r="AX48" s="401">
        <f t="shared" si="5"/>
        <v>0</v>
      </c>
      <c r="AY48" s="267"/>
      <c r="AZ48" s="268"/>
      <c r="BA48" s="261"/>
      <c r="BB48" s="261"/>
      <c r="BC48" s="261"/>
      <c r="BD48" s="261"/>
      <c r="BE48" s="261"/>
      <c r="BF48" s="261"/>
      <c r="BG48" s="261"/>
      <c r="BH48" s="261"/>
      <c r="BI48" s="261"/>
      <c r="BJ48" s="261"/>
      <c r="BK48" s="261"/>
      <c r="BL48" s="261"/>
      <c r="BM48" s="261"/>
      <c r="BN48" s="261"/>
      <c r="BO48" s="265"/>
      <c r="BP48" s="572"/>
      <c r="BQ48" s="406">
        <f t="shared" si="21"/>
        <v>25</v>
      </c>
      <c r="BR48" s="407" t="str">
        <f t="shared" si="42"/>
        <v>Wartość prawidłowa</v>
      </c>
      <c r="BS48" s="422">
        <f t="shared" si="64"/>
        <v>15</v>
      </c>
      <c r="BT48" s="85">
        <f t="shared" si="65"/>
        <v>10</v>
      </c>
      <c r="BU48" s="85">
        <f t="shared" si="66"/>
        <v>0</v>
      </c>
      <c r="BV48" s="85">
        <f t="shared" si="67"/>
        <v>0</v>
      </c>
      <c r="BW48" s="85">
        <f t="shared" si="68"/>
        <v>25</v>
      </c>
      <c r="BX48" s="85">
        <f t="shared" si="69"/>
        <v>0</v>
      </c>
      <c r="BY48" s="423">
        <f t="shared" si="70"/>
        <v>50</v>
      </c>
      <c r="BZ48" s="424">
        <f t="shared" si="71"/>
        <v>0.6</v>
      </c>
      <c r="CA48" s="425">
        <f t="shared" si="72"/>
        <v>0.4</v>
      </c>
      <c r="CB48" s="425">
        <f t="shared" si="73"/>
        <v>0</v>
      </c>
      <c r="CC48" s="425">
        <f t="shared" si="74"/>
        <v>0</v>
      </c>
      <c r="CD48" s="425">
        <f t="shared" si="75"/>
        <v>1</v>
      </c>
      <c r="CE48" s="425">
        <f t="shared" si="76"/>
        <v>0</v>
      </c>
      <c r="CF48" s="426">
        <f t="shared" si="77"/>
        <v>2</v>
      </c>
      <c r="CG48" s="427">
        <f t="shared" si="78"/>
        <v>25</v>
      </c>
      <c r="CH48" s="428">
        <f t="shared" si="79"/>
        <v>10</v>
      </c>
      <c r="CI48" s="429">
        <f t="shared" si="80"/>
        <v>1</v>
      </c>
      <c r="CJ48" s="430">
        <f t="shared" si="81"/>
        <v>0.4</v>
      </c>
      <c r="CK48" s="431">
        <f>Matryca!Q48</f>
        <v>3</v>
      </c>
      <c r="CL48" s="432">
        <f>Matryca!R48</f>
        <v>4</v>
      </c>
      <c r="CM48" s="433">
        <f>Matryca!S48</f>
        <v>1</v>
      </c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</row>
    <row r="49" spans="1:105" s="36" customFormat="1" ht="30" customHeight="1" x14ac:dyDescent="0.25">
      <c r="A49" s="220">
        <v>29</v>
      </c>
      <c r="B49" s="221"/>
      <c r="C49" s="25" t="s">
        <v>106</v>
      </c>
      <c r="D49" s="25"/>
      <c r="E49" s="222">
        <v>2</v>
      </c>
      <c r="F49" s="25" t="s">
        <v>311</v>
      </c>
      <c r="G49" s="53" t="s">
        <v>59</v>
      </c>
      <c r="H49" s="223"/>
      <c r="I49" s="260" t="s">
        <v>314</v>
      </c>
      <c r="J49" s="26"/>
      <c r="K49" s="26"/>
      <c r="L49" s="210" t="s">
        <v>221</v>
      </c>
      <c r="M49" s="375">
        <f t="shared" si="13"/>
        <v>115</v>
      </c>
      <c r="N49" s="376">
        <f t="shared" si="14"/>
        <v>15</v>
      </c>
      <c r="O49" s="377">
        <f t="shared" si="15"/>
        <v>100</v>
      </c>
      <c r="P49" s="378">
        <f t="shared" si="16"/>
        <v>100</v>
      </c>
      <c r="Q49" s="379">
        <f t="shared" si="40"/>
        <v>4</v>
      </c>
      <c r="R49" s="372">
        <f t="shared" si="60"/>
        <v>0</v>
      </c>
      <c r="S49" s="372">
        <f t="shared" si="61"/>
        <v>4</v>
      </c>
      <c r="T49" s="381">
        <f t="shared" si="62"/>
        <v>0</v>
      </c>
      <c r="U49" s="382">
        <f t="shared" si="63"/>
        <v>3.4782608695652173</v>
      </c>
      <c r="V49" s="224" t="s">
        <v>57</v>
      </c>
      <c r="W49" s="213" t="s">
        <v>57</v>
      </c>
      <c r="X49" s="259">
        <v>4</v>
      </c>
      <c r="Y49" s="391">
        <f t="shared" si="0"/>
        <v>115</v>
      </c>
      <c r="Z49" s="392">
        <f t="shared" si="1"/>
        <v>100</v>
      </c>
      <c r="AA49" s="393">
        <f t="shared" si="2"/>
        <v>100</v>
      </c>
      <c r="AB49" s="269"/>
      <c r="AC49" s="270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59"/>
      <c r="AP49" s="259"/>
      <c r="AQ49" s="552">
        <v>100</v>
      </c>
      <c r="AR49" s="271"/>
      <c r="AS49" s="272">
        <v>15</v>
      </c>
      <c r="AT49" s="217"/>
      <c r="AU49" s="225"/>
      <c r="AV49" s="399">
        <f t="shared" si="3"/>
        <v>0</v>
      </c>
      <c r="AW49" s="392">
        <f t="shared" si="4"/>
        <v>0</v>
      </c>
      <c r="AX49" s="401">
        <f t="shared" si="5"/>
        <v>0</v>
      </c>
      <c r="AY49" s="269"/>
      <c r="AZ49" s="270"/>
      <c r="BA49" s="259"/>
      <c r="BB49" s="259"/>
      <c r="BC49" s="259"/>
      <c r="BD49" s="259"/>
      <c r="BE49" s="259"/>
      <c r="BF49" s="259"/>
      <c r="BG49" s="259"/>
      <c r="BH49" s="259"/>
      <c r="BI49" s="259"/>
      <c r="BJ49" s="259"/>
      <c r="BK49" s="259"/>
      <c r="BL49" s="259"/>
      <c r="BM49" s="259"/>
      <c r="BN49" s="259"/>
      <c r="BO49" s="271"/>
      <c r="BP49" s="573"/>
      <c r="BQ49" s="406">
        <f t="shared" si="21"/>
        <v>28.75</v>
      </c>
      <c r="BR49" s="407" t="str">
        <f t="shared" si="42"/>
        <v>Wartość prawidłowa</v>
      </c>
      <c r="BS49" s="422">
        <f t="shared" si="64"/>
        <v>0</v>
      </c>
      <c r="BT49" s="85">
        <f t="shared" si="65"/>
        <v>0</v>
      </c>
      <c r="BU49" s="85">
        <f t="shared" si="66"/>
        <v>0</v>
      </c>
      <c r="BV49" s="85">
        <f t="shared" si="67"/>
        <v>0</v>
      </c>
      <c r="BW49" s="85">
        <f t="shared" si="68"/>
        <v>15</v>
      </c>
      <c r="BX49" s="85">
        <f t="shared" si="69"/>
        <v>100</v>
      </c>
      <c r="BY49" s="423">
        <f t="shared" si="70"/>
        <v>115</v>
      </c>
      <c r="BZ49" s="424">
        <f t="shared" si="71"/>
        <v>0</v>
      </c>
      <c r="CA49" s="425">
        <f t="shared" si="72"/>
        <v>0</v>
      </c>
      <c r="CB49" s="425">
        <f t="shared" si="73"/>
        <v>0</v>
      </c>
      <c r="CC49" s="425">
        <f t="shared" si="74"/>
        <v>0</v>
      </c>
      <c r="CD49" s="425">
        <f t="shared" si="75"/>
        <v>0.52173913043478259</v>
      </c>
      <c r="CE49" s="425">
        <f t="shared" si="76"/>
        <v>3.4782608695652173</v>
      </c>
      <c r="CF49" s="426">
        <f t="shared" si="77"/>
        <v>4</v>
      </c>
      <c r="CG49" s="427">
        <f t="shared" si="78"/>
        <v>3.4782608695652173</v>
      </c>
      <c r="CH49" s="428">
        <f t="shared" si="79"/>
        <v>0</v>
      </c>
      <c r="CI49" s="429">
        <f t="shared" si="80"/>
        <v>3.4782608695652173</v>
      </c>
      <c r="CJ49" s="430">
        <f t="shared" si="81"/>
        <v>0</v>
      </c>
      <c r="CK49" s="431">
        <f>Matryca!Q49</f>
        <v>2</v>
      </c>
      <c r="CL49" s="432">
        <f>Matryca!R49</f>
        <v>6</v>
      </c>
      <c r="CM49" s="433">
        <f>Matryca!S49</f>
        <v>3</v>
      </c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</row>
    <row r="50" spans="1:105" s="36" customFormat="1" ht="31.5" x14ac:dyDescent="0.25">
      <c r="A50" s="220">
        <v>30</v>
      </c>
      <c r="B50" s="221"/>
      <c r="C50" s="25" t="s">
        <v>106</v>
      </c>
      <c r="D50" s="25"/>
      <c r="E50" s="222">
        <v>2</v>
      </c>
      <c r="F50" s="25" t="s">
        <v>311</v>
      </c>
      <c r="G50" s="53" t="s">
        <v>59</v>
      </c>
      <c r="H50" s="223"/>
      <c r="I50" s="236" t="s">
        <v>277</v>
      </c>
      <c r="J50" s="26"/>
      <c r="K50" s="26"/>
      <c r="L50" s="210" t="s">
        <v>221</v>
      </c>
      <c r="M50" s="375">
        <f t="shared" si="13"/>
        <v>50</v>
      </c>
      <c r="N50" s="376">
        <f t="shared" si="14"/>
        <v>25</v>
      </c>
      <c r="O50" s="377">
        <f t="shared" si="15"/>
        <v>25</v>
      </c>
      <c r="P50" s="378">
        <f t="shared" si="16"/>
        <v>25</v>
      </c>
      <c r="Q50" s="379">
        <f t="shared" si="40"/>
        <v>2</v>
      </c>
      <c r="R50" s="372">
        <f t="shared" si="60"/>
        <v>0</v>
      </c>
      <c r="S50" s="372">
        <f t="shared" si="61"/>
        <v>1.2</v>
      </c>
      <c r="T50" s="381">
        <f t="shared" si="62"/>
        <v>0.8</v>
      </c>
      <c r="U50" s="382">
        <f t="shared" si="63"/>
        <v>1</v>
      </c>
      <c r="V50" s="224" t="s">
        <v>273</v>
      </c>
      <c r="W50" s="213" t="s">
        <v>273</v>
      </c>
      <c r="X50" s="259">
        <v>2</v>
      </c>
      <c r="Y50" s="391">
        <f t="shared" si="0"/>
        <v>50</v>
      </c>
      <c r="Z50" s="392">
        <f t="shared" si="1"/>
        <v>25</v>
      </c>
      <c r="AA50" s="393">
        <f t="shared" si="2"/>
        <v>25</v>
      </c>
      <c r="AB50" s="226">
        <v>10</v>
      </c>
      <c r="AC50" s="227">
        <v>10</v>
      </c>
      <c r="AD50" s="25"/>
      <c r="AE50" s="25"/>
      <c r="AF50" s="25">
        <v>15</v>
      </c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28"/>
      <c r="AS50" s="229">
        <v>25</v>
      </c>
      <c r="AT50" s="217"/>
      <c r="AU50" s="225"/>
      <c r="AV50" s="399">
        <f t="shared" si="3"/>
        <v>0</v>
      </c>
      <c r="AW50" s="392">
        <f t="shared" si="4"/>
        <v>0</v>
      </c>
      <c r="AX50" s="400">
        <f t="shared" si="5"/>
        <v>0</v>
      </c>
      <c r="AY50" s="25"/>
      <c r="AZ50" s="227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28"/>
      <c r="BP50" s="571"/>
      <c r="BQ50" s="406">
        <f t="shared" si="21"/>
        <v>25</v>
      </c>
      <c r="BR50" s="407" t="str">
        <f t="shared" si="42"/>
        <v>Wartość prawidłowa</v>
      </c>
      <c r="BS50" s="422">
        <f t="shared" si="64"/>
        <v>15</v>
      </c>
      <c r="BT50" s="85">
        <f t="shared" si="65"/>
        <v>10</v>
      </c>
      <c r="BU50" s="85">
        <f t="shared" si="66"/>
        <v>0</v>
      </c>
      <c r="BV50" s="85">
        <f t="shared" si="67"/>
        <v>0</v>
      </c>
      <c r="BW50" s="85">
        <f t="shared" si="68"/>
        <v>25</v>
      </c>
      <c r="BX50" s="85">
        <f t="shared" si="69"/>
        <v>0</v>
      </c>
      <c r="BY50" s="423">
        <f t="shared" si="70"/>
        <v>50</v>
      </c>
      <c r="BZ50" s="424">
        <f t="shared" si="71"/>
        <v>0.6</v>
      </c>
      <c r="CA50" s="425">
        <f t="shared" si="72"/>
        <v>0.4</v>
      </c>
      <c r="CB50" s="425">
        <f t="shared" si="73"/>
        <v>0</v>
      </c>
      <c r="CC50" s="425">
        <f t="shared" si="74"/>
        <v>0</v>
      </c>
      <c r="CD50" s="425">
        <f t="shared" si="75"/>
        <v>1</v>
      </c>
      <c r="CE50" s="425">
        <f t="shared" si="76"/>
        <v>0</v>
      </c>
      <c r="CF50" s="426">
        <f t="shared" si="77"/>
        <v>2</v>
      </c>
      <c r="CG50" s="427">
        <f t="shared" si="78"/>
        <v>25</v>
      </c>
      <c r="CH50" s="428">
        <f t="shared" si="79"/>
        <v>10</v>
      </c>
      <c r="CI50" s="429">
        <f t="shared" si="80"/>
        <v>1</v>
      </c>
      <c r="CJ50" s="430">
        <f t="shared" si="81"/>
        <v>0.4</v>
      </c>
      <c r="CK50" s="431">
        <f>Matryca!Q50</f>
        <v>4</v>
      </c>
      <c r="CL50" s="432">
        <f>Matryca!R50</f>
        <v>6</v>
      </c>
      <c r="CM50" s="433">
        <f>Matryca!S50</f>
        <v>3</v>
      </c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</row>
    <row r="51" spans="1:105" s="36" customFormat="1" ht="30" customHeight="1" x14ac:dyDescent="0.25">
      <c r="A51" s="220">
        <v>31</v>
      </c>
      <c r="B51" s="221"/>
      <c r="C51" s="25" t="s">
        <v>106</v>
      </c>
      <c r="D51" s="25"/>
      <c r="E51" s="222">
        <v>2</v>
      </c>
      <c r="F51" s="25" t="s">
        <v>311</v>
      </c>
      <c r="G51" s="553" t="s">
        <v>60</v>
      </c>
      <c r="H51" s="223"/>
      <c r="I51" s="236" t="s">
        <v>278</v>
      </c>
      <c r="J51" s="26"/>
      <c r="K51" s="26"/>
      <c r="L51" s="210"/>
      <c r="M51" s="375">
        <f t="shared" si="13"/>
        <v>500</v>
      </c>
      <c r="N51" s="376">
        <f t="shared" si="14"/>
        <v>470</v>
      </c>
      <c r="O51" s="377">
        <f t="shared" si="15"/>
        <v>30</v>
      </c>
      <c r="P51" s="378">
        <f t="shared" si="16"/>
        <v>30</v>
      </c>
      <c r="Q51" s="379">
        <f t="shared" si="40"/>
        <v>20</v>
      </c>
      <c r="R51" s="372">
        <f t="shared" si="60"/>
        <v>0</v>
      </c>
      <c r="S51" s="372">
        <f t="shared" si="61"/>
        <v>0</v>
      </c>
      <c r="T51" s="381">
        <f t="shared" si="62"/>
        <v>0</v>
      </c>
      <c r="U51" s="382">
        <f t="shared" si="63"/>
        <v>1.2</v>
      </c>
      <c r="V51" s="224" t="s">
        <v>57</v>
      </c>
      <c r="W51" s="213" t="s">
        <v>57</v>
      </c>
      <c r="X51" s="554">
        <v>9</v>
      </c>
      <c r="Y51" s="391">
        <f t="shared" si="0"/>
        <v>225</v>
      </c>
      <c r="Z51" s="392">
        <f t="shared" si="1"/>
        <v>15</v>
      </c>
      <c r="AA51" s="393">
        <f t="shared" si="2"/>
        <v>15</v>
      </c>
      <c r="AB51" s="226"/>
      <c r="AC51" s="227"/>
      <c r="AD51" s="25">
        <v>15</v>
      </c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28"/>
      <c r="AS51" s="229">
        <v>210</v>
      </c>
      <c r="AT51" s="217" t="s">
        <v>57</v>
      </c>
      <c r="AU51" s="225">
        <v>11</v>
      </c>
      <c r="AV51" s="399">
        <f t="shared" si="3"/>
        <v>275</v>
      </c>
      <c r="AW51" s="392">
        <f t="shared" si="4"/>
        <v>15</v>
      </c>
      <c r="AX51" s="400">
        <f t="shared" si="5"/>
        <v>15</v>
      </c>
      <c r="AY51" s="25"/>
      <c r="AZ51" s="227"/>
      <c r="BA51" s="25">
        <v>15</v>
      </c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28"/>
      <c r="BP51" s="571">
        <v>260</v>
      </c>
      <c r="BQ51" s="406">
        <f t="shared" si="21"/>
        <v>25</v>
      </c>
      <c r="BR51" s="407" t="str">
        <f t="shared" si="42"/>
        <v>Wartość prawidłowa</v>
      </c>
      <c r="BS51" s="422">
        <f t="shared" si="64"/>
        <v>30</v>
      </c>
      <c r="BT51" s="85">
        <f t="shared" si="65"/>
        <v>0</v>
      </c>
      <c r="BU51" s="85">
        <f t="shared" si="66"/>
        <v>0</v>
      </c>
      <c r="BV51" s="85">
        <f t="shared" si="67"/>
        <v>0</v>
      </c>
      <c r="BW51" s="85">
        <f t="shared" si="68"/>
        <v>470</v>
      </c>
      <c r="BX51" s="85">
        <f t="shared" si="69"/>
        <v>0</v>
      </c>
      <c r="BY51" s="423">
        <f t="shared" si="70"/>
        <v>500</v>
      </c>
      <c r="BZ51" s="424">
        <f t="shared" si="71"/>
        <v>1.2</v>
      </c>
      <c r="CA51" s="425">
        <f t="shared" si="72"/>
        <v>0</v>
      </c>
      <c r="CB51" s="425">
        <f t="shared" si="73"/>
        <v>0</v>
      </c>
      <c r="CC51" s="425">
        <f t="shared" si="74"/>
        <v>0</v>
      </c>
      <c r="CD51" s="425">
        <f t="shared" si="75"/>
        <v>18.8</v>
      </c>
      <c r="CE51" s="425">
        <f t="shared" si="76"/>
        <v>0</v>
      </c>
      <c r="CF51" s="426">
        <f t="shared" si="77"/>
        <v>20</v>
      </c>
      <c r="CG51" s="427">
        <f t="shared" si="78"/>
        <v>30</v>
      </c>
      <c r="CH51" s="428">
        <f t="shared" si="79"/>
        <v>0</v>
      </c>
      <c r="CI51" s="429">
        <f t="shared" si="80"/>
        <v>1.2</v>
      </c>
      <c r="CJ51" s="430">
        <f t="shared" si="81"/>
        <v>0</v>
      </c>
      <c r="CK51" s="431">
        <f>Matryca!Q51</f>
        <v>3</v>
      </c>
      <c r="CL51" s="432">
        <f>Matryca!R51</f>
        <v>4</v>
      </c>
      <c r="CM51" s="433">
        <f>Matryca!S51</f>
        <v>1</v>
      </c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</row>
    <row r="52" spans="1:105" s="36" customFormat="1" ht="63" x14ac:dyDescent="0.25">
      <c r="A52" s="220">
        <v>32</v>
      </c>
      <c r="B52" s="221"/>
      <c r="C52" s="25" t="s">
        <v>106</v>
      </c>
      <c r="D52" s="25"/>
      <c r="E52" s="222">
        <v>2</v>
      </c>
      <c r="F52" s="25" t="s">
        <v>311</v>
      </c>
      <c r="G52" s="53" t="s">
        <v>59</v>
      </c>
      <c r="H52" s="223"/>
      <c r="I52" s="26" t="s">
        <v>315</v>
      </c>
      <c r="J52" s="26"/>
      <c r="K52" s="26"/>
      <c r="L52" s="210" t="s">
        <v>221</v>
      </c>
      <c r="M52" s="375">
        <f t="shared" si="13"/>
        <v>50</v>
      </c>
      <c r="N52" s="376">
        <f t="shared" si="14"/>
        <v>20</v>
      </c>
      <c r="O52" s="377">
        <f t="shared" si="15"/>
        <v>30</v>
      </c>
      <c r="P52" s="378">
        <f t="shared" si="16"/>
        <v>30</v>
      </c>
      <c r="Q52" s="379">
        <f t="shared" si="40"/>
        <v>2</v>
      </c>
      <c r="R52" s="372">
        <f t="shared" si="60"/>
        <v>0</v>
      </c>
      <c r="S52" s="372">
        <f t="shared" si="61"/>
        <v>2</v>
      </c>
      <c r="T52" s="381">
        <f t="shared" si="62"/>
        <v>0</v>
      </c>
      <c r="U52" s="382">
        <f t="shared" si="63"/>
        <v>1.2</v>
      </c>
      <c r="V52" s="224" t="s">
        <v>57</v>
      </c>
      <c r="W52" s="213"/>
      <c r="X52" s="259"/>
      <c r="Y52" s="391">
        <f t="shared" si="0"/>
        <v>0</v>
      </c>
      <c r="Z52" s="392">
        <f t="shared" si="1"/>
        <v>0</v>
      </c>
      <c r="AA52" s="393">
        <f t="shared" si="2"/>
        <v>0</v>
      </c>
      <c r="AB52" s="226"/>
      <c r="AC52" s="227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28"/>
      <c r="AS52" s="229"/>
      <c r="AT52" s="217" t="s">
        <v>57</v>
      </c>
      <c r="AU52" s="225">
        <v>2</v>
      </c>
      <c r="AV52" s="399">
        <f t="shared" si="3"/>
        <v>50</v>
      </c>
      <c r="AW52" s="392">
        <f t="shared" si="4"/>
        <v>30</v>
      </c>
      <c r="AX52" s="400">
        <f t="shared" si="5"/>
        <v>30</v>
      </c>
      <c r="AY52" s="25"/>
      <c r="AZ52" s="227"/>
      <c r="BA52" s="25"/>
      <c r="BB52" s="25"/>
      <c r="BC52" s="25"/>
      <c r="BD52" s="25"/>
      <c r="BE52" s="25"/>
      <c r="BF52" s="25"/>
      <c r="BG52" s="25"/>
      <c r="BH52" s="25">
        <v>30</v>
      </c>
      <c r="BI52" s="25"/>
      <c r="BJ52" s="25"/>
      <c r="BK52" s="25"/>
      <c r="BL52" s="25"/>
      <c r="BM52" s="25"/>
      <c r="BN52" s="25"/>
      <c r="BO52" s="228"/>
      <c r="BP52" s="571">
        <v>20</v>
      </c>
      <c r="BQ52" s="406">
        <f t="shared" si="21"/>
        <v>25</v>
      </c>
      <c r="BR52" s="407" t="str">
        <f t="shared" si="42"/>
        <v>Wartość prawidłowa</v>
      </c>
      <c r="BS52" s="422">
        <f t="shared" si="64"/>
        <v>30</v>
      </c>
      <c r="BT52" s="85">
        <f t="shared" si="65"/>
        <v>0</v>
      </c>
      <c r="BU52" s="85">
        <f t="shared" si="66"/>
        <v>0</v>
      </c>
      <c r="BV52" s="85">
        <f t="shared" si="67"/>
        <v>0</v>
      </c>
      <c r="BW52" s="85">
        <f t="shared" si="68"/>
        <v>20</v>
      </c>
      <c r="BX52" s="85">
        <f t="shared" si="69"/>
        <v>0</v>
      </c>
      <c r="BY52" s="423">
        <f t="shared" si="70"/>
        <v>50</v>
      </c>
      <c r="BZ52" s="424">
        <f t="shared" si="71"/>
        <v>1.2</v>
      </c>
      <c r="CA52" s="425">
        <f t="shared" si="72"/>
        <v>0</v>
      </c>
      <c r="CB52" s="425">
        <f t="shared" si="73"/>
        <v>0</v>
      </c>
      <c r="CC52" s="425">
        <f t="shared" si="74"/>
        <v>0</v>
      </c>
      <c r="CD52" s="425">
        <f t="shared" si="75"/>
        <v>0.8</v>
      </c>
      <c r="CE52" s="425">
        <f t="shared" si="76"/>
        <v>0</v>
      </c>
      <c r="CF52" s="426">
        <f t="shared" si="77"/>
        <v>2</v>
      </c>
      <c r="CG52" s="427">
        <f t="shared" si="78"/>
        <v>30</v>
      </c>
      <c r="CH52" s="428">
        <f t="shared" si="79"/>
        <v>0</v>
      </c>
      <c r="CI52" s="429">
        <f t="shared" si="80"/>
        <v>1.2</v>
      </c>
      <c r="CJ52" s="430">
        <f t="shared" si="81"/>
        <v>0</v>
      </c>
      <c r="CK52" s="431">
        <f>Matryca!Q52</f>
        <v>5</v>
      </c>
      <c r="CL52" s="432">
        <f>Matryca!R52</f>
        <v>6</v>
      </c>
      <c r="CM52" s="433">
        <f>Matryca!S52</f>
        <v>3</v>
      </c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</row>
    <row r="53" spans="1:105" s="36" customFormat="1" ht="47.25" x14ac:dyDescent="0.25">
      <c r="A53" s="220">
        <v>33</v>
      </c>
      <c r="B53" s="221"/>
      <c r="C53" s="25" t="s">
        <v>106</v>
      </c>
      <c r="D53" s="25"/>
      <c r="E53" s="222">
        <v>2</v>
      </c>
      <c r="F53" s="25" t="s">
        <v>311</v>
      </c>
      <c r="G53" s="53" t="s">
        <v>59</v>
      </c>
      <c r="H53" s="223"/>
      <c r="I53" s="26" t="s">
        <v>316</v>
      </c>
      <c r="J53" s="26"/>
      <c r="K53" s="26"/>
      <c r="L53" s="210" t="s">
        <v>221</v>
      </c>
      <c r="M53" s="375">
        <f t="shared" si="13"/>
        <v>50</v>
      </c>
      <c r="N53" s="376">
        <f t="shared" si="14"/>
        <v>20</v>
      </c>
      <c r="O53" s="377">
        <f t="shared" si="15"/>
        <v>30</v>
      </c>
      <c r="P53" s="378">
        <f t="shared" si="16"/>
        <v>30</v>
      </c>
      <c r="Q53" s="379">
        <f t="shared" si="40"/>
        <v>2</v>
      </c>
      <c r="R53" s="372">
        <f t="shared" si="60"/>
        <v>0</v>
      </c>
      <c r="S53" s="372">
        <f t="shared" si="61"/>
        <v>2</v>
      </c>
      <c r="T53" s="381">
        <f t="shared" si="62"/>
        <v>0</v>
      </c>
      <c r="U53" s="382">
        <f t="shared" si="63"/>
        <v>1.2</v>
      </c>
      <c r="V53" s="224" t="s">
        <v>57</v>
      </c>
      <c r="W53" s="213"/>
      <c r="X53" s="259"/>
      <c r="Y53" s="391">
        <f t="shared" si="0"/>
        <v>0</v>
      </c>
      <c r="Z53" s="392">
        <f t="shared" si="1"/>
        <v>0</v>
      </c>
      <c r="AA53" s="393">
        <f t="shared" si="2"/>
        <v>0</v>
      </c>
      <c r="AB53" s="226"/>
      <c r="AC53" s="227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28"/>
      <c r="AS53" s="229"/>
      <c r="AT53" s="217" t="s">
        <v>57</v>
      </c>
      <c r="AU53" s="225">
        <v>2</v>
      </c>
      <c r="AV53" s="399">
        <f t="shared" si="3"/>
        <v>50</v>
      </c>
      <c r="AW53" s="392">
        <f t="shared" si="4"/>
        <v>30</v>
      </c>
      <c r="AX53" s="400">
        <f t="shared" si="5"/>
        <v>30</v>
      </c>
      <c r="AY53" s="25"/>
      <c r="AZ53" s="227"/>
      <c r="BA53" s="25"/>
      <c r="BB53" s="25"/>
      <c r="BC53" s="25"/>
      <c r="BD53" s="25"/>
      <c r="BE53" s="25"/>
      <c r="BF53" s="25"/>
      <c r="BG53" s="25"/>
      <c r="BH53" s="25">
        <v>30</v>
      </c>
      <c r="BI53" s="25"/>
      <c r="BJ53" s="25"/>
      <c r="BK53" s="25"/>
      <c r="BL53" s="25"/>
      <c r="BM53" s="25"/>
      <c r="BN53" s="25"/>
      <c r="BO53" s="228"/>
      <c r="BP53" s="571">
        <v>20</v>
      </c>
      <c r="BQ53" s="406">
        <f t="shared" si="21"/>
        <v>25</v>
      </c>
      <c r="BR53" s="407" t="str">
        <f t="shared" si="42"/>
        <v>Wartość prawidłowa</v>
      </c>
      <c r="BS53" s="422">
        <f t="shared" si="64"/>
        <v>30</v>
      </c>
      <c r="BT53" s="85">
        <f t="shared" si="65"/>
        <v>0</v>
      </c>
      <c r="BU53" s="85">
        <f t="shared" si="66"/>
        <v>0</v>
      </c>
      <c r="BV53" s="85">
        <f t="shared" si="67"/>
        <v>0</v>
      </c>
      <c r="BW53" s="85">
        <f t="shared" si="68"/>
        <v>20</v>
      </c>
      <c r="BX53" s="85">
        <f t="shared" si="69"/>
        <v>0</v>
      </c>
      <c r="BY53" s="423">
        <f t="shared" si="70"/>
        <v>50</v>
      </c>
      <c r="BZ53" s="424">
        <f t="shared" si="71"/>
        <v>1.2</v>
      </c>
      <c r="CA53" s="425">
        <f t="shared" si="72"/>
        <v>0</v>
      </c>
      <c r="CB53" s="425">
        <f t="shared" si="73"/>
        <v>0</v>
      </c>
      <c r="CC53" s="425">
        <f t="shared" si="74"/>
        <v>0</v>
      </c>
      <c r="CD53" s="425">
        <f t="shared" si="75"/>
        <v>0.8</v>
      </c>
      <c r="CE53" s="425">
        <f t="shared" si="76"/>
        <v>0</v>
      </c>
      <c r="CF53" s="426">
        <f t="shared" si="77"/>
        <v>2</v>
      </c>
      <c r="CG53" s="427">
        <f t="shared" si="78"/>
        <v>30</v>
      </c>
      <c r="CH53" s="428">
        <f t="shared" si="79"/>
        <v>0</v>
      </c>
      <c r="CI53" s="429">
        <f t="shared" si="80"/>
        <v>1.2</v>
      </c>
      <c r="CJ53" s="430">
        <f t="shared" si="81"/>
        <v>0</v>
      </c>
      <c r="CK53" s="431">
        <f>Matryca!Q53</f>
        <v>5</v>
      </c>
      <c r="CL53" s="432">
        <f>Matryca!R53</f>
        <v>6</v>
      </c>
      <c r="CM53" s="433">
        <f>Matryca!S53</f>
        <v>3</v>
      </c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</row>
    <row r="54" spans="1:105" s="36" customFormat="1" ht="31.5" x14ac:dyDescent="0.25">
      <c r="A54" s="220">
        <v>34</v>
      </c>
      <c r="B54" s="221"/>
      <c r="C54" s="25" t="s">
        <v>106</v>
      </c>
      <c r="D54" s="25"/>
      <c r="E54" s="222">
        <v>2</v>
      </c>
      <c r="F54" s="25" t="s">
        <v>311</v>
      </c>
      <c r="G54" s="53" t="s">
        <v>59</v>
      </c>
      <c r="H54" s="223"/>
      <c r="I54" s="26" t="s">
        <v>279</v>
      </c>
      <c r="J54" s="26"/>
      <c r="K54" s="26"/>
      <c r="L54" s="210" t="s">
        <v>221</v>
      </c>
      <c r="M54" s="375">
        <f t="shared" si="13"/>
        <v>75</v>
      </c>
      <c r="N54" s="376">
        <f t="shared" si="14"/>
        <v>45</v>
      </c>
      <c r="O54" s="377">
        <f t="shared" si="15"/>
        <v>30</v>
      </c>
      <c r="P54" s="378">
        <f t="shared" si="16"/>
        <v>30</v>
      </c>
      <c r="Q54" s="379">
        <f t="shared" si="40"/>
        <v>3</v>
      </c>
      <c r="R54" s="372">
        <f t="shared" si="60"/>
        <v>0</v>
      </c>
      <c r="S54" s="372">
        <f t="shared" si="61"/>
        <v>1.5</v>
      </c>
      <c r="T54" s="381">
        <f t="shared" si="62"/>
        <v>1.5</v>
      </c>
      <c r="U54" s="382">
        <f t="shared" si="63"/>
        <v>1.2</v>
      </c>
      <c r="V54" s="224" t="s">
        <v>57</v>
      </c>
      <c r="W54" s="213"/>
      <c r="X54" s="259"/>
      <c r="Y54" s="391">
        <f t="shared" si="0"/>
        <v>0</v>
      </c>
      <c r="Z54" s="392">
        <f t="shared" si="1"/>
        <v>0</v>
      </c>
      <c r="AA54" s="393">
        <f t="shared" si="2"/>
        <v>0</v>
      </c>
      <c r="AB54" s="226"/>
      <c r="AC54" s="227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28"/>
      <c r="AS54" s="229"/>
      <c r="AT54" s="217" t="s">
        <v>99</v>
      </c>
      <c r="AU54" s="225">
        <v>3</v>
      </c>
      <c r="AV54" s="399">
        <f t="shared" si="3"/>
        <v>75</v>
      </c>
      <c r="AW54" s="392">
        <f t="shared" si="4"/>
        <v>30</v>
      </c>
      <c r="AX54" s="400">
        <f t="shared" si="5"/>
        <v>30</v>
      </c>
      <c r="AY54" s="25">
        <v>15</v>
      </c>
      <c r="AZ54" s="227">
        <v>15</v>
      </c>
      <c r="BA54" s="25"/>
      <c r="BB54" s="25">
        <v>15</v>
      </c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28"/>
      <c r="BP54" s="571">
        <v>45</v>
      </c>
      <c r="BQ54" s="406">
        <f t="shared" si="21"/>
        <v>25</v>
      </c>
      <c r="BR54" s="407" t="str">
        <f t="shared" si="42"/>
        <v>Wartość prawidłowa</v>
      </c>
      <c r="BS54" s="422">
        <f t="shared" si="64"/>
        <v>15</v>
      </c>
      <c r="BT54" s="85">
        <f t="shared" si="65"/>
        <v>15</v>
      </c>
      <c r="BU54" s="85">
        <f t="shared" si="66"/>
        <v>0</v>
      </c>
      <c r="BV54" s="85">
        <f t="shared" si="67"/>
        <v>0</v>
      </c>
      <c r="BW54" s="85">
        <f t="shared" si="68"/>
        <v>45</v>
      </c>
      <c r="BX54" s="85">
        <f t="shared" si="69"/>
        <v>0</v>
      </c>
      <c r="BY54" s="423">
        <f t="shared" si="70"/>
        <v>75</v>
      </c>
      <c r="BZ54" s="424">
        <f t="shared" si="71"/>
        <v>0.6</v>
      </c>
      <c r="CA54" s="425">
        <f t="shared" si="72"/>
        <v>0.6</v>
      </c>
      <c r="CB54" s="425">
        <f t="shared" si="73"/>
        <v>0</v>
      </c>
      <c r="CC54" s="425">
        <f t="shared" si="74"/>
        <v>0</v>
      </c>
      <c r="CD54" s="425">
        <f t="shared" si="75"/>
        <v>1.8</v>
      </c>
      <c r="CE54" s="425">
        <f t="shared" si="76"/>
        <v>0</v>
      </c>
      <c r="CF54" s="426">
        <f t="shared" si="77"/>
        <v>3</v>
      </c>
      <c r="CG54" s="427">
        <f t="shared" si="78"/>
        <v>30</v>
      </c>
      <c r="CH54" s="428">
        <f t="shared" si="79"/>
        <v>15</v>
      </c>
      <c r="CI54" s="429">
        <f t="shared" si="80"/>
        <v>1.2</v>
      </c>
      <c r="CJ54" s="430">
        <f t="shared" si="81"/>
        <v>0.6</v>
      </c>
      <c r="CK54" s="431">
        <f>Matryca!Q54</f>
        <v>5</v>
      </c>
      <c r="CL54" s="432">
        <f>Matryca!R54</f>
        <v>5</v>
      </c>
      <c r="CM54" s="433">
        <f>Matryca!S54</f>
        <v>3</v>
      </c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</row>
    <row r="55" spans="1:105" s="36" customFormat="1" ht="30" customHeight="1" x14ac:dyDescent="0.25">
      <c r="A55" s="220">
        <v>35</v>
      </c>
      <c r="B55" s="221"/>
      <c r="C55" s="25" t="s">
        <v>106</v>
      </c>
      <c r="D55" s="25"/>
      <c r="E55" s="222">
        <v>2</v>
      </c>
      <c r="F55" s="25" t="s">
        <v>311</v>
      </c>
      <c r="G55" s="53" t="s">
        <v>59</v>
      </c>
      <c r="H55" s="223"/>
      <c r="I55" s="26" t="s">
        <v>317</v>
      </c>
      <c r="J55" s="26"/>
      <c r="K55" s="26"/>
      <c r="L55" s="210" t="s">
        <v>221</v>
      </c>
      <c r="M55" s="375">
        <f t="shared" si="13"/>
        <v>75</v>
      </c>
      <c r="N55" s="376">
        <f t="shared" si="14"/>
        <v>45</v>
      </c>
      <c r="O55" s="377">
        <f t="shared" si="15"/>
        <v>30</v>
      </c>
      <c r="P55" s="378">
        <f t="shared" si="16"/>
        <v>30</v>
      </c>
      <c r="Q55" s="379">
        <f t="shared" si="40"/>
        <v>3</v>
      </c>
      <c r="R55" s="372">
        <f t="shared" si="60"/>
        <v>0</v>
      </c>
      <c r="S55" s="372">
        <f t="shared" si="61"/>
        <v>1.5</v>
      </c>
      <c r="T55" s="381">
        <f t="shared" si="62"/>
        <v>1.5</v>
      </c>
      <c r="U55" s="382">
        <f t="shared" si="63"/>
        <v>1.2</v>
      </c>
      <c r="V55" s="224" t="s">
        <v>99</v>
      </c>
      <c r="W55" s="213"/>
      <c r="X55" s="259"/>
      <c r="Y55" s="391">
        <f t="shared" si="0"/>
        <v>0</v>
      </c>
      <c r="Z55" s="392">
        <f t="shared" si="1"/>
        <v>0</v>
      </c>
      <c r="AA55" s="393">
        <f t="shared" si="2"/>
        <v>0</v>
      </c>
      <c r="AB55" s="226"/>
      <c r="AC55" s="227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28"/>
      <c r="AS55" s="229"/>
      <c r="AT55" s="217" t="s">
        <v>99</v>
      </c>
      <c r="AU55" s="225">
        <v>3</v>
      </c>
      <c r="AV55" s="399">
        <f t="shared" si="3"/>
        <v>75</v>
      </c>
      <c r="AW55" s="392">
        <f t="shared" si="4"/>
        <v>30</v>
      </c>
      <c r="AX55" s="400">
        <f t="shared" si="5"/>
        <v>30</v>
      </c>
      <c r="AY55" s="25">
        <v>15</v>
      </c>
      <c r="AZ55" s="227">
        <v>15</v>
      </c>
      <c r="BA55" s="25"/>
      <c r="BB55" s="25">
        <v>15</v>
      </c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28"/>
      <c r="BP55" s="571">
        <v>45</v>
      </c>
      <c r="BQ55" s="406">
        <f t="shared" si="21"/>
        <v>25</v>
      </c>
      <c r="BR55" s="407" t="str">
        <f t="shared" si="42"/>
        <v>Wartość prawidłowa</v>
      </c>
      <c r="BS55" s="422">
        <f t="shared" si="64"/>
        <v>15</v>
      </c>
      <c r="BT55" s="85">
        <f t="shared" si="65"/>
        <v>15</v>
      </c>
      <c r="BU55" s="85">
        <f t="shared" si="66"/>
        <v>0</v>
      </c>
      <c r="BV55" s="85">
        <f t="shared" si="67"/>
        <v>0</v>
      </c>
      <c r="BW55" s="85">
        <f t="shared" si="68"/>
        <v>45</v>
      </c>
      <c r="BX55" s="85">
        <f t="shared" si="69"/>
        <v>0</v>
      </c>
      <c r="BY55" s="423">
        <f t="shared" si="70"/>
        <v>75</v>
      </c>
      <c r="BZ55" s="424">
        <f t="shared" si="71"/>
        <v>0.6</v>
      </c>
      <c r="CA55" s="425">
        <f t="shared" si="72"/>
        <v>0.6</v>
      </c>
      <c r="CB55" s="425">
        <f t="shared" si="73"/>
        <v>0</v>
      </c>
      <c r="CC55" s="425">
        <f t="shared" si="74"/>
        <v>0</v>
      </c>
      <c r="CD55" s="425">
        <f t="shared" si="75"/>
        <v>1.8</v>
      </c>
      <c r="CE55" s="425">
        <f t="shared" si="76"/>
        <v>0</v>
      </c>
      <c r="CF55" s="426">
        <f t="shared" si="77"/>
        <v>3</v>
      </c>
      <c r="CG55" s="427">
        <f t="shared" si="78"/>
        <v>30</v>
      </c>
      <c r="CH55" s="428">
        <f t="shared" si="79"/>
        <v>15</v>
      </c>
      <c r="CI55" s="429">
        <f t="shared" si="80"/>
        <v>1.2</v>
      </c>
      <c r="CJ55" s="430">
        <f t="shared" si="81"/>
        <v>0.6</v>
      </c>
      <c r="CK55" s="431">
        <f>Matryca!Q55</f>
        <v>5</v>
      </c>
      <c r="CL55" s="432">
        <f>Matryca!R55</f>
        <v>4</v>
      </c>
      <c r="CM55" s="433">
        <f>Matryca!S55</f>
        <v>3</v>
      </c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</row>
    <row r="56" spans="1:105" s="36" customFormat="1" ht="31.5" x14ac:dyDescent="0.25">
      <c r="A56" s="220">
        <v>36</v>
      </c>
      <c r="B56" s="221"/>
      <c r="C56" s="25" t="s">
        <v>106</v>
      </c>
      <c r="D56" s="25"/>
      <c r="E56" s="222">
        <v>2</v>
      </c>
      <c r="F56" s="25" t="s">
        <v>311</v>
      </c>
      <c r="G56" s="53" t="s">
        <v>59</v>
      </c>
      <c r="H56" s="223"/>
      <c r="I56" s="26" t="s">
        <v>318</v>
      </c>
      <c r="J56" s="26"/>
      <c r="K56" s="26"/>
      <c r="L56" s="210" t="s">
        <v>221</v>
      </c>
      <c r="M56" s="375">
        <f t="shared" ref="M56:M58" si="84">Y56+AV56</f>
        <v>75</v>
      </c>
      <c r="N56" s="376">
        <f t="shared" si="14"/>
        <v>40</v>
      </c>
      <c r="O56" s="377">
        <f t="shared" ref="O56:O58" si="85">Z56+AW56</f>
        <v>35</v>
      </c>
      <c r="P56" s="378">
        <f t="shared" ref="P56:P58" si="86">AA56+AX56</f>
        <v>35</v>
      </c>
      <c r="Q56" s="379">
        <f t="shared" si="40"/>
        <v>3</v>
      </c>
      <c r="R56" s="372">
        <f t="shared" si="60"/>
        <v>0</v>
      </c>
      <c r="S56" s="372">
        <f t="shared" si="61"/>
        <v>1.7142857142857142</v>
      </c>
      <c r="T56" s="381">
        <f t="shared" si="62"/>
        <v>1.2857142857142858</v>
      </c>
      <c r="U56" s="382">
        <f t="shared" si="63"/>
        <v>1.4</v>
      </c>
      <c r="V56" s="224" t="s">
        <v>99</v>
      </c>
      <c r="W56" s="213"/>
      <c r="X56" s="259"/>
      <c r="Y56" s="391">
        <f t="shared" ref="Y56:Y58" si="87">AS56+Z56</f>
        <v>0</v>
      </c>
      <c r="Z56" s="392">
        <f t="shared" ref="Z56:Z58" si="88">AR56+AA56</f>
        <v>0</v>
      </c>
      <c r="AA56" s="393">
        <f t="shared" ref="AA56:AA58" si="89">(SUM(AB56:AQ56))-AC56</f>
        <v>0</v>
      </c>
      <c r="AB56" s="226"/>
      <c r="AC56" s="227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28"/>
      <c r="AS56" s="229"/>
      <c r="AT56" s="217" t="s">
        <v>99</v>
      </c>
      <c r="AU56" s="225">
        <v>3</v>
      </c>
      <c r="AV56" s="399">
        <f t="shared" ref="AV56:AV58" si="90">BP56+AW56</f>
        <v>75</v>
      </c>
      <c r="AW56" s="392">
        <f t="shared" ref="AW56:AW58" si="91">BO56+AX56</f>
        <v>35</v>
      </c>
      <c r="AX56" s="400">
        <f t="shared" ref="AX56:AX58" si="92">(SUM(AY56:BN56))-AZ56</f>
        <v>35</v>
      </c>
      <c r="AY56" s="25">
        <v>15</v>
      </c>
      <c r="AZ56" s="227">
        <v>15</v>
      </c>
      <c r="BA56" s="25"/>
      <c r="BB56" s="25">
        <v>20</v>
      </c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28"/>
      <c r="BP56" s="571">
        <v>40</v>
      </c>
      <c r="BQ56" s="406">
        <f t="shared" si="21"/>
        <v>25</v>
      </c>
      <c r="BR56" s="407" t="str">
        <f t="shared" si="42"/>
        <v>Wartość prawidłowa</v>
      </c>
      <c r="BS56" s="422">
        <f t="shared" si="64"/>
        <v>20</v>
      </c>
      <c r="BT56" s="85">
        <f t="shared" si="65"/>
        <v>15</v>
      </c>
      <c r="BU56" s="85">
        <f t="shared" si="66"/>
        <v>0</v>
      </c>
      <c r="BV56" s="85">
        <f t="shared" si="67"/>
        <v>0</v>
      </c>
      <c r="BW56" s="85">
        <f t="shared" si="68"/>
        <v>40</v>
      </c>
      <c r="BX56" s="85">
        <f t="shared" si="69"/>
        <v>0</v>
      </c>
      <c r="BY56" s="423">
        <f t="shared" si="70"/>
        <v>75</v>
      </c>
      <c r="BZ56" s="424">
        <f t="shared" si="71"/>
        <v>0.8</v>
      </c>
      <c r="CA56" s="425">
        <f t="shared" si="72"/>
        <v>0.6</v>
      </c>
      <c r="CB56" s="425">
        <f t="shared" si="73"/>
        <v>0</v>
      </c>
      <c r="CC56" s="425">
        <f t="shared" si="74"/>
        <v>0</v>
      </c>
      <c r="CD56" s="425">
        <f t="shared" si="75"/>
        <v>1.6</v>
      </c>
      <c r="CE56" s="425">
        <f t="shared" si="76"/>
        <v>0</v>
      </c>
      <c r="CF56" s="426">
        <f t="shared" si="77"/>
        <v>3</v>
      </c>
      <c r="CG56" s="427">
        <f t="shared" si="78"/>
        <v>35</v>
      </c>
      <c r="CH56" s="428">
        <f t="shared" si="79"/>
        <v>15</v>
      </c>
      <c r="CI56" s="429">
        <f t="shared" si="80"/>
        <v>1.4</v>
      </c>
      <c r="CJ56" s="430">
        <f t="shared" si="81"/>
        <v>0.6</v>
      </c>
      <c r="CK56" s="431">
        <f>Matryca!Q56</f>
        <v>5</v>
      </c>
      <c r="CL56" s="432">
        <f>Matryca!R56</f>
        <v>5</v>
      </c>
      <c r="CM56" s="433">
        <f>Matryca!S56</f>
        <v>3</v>
      </c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</row>
    <row r="57" spans="1:105" s="36" customFormat="1" ht="47.25" x14ac:dyDescent="0.25">
      <c r="A57" s="220">
        <v>37</v>
      </c>
      <c r="B57" s="273"/>
      <c r="C57" s="47" t="s">
        <v>106</v>
      </c>
      <c r="D57" s="47"/>
      <c r="E57" s="274">
        <v>2</v>
      </c>
      <c r="F57" s="47" t="s">
        <v>311</v>
      </c>
      <c r="G57" s="53" t="s">
        <v>60</v>
      </c>
      <c r="H57" s="223"/>
      <c r="I57" s="577" t="s">
        <v>319</v>
      </c>
      <c r="J57" s="26"/>
      <c r="K57" s="26"/>
      <c r="L57" s="210" t="s">
        <v>221</v>
      </c>
      <c r="M57" s="472">
        <f t="shared" si="84"/>
        <v>75</v>
      </c>
      <c r="N57" s="473">
        <f t="shared" si="14"/>
        <v>50</v>
      </c>
      <c r="O57" s="474">
        <f t="shared" si="85"/>
        <v>25</v>
      </c>
      <c r="P57" s="475">
        <f t="shared" si="86"/>
        <v>25</v>
      </c>
      <c r="Q57" s="476">
        <f t="shared" si="40"/>
        <v>3</v>
      </c>
      <c r="R57" s="477">
        <f t="shared" si="60"/>
        <v>0</v>
      </c>
      <c r="S57" s="372">
        <f t="shared" si="61"/>
        <v>1.8</v>
      </c>
      <c r="T57" s="478">
        <f t="shared" si="62"/>
        <v>1.2</v>
      </c>
      <c r="U57" s="479">
        <f t="shared" si="63"/>
        <v>1</v>
      </c>
      <c r="V57" s="275" t="s">
        <v>57</v>
      </c>
      <c r="W57" s="276"/>
      <c r="X57" s="277"/>
      <c r="Y57" s="483">
        <f t="shared" si="87"/>
        <v>0</v>
      </c>
      <c r="Z57" s="484">
        <f t="shared" si="88"/>
        <v>0</v>
      </c>
      <c r="AA57" s="485">
        <f t="shared" si="89"/>
        <v>0</v>
      </c>
      <c r="AB57" s="240"/>
      <c r="AC57" s="241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242"/>
      <c r="AS57" s="243"/>
      <c r="AT57" s="278" t="s">
        <v>57</v>
      </c>
      <c r="AU57" s="239">
        <v>3</v>
      </c>
      <c r="AV57" s="486">
        <f t="shared" si="90"/>
        <v>75</v>
      </c>
      <c r="AW57" s="484">
        <f t="shared" si="91"/>
        <v>25</v>
      </c>
      <c r="AX57" s="487">
        <f t="shared" si="92"/>
        <v>25</v>
      </c>
      <c r="AY57" s="47">
        <v>10</v>
      </c>
      <c r="AZ57" s="241">
        <v>10</v>
      </c>
      <c r="BA57" s="47"/>
      <c r="BB57" s="47">
        <v>15</v>
      </c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242"/>
      <c r="BP57" s="574">
        <v>50</v>
      </c>
      <c r="BQ57" s="489">
        <f t="shared" si="21"/>
        <v>25</v>
      </c>
      <c r="BR57" s="407" t="str">
        <f t="shared" si="41"/>
        <v>Wartość prawidłowa</v>
      </c>
      <c r="BS57" s="422">
        <f t="shared" si="64"/>
        <v>15</v>
      </c>
      <c r="BT57" s="85">
        <f t="shared" si="65"/>
        <v>10</v>
      </c>
      <c r="BU57" s="85">
        <f t="shared" si="66"/>
        <v>0</v>
      </c>
      <c r="BV57" s="85">
        <f t="shared" si="67"/>
        <v>0</v>
      </c>
      <c r="BW57" s="85">
        <f t="shared" si="68"/>
        <v>50</v>
      </c>
      <c r="BX57" s="85">
        <f t="shared" si="69"/>
        <v>0</v>
      </c>
      <c r="BY57" s="423">
        <f t="shared" si="70"/>
        <v>75</v>
      </c>
      <c r="BZ57" s="424">
        <f t="shared" si="71"/>
        <v>0.6</v>
      </c>
      <c r="CA57" s="425">
        <f t="shared" si="72"/>
        <v>0.4</v>
      </c>
      <c r="CB57" s="425">
        <f t="shared" si="73"/>
        <v>0</v>
      </c>
      <c r="CC57" s="425">
        <f t="shared" si="74"/>
        <v>0</v>
      </c>
      <c r="CD57" s="425">
        <f t="shared" si="75"/>
        <v>2</v>
      </c>
      <c r="CE57" s="425">
        <f t="shared" si="76"/>
        <v>0</v>
      </c>
      <c r="CF57" s="426">
        <f t="shared" si="77"/>
        <v>3</v>
      </c>
      <c r="CG57" s="427">
        <f t="shared" si="78"/>
        <v>25</v>
      </c>
      <c r="CH57" s="428">
        <f t="shared" si="79"/>
        <v>10</v>
      </c>
      <c r="CI57" s="429">
        <f t="shared" si="80"/>
        <v>1</v>
      </c>
      <c r="CJ57" s="430">
        <f t="shared" si="81"/>
        <v>0.4</v>
      </c>
      <c r="CK57" s="431">
        <f>Matryca!Q57</f>
        <v>6</v>
      </c>
      <c r="CL57" s="432">
        <f>Matryca!R57</f>
        <v>2</v>
      </c>
      <c r="CM57" s="433">
        <f>Matryca!S57</f>
        <v>2</v>
      </c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</row>
    <row r="58" spans="1:105" s="36" customFormat="1" ht="120" customHeight="1" x14ac:dyDescent="0.25">
      <c r="A58" s="220">
        <v>38</v>
      </c>
      <c r="B58" s="222"/>
      <c r="C58" s="25" t="s">
        <v>106</v>
      </c>
      <c r="D58" s="25"/>
      <c r="E58" s="222">
        <v>2</v>
      </c>
      <c r="F58" s="25" t="s">
        <v>311</v>
      </c>
      <c r="G58" s="53" t="s">
        <v>60</v>
      </c>
      <c r="H58" s="223"/>
      <c r="I58" s="236" t="s">
        <v>640</v>
      </c>
      <c r="J58" s="26"/>
      <c r="K58" s="26" t="s">
        <v>221</v>
      </c>
      <c r="L58" s="210" t="s">
        <v>221</v>
      </c>
      <c r="M58" s="375">
        <f t="shared" si="84"/>
        <v>75</v>
      </c>
      <c r="N58" s="376">
        <f t="shared" si="14"/>
        <v>50</v>
      </c>
      <c r="O58" s="377">
        <f t="shared" si="85"/>
        <v>25</v>
      </c>
      <c r="P58" s="378">
        <f t="shared" si="86"/>
        <v>25</v>
      </c>
      <c r="Q58" s="379">
        <f t="shared" si="40"/>
        <v>3</v>
      </c>
      <c r="R58" s="380">
        <f t="shared" si="60"/>
        <v>0</v>
      </c>
      <c r="S58" s="372">
        <f t="shared" si="61"/>
        <v>1.8</v>
      </c>
      <c r="T58" s="478">
        <f t="shared" si="62"/>
        <v>1.2</v>
      </c>
      <c r="U58" s="471">
        <f t="shared" si="63"/>
        <v>1</v>
      </c>
      <c r="V58" s="224" t="s">
        <v>57</v>
      </c>
      <c r="W58" s="226"/>
      <c r="X58" s="259"/>
      <c r="Y58" s="391">
        <f t="shared" si="87"/>
        <v>0</v>
      </c>
      <c r="Z58" s="392">
        <f t="shared" si="88"/>
        <v>0</v>
      </c>
      <c r="AA58" s="393">
        <f t="shared" si="89"/>
        <v>0</v>
      </c>
      <c r="AB58" s="226"/>
      <c r="AC58" s="227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28"/>
      <c r="AS58" s="229"/>
      <c r="AT58" s="220" t="s">
        <v>57</v>
      </c>
      <c r="AU58" s="225">
        <v>3</v>
      </c>
      <c r="AV58" s="399">
        <f t="shared" si="90"/>
        <v>75</v>
      </c>
      <c r="AW58" s="392">
        <f t="shared" si="91"/>
        <v>25</v>
      </c>
      <c r="AX58" s="400">
        <f t="shared" si="92"/>
        <v>25</v>
      </c>
      <c r="AY58" s="25">
        <v>10</v>
      </c>
      <c r="AZ58" s="227">
        <v>10</v>
      </c>
      <c r="BA58" s="25"/>
      <c r="BB58" s="25">
        <v>15</v>
      </c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28"/>
      <c r="BP58" s="571">
        <v>50</v>
      </c>
      <c r="BQ58" s="490">
        <f t="shared" si="21"/>
        <v>25</v>
      </c>
      <c r="BR58" s="491" t="str">
        <f t="shared" si="41"/>
        <v>Wartość prawidłowa</v>
      </c>
      <c r="BS58" s="422">
        <f t="shared" si="64"/>
        <v>15</v>
      </c>
      <c r="BT58" s="85">
        <f t="shared" si="65"/>
        <v>10</v>
      </c>
      <c r="BU58" s="85">
        <f t="shared" si="66"/>
        <v>0</v>
      </c>
      <c r="BV58" s="85">
        <f t="shared" si="67"/>
        <v>0</v>
      </c>
      <c r="BW58" s="85">
        <f t="shared" si="68"/>
        <v>50</v>
      </c>
      <c r="BX58" s="85">
        <f t="shared" si="69"/>
        <v>0</v>
      </c>
      <c r="BY58" s="423">
        <f t="shared" si="70"/>
        <v>75</v>
      </c>
      <c r="BZ58" s="424">
        <f t="shared" si="71"/>
        <v>0.6</v>
      </c>
      <c r="CA58" s="425">
        <f t="shared" si="72"/>
        <v>0.4</v>
      </c>
      <c r="CB58" s="425">
        <f t="shared" si="73"/>
        <v>0</v>
      </c>
      <c r="CC58" s="425">
        <f t="shared" si="74"/>
        <v>0</v>
      </c>
      <c r="CD58" s="425">
        <f t="shared" si="75"/>
        <v>2</v>
      </c>
      <c r="CE58" s="425">
        <f t="shared" si="76"/>
        <v>0</v>
      </c>
      <c r="CF58" s="426">
        <f t="shared" si="77"/>
        <v>3</v>
      </c>
      <c r="CG58" s="427">
        <f t="shared" si="78"/>
        <v>25</v>
      </c>
      <c r="CH58" s="428">
        <f t="shared" si="79"/>
        <v>10</v>
      </c>
      <c r="CI58" s="429">
        <f t="shared" si="80"/>
        <v>1</v>
      </c>
      <c r="CJ58" s="430">
        <f t="shared" si="81"/>
        <v>0.4</v>
      </c>
      <c r="CK58" s="431">
        <f>Matryca!Q58</f>
        <v>2</v>
      </c>
      <c r="CL58" s="432">
        <f>Matryca!R58</f>
        <v>3</v>
      </c>
      <c r="CM58" s="433">
        <f>Matryca!S58</f>
        <v>3</v>
      </c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</row>
    <row r="59" spans="1:105" s="36" customFormat="1" ht="63" x14ac:dyDescent="0.25">
      <c r="A59" s="220">
        <v>39</v>
      </c>
      <c r="B59" s="221"/>
      <c r="C59" s="53" t="s">
        <v>106</v>
      </c>
      <c r="D59" s="53"/>
      <c r="E59" s="221">
        <v>2</v>
      </c>
      <c r="F59" s="53" t="s">
        <v>311</v>
      </c>
      <c r="G59" s="53" t="s">
        <v>60</v>
      </c>
      <c r="H59" s="223"/>
      <c r="I59" s="260" t="s">
        <v>637</v>
      </c>
      <c r="J59" s="26"/>
      <c r="K59" s="26"/>
      <c r="L59" s="210" t="s">
        <v>221</v>
      </c>
      <c r="M59" s="465">
        <f>Y59+AV59</f>
        <v>75</v>
      </c>
      <c r="N59" s="466">
        <f>AS59+BP59</f>
        <v>50</v>
      </c>
      <c r="O59" s="467">
        <f t="shared" ref="O59:P59" si="93">Z59+AW59</f>
        <v>25</v>
      </c>
      <c r="P59" s="468">
        <f t="shared" si="93"/>
        <v>25</v>
      </c>
      <c r="Q59" s="469">
        <f>X59+AU59</f>
        <v>3</v>
      </c>
      <c r="R59" s="372">
        <f t="shared" si="60"/>
        <v>0</v>
      </c>
      <c r="S59" s="372">
        <f t="shared" si="61"/>
        <v>1.8</v>
      </c>
      <c r="T59" s="478">
        <f t="shared" si="62"/>
        <v>1.2</v>
      </c>
      <c r="U59" s="471">
        <f t="shared" si="63"/>
        <v>1</v>
      </c>
      <c r="V59" s="224" t="s">
        <v>57</v>
      </c>
      <c r="W59" s="213"/>
      <c r="X59" s="261"/>
      <c r="Y59" s="481">
        <f>AS59+Z59</f>
        <v>0</v>
      </c>
      <c r="Z59" s="397">
        <f>AR59+AA59</f>
        <v>0</v>
      </c>
      <c r="AA59" s="482">
        <f>(SUM(AB59:AQ59))-AC59</f>
        <v>0</v>
      </c>
      <c r="AB59" s="213"/>
      <c r="AC59" s="214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215"/>
      <c r="AS59" s="216"/>
      <c r="AT59" s="217" t="s">
        <v>57</v>
      </c>
      <c r="AU59" s="261">
        <v>3</v>
      </c>
      <c r="AV59" s="481">
        <f>BP59+AW59</f>
        <v>75</v>
      </c>
      <c r="AW59" s="397">
        <f>BO59+AX59</f>
        <v>25</v>
      </c>
      <c r="AX59" s="401">
        <f>(SUM(AY59:BN59))-AZ59</f>
        <v>25</v>
      </c>
      <c r="AY59" s="213">
        <v>10</v>
      </c>
      <c r="AZ59" s="214">
        <v>10</v>
      </c>
      <c r="BA59" s="53"/>
      <c r="BB59" s="53">
        <v>15</v>
      </c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215"/>
      <c r="BP59" s="575">
        <v>50</v>
      </c>
      <c r="BQ59" s="406">
        <f>IFERROR(M59/Q59," ")</f>
        <v>25</v>
      </c>
      <c r="BR59" s="407" t="str">
        <f>IF(OR(BQ59&gt;30,BQ59&lt;25),"1 ECTS powinien mieścić się przedziale 25-30h","Wartość prawidłowa")</f>
        <v>Wartość prawidłowa</v>
      </c>
      <c r="BS59" s="422">
        <f t="shared" si="64"/>
        <v>15</v>
      </c>
      <c r="BT59" s="85">
        <f t="shared" si="65"/>
        <v>10</v>
      </c>
      <c r="BU59" s="85">
        <f t="shared" si="66"/>
        <v>0</v>
      </c>
      <c r="BV59" s="85">
        <f t="shared" si="67"/>
        <v>0</v>
      </c>
      <c r="BW59" s="85">
        <f t="shared" si="68"/>
        <v>50</v>
      </c>
      <c r="BX59" s="85">
        <f t="shared" si="69"/>
        <v>0</v>
      </c>
      <c r="BY59" s="423">
        <f t="shared" si="70"/>
        <v>75</v>
      </c>
      <c r="BZ59" s="424">
        <f t="shared" si="71"/>
        <v>0.6</v>
      </c>
      <c r="CA59" s="425">
        <f t="shared" si="72"/>
        <v>0.4</v>
      </c>
      <c r="CB59" s="425">
        <f t="shared" si="73"/>
        <v>0</v>
      </c>
      <c r="CC59" s="425">
        <f t="shared" si="74"/>
        <v>0</v>
      </c>
      <c r="CD59" s="425">
        <f t="shared" si="75"/>
        <v>2</v>
      </c>
      <c r="CE59" s="425">
        <f t="shared" si="76"/>
        <v>0</v>
      </c>
      <c r="CF59" s="426">
        <f t="shared" si="77"/>
        <v>3</v>
      </c>
      <c r="CG59" s="427">
        <f t="shared" si="78"/>
        <v>25</v>
      </c>
      <c r="CH59" s="428">
        <f t="shared" si="79"/>
        <v>10</v>
      </c>
      <c r="CI59" s="429">
        <f t="shared" si="80"/>
        <v>1</v>
      </c>
      <c r="CJ59" s="430">
        <f t="shared" si="81"/>
        <v>0.4</v>
      </c>
      <c r="CK59" s="431">
        <f>Matryca!Q59</f>
        <v>2</v>
      </c>
      <c r="CL59" s="432">
        <f>Matryca!R59</f>
        <v>1</v>
      </c>
      <c r="CM59" s="433">
        <f>Matryca!S59</f>
        <v>2</v>
      </c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</row>
    <row r="60" spans="1:105" s="36" customFormat="1" ht="33" customHeight="1" thickBot="1" x14ac:dyDescent="0.3">
      <c r="A60" s="220">
        <v>40</v>
      </c>
      <c r="B60" s="274"/>
      <c r="C60" s="47" t="s">
        <v>106</v>
      </c>
      <c r="D60" s="47"/>
      <c r="E60" s="274">
        <v>2</v>
      </c>
      <c r="F60" s="47" t="s">
        <v>311</v>
      </c>
      <c r="G60" s="47" t="s">
        <v>59</v>
      </c>
      <c r="H60" s="279"/>
      <c r="I60" s="48" t="s">
        <v>639</v>
      </c>
      <c r="J60" s="48"/>
      <c r="K60" s="48" t="s">
        <v>221</v>
      </c>
      <c r="L60" s="210" t="s">
        <v>221</v>
      </c>
      <c r="M60" s="472">
        <f>Y60+AV60</f>
        <v>75</v>
      </c>
      <c r="N60" s="473">
        <f>AS60+BP60</f>
        <v>45</v>
      </c>
      <c r="O60" s="474">
        <f>Z60+AW60</f>
        <v>30</v>
      </c>
      <c r="P60" s="475">
        <f>AA60+AX60</f>
        <v>30</v>
      </c>
      <c r="Q60" s="476">
        <f>X60+AU60</f>
        <v>3</v>
      </c>
      <c r="R60" s="380">
        <f t="shared" ref="R60" si="94">IFERROR((AL60+BI60)*Q60/O60," ")</f>
        <v>0</v>
      </c>
      <c r="S60" s="372">
        <f t="shared" ref="S60" si="95">IFERROR(IF(L60="tak",(SUM(AE60:AL60,AQ60,BB60:BI60,BN60))*Q60/O60,0),0)</f>
        <v>1.5</v>
      </c>
      <c r="T60" s="478">
        <f t="shared" ref="T60" si="96">IFERROR((AC60+AO60+AZ60+BL60)*Q60/O60," ")</f>
        <v>1.5</v>
      </c>
      <c r="U60" s="480">
        <f t="shared" ref="U60" si="97">IFERROR((SUM(AB60,AD60:AN60,AP60:AQ60,AY60,BA60:BK60,BM60:BN60)*Q60/M60)," ")</f>
        <v>1.2</v>
      </c>
      <c r="V60" s="280" t="s">
        <v>57</v>
      </c>
      <c r="W60" s="240" t="s">
        <v>57</v>
      </c>
      <c r="X60" s="277">
        <v>3</v>
      </c>
      <c r="Y60" s="483">
        <f t="shared" ref="Y60" si="98">AS60+Z60</f>
        <v>75</v>
      </c>
      <c r="Z60" s="484">
        <f t="shared" ref="Z60" si="99">AR60+AA60</f>
        <v>30</v>
      </c>
      <c r="AA60" s="485">
        <f t="shared" ref="AA60" si="100">(SUM(AB60:AQ60))-AC60</f>
        <v>30</v>
      </c>
      <c r="AB60" s="281">
        <v>15</v>
      </c>
      <c r="AC60" s="241">
        <v>15</v>
      </c>
      <c r="AD60" s="47"/>
      <c r="AE60" s="47">
        <v>15</v>
      </c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242"/>
      <c r="AS60" s="243">
        <v>45</v>
      </c>
      <c r="AT60" s="281"/>
      <c r="AU60" s="239"/>
      <c r="AV60" s="486">
        <f>BP60+AW60</f>
        <v>0</v>
      </c>
      <c r="AW60" s="484">
        <f>BO60+AX60</f>
        <v>0</v>
      </c>
      <c r="AX60" s="487">
        <f>(SUM(AY60:BN60))-AZ60</f>
        <v>0</v>
      </c>
      <c r="AY60" s="47"/>
      <c r="AZ60" s="241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242"/>
      <c r="BP60" s="574"/>
      <c r="BQ60" s="490">
        <f t="shared" ref="BQ60" si="101">IFERROR(M60/Q60," ")</f>
        <v>25</v>
      </c>
      <c r="BR60" s="408" t="str">
        <f>IF(OR(BQ60&gt;30,BQ60&lt;25),"1 ECTS powinien mieścić się przedziale 25-30h","Wartość prawidłowa")</f>
        <v>Wartość prawidłowa</v>
      </c>
      <c r="BS60" s="446">
        <f t="shared" ref="BS60" si="102">SUM(AB60,AD60:AP60,AY60,BA60:BM60)-AC60-AZ60-AO60-BL60</f>
        <v>15</v>
      </c>
      <c r="BT60" s="447">
        <f t="shared" ref="BT60" si="103">AC60+AZ60</f>
        <v>15</v>
      </c>
      <c r="BU60" s="447">
        <f t="shared" ref="BU60" si="104">AO60+BL60</f>
        <v>0</v>
      </c>
      <c r="BV60" s="447">
        <f t="shared" ref="BV60" si="105">AR60+BO60</f>
        <v>0</v>
      </c>
      <c r="BW60" s="447">
        <f t="shared" ref="BW60" si="106">N60</f>
        <v>45</v>
      </c>
      <c r="BX60" s="447">
        <f t="shared" ref="BX60" si="107">AQ60+BN60</f>
        <v>0</v>
      </c>
      <c r="BY60" s="448">
        <f t="shared" ref="BY60" si="108">SUM(BS60:BX60)</f>
        <v>75</v>
      </c>
      <c r="BZ60" s="449">
        <f t="shared" ref="BZ60" si="109">IFERROR((BS60*Q60)/BY60," ")</f>
        <v>0.6</v>
      </c>
      <c r="CA60" s="450">
        <f t="shared" ref="CA60" si="110">IFERROR((BT60*Q60)/BY60," ")</f>
        <v>0.6</v>
      </c>
      <c r="CB60" s="450">
        <f t="shared" ref="CB60" si="111">IFERROR((BU60*Q60)/BY60," ")</f>
        <v>0</v>
      </c>
      <c r="CC60" s="450">
        <f t="shared" ref="CC60" si="112">IFERROR((BV60*Q60)/BY60," ")</f>
        <v>0</v>
      </c>
      <c r="CD60" s="450">
        <f t="shared" ref="CD60" si="113">IFERROR((BW60*Q60)/BY60," ")</f>
        <v>1.8</v>
      </c>
      <c r="CE60" s="450">
        <f t="shared" ref="CE60" si="114">IFERROR((BX60*Q60)/BY60," ")</f>
        <v>0</v>
      </c>
      <c r="CF60" s="451">
        <f t="shared" ref="CF60" si="115">IFERROR((SUM(BZ60:CE60))," ")</f>
        <v>3</v>
      </c>
      <c r="CG60" s="452">
        <f t="shared" ref="CG60" si="116">SUM(BS60:BT60,CE60)</f>
        <v>30</v>
      </c>
      <c r="CH60" s="453">
        <f t="shared" ref="CH60" si="117">SUM(BT60:BU60)</f>
        <v>15</v>
      </c>
      <c r="CI60" s="434">
        <f t="shared" ref="CI60" si="118">SUM(BZ60:CA60,CE60)</f>
        <v>1.2</v>
      </c>
      <c r="CJ60" s="435">
        <f t="shared" ref="CJ60" si="119">SUM(CA60:CB60)</f>
        <v>0.6</v>
      </c>
      <c r="CK60" s="436">
        <f>Matryca!Q60</f>
        <v>2</v>
      </c>
      <c r="CL60" s="437">
        <f>Matryca!R60</f>
        <v>3</v>
      </c>
      <c r="CM60" s="438">
        <f>Matryca!S60</f>
        <v>3</v>
      </c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</row>
    <row r="61" spans="1:105" s="36" customFormat="1" ht="30" customHeight="1" thickBot="1" x14ac:dyDescent="0.3">
      <c r="A61" s="220">
        <v>41</v>
      </c>
      <c r="B61" s="274"/>
      <c r="C61" s="47" t="s">
        <v>106</v>
      </c>
      <c r="D61" s="47"/>
      <c r="E61" s="274">
        <v>2</v>
      </c>
      <c r="F61" s="47" t="s">
        <v>311</v>
      </c>
      <c r="G61" s="47"/>
      <c r="H61" s="279"/>
      <c r="I61" s="48"/>
      <c r="J61" s="48"/>
      <c r="K61" s="48"/>
      <c r="L61" s="210"/>
      <c r="M61" s="472">
        <f>Y61+AV61</f>
        <v>0</v>
      </c>
      <c r="N61" s="473">
        <f>AS61+BP61</f>
        <v>0</v>
      </c>
      <c r="O61" s="474">
        <f>Z61+AW61</f>
        <v>0</v>
      </c>
      <c r="P61" s="475">
        <f>AA61+AX61</f>
        <v>0</v>
      </c>
      <c r="Q61" s="476">
        <f>X61+AU61</f>
        <v>0</v>
      </c>
      <c r="R61" s="380" t="str">
        <f t="shared" si="60"/>
        <v xml:space="preserve"> </v>
      </c>
      <c r="S61" s="372">
        <f t="shared" si="61"/>
        <v>0</v>
      </c>
      <c r="T61" s="478" t="str">
        <f t="shared" si="62"/>
        <v xml:space="preserve"> </v>
      </c>
      <c r="U61" s="480" t="str">
        <f t="shared" si="63"/>
        <v xml:space="preserve"> </v>
      </c>
      <c r="V61" s="280"/>
      <c r="W61" s="240"/>
      <c r="X61" s="277"/>
      <c r="Y61" s="483">
        <f t="shared" ref="Y61" si="120">AS61+Z61</f>
        <v>0</v>
      </c>
      <c r="Z61" s="484">
        <f t="shared" ref="Z61" si="121">AR61+AA61</f>
        <v>0</v>
      </c>
      <c r="AA61" s="485">
        <f t="shared" ref="AA61" si="122">(SUM(AB61:AQ61))-AC61</f>
        <v>0</v>
      </c>
      <c r="AB61" s="281"/>
      <c r="AC61" s="241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242"/>
      <c r="AS61" s="243"/>
      <c r="AT61" s="559"/>
      <c r="AU61" s="246"/>
      <c r="AV61" s="402">
        <f>BP61+AW61</f>
        <v>0</v>
      </c>
      <c r="AW61" s="394">
        <f>BO61+AX61</f>
        <v>0</v>
      </c>
      <c r="AX61" s="403">
        <f>(SUM(AY61:BN61))-AZ61</f>
        <v>0</v>
      </c>
      <c r="AY61" s="248"/>
      <c r="AZ61" s="247"/>
      <c r="BA61" s="248"/>
      <c r="BB61" s="248"/>
      <c r="BC61" s="248"/>
      <c r="BD61" s="248"/>
      <c r="BE61" s="248"/>
      <c r="BF61" s="248"/>
      <c r="BG61" s="248"/>
      <c r="BH61" s="248"/>
      <c r="BI61" s="248"/>
      <c r="BJ61" s="248"/>
      <c r="BK61" s="248"/>
      <c r="BL61" s="248"/>
      <c r="BM61" s="248"/>
      <c r="BN61" s="248"/>
      <c r="BO61" s="249"/>
      <c r="BP61" s="576"/>
      <c r="BQ61" s="490" t="str">
        <f t="shared" ref="BQ61" si="123">IFERROR(M61/Q61," ")</f>
        <v xml:space="preserve"> </v>
      </c>
      <c r="BR61" s="408" t="str">
        <f>IF(OR(BQ61&gt;30,BQ61&lt;25),"1 ECTS powinien mieścić się przedziale 25-30h","Wartość prawidłowa")</f>
        <v>1 ECTS powinien mieścić się przedziale 25-30h</v>
      </c>
      <c r="BS61" s="446">
        <f t="shared" si="64"/>
        <v>0</v>
      </c>
      <c r="BT61" s="447">
        <f t="shared" si="65"/>
        <v>0</v>
      </c>
      <c r="BU61" s="447">
        <f t="shared" si="66"/>
        <v>0</v>
      </c>
      <c r="BV61" s="447">
        <f t="shared" si="67"/>
        <v>0</v>
      </c>
      <c r="BW61" s="447">
        <f t="shared" si="68"/>
        <v>0</v>
      </c>
      <c r="BX61" s="447">
        <f t="shared" si="69"/>
        <v>0</v>
      </c>
      <c r="BY61" s="448">
        <f t="shared" si="70"/>
        <v>0</v>
      </c>
      <c r="BZ61" s="449" t="str">
        <f t="shared" si="71"/>
        <v xml:space="preserve"> </v>
      </c>
      <c r="CA61" s="450" t="str">
        <f t="shared" si="72"/>
        <v xml:space="preserve"> </v>
      </c>
      <c r="CB61" s="450" t="str">
        <f t="shared" si="73"/>
        <v xml:space="preserve"> </v>
      </c>
      <c r="CC61" s="450" t="str">
        <f t="shared" si="74"/>
        <v xml:space="preserve"> </v>
      </c>
      <c r="CD61" s="450" t="str">
        <f t="shared" si="75"/>
        <v xml:space="preserve"> </v>
      </c>
      <c r="CE61" s="450" t="str">
        <f t="shared" si="76"/>
        <v xml:space="preserve"> </v>
      </c>
      <c r="CF61" s="451">
        <f t="shared" si="77"/>
        <v>0</v>
      </c>
      <c r="CG61" s="452">
        <f t="shared" si="78"/>
        <v>0</v>
      </c>
      <c r="CH61" s="453">
        <f t="shared" si="79"/>
        <v>0</v>
      </c>
      <c r="CI61" s="434">
        <f t="shared" si="80"/>
        <v>0</v>
      </c>
      <c r="CJ61" s="435">
        <f t="shared" si="81"/>
        <v>0</v>
      </c>
      <c r="CK61" s="436">
        <f>Matryca!Q61</f>
        <v>0</v>
      </c>
      <c r="CL61" s="437">
        <f>Matryca!R61</f>
        <v>0</v>
      </c>
      <c r="CM61" s="438">
        <f>Matryca!S61</f>
        <v>0</v>
      </c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</row>
    <row r="62" spans="1:105" s="36" customFormat="1" ht="32.25" customHeight="1" thickBot="1" x14ac:dyDescent="0.3">
      <c r="A62" s="282"/>
      <c r="B62" s="283"/>
      <c r="C62" s="284"/>
      <c r="D62" s="284"/>
      <c r="E62" s="283"/>
      <c r="F62" s="284"/>
      <c r="G62" s="284"/>
      <c r="H62" s="285"/>
      <c r="I62" s="286" t="s">
        <v>108</v>
      </c>
      <c r="J62" s="492">
        <f>COUNTIF(J44:J61,"tak")</f>
        <v>0</v>
      </c>
      <c r="K62" s="492">
        <f t="shared" ref="K62:L62" si="124">COUNTIF(K44:K61,"tak")</f>
        <v>2</v>
      </c>
      <c r="L62" s="492">
        <f t="shared" si="124"/>
        <v>15</v>
      </c>
      <c r="M62" s="493">
        <f t="shared" ref="M62:AR62" si="125">SUM(M44:M61)</f>
        <v>1615</v>
      </c>
      <c r="N62" s="493">
        <f t="shared" si="125"/>
        <v>1055</v>
      </c>
      <c r="O62" s="493">
        <f t="shared" si="125"/>
        <v>560</v>
      </c>
      <c r="P62" s="493">
        <f t="shared" si="125"/>
        <v>560</v>
      </c>
      <c r="Q62" s="493">
        <f t="shared" si="125"/>
        <v>64</v>
      </c>
      <c r="R62" s="494">
        <f t="shared" si="125"/>
        <v>0</v>
      </c>
      <c r="S62" s="494">
        <f t="shared" si="125"/>
        <v>27.314285714285717</v>
      </c>
      <c r="T62" s="494">
        <f t="shared" si="125"/>
        <v>15.485714285714284</v>
      </c>
      <c r="U62" s="494">
        <f t="shared" si="125"/>
        <v>21.878260869565214</v>
      </c>
      <c r="V62" s="493">
        <f t="shared" si="125"/>
        <v>0</v>
      </c>
      <c r="W62" s="493">
        <f t="shared" si="125"/>
        <v>0</v>
      </c>
      <c r="X62" s="493">
        <f t="shared" si="125"/>
        <v>31</v>
      </c>
      <c r="Y62" s="493">
        <f t="shared" si="125"/>
        <v>790</v>
      </c>
      <c r="Z62" s="493">
        <f t="shared" si="125"/>
        <v>315</v>
      </c>
      <c r="AA62" s="493">
        <f t="shared" si="125"/>
        <v>315</v>
      </c>
      <c r="AB62" s="493">
        <f>SUM(AB44:AB61)</f>
        <v>80</v>
      </c>
      <c r="AC62" s="493">
        <f t="shared" si="125"/>
        <v>80</v>
      </c>
      <c r="AD62" s="493">
        <f t="shared" si="125"/>
        <v>15</v>
      </c>
      <c r="AE62" s="493">
        <f t="shared" si="125"/>
        <v>45</v>
      </c>
      <c r="AF62" s="493">
        <f t="shared" si="125"/>
        <v>30</v>
      </c>
      <c r="AG62" s="493">
        <f t="shared" si="125"/>
        <v>0</v>
      </c>
      <c r="AH62" s="493">
        <f t="shared" si="125"/>
        <v>0</v>
      </c>
      <c r="AI62" s="493">
        <f t="shared" si="125"/>
        <v>0</v>
      </c>
      <c r="AJ62" s="493">
        <f t="shared" si="125"/>
        <v>0</v>
      </c>
      <c r="AK62" s="493">
        <f t="shared" si="125"/>
        <v>45</v>
      </c>
      <c r="AL62" s="493">
        <f t="shared" si="125"/>
        <v>0</v>
      </c>
      <c r="AM62" s="493">
        <f t="shared" si="125"/>
        <v>0</v>
      </c>
      <c r="AN62" s="493">
        <f t="shared" si="125"/>
        <v>0</v>
      </c>
      <c r="AO62" s="493">
        <f t="shared" si="125"/>
        <v>0</v>
      </c>
      <c r="AP62" s="493">
        <f t="shared" si="125"/>
        <v>0</v>
      </c>
      <c r="AQ62" s="493">
        <f t="shared" si="125"/>
        <v>100</v>
      </c>
      <c r="AR62" s="493">
        <f t="shared" si="125"/>
        <v>0</v>
      </c>
      <c r="AS62" s="454">
        <f t="shared" ref="AS62:BP62" si="126">SUM(AS44:AS61)</f>
        <v>475</v>
      </c>
      <c r="AT62" s="495">
        <f t="shared" si="126"/>
        <v>0</v>
      </c>
      <c r="AU62" s="493">
        <f t="shared" si="126"/>
        <v>33</v>
      </c>
      <c r="AV62" s="493">
        <f t="shared" si="126"/>
        <v>825</v>
      </c>
      <c r="AW62" s="493">
        <f t="shared" si="126"/>
        <v>245</v>
      </c>
      <c r="AX62" s="493">
        <f t="shared" si="126"/>
        <v>245</v>
      </c>
      <c r="AY62" s="493">
        <f>SUM(AY44:AY61)</f>
        <v>75</v>
      </c>
      <c r="AZ62" s="493">
        <f t="shared" si="126"/>
        <v>75</v>
      </c>
      <c r="BA62" s="493">
        <f t="shared" si="126"/>
        <v>15</v>
      </c>
      <c r="BB62" s="493">
        <f t="shared" si="126"/>
        <v>95</v>
      </c>
      <c r="BC62" s="493">
        <f t="shared" si="126"/>
        <v>0</v>
      </c>
      <c r="BD62" s="493">
        <f t="shared" si="126"/>
        <v>0</v>
      </c>
      <c r="BE62" s="493">
        <f t="shared" si="126"/>
        <v>0</v>
      </c>
      <c r="BF62" s="493">
        <f t="shared" si="126"/>
        <v>0</v>
      </c>
      <c r="BG62" s="493">
        <f t="shared" si="126"/>
        <v>0</v>
      </c>
      <c r="BH62" s="493">
        <f t="shared" si="126"/>
        <v>60</v>
      </c>
      <c r="BI62" s="493">
        <f t="shared" si="126"/>
        <v>0</v>
      </c>
      <c r="BJ62" s="493">
        <f t="shared" si="126"/>
        <v>0</v>
      </c>
      <c r="BK62" s="493">
        <f t="shared" si="126"/>
        <v>0</v>
      </c>
      <c r="BL62" s="493">
        <f t="shared" si="126"/>
        <v>0</v>
      </c>
      <c r="BM62" s="493">
        <f t="shared" si="126"/>
        <v>0</v>
      </c>
      <c r="BN62" s="493">
        <f t="shared" si="126"/>
        <v>0</v>
      </c>
      <c r="BO62" s="493">
        <f t="shared" si="126"/>
        <v>0</v>
      </c>
      <c r="BP62" s="454">
        <f t="shared" si="126"/>
        <v>580</v>
      </c>
      <c r="BQ62" s="287"/>
      <c r="BR62" s="288"/>
      <c r="BS62" s="454">
        <f t="shared" ref="BS62:CM62" si="127">SUM(BS44:BS61)</f>
        <v>305</v>
      </c>
      <c r="BT62" s="454">
        <f t="shared" si="127"/>
        <v>155</v>
      </c>
      <c r="BU62" s="454">
        <f t="shared" si="127"/>
        <v>0</v>
      </c>
      <c r="BV62" s="454">
        <f t="shared" si="127"/>
        <v>0</v>
      </c>
      <c r="BW62" s="454">
        <f t="shared" si="127"/>
        <v>1055</v>
      </c>
      <c r="BX62" s="454">
        <f t="shared" si="127"/>
        <v>100</v>
      </c>
      <c r="BY62" s="454">
        <f t="shared" si="127"/>
        <v>1615</v>
      </c>
      <c r="BZ62" s="455">
        <f t="shared" si="127"/>
        <v>12.2</v>
      </c>
      <c r="CA62" s="455">
        <f t="shared" si="127"/>
        <v>6.2</v>
      </c>
      <c r="CB62" s="455">
        <f t="shared" si="127"/>
        <v>0</v>
      </c>
      <c r="CC62" s="455">
        <f t="shared" si="127"/>
        <v>0</v>
      </c>
      <c r="CD62" s="455">
        <f t="shared" si="127"/>
        <v>42.121739130434783</v>
      </c>
      <c r="CE62" s="455">
        <f t="shared" si="127"/>
        <v>3.4782608695652173</v>
      </c>
      <c r="CF62" s="455">
        <f t="shared" si="127"/>
        <v>64</v>
      </c>
      <c r="CG62" s="454">
        <f t="shared" si="127"/>
        <v>463.47826086956525</v>
      </c>
      <c r="CH62" s="454">
        <f t="shared" si="127"/>
        <v>155</v>
      </c>
      <c r="CI62" s="455">
        <f t="shared" si="127"/>
        <v>21.878260869565214</v>
      </c>
      <c r="CJ62" s="455">
        <f t="shared" si="127"/>
        <v>6.2</v>
      </c>
      <c r="CK62" s="456">
        <f>SUM(CK44:CK61)</f>
        <v>65</v>
      </c>
      <c r="CL62" s="456">
        <f t="shared" si="127"/>
        <v>74</v>
      </c>
      <c r="CM62" s="456">
        <f t="shared" si="127"/>
        <v>44</v>
      </c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</row>
    <row r="63" spans="1:105" s="294" customFormat="1" ht="21.75" customHeight="1" thickBot="1" x14ac:dyDescent="0.3">
      <c r="A63" s="289" t="s">
        <v>21</v>
      </c>
      <c r="B63" s="290"/>
      <c r="C63" s="290"/>
      <c r="D63" s="290"/>
      <c r="E63" s="290"/>
      <c r="F63" s="290"/>
      <c r="G63" s="290"/>
      <c r="H63" s="291"/>
      <c r="I63" s="291"/>
      <c r="J63" s="496">
        <f>COUNTIF(J20:J62,"tak")</f>
        <v>0</v>
      </c>
      <c r="K63" s="496">
        <f t="shared" ref="K63:L63" si="128">COUNTIF(K20:K62,"tak")</f>
        <v>3</v>
      </c>
      <c r="L63" s="496">
        <f t="shared" si="128"/>
        <v>31</v>
      </c>
      <c r="M63" s="457">
        <f t="shared" ref="M63:AR63" si="129">SUM(M20:M42,M44:M61)</f>
        <v>3146</v>
      </c>
      <c r="N63" s="457">
        <f t="shared" si="129"/>
        <v>1715</v>
      </c>
      <c r="O63" s="457">
        <f t="shared" si="129"/>
        <v>1431</v>
      </c>
      <c r="P63" s="457">
        <f t="shared" si="129"/>
        <v>1431</v>
      </c>
      <c r="Q63" s="457">
        <f t="shared" si="129"/>
        <v>124</v>
      </c>
      <c r="R63" s="497">
        <f t="shared" si="129"/>
        <v>0</v>
      </c>
      <c r="S63" s="497">
        <f>SUM(S20:S42,S44:S61)</f>
        <v>63.31428571428571</v>
      </c>
      <c r="T63" s="497">
        <f>SUM(T20:T42,T44:T61)</f>
        <v>28.152380952380948</v>
      </c>
      <c r="U63" s="458">
        <f>SUM(U20:U42,U44:U61)</f>
        <v>56.211594202898581</v>
      </c>
      <c r="V63" s="457">
        <f t="shared" si="129"/>
        <v>0</v>
      </c>
      <c r="W63" s="457">
        <f t="shared" si="129"/>
        <v>0</v>
      </c>
      <c r="X63" s="457">
        <f t="shared" si="129"/>
        <v>57</v>
      </c>
      <c r="Y63" s="457">
        <f>SUM(Y20:Y42,Y44:Y61)</f>
        <v>1421</v>
      </c>
      <c r="Z63" s="457">
        <f t="shared" si="129"/>
        <v>626</v>
      </c>
      <c r="AA63" s="457">
        <f t="shared" si="129"/>
        <v>626</v>
      </c>
      <c r="AB63" s="457">
        <f t="shared" si="129"/>
        <v>140</v>
      </c>
      <c r="AC63" s="457">
        <f t="shared" si="129"/>
        <v>140</v>
      </c>
      <c r="AD63" s="457">
        <f t="shared" si="129"/>
        <v>15</v>
      </c>
      <c r="AE63" s="457">
        <f t="shared" si="129"/>
        <v>140</v>
      </c>
      <c r="AF63" s="457">
        <f t="shared" si="129"/>
        <v>30</v>
      </c>
      <c r="AG63" s="457">
        <f t="shared" si="129"/>
        <v>0</v>
      </c>
      <c r="AH63" s="457">
        <f t="shared" si="129"/>
        <v>0</v>
      </c>
      <c r="AI63" s="457">
        <f t="shared" si="129"/>
        <v>0</v>
      </c>
      <c r="AJ63" s="457">
        <f t="shared" si="129"/>
        <v>0</v>
      </c>
      <c r="AK63" s="457">
        <f t="shared" si="129"/>
        <v>105</v>
      </c>
      <c r="AL63" s="457">
        <f t="shared" si="129"/>
        <v>0</v>
      </c>
      <c r="AM63" s="457">
        <f t="shared" si="129"/>
        <v>0</v>
      </c>
      <c r="AN63" s="457">
        <f t="shared" si="129"/>
        <v>30</v>
      </c>
      <c r="AO63" s="457">
        <f t="shared" si="129"/>
        <v>6</v>
      </c>
      <c r="AP63" s="457">
        <f t="shared" si="129"/>
        <v>0</v>
      </c>
      <c r="AQ63" s="457">
        <f t="shared" si="129"/>
        <v>160</v>
      </c>
      <c r="AR63" s="457">
        <f t="shared" si="129"/>
        <v>0</v>
      </c>
      <c r="AS63" s="457">
        <f t="shared" ref="AS63:BP63" si="130">SUM(AS20:AS42,AS44:AS61)</f>
        <v>795</v>
      </c>
      <c r="AT63" s="457">
        <f t="shared" si="130"/>
        <v>0</v>
      </c>
      <c r="AU63" s="457">
        <f t="shared" si="130"/>
        <v>67</v>
      </c>
      <c r="AV63" s="457">
        <f t="shared" si="130"/>
        <v>1725</v>
      </c>
      <c r="AW63" s="457">
        <f t="shared" si="130"/>
        <v>805</v>
      </c>
      <c r="AX63" s="457">
        <f t="shared" si="130"/>
        <v>805</v>
      </c>
      <c r="AY63" s="457">
        <f t="shared" si="130"/>
        <v>150</v>
      </c>
      <c r="AZ63" s="457">
        <f t="shared" si="130"/>
        <v>150</v>
      </c>
      <c r="BA63" s="457">
        <f t="shared" si="130"/>
        <v>50</v>
      </c>
      <c r="BB63" s="457">
        <f t="shared" si="130"/>
        <v>165</v>
      </c>
      <c r="BC63" s="457">
        <f t="shared" si="130"/>
        <v>0</v>
      </c>
      <c r="BD63" s="457">
        <f t="shared" si="130"/>
        <v>0</v>
      </c>
      <c r="BE63" s="457">
        <f t="shared" si="130"/>
        <v>0</v>
      </c>
      <c r="BF63" s="457">
        <f t="shared" si="130"/>
        <v>0</v>
      </c>
      <c r="BG63" s="457">
        <f t="shared" si="130"/>
        <v>0</v>
      </c>
      <c r="BH63" s="457">
        <f t="shared" si="130"/>
        <v>90</v>
      </c>
      <c r="BI63" s="457">
        <f t="shared" si="130"/>
        <v>0</v>
      </c>
      <c r="BJ63" s="457">
        <f t="shared" si="130"/>
        <v>0</v>
      </c>
      <c r="BK63" s="457">
        <f t="shared" si="130"/>
        <v>30</v>
      </c>
      <c r="BL63" s="457">
        <f t="shared" si="130"/>
        <v>0</v>
      </c>
      <c r="BM63" s="457">
        <f t="shared" si="130"/>
        <v>0</v>
      </c>
      <c r="BN63" s="457">
        <f t="shared" si="130"/>
        <v>320</v>
      </c>
      <c r="BO63" s="457">
        <f t="shared" si="130"/>
        <v>0</v>
      </c>
      <c r="BP63" s="457">
        <f t="shared" si="130"/>
        <v>920</v>
      </c>
      <c r="BQ63" s="292"/>
      <c r="BR63" s="293"/>
      <c r="BS63" s="457">
        <f t="shared" ref="BS63:CI63" si="131">SUM(BS20:BS42,BS44:BS61)</f>
        <v>655</v>
      </c>
      <c r="BT63" s="457">
        <f t="shared" si="131"/>
        <v>290</v>
      </c>
      <c r="BU63" s="457">
        <f t="shared" si="131"/>
        <v>6</v>
      </c>
      <c r="BV63" s="457">
        <f t="shared" si="131"/>
        <v>0</v>
      </c>
      <c r="BW63" s="457">
        <f t="shared" si="131"/>
        <v>1715</v>
      </c>
      <c r="BX63" s="457">
        <f t="shared" si="131"/>
        <v>480</v>
      </c>
      <c r="BY63" s="457">
        <f t="shared" si="131"/>
        <v>3146</v>
      </c>
      <c r="BZ63" s="458">
        <f>SUM(BZ20:BZ42,BZ44:BZ61)</f>
        <v>26.066666666666674</v>
      </c>
      <c r="CA63" s="458">
        <f>SUM(CA20:CA42,CA44:CA61)</f>
        <v>11.466666666666667</v>
      </c>
      <c r="CB63" s="458">
        <f t="shared" si="131"/>
        <v>0</v>
      </c>
      <c r="CC63" s="458">
        <f t="shared" si="131"/>
        <v>0</v>
      </c>
      <c r="CD63" s="458">
        <f t="shared" si="131"/>
        <v>67.788405797101447</v>
      </c>
      <c r="CE63" s="458">
        <f>SUM(CE20:CE42,CE44:CE61)</f>
        <v>18.678260869565218</v>
      </c>
      <c r="CF63" s="458">
        <f t="shared" si="131"/>
        <v>124</v>
      </c>
      <c r="CG63" s="457">
        <f t="shared" si="131"/>
        <v>963.67826086956518</v>
      </c>
      <c r="CH63" s="457">
        <f t="shared" si="131"/>
        <v>296</v>
      </c>
      <c r="CI63" s="457">
        <f t="shared" si="131"/>
        <v>56.211594202898581</v>
      </c>
      <c r="CJ63" s="458">
        <f>SUM(CJ20:CJ42,CJ44:CJ61)</f>
        <v>11.466666666666667</v>
      </c>
      <c r="CK63" s="458">
        <f>SUM(CK20:CK42,CK44:CK61)</f>
        <v>158</v>
      </c>
      <c r="CL63" s="458">
        <f t="shared" ref="CL63:CM63" si="132">SUM(CL20:CL42,CL44:CL61)</f>
        <v>157</v>
      </c>
      <c r="CM63" s="458">
        <f t="shared" si="132"/>
        <v>88</v>
      </c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</row>
    <row r="64" spans="1:105" x14ac:dyDescent="0.25">
      <c r="I64" s="60"/>
      <c r="J64" s="60"/>
      <c r="K64" s="60"/>
      <c r="L64" s="60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</row>
    <row r="65" spans="8:33" x14ac:dyDescent="0.25">
      <c r="I65" s="21"/>
      <c r="J65" s="21"/>
      <c r="K65" s="21"/>
      <c r="L65" s="21"/>
    </row>
    <row r="66" spans="8:33" x14ac:dyDescent="0.25">
      <c r="I66" s="21"/>
      <c r="J66" s="21"/>
      <c r="K66" s="21"/>
      <c r="L66" s="21"/>
    </row>
    <row r="67" spans="8:33" x14ac:dyDescent="0.25">
      <c r="I67" s="295"/>
      <c r="J67" s="295"/>
      <c r="K67" s="295"/>
      <c r="L67" s="295"/>
    </row>
    <row r="68" spans="8:33" x14ac:dyDescent="0.25">
      <c r="AG68" s="296"/>
    </row>
    <row r="69" spans="8:33" x14ac:dyDescent="0.25">
      <c r="AG69" s="296"/>
    </row>
    <row r="70" spans="8:33" x14ac:dyDescent="0.25">
      <c r="H70" s="680" t="s">
        <v>78</v>
      </c>
      <c r="I70" s="681" t="s">
        <v>75</v>
      </c>
      <c r="J70" s="511"/>
      <c r="K70" s="512"/>
      <c r="L70" s="512"/>
      <c r="M70" s="684" t="s">
        <v>76</v>
      </c>
      <c r="N70" s="680"/>
      <c r="O70" s="680"/>
      <c r="P70" s="682" t="s">
        <v>80</v>
      </c>
      <c r="Q70" s="683" t="s">
        <v>81</v>
      </c>
      <c r="R70" s="305"/>
      <c r="S70" s="305"/>
      <c r="AG70" s="296"/>
    </row>
    <row r="71" spans="8:33" ht="91.15" customHeight="1" x14ac:dyDescent="0.25">
      <c r="H71" s="680"/>
      <c r="I71" s="681"/>
      <c r="J71" s="513"/>
      <c r="K71" s="514"/>
      <c r="L71" s="514"/>
      <c r="M71" s="515" t="s">
        <v>79</v>
      </c>
      <c r="N71" s="171" t="s">
        <v>231</v>
      </c>
      <c r="O71" s="171" t="s">
        <v>230</v>
      </c>
      <c r="P71" s="682"/>
      <c r="Q71" s="683"/>
      <c r="R71" s="305"/>
      <c r="S71" s="305"/>
      <c r="Z71" s="21">
        <f>120*30%</f>
        <v>36</v>
      </c>
      <c r="AG71" s="296"/>
    </row>
    <row r="72" spans="8:33" ht="27.75" customHeight="1" x14ac:dyDescent="0.25">
      <c r="H72" s="516">
        <v>1</v>
      </c>
      <c r="I72" s="615" t="s">
        <v>290</v>
      </c>
      <c r="J72" s="616"/>
      <c r="K72" s="617"/>
      <c r="L72" s="517"/>
      <c r="M72" s="498"/>
      <c r="N72" s="498"/>
      <c r="O72" s="498"/>
      <c r="P72" s="178">
        <f>SUM(O20:O42,O44:O61)</f>
        <v>1431</v>
      </c>
      <c r="Q72" s="510" t="str">
        <f t="shared" ref="Q72:Q75" si="133">IF(P72=O72,"OK","Wartość wymaga weryfikacji")</f>
        <v>Wartość wymaga weryfikacji</v>
      </c>
      <c r="R72" s="305"/>
      <c r="S72" s="305"/>
      <c r="AG72" s="296"/>
    </row>
    <row r="73" spans="8:33" ht="30" customHeight="1" x14ac:dyDescent="0.25">
      <c r="H73" s="516">
        <v>2</v>
      </c>
      <c r="I73" s="615" t="s">
        <v>229</v>
      </c>
      <c r="J73" s="616"/>
      <c r="K73" s="617"/>
      <c r="L73" s="517"/>
      <c r="M73" s="498"/>
      <c r="N73" s="498">
        <v>120</v>
      </c>
      <c r="O73" s="498">
        <v>120</v>
      </c>
      <c r="P73" s="178">
        <f>SUM(Q20:Q42,Q44:Q61)</f>
        <v>124</v>
      </c>
      <c r="Q73" s="510" t="str">
        <f t="shared" si="133"/>
        <v>Wartość wymaga weryfikacji</v>
      </c>
      <c r="R73" s="305"/>
      <c r="S73" s="305"/>
      <c r="AG73" s="296"/>
    </row>
    <row r="74" spans="8:33" ht="47.25" customHeight="1" x14ac:dyDescent="0.25">
      <c r="H74" s="516">
        <v>3</v>
      </c>
      <c r="I74" s="615" t="s">
        <v>291</v>
      </c>
      <c r="J74" s="616"/>
      <c r="K74" s="617"/>
      <c r="L74" s="517"/>
      <c r="M74" s="498"/>
      <c r="N74" s="498">
        <f>P73*25</f>
        <v>3100</v>
      </c>
      <c r="O74" s="498">
        <f>P73*30</f>
        <v>3720</v>
      </c>
      <c r="P74" s="178">
        <f>SUM(M20:M42,M44:M61)</f>
        <v>3146</v>
      </c>
      <c r="Q74" s="510" t="str">
        <f t="shared" si="133"/>
        <v>Wartość wymaga weryfikacji</v>
      </c>
      <c r="R74" s="305"/>
      <c r="S74" s="305"/>
      <c r="AG74" s="296"/>
    </row>
    <row r="75" spans="8:33" ht="34.5" customHeight="1" x14ac:dyDescent="0.25">
      <c r="H75" s="516">
        <v>4</v>
      </c>
      <c r="I75" s="608" t="s">
        <v>292</v>
      </c>
      <c r="J75" s="609"/>
      <c r="K75" s="610"/>
      <c r="L75" s="517"/>
      <c r="M75" s="498"/>
      <c r="N75" s="498"/>
      <c r="O75" s="498">
        <v>1125</v>
      </c>
      <c r="P75" s="502">
        <f>P72-P83</f>
        <v>951</v>
      </c>
      <c r="Q75" s="510" t="str">
        <f t="shared" si="133"/>
        <v>Wartość wymaga weryfikacji</v>
      </c>
      <c r="R75" s="305"/>
      <c r="S75" s="305"/>
      <c r="AG75" s="296"/>
    </row>
    <row r="76" spans="8:33" ht="49.5" customHeight="1" x14ac:dyDescent="0.25">
      <c r="H76" s="516">
        <v>5</v>
      </c>
      <c r="I76" s="615" t="s">
        <v>320</v>
      </c>
      <c r="J76" s="616"/>
      <c r="K76" s="617"/>
      <c r="L76" s="517"/>
      <c r="M76" s="518">
        <v>0.5</v>
      </c>
      <c r="N76" s="499">
        <f>P73</f>
        <v>124</v>
      </c>
      <c r="O76" s="500">
        <f>M76*N76</f>
        <v>62</v>
      </c>
      <c r="P76" s="503">
        <f>SUM(U20:U42,U44:U61)</f>
        <v>56.211594202898581</v>
      </c>
      <c r="Q76" s="510" t="str">
        <f t="shared" ref="Q76:Q87" si="134">IF(P76=O76,"OK","Wartość wymaga weryfikacji")</f>
        <v>Wartość wymaga weryfikacji</v>
      </c>
      <c r="R76" s="305"/>
      <c r="S76" s="305"/>
      <c r="AG76" s="296"/>
    </row>
    <row r="77" spans="8:33" ht="69.75" customHeight="1" x14ac:dyDescent="0.25">
      <c r="H77" s="697">
        <v>6</v>
      </c>
      <c r="I77" s="615" t="s">
        <v>240</v>
      </c>
      <c r="J77" s="616"/>
      <c r="K77" s="617"/>
      <c r="L77" s="517"/>
      <c r="M77" s="518">
        <v>0.5</v>
      </c>
      <c r="N77" s="499">
        <f>P73</f>
        <v>124</v>
      </c>
      <c r="O77" s="500">
        <f t="shared" ref="O77:O78" si="135">M77*N77</f>
        <v>62</v>
      </c>
      <c r="P77" s="504">
        <f>SUM(T20:T42,T44:T61)</f>
        <v>28.152380952380948</v>
      </c>
      <c r="Q77" s="510" t="str">
        <f t="shared" si="134"/>
        <v>Wartość wymaga weryfikacji</v>
      </c>
      <c r="R77" s="305"/>
      <c r="S77" s="305"/>
      <c r="AG77" s="296"/>
    </row>
    <row r="78" spans="8:33" ht="65.25" customHeight="1" x14ac:dyDescent="0.25">
      <c r="H78" s="698"/>
      <c r="I78" s="615" t="s">
        <v>241</v>
      </c>
      <c r="J78" s="616"/>
      <c r="K78" s="617"/>
      <c r="L78" s="517"/>
      <c r="M78" s="518">
        <v>0.75</v>
      </c>
      <c r="N78" s="499">
        <f>P73</f>
        <v>124</v>
      </c>
      <c r="O78" s="500">
        <f t="shared" si="135"/>
        <v>93</v>
      </c>
      <c r="P78" s="504">
        <f>SUM(T20:T42,T44:T61)</f>
        <v>28.152380952380948</v>
      </c>
      <c r="Q78" s="510" t="str">
        <f t="shared" ref="Q78" si="136">IF(P78=O78,"OK","Wartość wymaga weryfikacji")</f>
        <v>Wartość wymaga weryfikacji</v>
      </c>
      <c r="R78" s="305"/>
      <c r="S78" s="305"/>
      <c r="AG78" s="296"/>
    </row>
    <row r="79" spans="8:33" ht="30" customHeight="1" x14ac:dyDescent="0.25">
      <c r="H79" s="516">
        <v>7</v>
      </c>
      <c r="I79" s="615" t="s">
        <v>232</v>
      </c>
      <c r="J79" s="616"/>
      <c r="K79" s="617"/>
      <c r="L79" s="517"/>
      <c r="M79" s="519">
        <v>0.3</v>
      </c>
      <c r="N79" s="501">
        <f>P73</f>
        <v>124</v>
      </c>
      <c r="O79" s="498">
        <f>M79*N79</f>
        <v>37.199999999999996</v>
      </c>
      <c r="P79" s="505">
        <f>(SUMIF(G20:G62,"POW",Q20:Q62))+(SUMIF(G20:G62,"PSW",Q20:Q62))</f>
        <v>38</v>
      </c>
      <c r="Q79" s="510" t="str">
        <f t="shared" si="134"/>
        <v>Wartość wymaga weryfikacji</v>
      </c>
      <c r="R79" s="305"/>
      <c r="S79" s="305"/>
      <c r="AG79" s="296"/>
    </row>
    <row r="80" spans="8:33" ht="30" customHeight="1" x14ac:dyDescent="0.25">
      <c r="H80" s="516">
        <v>8</v>
      </c>
      <c r="I80" s="615" t="s">
        <v>233</v>
      </c>
      <c r="J80" s="616"/>
      <c r="K80" s="617"/>
      <c r="L80" s="517"/>
      <c r="M80" s="519"/>
      <c r="N80" s="501"/>
      <c r="O80" s="498"/>
      <c r="P80" s="506">
        <f>SUM(AN20:AN42,AN44:AN61,BK20:BK42,BK44:BK61)</f>
        <v>60</v>
      </c>
      <c r="Q80" s="510" t="str">
        <f t="shared" si="134"/>
        <v>Wartość wymaga weryfikacji</v>
      </c>
      <c r="R80" s="520"/>
      <c r="S80" s="305"/>
      <c r="AG80" s="296"/>
    </row>
    <row r="81" spans="3:70" ht="30" customHeight="1" x14ac:dyDescent="0.25">
      <c r="H81" s="516">
        <v>9</v>
      </c>
      <c r="I81" s="615" t="s">
        <v>242</v>
      </c>
      <c r="J81" s="616"/>
      <c r="K81" s="617"/>
      <c r="L81" s="517"/>
      <c r="M81" s="519"/>
      <c r="N81" s="501"/>
      <c r="O81" s="498"/>
      <c r="P81" s="506">
        <f>SUMIF(I20:I61,"*język obcy*",Q20:Q61)</f>
        <v>4</v>
      </c>
      <c r="Q81" s="510" t="str">
        <f t="shared" si="134"/>
        <v>Wartość wymaga weryfikacji</v>
      </c>
      <c r="R81" s="520"/>
      <c r="S81" s="305"/>
      <c r="T81" s="297" t="s">
        <v>624</v>
      </c>
      <c r="AG81" s="296"/>
    </row>
    <row r="82" spans="3:70" ht="51.75" customHeight="1" x14ac:dyDescent="0.25">
      <c r="H82" s="516">
        <v>10</v>
      </c>
      <c r="I82" s="615" t="s">
        <v>235</v>
      </c>
      <c r="J82" s="616"/>
      <c r="K82" s="617"/>
      <c r="L82" s="517"/>
      <c r="M82" s="519"/>
      <c r="N82" s="498">
        <v>5</v>
      </c>
      <c r="O82" s="498">
        <v>5</v>
      </c>
      <c r="P82" s="507">
        <f>SUMIF(K20:K42,"tak",Q20:Q42)+SUMIF(K44:K61,"tak",Q44:Q61)</f>
        <v>8</v>
      </c>
      <c r="Q82" s="510" t="str">
        <f t="shared" si="134"/>
        <v>Wartość wymaga weryfikacji</v>
      </c>
      <c r="R82" s="305"/>
      <c r="S82" s="305"/>
      <c r="AG82" s="296"/>
    </row>
    <row r="83" spans="3:70" ht="29.45" customHeight="1" x14ac:dyDescent="0.25">
      <c r="H83" s="516">
        <v>11</v>
      </c>
      <c r="I83" s="615" t="s">
        <v>288</v>
      </c>
      <c r="J83" s="616"/>
      <c r="K83" s="617"/>
      <c r="L83" s="517"/>
      <c r="M83" s="498" t="s">
        <v>239</v>
      </c>
      <c r="N83" s="498" t="s">
        <v>263</v>
      </c>
      <c r="O83" s="498">
        <v>480</v>
      </c>
      <c r="P83" s="508">
        <f>SUM(AQ20:AQ42,AQ44:AQ61,BN20:BN42,BN44:BN61)</f>
        <v>480</v>
      </c>
      <c r="Q83" s="510" t="str">
        <f t="shared" si="134"/>
        <v>OK</v>
      </c>
      <c r="R83" s="305"/>
      <c r="S83" s="305"/>
      <c r="T83" s="297" t="s">
        <v>262</v>
      </c>
    </row>
    <row r="84" spans="3:70" ht="29.45" customHeight="1" x14ac:dyDescent="0.25">
      <c r="H84" s="521">
        <v>12</v>
      </c>
      <c r="I84" s="615" t="s">
        <v>289</v>
      </c>
      <c r="J84" s="616"/>
      <c r="K84" s="617"/>
      <c r="L84" s="517"/>
      <c r="M84" s="522"/>
      <c r="N84" s="498"/>
      <c r="O84" s="498"/>
      <c r="P84" s="508">
        <f>(SUMIF(I20:I62,"*praktyki zawodowe*",Q20:Q62))+(SUMIF(I20:I62,"*praktyka zawodowa*",Q20:Q62))</f>
        <v>21</v>
      </c>
      <c r="Q84" s="510" t="str">
        <f t="shared" si="134"/>
        <v>Wartość wymaga weryfikacji</v>
      </c>
      <c r="R84" s="305"/>
      <c r="S84" s="305"/>
      <c r="T84" s="297"/>
    </row>
    <row r="85" spans="3:70" ht="75" customHeight="1" x14ac:dyDescent="0.25">
      <c r="H85" s="695">
        <v>13</v>
      </c>
      <c r="I85" s="615" t="s">
        <v>245</v>
      </c>
      <c r="J85" s="616"/>
      <c r="K85" s="617"/>
      <c r="L85" s="517"/>
      <c r="M85" s="523">
        <v>0.5</v>
      </c>
      <c r="N85" s="199">
        <f>P73</f>
        <v>124</v>
      </c>
      <c r="O85" s="498">
        <f t="shared" ref="O85:O86" si="137">M85*N85</f>
        <v>62</v>
      </c>
      <c r="P85" s="509">
        <f>ROUND((SUM(S20:S42,S44:S61)),0)</f>
        <v>63</v>
      </c>
      <c r="Q85" s="510" t="str">
        <f t="shared" si="134"/>
        <v>Wartość wymaga weryfikacji</v>
      </c>
      <c r="R85" s="305"/>
      <c r="S85" s="305"/>
      <c r="T85" s="297" t="s">
        <v>623</v>
      </c>
    </row>
    <row r="86" spans="3:70" ht="105.75" customHeight="1" x14ac:dyDescent="0.25">
      <c r="H86" s="696"/>
      <c r="I86" s="615" t="s">
        <v>246</v>
      </c>
      <c r="J86" s="616"/>
      <c r="K86" s="617"/>
      <c r="L86" s="517"/>
      <c r="M86" s="523">
        <v>0.5</v>
      </c>
      <c r="N86" s="199">
        <f>P73</f>
        <v>124</v>
      </c>
      <c r="O86" s="498">
        <f t="shared" si="137"/>
        <v>62</v>
      </c>
      <c r="P86" s="498"/>
      <c r="Q86" s="510" t="str">
        <f t="shared" si="134"/>
        <v>Wartość wymaga weryfikacji</v>
      </c>
      <c r="R86" s="305"/>
      <c r="S86" s="305"/>
      <c r="T86" s="298" t="s">
        <v>322</v>
      </c>
    </row>
    <row r="87" spans="3:70" s="299" customFormat="1" ht="30" customHeight="1" x14ac:dyDescent="0.25">
      <c r="E87" s="300"/>
      <c r="H87" s="524">
        <v>14</v>
      </c>
      <c r="I87" s="614" t="s">
        <v>293</v>
      </c>
      <c r="J87" s="614"/>
      <c r="K87" s="614"/>
      <c r="L87" s="525"/>
      <c r="M87" s="526"/>
      <c r="N87" s="527">
        <v>25</v>
      </c>
      <c r="O87" s="527">
        <v>30</v>
      </c>
      <c r="P87" s="177">
        <f>P74/P73</f>
        <v>25.370967741935484</v>
      </c>
      <c r="Q87" s="510" t="str">
        <f t="shared" si="134"/>
        <v>Wartość wymaga weryfikacji</v>
      </c>
      <c r="R87" s="528"/>
      <c r="S87" s="528"/>
      <c r="T87" s="301"/>
      <c r="U87" s="302"/>
      <c r="V87" s="302"/>
      <c r="BQ87" s="303"/>
      <c r="BR87" s="302"/>
    </row>
    <row r="88" spans="3:70" s="299" customFormat="1" x14ac:dyDescent="0.25">
      <c r="E88" s="300"/>
      <c r="H88" s="529"/>
      <c r="I88" s="530"/>
      <c r="J88" s="530"/>
      <c r="K88" s="530"/>
      <c r="L88" s="530"/>
      <c r="M88" s="531"/>
      <c r="N88" s="532"/>
      <c r="O88" s="533"/>
      <c r="P88" s="533"/>
      <c r="Q88" s="534"/>
      <c r="R88" s="528"/>
      <c r="S88" s="528"/>
      <c r="T88" s="301"/>
      <c r="U88" s="302"/>
      <c r="V88" s="302"/>
      <c r="BQ88" s="303"/>
      <c r="BR88" s="302"/>
    </row>
    <row r="89" spans="3:70" s="299" customFormat="1" x14ac:dyDescent="0.25">
      <c r="E89" s="300"/>
      <c r="H89" s="529"/>
      <c r="I89" s="530"/>
      <c r="J89" s="530"/>
      <c r="K89" s="530"/>
      <c r="L89" s="530"/>
      <c r="M89" s="531"/>
      <c r="N89" s="532"/>
      <c r="O89" s="533"/>
      <c r="P89" s="533"/>
      <c r="Q89" s="534"/>
      <c r="R89" s="528"/>
      <c r="S89" s="528"/>
      <c r="T89" s="301"/>
      <c r="U89" s="302"/>
      <c r="V89" s="302"/>
      <c r="BQ89" s="303"/>
      <c r="BR89" s="302"/>
    </row>
    <row r="90" spans="3:70" x14ac:dyDescent="0.25">
      <c r="C90" s="304" t="s">
        <v>41</v>
      </c>
    </row>
    <row r="91" spans="3:70" x14ac:dyDescent="0.25">
      <c r="C91" s="304" t="s">
        <v>88</v>
      </c>
    </row>
    <row r="93" spans="3:70" x14ac:dyDescent="0.25">
      <c r="C93" s="304" t="s">
        <v>89</v>
      </c>
    </row>
    <row r="95" spans="3:70" x14ac:dyDescent="0.25">
      <c r="C95" s="304" t="s">
        <v>53</v>
      </c>
    </row>
    <row r="96" spans="3:70" x14ac:dyDescent="0.25">
      <c r="C96" s="21" t="s">
        <v>34</v>
      </c>
    </row>
    <row r="97" spans="3:3" x14ac:dyDescent="0.25">
      <c r="C97" s="21" t="s">
        <v>35</v>
      </c>
    </row>
    <row r="98" spans="3:3" x14ac:dyDescent="0.25">
      <c r="C98" s="21" t="s">
        <v>36</v>
      </c>
    </row>
    <row r="101" spans="3:3" x14ac:dyDescent="0.25">
      <c r="C101" s="304" t="s">
        <v>105</v>
      </c>
    </row>
    <row r="102" spans="3:3" x14ac:dyDescent="0.25">
      <c r="C102" s="21" t="s">
        <v>101</v>
      </c>
    </row>
    <row r="103" spans="3:3" x14ac:dyDescent="0.25">
      <c r="C103" s="21" t="s">
        <v>102</v>
      </c>
    </row>
    <row r="105" spans="3:3" x14ac:dyDescent="0.25">
      <c r="C105" s="304" t="s">
        <v>227</v>
      </c>
    </row>
    <row r="106" spans="3:3" x14ac:dyDescent="0.25">
      <c r="C106" s="21" t="s">
        <v>37</v>
      </c>
    </row>
    <row r="107" spans="3:3" x14ac:dyDescent="0.25">
      <c r="C107" s="21" t="s">
        <v>38</v>
      </c>
    </row>
    <row r="108" spans="3:3" x14ac:dyDescent="0.25">
      <c r="C108" s="21" t="s">
        <v>39</v>
      </c>
    </row>
    <row r="110" spans="3:3" x14ac:dyDescent="0.25">
      <c r="C110" s="304" t="s">
        <v>226</v>
      </c>
    </row>
    <row r="111" spans="3:3" x14ac:dyDescent="0.25">
      <c r="C111" s="21" t="s">
        <v>37</v>
      </c>
    </row>
    <row r="112" spans="3:3" x14ac:dyDescent="0.25">
      <c r="C112" s="21" t="s">
        <v>38</v>
      </c>
    </row>
    <row r="113" spans="3:3" x14ac:dyDescent="0.25">
      <c r="C113" s="21" t="s">
        <v>39</v>
      </c>
    </row>
    <row r="115" spans="3:3" x14ac:dyDescent="0.25">
      <c r="C115" s="304" t="s">
        <v>228</v>
      </c>
    </row>
    <row r="116" spans="3:3" x14ac:dyDescent="0.25">
      <c r="C116" s="21" t="s">
        <v>42</v>
      </c>
    </row>
    <row r="117" spans="3:3" x14ac:dyDescent="0.25">
      <c r="C117" s="21" t="s">
        <v>43</v>
      </c>
    </row>
  </sheetData>
  <sheetProtection algorithmName="SHA-512" hashValue="lHG/sF+R32Iv+zrSZlu3o7qMlEXcGRj7XIxqZQbSLb31Vsa092RRgKq2PFiO6B1/RaxJ+K2IAlb7PSn4Qxmm1g==" saltValue="hc6t7Lks9lxTGLkMorKzQQ==" spinCount="100000" sheet="1" formatCells="0" selectLockedCells="1" autoFilter="0"/>
  <autoFilter ref="A19:BR63" xr:uid="{738ED7CF-DF51-43BF-A344-502F574B04B6}"/>
  <mergeCells count="153"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  <mergeCell ref="I72:K72"/>
    <mergeCell ref="I73:K73"/>
    <mergeCell ref="I86:K86"/>
    <mergeCell ref="H85:H86"/>
    <mergeCell ref="H77:H78"/>
    <mergeCell ref="I85:K85"/>
    <mergeCell ref="I83:K83"/>
    <mergeCell ref="I82:K82"/>
    <mergeCell ref="I81:K81"/>
    <mergeCell ref="I80:K80"/>
    <mergeCell ref="I77:K77"/>
    <mergeCell ref="I78:K78"/>
    <mergeCell ref="I76:K76"/>
    <mergeCell ref="I79:K79"/>
    <mergeCell ref="I84:K84"/>
    <mergeCell ref="BQ15:BR16"/>
    <mergeCell ref="H70:H71"/>
    <mergeCell ref="I70:I71"/>
    <mergeCell ref="P70:P71"/>
    <mergeCell ref="Q70:Q71"/>
    <mergeCell ref="M70:O70"/>
    <mergeCell ref="BR18:BR19"/>
    <mergeCell ref="BP18:BP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BK16:BK17"/>
    <mergeCell ref="BA16:BA17"/>
    <mergeCell ref="AB18:AB19"/>
    <mergeCell ref="AD18:AD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AN18:AN19"/>
    <mergeCell ref="AM18:AM19"/>
    <mergeCell ref="AL18:AL19"/>
    <mergeCell ref="AK18:AK19"/>
    <mergeCell ref="AJ18:AJ19"/>
    <mergeCell ref="AS18:AS19"/>
    <mergeCell ref="AR18:AR19"/>
    <mergeCell ref="AQ18:AQ19"/>
    <mergeCell ref="AP18:AP19"/>
    <mergeCell ref="AO18:AO19"/>
    <mergeCell ref="V16:V17"/>
    <mergeCell ref="M15:V15"/>
    <mergeCell ref="AX16:AX17"/>
    <mergeCell ref="AW16:AW17"/>
    <mergeCell ref="BC16:BC17"/>
    <mergeCell ref="BG16:BG17"/>
    <mergeCell ref="BH16:BH17"/>
    <mergeCell ref="BI16:BI17"/>
    <mergeCell ref="J15:J19"/>
    <mergeCell ref="K15:K19"/>
    <mergeCell ref="BC18:BC19"/>
    <mergeCell ref="BB18:BB19"/>
    <mergeCell ref="BA18:BA19"/>
    <mergeCell ref="AY18:AY19"/>
    <mergeCell ref="AI18:AI19"/>
    <mergeCell ref="AH18:AH19"/>
    <mergeCell ref="AF18:AF19"/>
    <mergeCell ref="AE18:AE19"/>
    <mergeCell ref="AT18:AT19"/>
    <mergeCell ref="AU18:AU19"/>
    <mergeCell ref="AT16:AT17"/>
    <mergeCell ref="AV16:AV17"/>
    <mergeCell ref="AU16:AU17"/>
    <mergeCell ref="AB16:AC16"/>
    <mergeCell ref="AA16:AA17"/>
    <mergeCell ref="AQ16:AQ17"/>
    <mergeCell ref="AY16:AZ16"/>
    <mergeCell ref="BO16:BO17"/>
    <mergeCell ref="BP16:BP17"/>
    <mergeCell ref="AG16:AI16"/>
    <mergeCell ref="BN16:BN17"/>
    <mergeCell ref="BM16:BM17"/>
    <mergeCell ref="Y16:Y17"/>
    <mergeCell ref="AL16:AL17"/>
    <mergeCell ref="AK16:AK17"/>
    <mergeCell ref="AJ16:AJ17"/>
    <mergeCell ref="AF16:AF17"/>
    <mergeCell ref="AE16:AE17"/>
    <mergeCell ref="AD16:AD17"/>
    <mergeCell ref="BJ16:BJ17"/>
    <mergeCell ref="BL16:BL17"/>
    <mergeCell ref="CK15:CM16"/>
    <mergeCell ref="CK17:CK19"/>
    <mergeCell ref="CL17:CL19"/>
    <mergeCell ref="CM17:CM19"/>
    <mergeCell ref="I75:K75"/>
    <mergeCell ref="L15:L19"/>
    <mergeCell ref="I87:K87"/>
    <mergeCell ref="I74:K74"/>
    <mergeCell ref="V18:V19"/>
    <mergeCell ref="Q16:U16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AM16:AM17"/>
    <mergeCell ref="X16:X17"/>
    <mergeCell ref="W16:W17"/>
    <mergeCell ref="Z16:Z17"/>
  </mergeCells>
  <phoneticPr fontId="8" type="noConversion"/>
  <conditionalFormatting sqref="P72">
    <cfRule type="cellIs" dxfId="109" priority="50" operator="greaterThanOrEqual">
      <formula>$O$72</formula>
    </cfRule>
    <cfRule type="cellIs" dxfId="108" priority="49" operator="lessThan">
      <formula>$O$72</formula>
    </cfRule>
  </conditionalFormatting>
  <conditionalFormatting sqref="P73">
    <cfRule type="cellIs" dxfId="107" priority="48" operator="lessThan">
      <formula>$O$73</formula>
    </cfRule>
    <cfRule type="cellIs" dxfId="106" priority="47" operator="greaterThanOrEqual">
      <formula>$O$73</formula>
    </cfRule>
  </conditionalFormatting>
  <conditionalFormatting sqref="P74">
    <cfRule type="cellIs" dxfId="105" priority="13" operator="between">
      <formula>$N$74</formula>
      <formula>"$N$74"</formula>
    </cfRule>
    <cfRule type="cellIs" dxfId="104" priority="11" operator="equal">
      <formula>$O$74</formula>
    </cfRule>
    <cfRule type="cellIs" dxfId="103" priority="12" operator="equal">
      <formula>$N$74</formula>
    </cfRule>
    <cfRule type="cellIs" dxfId="102" priority="14" operator="lessThan">
      <formula>$N$74</formula>
    </cfRule>
    <cfRule type="cellIs" dxfId="101" priority="17" operator="greaterThan">
      <formula>$O$74</formula>
    </cfRule>
  </conditionalFormatting>
  <conditionalFormatting sqref="P75">
    <cfRule type="cellIs" dxfId="100" priority="15" operator="lessThan">
      <formula>$O$75</formula>
    </cfRule>
    <cfRule type="cellIs" dxfId="99" priority="16" operator="greaterThanOrEqual">
      <formula>$O$75</formula>
    </cfRule>
  </conditionalFormatting>
  <conditionalFormatting sqref="P76">
    <cfRule type="cellIs" dxfId="98" priority="41" operator="greaterThanOrEqual">
      <formula>$O$76</formula>
    </cfRule>
    <cfRule type="cellIs" dxfId="97" priority="39" operator="lessThan">
      <formula>$O$76</formula>
    </cfRule>
  </conditionalFormatting>
  <conditionalFormatting sqref="P77">
    <cfRule type="cellIs" dxfId="96" priority="154" operator="lessThanOrEqual">
      <formula>$O$77</formula>
    </cfRule>
    <cfRule type="cellIs" dxfId="95" priority="155" operator="greaterThan">
      <formula>$O$77</formula>
    </cfRule>
  </conditionalFormatting>
  <conditionalFormatting sqref="P78">
    <cfRule type="cellIs" dxfId="94" priority="34" operator="greaterThan">
      <formula>$O$78</formula>
    </cfRule>
    <cfRule type="cellIs" dxfId="93" priority="33" operator="lessThanOrEqual">
      <formula>$O$78</formula>
    </cfRule>
  </conditionalFormatting>
  <conditionalFormatting sqref="P79">
    <cfRule type="cellIs" dxfId="92" priority="101" operator="greaterThanOrEqual">
      <formula>$O$79</formula>
    </cfRule>
    <cfRule type="cellIs" dxfId="91" priority="100" operator="lessThan">
      <formula>$O$79</formula>
    </cfRule>
  </conditionalFormatting>
  <conditionalFormatting sqref="P80">
    <cfRule type="cellIs" dxfId="90" priority="52" operator="lessThan">
      <formula>$O$80</formula>
    </cfRule>
    <cfRule type="cellIs" dxfId="89" priority="51" operator="greaterThanOrEqual">
      <formula>$O$80</formula>
    </cfRule>
  </conditionalFormatting>
  <conditionalFormatting sqref="P81">
    <cfRule type="cellIs" dxfId="88" priority="37" operator="lessThan">
      <formula>$O$81</formula>
    </cfRule>
    <cfRule type="cellIs" dxfId="87" priority="38" operator="greaterThanOrEqual">
      <formula>$O$81</formula>
    </cfRule>
  </conditionalFormatting>
  <conditionalFormatting sqref="P82">
    <cfRule type="cellIs" dxfId="86" priority="169" operator="greaterThanOrEqual">
      <formula>$O$82</formula>
    </cfRule>
    <cfRule type="cellIs" dxfId="85" priority="170" operator="lessThan">
      <formula>$O$82</formula>
    </cfRule>
  </conditionalFormatting>
  <conditionalFormatting sqref="P83">
    <cfRule type="cellIs" dxfId="84" priority="30" operator="greaterThanOrEqual">
      <formula>$O$83</formula>
    </cfRule>
    <cfRule type="cellIs" dxfId="83" priority="29" operator="lessThan">
      <formula>$O$83</formula>
    </cfRule>
  </conditionalFormatting>
  <conditionalFormatting sqref="P84">
    <cfRule type="cellIs" dxfId="82" priority="42" operator="lessThanOrEqual">
      <formula>$O$84</formula>
    </cfRule>
    <cfRule type="cellIs" dxfId="81" priority="43" operator="greaterThan">
      <formula>$O$84</formula>
    </cfRule>
  </conditionalFormatting>
  <conditionalFormatting sqref="P85">
    <cfRule type="cellIs" dxfId="80" priority="35" operator="lessThanOrEqual">
      <formula>$O$85</formula>
    </cfRule>
    <cfRule type="cellIs" dxfId="79" priority="36" operator="greaterThan">
      <formula>$O$85</formula>
    </cfRule>
  </conditionalFormatting>
  <conditionalFormatting sqref="P86">
    <cfRule type="cellIs" dxfId="78" priority="32" operator="greaterThan">
      <formula>$O$86</formula>
    </cfRule>
    <cfRule type="cellIs" dxfId="77" priority="31" operator="lessThanOrEqual">
      <formula>$O$86</formula>
    </cfRule>
  </conditionalFormatting>
  <conditionalFormatting sqref="P87">
    <cfRule type="cellIs" dxfId="76" priority="19" operator="between">
      <formula>$N$87</formula>
      <formula>$O$87</formula>
    </cfRule>
    <cfRule type="cellIs" dxfId="75" priority="20" operator="lessThan">
      <formula>$N$87</formula>
    </cfRule>
    <cfRule type="cellIs" dxfId="74" priority="21" operator="greaterThan">
      <formula>$O$87</formula>
    </cfRule>
    <cfRule type="cellIs" dxfId="73" priority="22" operator="equal">
      <formula>$O$87</formula>
    </cfRule>
    <cfRule type="cellIs" dxfId="72" priority="23" operator="equal">
      <formula>$N$87</formula>
    </cfRule>
  </conditionalFormatting>
  <conditionalFormatting sqref="Q20:Q27 Q34:Q41 Q44:Q59 Q61">
    <cfRule type="colorScale" priority="425">
      <colorScale>
        <cfvo type="num" val="&quot;*,*&quot;"/>
        <cfvo type="max"/>
        <color rgb="FFFF7128"/>
        <color rgb="FFFFEF9C"/>
      </colorScale>
    </cfRule>
  </conditionalFormatting>
  <conditionalFormatting sqref="Q20:Q42">
    <cfRule type="containsText" dxfId="71" priority="9" operator="containsText" text=",">
      <formula>NOT(ISERROR(SEARCH(",",Q20)))</formula>
    </cfRule>
  </conditionalFormatting>
  <conditionalFormatting sqref="Q28:Q33">
    <cfRule type="colorScale" priority="178">
      <colorScale>
        <cfvo type="num" val="&quot;*,*&quot;"/>
        <cfvo type="max"/>
        <color rgb="FFFF7128"/>
        <color rgb="FFFFEF9C"/>
      </colorScale>
    </cfRule>
  </conditionalFormatting>
  <conditionalFormatting sqref="Q42">
    <cfRule type="colorScale" priority="10">
      <colorScale>
        <cfvo type="num" val="&quot;*,*&quot;"/>
        <cfvo type="max"/>
        <color rgb="FFFF7128"/>
        <color rgb="FFFFEF9C"/>
      </colorScale>
    </cfRule>
  </conditionalFormatting>
  <conditionalFormatting sqref="Q44:Q61">
    <cfRule type="containsText" dxfId="70" priority="4" operator="containsText" text=",">
      <formula>NOT(ISERROR(SEARCH(",",Q44)))</formula>
    </cfRule>
  </conditionalFormatting>
  <conditionalFormatting sqref="Q60"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BQ20:BQ62">
    <cfRule type="cellIs" dxfId="69" priority="1" operator="lessThan">
      <formula>25</formula>
    </cfRule>
    <cfRule type="cellIs" dxfId="68" priority="3" operator="between">
      <formula>25</formula>
      <formula>30</formula>
    </cfRule>
    <cfRule type="cellIs" dxfId="67" priority="2" operator="greaterThan">
      <formula>30</formula>
    </cfRule>
  </conditionalFormatting>
  <dataValidations xWindow="857" yWindow="865" count="2">
    <dataValidation type="whole" allowBlank="1" showInputMessage="1" showErrorMessage="1" sqref="AU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20:Q42 Q44:Q61" xr:uid="{1A9E8E85-9936-4580-9885-A978F20E3F47}">
      <formula1>0</formula1>
      <formula2>20</formula2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44:AA58 AX44:AX58 AX24:AX38 AA20:AA38" formulaRange="1"/>
    <ignoredError sqref="BQ18:BR18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857" yWindow="865" count="8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071D9DFD-A1FB-4A6A-B958-FE7B26EBF3C0}">
          <x14:formula1>
            <xm:f>Słowniki!$G$2:$G$4</xm:f>
          </x14:formula1>
          <xm:sqref>W20:W42 AT20:AT42 W44:W61 AT44:AT61</xm:sqref>
        </x14:dataValidation>
        <x14: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xr:uid="{AF04B043-5B61-4834-9AC2-CBA0BF9FB9F8}">
          <x14:formula1>
            <xm:f>Słowniki!$L$2:$L$4</xm:f>
          </x14:formula1>
          <xm:sqref>V44:V61 V20:V42</xm:sqref>
        </x14:dataValidation>
        <x14:dataValidation type="list" allowBlank="1" showInputMessage="1" showErrorMessage="1" promptTitle="Kompetencje komunikacyjne" prompt="Proszę wybrać odpowiedź czy przedmiot kształtuje kompetencje komunikacyjne" xr:uid="{D1EF220C-55B4-411A-BC47-EC02EA8281CD}">
          <x14:formula1>
            <xm:f>Słowniki!$O$2:$O$3</xm:f>
          </x14:formula1>
          <xm:sqref>J20:J42 J44:J61</xm:sqref>
        </x14:dataValidation>
        <x14: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xr:uid="{710C8322-D223-49CD-BD2D-5C47CF5D4205}">
          <x14:formula1>
            <xm:f>Słowniki!$O$2:$O$3</xm:f>
          </x14:formula1>
          <xm:sqref>K42:L42 K20:K41 K44:L61</xm:sqref>
        </x14:dataValidation>
        <x14:dataValidation type="list" allowBlank="1" showInputMessage="1" showErrorMessage="1" errorTitle="Wartość nieprawidłowa" error="Proszę wybrać z listy kod grupy" promptTitle="Kod grupy zajęć" prompt="Proszę wybrać z listy kod grupy" xr:uid="{44734350-DB85-4147-9961-D2924F549B9E}">
          <x14:formula1>
            <xm:f>Słowniki!$A$2:$A$10</xm:f>
          </x14:formula1>
          <xm:sqref>B20:B62</xm:sqref>
        </x14:dataValidation>
        <x14:dataValidation type="list" allowBlank="1" showInputMessage="1" showErrorMessage="1" errorTitle="Wartość nieprawidłowa" error="Proszę wybrać z listy rodzaj zajęć" promptTitle="Rodzaj zajęć" prompt="Proszę wybrać z listy rodzaj zajęć" xr:uid="{0939FFDB-F913-4DE6-8A4E-9575E719CEFB}">
          <x14:formula1>
            <xm:f>Słowniki!$D$2:$D$4</xm:f>
          </x14:formula1>
          <xm:sqref>G20:G62</xm:sqref>
        </x14:dataValidation>
        <x14:dataValidation type="list" allowBlank="1" showInputMessage="1" showErrorMessage="1" errorTitle="Wartość nieprawidłowa" error="Proszę wybrać z listy pule godzin" promptTitle="Pula godzin" prompt="Proszę wybrać z listy pule godzin" xr:uid="{1D16ABA5-45E7-4C84-B792-D525B0CA2634}">
          <x14:formula1>
            <xm:f>Słowniki!$J$2:$J$3</xm:f>
          </x14:formula1>
          <xm:sqref>H20:H62</xm:sqref>
        </x14:dataValidation>
        <x14:dataValidation type="list" allowBlank="1" showInputMessage="1" showErrorMessage="1" errorTitle="Wartość nieprawidłowa" error="Proszę wybrać odpowiedź czy przedmiot kształtuje umiejętności praktyczne" promptTitle="Przedmiot kształtujące umiejętn." prompt="Proszę wybrać odpowiedź czy przedmiot kształtuje umiejętności praktyczne" xr:uid="{65708282-0979-43B0-8C80-4879015FA4AD}">
          <x14:formula1>
            <xm:f>Słowniki!$O$2:$O$3</xm:f>
          </x14:formula1>
          <xm:sqref>L20:L41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6A4F-3501-4B24-8F10-4EFD653EA6F2}">
  <dimension ref="A1:J19"/>
  <sheetViews>
    <sheetView zoomScale="85" zoomScaleNormal="85" workbookViewId="0">
      <selection activeCell="F24" sqref="F24"/>
    </sheetView>
  </sheetViews>
  <sheetFormatPr defaultColWidth="9.140625" defaultRowHeight="15" x14ac:dyDescent="0.25"/>
  <cols>
    <col min="1" max="1" width="8.140625" style="202" customWidth="1"/>
    <col min="2" max="2" width="23" style="202" hidden="1" customWidth="1"/>
    <col min="3" max="3" width="53.7109375" style="167" customWidth="1"/>
    <col min="4" max="4" width="12.85546875" style="167" customWidth="1"/>
    <col min="5" max="5" width="9" style="167" customWidth="1"/>
    <col min="6" max="7" width="11.28515625" style="167" customWidth="1"/>
    <col min="8" max="8" width="36.85546875" style="167" customWidth="1"/>
    <col min="9" max="9" width="15" style="167" customWidth="1"/>
    <col min="10" max="10" width="90.28515625" style="167" customWidth="1"/>
    <col min="11" max="16384" width="9.140625" style="167"/>
  </cols>
  <sheetData>
    <row r="1" spans="1:10" ht="14.45" customHeight="1" x14ac:dyDescent="0.25">
      <c r="A1" s="743" t="s">
        <v>78</v>
      </c>
      <c r="B1" s="166" t="s">
        <v>627</v>
      </c>
      <c r="C1" s="744" t="s">
        <v>234</v>
      </c>
      <c r="D1" s="680" t="s">
        <v>76</v>
      </c>
      <c r="E1" s="680"/>
      <c r="F1" s="680"/>
      <c r="G1" s="682" t="s">
        <v>80</v>
      </c>
      <c r="H1" s="683" t="s">
        <v>81</v>
      </c>
      <c r="J1" s="168"/>
    </row>
    <row r="2" spans="1:10" ht="131.25" customHeight="1" x14ac:dyDescent="0.25">
      <c r="A2" s="743"/>
      <c r="B2" s="169"/>
      <c r="C2" s="744"/>
      <c r="D2" s="170" t="s">
        <v>79</v>
      </c>
      <c r="E2" s="171" t="s">
        <v>231</v>
      </c>
      <c r="F2" s="171" t="s">
        <v>230</v>
      </c>
      <c r="G2" s="682"/>
      <c r="H2" s="683"/>
      <c r="J2" s="168"/>
    </row>
    <row r="3" spans="1:10" ht="15" customHeight="1" x14ac:dyDescent="0.25">
      <c r="A3" s="172">
        <v>1</v>
      </c>
      <c r="B3" s="172" t="s">
        <v>626</v>
      </c>
      <c r="C3" s="173" t="s">
        <v>625</v>
      </c>
      <c r="D3" s="174"/>
      <c r="E3" s="174"/>
      <c r="F3" s="174"/>
      <c r="G3" s="175">
        <f>SUM('Elektr_IIst-program szczegółowy'!O20:O42,'Elektr_IIst-program szczegółowy'!O44:O61)</f>
        <v>1431</v>
      </c>
      <c r="H3" s="176" t="str">
        <f t="shared" ref="H3:H18" si="0">IF(G3=F3,"OK","Wartość wymaga weryfikacji")</f>
        <v>Wartość wymaga weryfikacji</v>
      </c>
      <c r="J3" s="168"/>
    </row>
    <row r="4" spans="1:10" x14ac:dyDescent="0.25">
      <c r="A4" s="172">
        <v>2</v>
      </c>
      <c r="B4" s="172"/>
      <c r="C4" s="173" t="s">
        <v>229</v>
      </c>
      <c r="D4" s="174"/>
      <c r="E4" s="174"/>
      <c r="F4" s="174">
        <v>120</v>
      </c>
      <c r="G4" s="175">
        <f>SUM('Elektr_IIst-program szczegółowy'!Q20:Q42,'Elektr_IIst-program szczegółowy'!Q44:Q61)</f>
        <v>124</v>
      </c>
      <c r="H4" s="176" t="str">
        <f t="shared" si="0"/>
        <v>Wartość wymaga weryfikacji</v>
      </c>
      <c r="J4" s="168"/>
    </row>
    <row r="5" spans="1:10" ht="30" x14ac:dyDescent="0.25">
      <c r="A5" s="172">
        <v>3</v>
      </c>
      <c r="B5" s="172"/>
      <c r="C5" s="173" t="s">
        <v>291</v>
      </c>
      <c r="D5" s="174"/>
      <c r="E5" s="174">
        <f>G4*25</f>
        <v>3100</v>
      </c>
      <c r="F5" s="174">
        <f>G4*30</f>
        <v>3720</v>
      </c>
      <c r="G5" s="177">
        <f>SUM('Elektr_IIst-program szczegółowy'!M20:M42,'Elektr_IIst-program szczegółowy'!M44:M61)</f>
        <v>3146</v>
      </c>
      <c r="H5" s="176" t="str">
        <f t="shared" si="0"/>
        <v>Wartość wymaga weryfikacji</v>
      </c>
      <c r="J5" s="168"/>
    </row>
    <row r="6" spans="1:10" ht="30" x14ac:dyDescent="0.25">
      <c r="A6" s="172">
        <v>4</v>
      </c>
      <c r="B6" s="172"/>
      <c r="C6" s="173" t="s">
        <v>294</v>
      </c>
      <c r="D6" s="174"/>
      <c r="E6" s="174"/>
      <c r="F6" s="174">
        <f>G5/2</f>
        <v>1573</v>
      </c>
      <c r="G6" s="178">
        <f>G3-G14</f>
        <v>951</v>
      </c>
      <c r="H6" s="176" t="str">
        <f t="shared" si="0"/>
        <v>Wartość wymaga weryfikacji</v>
      </c>
      <c r="J6" s="168"/>
    </row>
    <row r="7" spans="1:10" ht="45" x14ac:dyDescent="0.25">
      <c r="A7" s="172">
        <v>5</v>
      </c>
      <c r="B7" s="179" t="s">
        <v>628</v>
      </c>
      <c r="C7" s="173" t="s">
        <v>321</v>
      </c>
      <c r="D7" s="180">
        <v>0.5</v>
      </c>
      <c r="E7" s="174">
        <f>G4</f>
        <v>124</v>
      </c>
      <c r="F7" s="174">
        <v>60</v>
      </c>
      <c r="G7" s="181">
        <f>SUM('Elektr_IIst-program szczegółowy'!U20:U42,'Elektr_IIst-program szczegółowy'!U44:U61)</f>
        <v>56.211594202898581</v>
      </c>
      <c r="H7" s="176" t="str">
        <f t="shared" si="0"/>
        <v>Wartość wymaga weryfikacji</v>
      </c>
    </row>
    <row r="8" spans="1:10" ht="45" x14ac:dyDescent="0.25">
      <c r="A8" s="740">
        <v>6</v>
      </c>
      <c r="B8" s="182" t="s">
        <v>629</v>
      </c>
      <c r="C8" s="183" t="s">
        <v>243</v>
      </c>
      <c r="D8" s="184">
        <v>0.5</v>
      </c>
      <c r="E8" s="185">
        <f>G4</f>
        <v>124</v>
      </c>
      <c r="F8" s="186">
        <f t="shared" ref="F8:F9" si="1">D8*E8</f>
        <v>62</v>
      </c>
      <c r="G8" s="181">
        <f>SUM('Elektr_IIst-program szczegółowy'!T20:T42,'Elektr_IIst-program szczegółowy'!T44:T61)</f>
        <v>28.152380952380948</v>
      </c>
      <c r="H8" s="176" t="str">
        <f t="shared" si="0"/>
        <v>Wartość wymaga weryfikacji</v>
      </c>
    </row>
    <row r="9" spans="1:10" ht="45" x14ac:dyDescent="0.25">
      <c r="A9" s="741"/>
      <c r="B9" s="187"/>
      <c r="C9" s="183" t="s">
        <v>244</v>
      </c>
      <c r="D9" s="184">
        <v>0.75</v>
      </c>
      <c r="E9" s="185">
        <f>G4</f>
        <v>124</v>
      </c>
      <c r="F9" s="186">
        <f t="shared" si="1"/>
        <v>93</v>
      </c>
      <c r="G9" s="181">
        <f>SUM('Elektr_IIst-program szczegółowy'!T20:T42,'Elektr_IIst-program szczegółowy'!T44:T61)</f>
        <v>28.152380952380948</v>
      </c>
      <c r="H9" s="176" t="str">
        <f t="shared" si="0"/>
        <v>Wartość wymaga weryfikacji</v>
      </c>
    </row>
    <row r="10" spans="1:10" x14ac:dyDescent="0.25">
      <c r="A10" s="172">
        <v>7</v>
      </c>
      <c r="B10" s="179" t="s">
        <v>630</v>
      </c>
      <c r="C10" s="173" t="s">
        <v>232</v>
      </c>
      <c r="D10" s="180">
        <v>0.3</v>
      </c>
      <c r="E10" s="188">
        <f>G4</f>
        <v>124</v>
      </c>
      <c r="F10" s="174">
        <f>D10*E10</f>
        <v>37.199999999999996</v>
      </c>
      <c r="G10" s="189">
        <f>(SUMIF('Elektr_IIst-program szczegółowy'!G20:G62,"POW",'Elektr_IIst-program szczegółowy'!Q20:Q62))+(SUMIF('Elektr_IIst-program szczegółowy'!G20:G62,"PSW",'Elektr_IIst-program szczegółowy'!Q20:Q62))</f>
        <v>38</v>
      </c>
      <c r="H10" s="176" t="str">
        <f t="shared" si="0"/>
        <v>Wartość wymaga weryfikacji</v>
      </c>
    </row>
    <row r="11" spans="1:10" x14ac:dyDescent="0.25">
      <c r="A11" s="172">
        <v>8</v>
      </c>
      <c r="B11" s="172" t="s">
        <v>631</v>
      </c>
      <c r="C11" s="173" t="s">
        <v>233</v>
      </c>
      <c r="D11" s="180"/>
      <c r="E11" s="188"/>
      <c r="F11" s="174"/>
      <c r="G11" s="190">
        <f>SUM('Elektr_IIst-program szczegółowy'!AN20:AN42,'Elektr_IIst-program szczegółowy'!AN44:AN61,'Elektr_IIst-program szczegółowy'!BK20:BK42,'Elektr_IIst-program szczegółowy'!BK44:BK61)</f>
        <v>60</v>
      </c>
      <c r="H11" s="176" t="str">
        <f t="shared" si="0"/>
        <v>Wartość wymaga weryfikacji</v>
      </c>
      <c r="J11" s="191"/>
    </row>
    <row r="12" spans="1:10" x14ac:dyDescent="0.25">
      <c r="A12" s="172">
        <v>9</v>
      </c>
      <c r="B12" s="192" t="s">
        <v>632</v>
      </c>
      <c r="C12" s="183" t="s">
        <v>242</v>
      </c>
      <c r="D12" s="174"/>
      <c r="E12" s="174"/>
      <c r="F12" s="174"/>
      <c r="G12" s="190">
        <f>SUMIF('Elektr_IIst-program szczegółowy'!I20:I61,"język obcy",'Elektr_IIst-program szczegółowy'!Q20:Q61)</f>
        <v>4</v>
      </c>
      <c r="H12" s="176" t="str">
        <f t="shared" si="0"/>
        <v>Wartość wymaga weryfikacji</v>
      </c>
      <c r="I12" s="193" t="s">
        <v>624</v>
      </c>
      <c r="J12" s="191"/>
    </row>
    <row r="13" spans="1:10" ht="30" x14ac:dyDescent="0.25">
      <c r="A13" s="172">
        <v>10</v>
      </c>
      <c r="B13" s="179" t="s">
        <v>633</v>
      </c>
      <c r="C13" s="173" t="s">
        <v>235</v>
      </c>
      <c r="D13" s="180"/>
      <c r="E13" s="174">
        <v>5</v>
      </c>
      <c r="F13" s="174">
        <v>5</v>
      </c>
      <c r="G13" s="189">
        <f>SUMIF('Elektr_IIst-program szczegółowy'!K20:K42,"tak",'Elektr_IIst-program szczegółowy'!Q20:Q42)+SUMIF('Elektr_IIst-program szczegółowy'!K44:K61,"tak",'Elektr_IIst-program szczegółowy'!Q44:Q61)</f>
        <v>8</v>
      </c>
      <c r="H13" s="176" t="str">
        <f t="shared" si="0"/>
        <v>Wartość wymaga weryfikacji</v>
      </c>
    </row>
    <row r="14" spans="1:10" ht="75" x14ac:dyDescent="0.25">
      <c r="A14" s="172">
        <v>11</v>
      </c>
      <c r="B14" s="179" t="s">
        <v>634</v>
      </c>
      <c r="C14" s="173" t="s">
        <v>295</v>
      </c>
      <c r="D14" s="174" t="s">
        <v>239</v>
      </c>
      <c r="E14" s="174" t="s">
        <v>263</v>
      </c>
      <c r="F14" s="174">
        <v>480</v>
      </c>
      <c r="G14" s="189">
        <f>SUM('Elektr_IIst-program szczegółowy'!AQ20:AQ42,'Elektr_IIst-program szczegółowy'!AQ44:AQ61,'Elektr_IIst-program szczegółowy'!BN20:BN42,'Elektr_IIst-program szczegółowy'!BN44:BN61)</f>
        <v>480</v>
      </c>
      <c r="H14" s="176" t="str">
        <f t="shared" si="0"/>
        <v>OK</v>
      </c>
      <c r="I14" s="193" t="s">
        <v>262</v>
      </c>
    </row>
    <row r="15" spans="1:10" x14ac:dyDescent="0.25">
      <c r="A15" s="172">
        <v>12</v>
      </c>
      <c r="B15" s="179" t="s">
        <v>635</v>
      </c>
      <c r="C15" s="173" t="s">
        <v>296</v>
      </c>
      <c r="D15" s="174"/>
      <c r="E15" s="174"/>
      <c r="F15" s="174"/>
      <c r="G15" s="194">
        <f>(SUMIF('Elektr_IIst-program szczegółowy'!I20:I62,"*praktyki zawodowe*",'Elektr_IIst-program szczegółowy'!Q20:Q62))+(SUMIF('Elektr_IIst-program szczegółowy'!I20:I62,"*praktyka zawodowa*",'Elektr_IIst-program szczegółowy'!Q20:Q62))</f>
        <v>21</v>
      </c>
      <c r="H15" s="176" t="str">
        <f t="shared" si="0"/>
        <v>Wartość wymaga weryfikacji</v>
      </c>
      <c r="I15" s="193"/>
    </row>
    <row r="16" spans="1:10" ht="60.75" customHeight="1" x14ac:dyDescent="0.25">
      <c r="A16" s="742">
        <v>13</v>
      </c>
      <c r="B16" s="172" t="s">
        <v>636</v>
      </c>
      <c r="C16" s="195" t="s">
        <v>247</v>
      </c>
      <c r="D16" s="180">
        <v>0.5</v>
      </c>
      <c r="E16" s="174">
        <f>G4</f>
        <v>124</v>
      </c>
      <c r="F16" s="196">
        <f>D16*E16</f>
        <v>62</v>
      </c>
      <c r="G16" s="197">
        <f>ROUND((SUM('Elektr_IIst-program szczegółowy'!S20:S42,'Elektr_IIst-program szczegółowy'!S44:S61)),0)</f>
        <v>63</v>
      </c>
      <c r="H16" s="176" t="str">
        <f t="shared" si="0"/>
        <v>Wartość wymaga weryfikacji</v>
      </c>
      <c r="I16" s="198" t="s">
        <v>623</v>
      </c>
    </row>
    <row r="17" spans="1:9" ht="92.25" customHeight="1" x14ac:dyDescent="0.25">
      <c r="A17" s="742"/>
      <c r="B17" s="172"/>
      <c r="C17" s="195" t="s">
        <v>248</v>
      </c>
      <c r="D17" s="180">
        <v>0.5</v>
      </c>
      <c r="E17" s="174">
        <f>G4</f>
        <v>124</v>
      </c>
      <c r="F17" s="196">
        <f>D17*E17</f>
        <v>62</v>
      </c>
      <c r="G17" s="199"/>
      <c r="H17" s="176" t="str">
        <f t="shared" si="0"/>
        <v>Wartość wymaga weryfikacji</v>
      </c>
      <c r="I17" s="198"/>
    </row>
    <row r="18" spans="1:9" ht="30" x14ac:dyDescent="0.25">
      <c r="A18" s="172">
        <v>14</v>
      </c>
      <c r="B18" s="172"/>
      <c r="C18" s="200" t="s">
        <v>293</v>
      </c>
      <c r="D18" s="200"/>
      <c r="E18" s="174">
        <v>25</v>
      </c>
      <c r="F18" s="201">
        <v>30</v>
      </c>
      <c r="G18" s="177">
        <f>G5/G4</f>
        <v>25.370967741935484</v>
      </c>
      <c r="H18" s="176" t="str">
        <f t="shared" si="0"/>
        <v>Wartość wymaga weryfikacji</v>
      </c>
    </row>
    <row r="19" spans="1:9" ht="15" customHeight="1" x14ac:dyDescent="0.25"/>
  </sheetData>
  <sheetProtection algorithmName="SHA-512" hashValue="oTFDIE4V9QRPHLyrh7szTAcvZxPcLfxq3VUZEcxaHQdk3YBZP81KLTqCBhKLnr2mwybUQFYzhj+A2Emg65Mb2A==" saltValue="d7HIcCgr1TBRuZ5NmQmERA==" spinCount="100000" sheet="1" selectLockedCells="1"/>
  <mergeCells count="7">
    <mergeCell ref="G1:G2"/>
    <mergeCell ref="H1:H2"/>
    <mergeCell ref="A8:A9"/>
    <mergeCell ref="A16:A17"/>
    <mergeCell ref="A1:A2"/>
    <mergeCell ref="C1:C2"/>
    <mergeCell ref="D1:F1"/>
  </mergeCells>
  <conditionalFormatting sqref="G3">
    <cfRule type="cellIs" dxfId="66" priority="35" operator="greaterThanOrEqual">
      <formula>$F$3</formula>
    </cfRule>
    <cfRule type="cellIs" dxfId="65" priority="34" operator="lessThan">
      <formula>$F$3</formula>
    </cfRule>
  </conditionalFormatting>
  <conditionalFormatting sqref="G4">
    <cfRule type="cellIs" dxfId="64" priority="32" operator="greaterThanOrEqual">
      <formula>$F$4</formula>
    </cfRule>
    <cfRule type="cellIs" dxfId="63" priority="33" operator="lessThan">
      <formula>$F$4</formula>
    </cfRule>
  </conditionalFormatting>
  <conditionalFormatting sqref="G5">
    <cfRule type="cellIs" dxfId="62" priority="420" operator="equal">
      <formula>$F$5</formula>
    </cfRule>
    <cfRule type="cellIs" dxfId="61" priority="416" operator="between">
      <formula>$E$5</formula>
      <formula>$F$5</formula>
    </cfRule>
    <cfRule type="cellIs" dxfId="60" priority="417" operator="lessThan">
      <formula>$E$5</formula>
    </cfRule>
    <cfRule type="cellIs" dxfId="59" priority="418" operator="greaterThan">
      <formula>$F$5</formula>
    </cfRule>
    <cfRule type="cellIs" dxfId="58" priority="419" operator="equal">
      <formula>$E$5</formula>
    </cfRule>
  </conditionalFormatting>
  <conditionalFormatting sqref="G6">
    <cfRule type="cellIs" dxfId="57" priority="18" operator="lessThan">
      <formula>$F$6</formula>
    </cfRule>
    <cfRule type="cellIs" dxfId="56" priority="19" operator="greaterThan">
      <formula>$F$6</formula>
    </cfRule>
  </conditionalFormatting>
  <conditionalFormatting sqref="G7">
    <cfRule type="cellIs" dxfId="55" priority="54" operator="lessThan">
      <formula>$F$7</formula>
    </cfRule>
    <cfRule type="cellIs" dxfId="54" priority="55" operator="greaterThanOrEqual">
      <formula>$F$7</formula>
    </cfRule>
  </conditionalFormatting>
  <conditionalFormatting sqref="G8">
    <cfRule type="cellIs" dxfId="53" priority="26" operator="lessThanOrEqual">
      <formula>$F$8</formula>
    </cfRule>
    <cfRule type="cellIs" dxfId="52" priority="27" operator="greaterThan">
      <formula>$F$8</formula>
    </cfRule>
  </conditionalFormatting>
  <conditionalFormatting sqref="G9">
    <cfRule type="cellIs" dxfId="51" priority="24" operator="lessThanOrEqual">
      <formula>$F$9</formula>
    </cfRule>
    <cfRule type="cellIs" dxfId="50" priority="25" operator="greaterThan">
      <formula>$F$9</formula>
    </cfRule>
  </conditionalFormatting>
  <conditionalFormatting sqref="G10">
    <cfRule type="cellIs" dxfId="49" priority="52" operator="lessThan">
      <formula>$F$10</formula>
    </cfRule>
    <cfRule type="cellIs" dxfId="48" priority="53" operator="greaterThanOrEqual">
      <formula>$F$10</formula>
    </cfRule>
  </conditionalFormatting>
  <conditionalFormatting sqref="G11">
    <cfRule type="cellIs" dxfId="47" priority="48" operator="greaterThanOrEqual">
      <formula>$F$11</formula>
    </cfRule>
    <cfRule type="cellIs" dxfId="46" priority="49" operator="lessThan">
      <formula>$F$11</formula>
    </cfRule>
  </conditionalFormatting>
  <conditionalFormatting sqref="G12">
    <cfRule type="cellIs" dxfId="45" priority="22" operator="lessThan">
      <formula>$F$12</formula>
    </cfRule>
    <cfRule type="cellIs" dxfId="44" priority="23" operator="greaterThanOrEqual">
      <formula>$F$12</formula>
    </cfRule>
  </conditionalFormatting>
  <conditionalFormatting sqref="G13">
    <cfRule type="cellIs" dxfId="43" priority="46" operator="lessThan">
      <formula>$F$13</formula>
    </cfRule>
    <cfRule type="cellIs" dxfId="42" priority="47" operator="greaterThanOrEqual">
      <formula>$F$13</formula>
    </cfRule>
  </conditionalFormatting>
  <conditionalFormatting sqref="G14">
    <cfRule type="cellIs" dxfId="41" priority="45" operator="lessThan">
      <formula>$F$14</formula>
    </cfRule>
    <cfRule type="cellIs" dxfId="40" priority="44" operator="greaterThanOrEqual">
      <formula>$F$14</formula>
    </cfRule>
  </conditionalFormatting>
  <conditionalFormatting sqref="G15">
    <cfRule type="cellIs" dxfId="39" priority="16" operator="lessThan">
      <formula>$F$15</formula>
    </cfRule>
    <cfRule type="cellIs" dxfId="38" priority="17" operator="greaterThanOrEqual">
      <formula>$F$15</formula>
    </cfRule>
  </conditionalFormatting>
  <conditionalFormatting sqref="G16">
    <cfRule type="cellIs" dxfId="37" priority="31" operator="greaterThan">
      <formula>$F$16</formula>
    </cfRule>
    <cfRule type="cellIs" dxfId="36" priority="30" operator="lessThanOrEqual">
      <formula>$F$16</formula>
    </cfRule>
  </conditionalFormatting>
  <conditionalFormatting sqref="G17">
    <cfRule type="cellIs" dxfId="35" priority="28" operator="lessThanOrEqual">
      <formula>$F$17</formula>
    </cfRule>
    <cfRule type="cellIs" dxfId="34" priority="29" operator="greaterThan">
      <formula>$F$17</formula>
    </cfRule>
  </conditionalFormatting>
  <conditionalFormatting sqref="G18">
    <cfRule type="cellIs" dxfId="33" priority="7" operator="lessThan">
      <formula>$E$18</formula>
    </cfRule>
    <cfRule type="cellIs" dxfId="32" priority="8" operator="greaterThan">
      <formula>$F$18</formula>
    </cfRule>
    <cfRule type="cellIs" dxfId="31" priority="9" operator="equal">
      <formula>$E$18</formula>
    </cfRule>
    <cfRule type="cellIs" dxfId="30" priority="10" operator="equal">
      <formula>$F$18</formula>
    </cfRule>
    <cfRule type="cellIs" dxfId="29" priority="6" operator="between">
      <formula>$E$18</formula>
      <formula>$F$18</formula>
    </cfRule>
  </conditionalFormatting>
  <pageMargins left="0.7" right="0.7" top="0.75" bottom="0.75" header="0.3" footer="0.3"/>
  <pageSetup paperSize="9" orientation="portrait" verticalDpi="300" r:id="rId1"/>
  <ignoredErrors>
    <ignoredError sqref="G14 G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2A3A-7ABA-4A7D-AE20-31791D2A2C87}">
  <dimension ref="A1:LE71"/>
  <sheetViews>
    <sheetView zoomScale="55" zoomScaleNormal="55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AK25" sqref="AK25"/>
    </sheetView>
  </sheetViews>
  <sheetFormatPr defaultRowHeight="15" x14ac:dyDescent="0.25"/>
  <cols>
    <col min="1" max="1" width="5.42578125" style="21" customWidth="1"/>
    <col min="2" max="2" width="6.7109375" style="21" customWidth="1"/>
    <col min="3" max="3" width="12.140625" style="21" customWidth="1"/>
    <col min="4" max="4" width="6.7109375" style="21" customWidth="1"/>
    <col min="5" max="5" width="6.7109375" style="22" customWidth="1"/>
    <col min="6" max="6" width="12.5703125" style="21" customWidth="1"/>
    <col min="7" max="7" width="7.140625" style="21" customWidth="1"/>
    <col min="8" max="8" width="19.5703125" style="23" customWidth="1"/>
    <col min="9" max="9" width="27.42578125" style="23" customWidth="1"/>
    <col min="10" max="10" width="14.42578125" style="23" customWidth="1"/>
    <col min="11" max="11" width="12" style="21" customWidth="1"/>
    <col min="12" max="12" width="6.85546875" style="23" customWidth="1"/>
    <col min="13" max="13" width="5.28515625" style="23" customWidth="1"/>
    <col min="14" max="14" width="11.85546875" style="23" customWidth="1"/>
    <col min="15" max="15" width="6.7109375" style="23" customWidth="1"/>
    <col min="16" max="16" width="6.5703125" style="23" customWidth="1"/>
    <col min="17" max="19" width="5.85546875" style="23" customWidth="1"/>
    <col min="20" max="304" width="4.28515625" style="21" customWidth="1"/>
    <col min="305" max="16384" width="9.140625" style="21"/>
  </cols>
  <sheetData>
    <row r="1" spans="1:19" s="61" customFormat="1" x14ac:dyDescent="0.25">
      <c r="E1" s="62"/>
      <c r="H1" s="63"/>
      <c r="I1" s="63"/>
      <c r="J1" s="63"/>
      <c r="L1" s="63"/>
      <c r="M1" s="63"/>
      <c r="N1" s="63"/>
      <c r="O1" s="63"/>
      <c r="P1" s="63"/>
      <c r="Q1" s="63"/>
      <c r="R1" s="63"/>
      <c r="S1" s="63"/>
    </row>
    <row r="2" spans="1:19" s="61" customFormat="1" ht="21" x14ac:dyDescent="0.35">
      <c r="E2" s="62"/>
      <c r="G2" s="781" t="s">
        <v>127</v>
      </c>
      <c r="H2" s="781"/>
      <c r="I2" s="781"/>
      <c r="J2" s="64"/>
      <c r="K2" s="64"/>
      <c r="L2" s="63"/>
      <c r="M2" s="63"/>
      <c r="N2" s="63"/>
      <c r="O2" s="63"/>
      <c r="P2" s="63"/>
      <c r="Q2" s="63"/>
      <c r="R2" s="63"/>
      <c r="S2" s="63"/>
    </row>
    <row r="3" spans="1:19" s="61" customFormat="1" x14ac:dyDescent="0.25">
      <c r="E3" s="62"/>
      <c r="H3" s="63"/>
      <c r="I3" s="63"/>
      <c r="J3" s="63"/>
      <c r="L3" s="63"/>
      <c r="M3" s="63"/>
      <c r="N3" s="63"/>
      <c r="O3" s="63"/>
      <c r="P3" s="63"/>
      <c r="Q3" s="63"/>
      <c r="R3" s="63"/>
      <c r="S3" s="63"/>
    </row>
    <row r="4" spans="1:19" s="61" customFormat="1" x14ac:dyDescent="0.25">
      <c r="E4" s="62"/>
      <c r="H4" s="63"/>
      <c r="I4" s="63"/>
      <c r="J4" s="63"/>
      <c r="L4" s="63"/>
      <c r="M4" s="63"/>
      <c r="N4" s="63"/>
      <c r="O4" s="63"/>
      <c r="P4" s="63"/>
      <c r="Q4" s="63"/>
      <c r="R4" s="63"/>
      <c r="S4" s="63"/>
    </row>
    <row r="5" spans="1:19" s="61" customFormat="1" ht="18.75" x14ac:dyDescent="0.3">
      <c r="E5" s="62"/>
      <c r="G5" s="65" t="s">
        <v>23</v>
      </c>
      <c r="H5" s="66"/>
      <c r="I5" s="67" t="s">
        <v>237</v>
      </c>
      <c r="J5" s="68"/>
      <c r="L5" s="63"/>
      <c r="M5" s="63"/>
      <c r="N5" s="63"/>
      <c r="O5" s="63"/>
      <c r="P5" s="63"/>
      <c r="Q5" s="63"/>
      <c r="R5" s="63"/>
      <c r="S5" s="63"/>
    </row>
    <row r="6" spans="1:19" s="61" customFormat="1" ht="18.75" x14ac:dyDescent="0.3">
      <c r="E6" s="62"/>
      <c r="G6" s="65" t="s">
        <v>24</v>
      </c>
      <c r="H6" s="66"/>
      <c r="I6" s="67" t="s">
        <v>663</v>
      </c>
      <c r="J6" s="68"/>
      <c r="L6" s="63"/>
      <c r="M6" s="63"/>
      <c r="N6" s="63"/>
      <c r="O6" s="63"/>
      <c r="P6" s="63"/>
      <c r="Q6" s="63"/>
      <c r="R6" s="63"/>
      <c r="S6" s="63"/>
    </row>
    <row r="7" spans="1:19" s="61" customFormat="1" x14ac:dyDescent="0.25">
      <c r="E7" s="62"/>
      <c r="G7" s="69" t="s">
        <v>27</v>
      </c>
      <c r="H7" s="70"/>
      <c r="I7" s="71" t="s">
        <v>312</v>
      </c>
      <c r="J7" s="63"/>
      <c r="L7" s="63"/>
      <c r="M7" s="63"/>
      <c r="N7" s="63"/>
      <c r="O7" s="63"/>
      <c r="P7" s="63"/>
      <c r="Q7" s="63"/>
      <c r="R7" s="63"/>
      <c r="S7" s="63"/>
    </row>
    <row r="8" spans="1:19" s="61" customFormat="1" ht="18.75" x14ac:dyDescent="0.3">
      <c r="E8" s="62"/>
      <c r="G8" s="69" t="s">
        <v>44</v>
      </c>
      <c r="H8" s="70"/>
      <c r="I8" s="67" t="s">
        <v>236</v>
      </c>
      <c r="J8" s="68"/>
      <c r="L8" s="63"/>
      <c r="M8" s="63"/>
      <c r="N8" s="63"/>
      <c r="O8" s="63"/>
      <c r="P8" s="63"/>
      <c r="Q8" s="63"/>
      <c r="R8" s="63"/>
      <c r="S8" s="63"/>
    </row>
    <row r="9" spans="1:19" s="61" customFormat="1" x14ac:dyDescent="0.25">
      <c r="E9" s="62"/>
      <c r="G9" s="69" t="s">
        <v>46</v>
      </c>
      <c r="H9" s="70"/>
      <c r="I9" s="67" t="s">
        <v>135</v>
      </c>
      <c r="J9" s="63"/>
      <c r="L9" s="63"/>
      <c r="M9" s="63"/>
      <c r="N9" s="63"/>
      <c r="O9" s="63"/>
      <c r="P9" s="63"/>
      <c r="Q9" s="63"/>
      <c r="R9" s="63"/>
      <c r="S9" s="63"/>
    </row>
    <row r="10" spans="1:19" s="61" customFormat="1" x14ac:dyDescent="0.25">
      <c r="E10" s="62"/>
      <c r="G10" s="69" t="s">
        <v>25</v>
      </c>
      <c r="H10" s="70"/>
      <c r="I10" s="67" t="s">
        <v>662</v>
      </c>
      <c r="J10" s="72"/>
      <c r="L10" s="72"/>
      <c r="M10" s="72"/>
      <c r="N10" s="73"/>
      <c r="O10" s="72"/>
      <c r="P10" s="72"/>
      <c r="Q10" s="63"/>
      <c r="R10" s="63"/>
      <c r="S10" s="63"/>
    </row>
    <row r="11" spans="1:19" s="61" customFormat="1" x14ac:dyDescent="0.25">
      <c r="E11" s="62"/>
      <c r="G11" s="74" t="s">
        <v>47</v>
      </c>
      <c r="H11" s="70"/>
      <c r="I11" s="70">
        <v>4</v>
      </c>
      <c r="J11" s="63"/>
      <c r="L11" s="63"/>
      <c r="M11" s="63"/>
      <c r="N11" s="63"/>
      <c r="O11" s="63"/>
      <c r="P11" s="63"/>
      <c r="Q11" s="63"/>
      <c r="R11" s="63"/>
      <c r="S11" s="63"/>
    </row>
    <row r="12" spans="1:19" s="61" customFormat="1" x14ac:dyDescent="0.25">
      <c r="E12" s="62"/>
      <c r="G12" s="74" t="s">
        <v>48</v>
      </c>
      <c r="H12" s="70"/>
      <c r="I12" s="75">
        <f>'Elektr_IIst-program szczegółowy'!P72</f>
        <v>1431</v>
      </c>
      <c r="J12" s="63"/>
      <c r="L12" s="63"/>
      <c r="M12" s="63"/>
      <c r="N12" s="63"/>
      <c r="O12" s="63"/>
      <c r="P12" s="63"/>
      <c r="Q12" s="63"/>
      <c r="R12" s="63"/>
      <c r="S12" s="63"/>
    </row>
    <row r="13" spans="1:19" s="61" customFormat="1" x14ac:dyDescent="0.25">
      <c r="E13" s="62"/>
      <c r="G13" s="74" t="s">
        <v>49</v>
      </c>
      <c r="H13" s="70"/>
      <c r="I13" s="70">
        <v>120</v>
      </c>
      <c r="J13" s="63"/>
      <c r="L13" s="63"/>
      <c r="M13" s="63"/>
      <c r="N13" s="63"/>
      <c r="O13" s="63"/>
      <c r="P13" s="63"/>
      <c r="Q13" s="63"/>
      <c r="R13" s="63"/>
      <c r="S13" s="63"/>
    </row>
    <row r="14" spans="1:19" s="61" customFormat="1" x14ac:dyDescent="0.25">
      <c r="E14" s="62"/>
      <c r="H14" s="76"/>
      <c r="I14" s="76"/>
      <c r="J14" s="63"/>
      <c r="L14" s="63"/>
      <c r="M14" s="63"/>
      <c r="N14" s="63"/>
      <c r="O14" s="63"/>
      <c r="P14" s="63"/>
      <c r="Q14" s="63"/>
      <c r="R14" s="63"/>
      <c r="S14" s="63"/>
    </row>
    <row r="15" spans="1:19" s="61" customFormat="1" ht="15.75" thickBot="1" x14ac:dyDescent="0.3">
      <c r="E15" s="62"/>
      <c r="H15" s="63"/>
      <c r="I15" s="63"/>
      <c r="J15" s="76"/>
      <c r="L15" s="76"/>
      <c r="M15" s="76"/>
      <c r="N15" s="76"/>
      <c r="O15" s="76"/>
      <c r="P15" s="76"/>
      <c r="Q15" s="63"/>
      <c r="R15" s="63"/>
      <c r="S15" s="63"/>
    </row>
    <row r="16" spans="1:19" s="61" customFormat="1" ht="24" customHeight="1" x14ac:dyDescent="0.25">
      <c r="A16" s="750" t="s">
        <v>1</v>
      </c>
      <c r="B16" s="748" t="s">
        <v>40</v>
      </c>
      <c r="C16" s="748" t="s">
        <v>50</v>
      </c>
      <c r="D16" s="748" t="s">
        <v>51</v>
      </c>
      <c r="E16" s="748" t="s">
        <v>32</v>
      </c>
      <c r="F16" s="748" t="s">
        <v>33</v>
      </c>
      <c r="G16" s="748" t="s">
        <v>131</v>
      </c>
      <c r="H16" s="748" t="s">
        <v>104</v>
      </c>
      <c r="I16" s="748" t="s">
        <v>2</v>
      </c>
      <c r="J16" s="773" t="s">
        <v>28</v>
      </c>
      <c r="K16" s="774"/>
      <c r="L16" s="774"/>
      <c r="M16" s="774"/>
      <c r="N16" s="774"/>
      <c r="O16" s="774"/>
      <c r="P16" s="775"/>
      <c r="Q16" s="767" t="s">
        <v>126</v>
      </c>
      <c r="R16" s="768"/>
      <c r="S16" s="769"/>
    </row>
    <row r="17" spans="1:317" s="61" customFormat="1" ht="27.75" customHeight="1" thickBot="1" x14ac:dyDescent="0.3">
      <c r="A17" s="751"/>
      <c r="B17" s="749"/>
      <c r="C17" s="749"/>
      <c r="D17" s="749"/>
      <c r="E17" s="749"/>
      <c r="F17" s="749"/>
      <c r="G17" s="749"/>
      <c r="H17" s="749"/>
      <c r="I17" s="749"/>
      <c r="J17" s="778" t="s">
        <v>69</v>
      </c>
      <c r="K17" s="779"/>
      <c r="L17" s="779"/>
      <c r="M17" s="779"/>
      <c r="N17" s="780"/>
      <c r="O17" s="755" t="s">
        <v>128</v>
      </c>
      <c r="P17" s="758" t="s">
        <v>129</v>
      </c>
      <c r="Q17" s="770"/>
      <c r="R17" s="771"/>
      <c r="S17" s="772"/>
    </row>
    <row r="18" spans="1:317" s="61" customFormat="1" ht="78.75" customHeight="1" thickBot="1" x14ac:dyDescent="0.3">
      <c r="A18" s="751"/>
      <c r="B18" s="749"/>
      <c r="C18" s="749"/>
      <c r="D18" s="749"/>
      <c r="E18" s="749"/>
      <c r="F18" s="749"/>
      <c r="G18" s="749"/>
      <c r="H18" s="749"/>
      <c r="I18" s="749"/>
      <c r="J18" s="786" t="s">
        <v>71</v>
      </c>
      <c r="K18" s="776" t="s">
        <v>68</v>
      </c>
      <c r="L18" s="782" t="s">
        <v>72</v>
      </c>
      <c r="M18" s="784" t="s">
        <v>130</v>
      </c>
      <c r="N18" s="788" t="s">
        <v>70</v>
      </c>
      <c r="O18" s="756"/>
      <c r="P18" s="759"/>
      <c r="Q18" s="761" t="s">
        <v>123</v>
      </c>
      <c r="R18" s="763" t="s">
        <v>124</v>
      </c>
      <c r="S18" s="765" t="s">
        <v>125</v>
      </c>
      <c r="T18" s="798" t="s">
        <v>123</v>
      </c>
      <c r="U18" s="799"/>
      <c r="V18" s="799"/>
      <c r="W18" s="799"/>
      <c r="X18" s="799"/>
      <c r="Y18" s="799"/>
      <c r="Z18" s="799"/>
      <c r="AA18" s="799"/>
      <c r="AB18" s="799"/>
      <c r="AC18" s="799"/>
      <c r="AD18" s="799"/>
      <c r="AE18" s="799"/>
      <c r="AF18" s="799"/>
      <c r="AG18" s="799"/>
      <c r="AH18" s="799"/>
      <c r="AI18" s="799"/>
      <c r="AJ18" s="799"/>
      <c r="AK18" s="799"/>
      <c r="AL18" s="799"/>
      <c r="AM18" s="799"/>
      <c r="AN18" s="799"/>
      <c r="AO18" s="799"/>
      <c r="AP18" s="799"/>
      <c r="AQ18" s="799"/>
      <c r="AR18" s="799"/>
      <c r="AS18" s="799"/>
      <c r="AT18" s="799"/>
      <c r="AU18" s="799"/>
      <c r="AV18" s="799"/>
      <c r="AW18" s="799"/>
      <c r="AX18" s="799"/>
      <c r="AY18" s="799"/>
      <c r="AZ18" s="799"/>
      <c r="BA18" s="799"/>
      <c r="BB18" s="799"/>
      <c r="BC18" s="799"/>
      <c r="BD18" s="799"/>
      <c r="BE18" s="799"/>
      <c r="BF18" s="799"/>
      <c r="BG18" s="799"/>
      <c r="BH18" s="799"/>
      <c r="BI18" s="799"/>
      <c r="BJ18" s="799"/>
      <c r="BK18" s="799"/>
      <c r="BL18" s="799"/>
      <c r="BM18" s="799"/>
      <c r="BN18" s="799"/>
      <c r="BO18" s="799"/>
      <c r="BP18" s="799"/>
      <c r="BQ18" s="799"/>
      <c r="BR18" s="799"/>
      <c r="BS18" s="799"/>
      <c r="BT18" s="800"/>
      <c r="BU18" s="801" t="s">
        <v>427</v>
      </c>
      <c r="BV18" s="802"/>
      <c r="BW18" s="802"/>
      <c r="BX18" s="802"/>
      <c r="BY18" s="802"/>
      <c r="BZ18" s="803"/>
      <c r="CA18" s="813" t="s">
        <v>218</v>
      </c>
      <c r="CB18" s="814"/>
      <c r="CC18" s="814"/>
      <c r="CD18" s="814"/>
      <c r="CE18" s="814"/>
      <c r="CF18" s="814"/>
      <c r="CG18" s="814"/>
      <c r="CH18" s="814"/>
      <c r="CI18" s="814"/>
      <c r="CJ18" s="814"/>
      <c r="CK18" s="814"/>
      <c r="CL18" s="814"/>
      <c r="CM18" s="814"/>
      <c r="CN18" s="814"/>
      <c r="CO18" s="814"/>
      <c r="CP18" s="814"/>
      <c r="CQ18" s="814"/>
      <c r="CR18" s="814"/>
      <c r="CS18" s="814"/>
      <c r="CT18" s="814"/>
      <c r="CU18" s="815"/>
      <c r="CV18" s="810" t="s">
        <v>125</v>
      </c>
      <c r="CW18" s="811"/>
      <c r="CX18" s="811"/>
      <c r="CY18" s="811"/>
      <c r="CZ18" s="811"/>
      <c r="DA18" s="811"/>
      <c r="DB18" s="812"/>
      <c r="DC18" s="795" t="s">
        <v>123</v>
      </c>
      <c r="DD18" s="796"/>
      <c r="DE18" s="796"/>
      <c r="DF18" s="796"/>
      <c r="DG18" s="796"/>
      <c r="DH18" s="796"/>
      <c r="DI18" s="796"/>
      <c r="DJ18" s="796"/>
      <c r="DK18" s="796"/>
      <c r="DL18" s="796"/>
      <c r="DM18" s="796"/>
      <c r="DN18" s="796"/>
      <c r="DO18" s="796"/>
      <c r="DP18" s="796"/>
      <c r="DQ18" s="796"/>
      <c r="DR18" s="796"/>
      <c r="DS18" s="796"/>
      <c r="DT18" s="796"/>
      <c r="DU18" s="796"/>
      <c r="DV18" s="796"/>
      <c r="DW18" s="796"/>
      <c r="DX18" s="796"/>
      <c r="DY18" s="796"/>
      <c r="DZ18" s="796"/>
      <c r="EA18" s="796"/>
      <c r="EB18" s="796"/>
      <c r="EC18" s="796"/>
      <c r="ED18" s="796"/>
      <c r="EE18" s="796"/>
      <c r="EF18" s="796"/>
      <c r="EG18" s="796"/>
      <c r="EH18" s="796"/>
      <c r="EI18" s="796"/>
      <c r="EJ18" s="796"/>
      <c r="EK18" s="796"/>
      <c r="EL18" s="796"/>
      <c r="EM18" s="796"/>
      <c r="EN18" s="796"/>
      <c r="EO18" s="796"/>
      <c r="EP18" s="796"/>
      <c r="EQ18" s="796"/>
      <c r="ER18" s="796"/>
      <c r="ES18" s="796"/>
      <c r="ET18" s="796"/>
      <c r="EU18" s="796"/>
      <c r="EV18" s="796"/>
      <c r="EW18" s="796"/>
      <c r="EX18" s="796"/>
      <c r="EY18" s="796"/>
      <c r="EZ18" s="796"/>
      <c r="FA18" s="796"/>
      <c r="FB18" s="796"/>
      <c r="FC18" s="796"/>
      <c r="FD18" s="796"/>
      <c r="FE18" s="796"/>
      <c r="FF18" s="796"/>
      <c r="FG18" s="796"/>
      <c r="FH18" s="796"/>
      <c r="FI18" s="796"/>
      <c r="FJ18" s="796"/>
      <c r="FK18" s="796"/>
      <c r="FL18" s="796"/>
      <c r="FM18" s="796"/>
      <c r="FN18" s="796"/>
      <c r="FO18" s="796"/>
      <c r="FP18" s="796"/>
      <c r="FQ18" s="796"/>
      <c r="FR18" s="796"/>
      <c r="FS18" s="796"/>
      <c r="FT18" s="796"/>
      <c r="FU18" s="796"/>
      <c r="FV18" s="796"/>
      <c r="FW18" s="796"/>
      <c r="FX18" s="796"/>
      <c r="FY18" s="796"/>
      <c r="FZ18" s="796"/>
      <c r="GA18" s="796"/>
      <c r="GB18" s="796"/>
      <c r="GC18" s="796"/>
      <c r="GD18" s="796"/>
      <c r="GE18" s="796"/>
      <c r="GF18" s="796"/>
      <c r="GG18" s="796"/>
      <c r="GH18" s="796"/>
      <c r="GI18" s="796"/>
      <c r="GJ18" s="796"/>
      <c r="GK18" s="796"/>
      <c r="GL18" s="796"/>
      <c r="GM18" s="796"/>
      <c r="GN18" s="797"/>
      <c r="GO18" s="804" t="s">
        <v>218</v>
      </c>
      <c r="GP18" s="805"/>
      <c r="GQ18" s="805"/>
      <c r="GR18" s="805"/>
      <c r="GS18" s="805"/>
      <c r="GT18" s="805"/>
      <c r="GU18" s="805"/>
      <c r="GV18" s="805"/>
      <c r="GW18" s="805"/>
      <c r="GX18" s="805"/>
      <c r="GY18" s="805"/>
      <c r="GZ18" s="805"/>
      <c r="HA18" s="805"/>
      <c r="HB18" s="805"/>
      <c r="HC18" s="805"/>
      <c r="HD18" s="805"/>
      <c r="HE18" s="805"/>
      <c r="HF18" s="805"/>
      <c r="HG18" s="805"/>
      <c r="HH18" s="805"/>
      <c r="HI18" s="805"/>
      <c r="HJ18" s="805"/>
      <c r="HK18" s="805"/>
      <c r="HL18" s="805"/>
      <c r="HM18" s="805"/>
      <c r="HN18" s="805"/>
      <c r="HO18" s="805"/>
      <c r="HP18" s="805"/>
      <c r="HQ18" s="805"/>
      <c r="HR18" s="805"/>
      <c r="HS18" s="805"/>
      <c r="HT18" s="805"/>
      <c r="HU18" s="805"/>
      <c r="HV18" s="805"/>
      <c r="HW18" s="805"/>
      <c r="HX18" s="805"/>
      <c r="HY18" s="805"/>
      <c r="HZ18" s="805"/>
      <c r="IA18" s="805"/>
      <c r="IB18" s="805"/>
      <c r="IC18" s="805"/>
      <c r="ID18" s="805"/>
      <c r="IE18" s="805"/>
      <c r="IF18" s="805"/>
      <c r="IG18" s="805"/>
      <c r="IH18" s="805"/>
      <c r="II18" s="805"/>
      <c r="IJ18" s="805"/>
      <c r="IK18" s="805"/>
      <c r="IL18" s="805"/>
      <c r="IM18" s="805"/>
      <c r="IN18" s="805"/>
      <c r="IO18" s="805"/>
      <c r="IP18" s="805"/>
      <c r="IQ18" s="805"/>
      <c r="IR18" s="805"/>
      <c r="IS18" s="805"/>
      <c r="IT18" s="805"/>
      <c r="IU18" s="805"/>
      <c r="IV18" s="805"/>
      <c r="IW18" s="805"/>
      <c r="IX18" s="805"/>
      <c r="IY18" s="805"/>
      <c r="IZ18" s="805"/>
      <c r="JA18" s="805"/>
      <c r="JB18" s="805"/>
      <c r="JC18" s="805"/>
      <c r="JD18" s="805"/>
      <c r="JE18" s="805"/>
      <c r="JF18" s="805"/>
      <c r="JG18" s="805"/>
      <c r="JH18" s="805"/>
      <c r="JI18" s="805"/>
      <c r="JJ18" s="805"/>
      <c r="JK18" s="805"/>
      <c r="JL18" s="805"/>
      <c r="JM18" s="805"/>
      <c r="JN18" s="805"/>
      <c r="JO18" s="805"/>
      <c r="JP18" s="805"/>
      <c r="JQ18" s="805"/>
      <c r="JR18" s="805"/>
      <c r="JS18" s="805"/>
      <c r="JT18" s="805"/>
      <c r="JU18" s="805"/>
      <c r="JV18" s="805"/>
      <c r="JW18" s="805"/>
      <c r="JX18" s="805"/>
      <c r="JY18" s="805"/>
      <c r="JZ18" s="806"/>
      <c r="KA18" s="807" t="s">
        <v>125</v>
      </c>
      <c r="KB18" s="808"/>
      <c r="KC18" s="808"/>
      <c r="KD18" s="808"/>
      <c r="KE18" s="808"/>
      <c r="KF18" s="808"/>
      <c r="KG18" s="808"/>
      <c r="KH18" s="808"/>
      <c r="KI18" s="808"/>
      <c r="KJ18" s="808"/>
      <c r="KK18" s="808"/>
      <c r="KL18" s="808"/>
      <c r="KM18" s="808"/>
      <c r="KN18" s="808"/>
      <c r="KO18" s="809"/>
      <c r="KP18" s="790" t="s">
        <v>123</v>
      </c>
      <c r="KQ18" s="792" t="s">
        <v>124</v>
      </c>
      <c r="KR18" s="794" t="s">
        <v>125</v>
      </c>
      <c r="KS18" s="752" t="s">
        <v>132</v>
      </c>
      <c r="KT18" s="753"/>
      <c r="KU18" s="753"/>
      <c r="KV18" s="753"/>
      <c r="KW18" s="753"/>
      <c r="KX18" s="753"/>
      <c r="KY18" s="753"/>
      <c r="KZ18" s="753"/>
      <c r="LA18" s="753"/>
      <c r="LB18" s="753"/>
      <c r="LC18" s="753"/>
      <c r="LD18" s="753"/>
      <c r="LE18" s="754"/>
    </row>
    <row r="19" spans="1:317" s="81" customFormat="1" ht="71.25" customHeight="1" thickBot="1" x14ac:dyDescent="0.3">
      <c r="A19" s="77"/>
      <c r="B19" s="78"/>
      <c r="C19" s="78"/>
      <c r="D19" s="78"/>
      <c r="E19" s="78"/>
      <c r="F19" s="78"/>
      <c r="G19" s="78"/>
      <c r="H19" s="79"/>
      <c r="I19" s="80"/>
      <c r="J19" s="787"/>
      <c r="K19" s="777"/>
      <c r="L19" s="783"/>
      <c r="M19" s="785"/>
      <c r="N19" s="789"/>
      <c r="O19" s="757"/>
      <c r="P19" s="760"/>
      <c r="Q19" s="762"/>
      <c r="R19" s="764"/>
      <c r="S19" s="766"/>
      <c r="T19" s="535" t="s">
        <v>137</v>
      </c>
      <c r="U19" s="535" t="s">
        <v>138</v>
      </c>
      <c r="V19" s="535" t="s">
        <v>139</v>
      </c>
      <c r="W19" s="535" t="s">
        <v>140</v>
      </c>
      <c r="X19" s="535" t="s">
        <v>141</v>
      </c>
      <c r="Y19" s="535" t="s">
        <v>142</v>
      </c>
      <c r="Z19" s="535" t="s">
        <v>143</v>
      </c>
      <c r="AA19" s="535" t="s">
        <v>144</v>
      </c>
      <c r="AB19" s="535" t="s">
        <v>145</v>
      </c>
      <c r="AC19" s="535" t="s">
        <v>146</v>
      </c>
      <c r="AD19" s="535" t="s">
        <v>147</v>
      </c>
      <c r="AE19" s="535" t="s">
        <v>148</v>
      </c>
      <c r="AF19" s="535" t="s">
        <v>149</v>
      </c>
      <c r="AG19" s="535" t="s">
        <v>150</v>
      </c>
      <c r="AH19" s="535" t="s">
        <v>151</v>
      </c>
      <c r="AI19" s="535" t="s">
        <v>152</v>
      </c>
      <c r="AJ19" s="535" t="s">
        <v>153</v>
      </c>
      <c r="AK19" s="535" t="s">
        <v>154</v>
      </c>
      <c r="AL19" s="535" t="s">
        <v>155</v>
      </c>
      <c r="AM19" s="535" t="s">
        <v>156</v>
      </c>
      <c r="AN19" s="535" t="s">
        <v>157</v>
      </c>
      <c r="AO19" s="535" t="s">
        <v>158</v>
      </c>
      <c r="AP19" s="535" t="s">
        <v>159</v>
      </c>
      <c r="AQ19" s="535" t="s">
        <v>160</v>
      </c>
      <c r="AR19" s="535" t="s">
        <v>161</v>
      </c>
      <c r="AS19" s="535" t="s">
        <v>162</v>
      </c>
      <c r="AT19" s="535" t="s">
        <v>163</v>
      </c>
      <c r="AU19" s="535" t="s">
        <v>164</v>
      </c>
      <c r="AV19" s="535" t="s">
        <v>165</v>
      </c>
      <c r="AW19" s="535" t="s">
        <v>166</v>
      </c>
      <c r="AX19" s="535" t="s">
        <v>167</v>
      </c>
      <c r="AY19" s="535" t="s">
        <v>168</v>
      </c>
      <c r="AZ19" s="535" t="s">
        <v>169</v>
      </c>
      <c r="BA19" s="535" t="s">
        <v>170</v>
      </c>
      <c r="BB19" s="535" t="s">
        <v>171</v>
      </c>
      <c r="BC19" s="535" t="s">
        <v>172</v>
      </c>
      <c r="BD19" s="535" t="s">
        <v>173</v>
      </c>
      <c r="BE19" s="535" t="s">
        <v>174</v>
      </c>
      <c r="BF19" s="535" t="s">
        <v>175</v>
      </c>
      <c r="BG19" s="535" t="s">
        <v>176</v>
      </c>
      <c r="BH19" s="535" t="s">
        <v>177</v>
      </c>
      <c r="BI19" s="535" t="s">
        <v>178</v>
      </c>
      <c r="BJ19" s="535" t="s">
        <v>179</v>
      </c>
      <c r="BK19" s="535" t="s">
        <v>180</v>
      </c>
      <c r="BL19" s="535" t="s">
        <v>181</v>
      </c>
      <c r="BM19" s="535" t="s">
        <v>182</v>
      </c>
      <c r="BN19" s="535" t="s">
        <v>183</v>
      </c>
      <c r="BO19" s="535" t="s">
        <v>184</v>
      </c>
      <c r="BP19" s="535" t="s">
        <v>185</v>
      </c>
      <c r="BQ19" s="535" t="s">
        <v>186</v>
      </c>
      <c r="BR19" s="535" t="s">
        <v>187</v>
      </c>
      <c r="BS19" s="535" t="s">
        <v>188</v>
      </c>
      <c r="BT19" s="539" t="s">
        <v>189</v>
      </c>
      <c r="BU19" s="543" t="s">
        <v>415</v>
      </c>
      <c r="BV19" s="535" t="s">
        <v>417</v>
      </c>
      <c r="BW19" s="535" t="s">
        <v>419</v>
      </c>
      <c r="BX19" s="535" t="s">
        <v>421</v>
      </c>
      <c r="BY19" s="535" t="s">
        <v>423</v>
      </c>
      <c r="BZ19" s="544" t="s">
        <v>425</v>
      </c>
      <c r="CA19" s="541" t="s">
        <v>190</v>
      </c>
      <c r="CB19" s="536" t="s">
        <v>191</v>
      </c>
      <c r="CC19" s="536" t="s">
        <v>192</v>
      </c>
      <c r="CD19" s="536" t="s">
        <v>193</v>
      </c>
      <c r="CE19" s="536" t="s">
        <v>194</v>
      </c>
      <c r="CF19" s="536" t="s">
        <v>195</v>
      </c>
      <c r="CG19" s="536" t="s">
        <v>196</v>
      </c>
      <c r="CH19" s="536" t="s">
        <v>197</v>
      </c>
      <c r="CI19" s="536" t="s">
        <v>198</v>
      </c>
      <c r="CJ19" s="536" t="s">
        <v>199</v>
      </c>
      <c r="CK19" s="536" t="s">
        <v>200</v>
      </c>
      <c r="CL19" s="536" t="s">
        <v>201</v>
      </c>
      <c r="CM19" s="536" t="s">
        <v>202</v>
      </c>
      <c r="CN19" s="536" t="s">
        <v>203</v>
      </c>
      <c r="CO19" s="536" t="s">
        <v>204</v>
      </c>
      <c r="CP19" s="536" t="s">
        <v>205</v>
      </c>
      <c r="CQ19" s="536" t="s">
        <v>206</v>
      </c>
      <c r="CR19" s="536" t="s">
        <v>207</v>
      </c>
      <c r="CS19" s="536" t="s">
        <v>208</v>
      </c>
      <c r="CT19" s="536" t="s">
        <v>209</v>
      </c>
      <c r="CU19" s="542" t="s">
        <v>210</v>
      </c>
      <c r="CV19" s="540" t="s">
        <v>211</v>
      </c>
      <c r="CW19" s="537" t="s">
        <v>212</v>
      </c>
      <c r="CX19" s="537" t="s">
        <v>213</v>
      </c>
      <c r="CY19" s="537" t="s">
        <v>214</v>
      </c>
      <c r="CZ19" s="537" t="s">
        <v>215</v>
      </c>
      <c r="DA19" s="537" t="s">
        <v>216</v>
      </c>
      <c r="DB19" s="545" t="s">
        <v>217</v>
      </c>
      <c r="DC19" s="543" t="s">
        <v>428</v>
      </c>
      <c r="DD19" s="535" t="s">
        <v>429</v>
      </c>
      <c r="DE19" s="535" t="s">
        <v>430</v>
      </c>
      <c r="DF19" s="535" t="s">
        <v>431</v>
      </c>
      <c r="DG19" s="535" t="s">
        <v>432</v>
      </c>
      <c r="DH19" s="535" t="s">
        <v>433</v>
      </c>
      <c r="DI19" s="535" t="s">
        <v>434</v>
      </c>
      <c r="DJ19" s="535" t="s">
        <v>435</v>
      </c>
      <c r="DK19" s="535" t="s">
        <v>436</v>
      </c>
      <c r="DL19" s="535" t="s">
        <v>437</v>
      </c>
      <c r="DM19" s="535" t="s">
        <v>438</v>
      </c>
      <c r="DN19" s="535" t="s">
        <v>439</v>
      </c>
      <c r="DO19" s="535" t="s">
        <v>440</v>
      </c>
      <c r="DP19" s="535" t="s">
        <v>441</v>
      </c>
      <c r="DQ19" s="535" t="s">
        <v>442</v>
      </c>
      <c r="DR19" s="535" t="s">
        <v>473</v>
      </c>
      <c r="DS19" s="535" t="s">
        <v>474</v>
      </c>
      <c r="DT19" s="535" t="s">
        <v>475</v>
      </c>
      <c r="DU19" s="535" t="s">
        <v>476</v>
      </c>
      <c r="DV19" s="535" t="s">
        <v>477</v>
      </c>
      <c r="DW19" s="535" t="s">
        <v>478</v>
      </c>
      <c r="DX19" s="535" t="s">
        <v>479</v>
      </c>
      <c r="DY19" s="535" t="s">
        <v>480</v>
      </c>
      <c r="DZ19" s="535" t="s">
        <v>481</v>
      </c>
      <c r="EA19" s="535" t="s">
        <v>482</v>
      </c>
      <c r="EB19" s="535" t="s">
        <v>483</v>
      </c>
      <c r="EC19" s="535" t="s">
        <v>484</v>
      </c>
      <c r="ED19" s="535" t="s">
        <v>485</v>
      </c>
      <c r="EE19" s="535" t="s">
        <v>486</v>
      </c>
      <c r="EF19" s="535" t="s">
        <v>487</v>
      </c>
      <c r="EG19" s="535" t="s">
        <v>488</v>
      </c>
      <c r="EH19" s="535" t="s">
        <v>489</v>
      </c>
      <c r="EI19" s="535" t="s">
        <v>490</v>
      </c>
      <c r="EJ19" s="535" t="s">
        <v>491</v>
      </c>
      <c r="EK19" s="535" t="s">
        <v>492</v>
      </c>
      <c r="EL19" s="535" t="s">
        <v>493</v>
      </c>
      <c r="EM19" s="535" t="s">
        <v>494</v>
      </c>
      <c r="EN19" s="535" t="s">
        <v>495</v>
      </c>
      <c r="EO19" s="535" t="s">
        <v>496</v>
      </c>
      <c r="EP19" s="535" t="s">
        <v>497</v>
      </c>
      <c r="EQ19" s="535" t="s">
        <v>498</v>
      </c>
      <c r="ER19" s="535" t="s">
        <v>499</v>
      </c>
      <c r="ES19" s="535" t="s">
        <v>500</v>
      </c>
      <c r="ET19" s="535" t="s">
        <v>501</v>
      </c>
      <c r="EU19" s="535" t="s">
        <v>502</v>
      </c>
      <c r="EV19" s="535" t="s">
        <v>503</v>
      </c>
      <c r="EW19" s="535" t="s">
        <v>504</v>
      </c>
      <c r="EX19" s="535" t="s">
        <v>505</v>
      </c>
      <c r="EY19" s="535" t="s">
        <v>506</v>
      </c>
      <c r="EZ19" s="535" t="s">
        <v>507</v>
      </c>
      <c r="FA19" s="535" t="s">
        <v>508</v>
      </c>
      <c r="FB19" s="535" t="s">
        <v>509</v>
      </c>
      <c r="FC19" s="535" t="s">
        <v>510</v>
      </c>
      <c r="FD19" s="535" t="s">
        <v>511</v>
      </c>
      <c r="FE19" s="535" t="s">
        <v>512</v>
      </c>
      <c r="FF19" s="535" t="s">
        <v>513</v>
      </c>
      <c r="FG19" s="535" t="s">
        <v>514</v>
      </c>
      <c r="FH19" s="535" t="s">
        <v>515</v>
      </c>
      <c r="FI19" s="535" t="s">
        <v>516</v>
      </c>
      <c r="FJ19" s="535" t="s">
        <v>517</v>
      </c>
      <c r="FK19" s="535" t="s">
        <v>518</v>
      </c>
      <c r="FL19" s="535" t="s">
        <v>519</v>
      </c>
      <c r="FM19" s="535" t="s">
        <v>520</v>
      </c>
      <c r="FN19" s="535" t="s">
        <v>521</v>
      </c>
      <c r="FO19" s="535" t="s">
        <v>522</v>
      </c>
      <c r="FP19" s="535" t="s">
        <v>523</v>
      </c>
      <c r="FQ19" s="535" t="s">
        <v>524</v>
      </c>
      <c r="FR19" s="535" t="s">
        <v>525</v>
      </c>
      <c r="FS19" s="535" t="s">
        <v>526</v>
      </c>
      <c r="FT19" s="535" t="s">
        <v>527</v>
      </c>
      <c r="FU19" s="535" t="s">
        <v>528</v>
      </c>
      <c r="FV19" s="535" t="s">
        <v>529</v>
      </c>
      <c r="FW19" s="535" t="s">
        <v>530</v>
      </c>
      <c r="FX19" s="535" t="s">
        <v>531</v>
      </c>
      <c r="FY19" s="535" t="s">
        <v>532</v>
      </c>
      <c r="FZ19" s="535" t="s">
        <v>533</v>
      </c>
      <c r="GA19" s="535" t="s">
        <v>534</v>
      </c>
      <c r="GB19" s="535" t="s">
        <v>535</v>
      </c>
      <c r="GC19" s="535" t="s">
        <v>536</v>
      </c>
      <c r="GD19" s="535" t="s">
        <v>537</v>
      </c>
      <c r="GE19" s="535" t="s">
        <v>538</v>
      </c>
      <c r="GF19" s="535" t="s">
        <v>539</v>
      </c>
      <c r="GG19" s="535" t="s">
        <v>540</v>
      </c>
      <c r="GH19" s="535" t="s">
        <v>541</v>
      </c>
      <c r="GI19" s="535" t="s">
        <v>542</v>
      </c>
      <c r="GJ19" s="535" t="s">
        <v>543</v>
      </c>
      <c r="GK19" s="535" t="s">
        <v>544</v>
      </c>
      <c r="GL19" s="535" t="s">
        <v>545</v>
      </c>
      <c r="GM19" s="535" t="s">
        <v>546</v>
      </c>
      <c r="GN19" s="544" t="s">
        <v>547</v>
      </c>
      <c r="GO19" s="546" t="s">
        <v>443</v>
      </c>
      <c r="GP19" s="536" t="s">
        <v>444</v>
      </c>
      <c r="GQ19" s="536" t="s">
        <v>445</v>
      </c>
      <c r="GR19" s="536" t="s">
        <v>446</v>
      </c>
      <c r="GS19" s="536" t="s">
        <v>447</v>
      </c>
      <c r="GT19" s="536" t="s">
        <v>448</v>
      </c>
      <c r="GU19" s="536" t="s">
        <v>449</v>
      </c>
      <c r="GV19" s="536" t="s">
        <v>450</v>
      </c>
      <c r="GW19" s="536" t="s">
        <v>451</v>
      </c>
      <c r="GX19" s="536" t="s">
        <v>452</v>
      </c>
      <c r="GY19" s="536" t="s">
        <v>453</v>
      </c>
      <c r="GZ19" s="536" t="s">
        <v>454</v>
      </c>
      <c r="HA19" s="536" t="s">
        <v>455</v>
      </c>
      <c r="HB19" s="536" t="s">
        <v>456</v>
      </c>
      <c r="HC19" s="536" t="s">
        <v>457</v>
      </c>
      <c r="HD19" s="536" t="s">
        <v>548</v>
      </c>
      <c r="HE19" s="536" t="s">
        <v>549</v>
      </c>
      <c r="HF19" s="536" t="s">
        <v>550</v>
      </c>
      <c r="HG19" s="536" t="s">
        <v>551</v>
      </c>
      <c r="HH19" s="536" t="s">
        <v>552</v>
      </c>
      <c r="HI19" s="536" t="s">
        <v>553</v>
      </c>
      <c r="HJ19" s="536" t="s">
        <v>554</v>
      </c>
      <c r="HK19" s="536" t="s">
        <v>555</v>
      </c>
      <c r="HL19" s="536" t="s">
        <v>556</v>
      </c>
      <c r="HM19" s="536" t="s">
        <v>557</v>
      </c>
      <c r="HN19" s="536" t="s">
        <v>558</v>
      </c>
      <c r="HO19" s="536" t="s">
        <v>559</v>
      </c>
      <c r="HP19" s="536" t="s">
        <v>560</v>
      </c>
      <c r="HQ19" s="536" t="s">
        <v>561</v>
      </c>
      <c r="HR19" s="536" t="s">
        <v>562</v>
      </c>
      <c r="HS19" s="536" t="s">
        <v>563</v>
      </c>
      <c r="HT19" s="536" t="s">
        <v>564</v>
      </c>
      <c r="HU19" s="536" t="s">
        <v>565</v>
      </c>
      <c r="HV19" s="536" t="s">
        <v>566</v>
      </c>
      <c r="HW19" s="536" t="s">
        <v>567</v>
      </c>
      <c r="HX19" s="536" t="s">
        <v>568</v>
      </c>
      <c r="HY19" s="536" t="s">
        <v>569</v>
      </c>
      <c r="HZ19" s="536" t="s">
        <v>570</v>
      </c>
      <c r="IA19" s="536" t="s">
        <v>571</v>
      </c>
      <c r="IB19" s="536" t="s">
        <v>572</v>
      </c>
      <c r="IC19" s="536" t="s">
        <v>573</v>
      </c>
      <c r="ID19" s="536" t="s">
        <v>574</v>
      </c>
      <c r="IE19" s="536" t="s">
        <v>575</v>
      </c>
      <c r="IF19" s="536" t="s">
        <v>576</v>
      </c>
      <c r="IG19" s="536" t="s">
        <v>577</v>
      </c>
      <c r="IH19" s="536" t="s">
        <v>578</v>
      </c>
      <c r="II19" s="536" t="s">
        <v>579</v>
      </c>
      <c r="IJ19" s="536" t="s">
        <v>580</v>
      </c>
      <c r="IK19" s="536" t="s">
        <v>581</v>
      </c>
      <c r="IL19" s="536" t="s">
        <v>582</v>
      </c>
      <c r="IM19" s="536" t="s">
        <v>583</v>
      </c>
      <c r="IN19" s="536" t="s">
        <v>584</v>
      </c>
      <c r="IO19" s="536" t="s">
        <v>585</v>
      </c>
      <c r="IP19" s="536" t="s">
        <v>586</v>
      </c>
      <c r="IQ19" s="536" t="s">
        <v>587</v>
      </c>
      <c r="IR19" s="536" t="s">
        <v>588</v>
      </c>
      <c r="IS19" s="536" t="s">
        <v>589</v>
      </c>
      <c r="IT19" s="536" t="s">
        <v>590</v>
      </c>
      <c r="IU19" s="536" t="s">
        <v>591</v>
      </c>
      <c r="IV19" s="536" t="s">
        <v>592</v>
      </c>
      <c r="IW19" s="536" t="s">
        <v>593</v>
      </c>
      <c r="IX19" s="536" t="s">
        <v>594</v>
      </c>
      <c r="IY19" s="536" t="s">
        <v>595</v>
      </c>
      <c r="IZ19" s="536" t="s">
        <v>596</v>
      </c>
      <c r="JA19" s="536" t="s">
        <v>597</v>
      </c>
      <c r="JB19" s="536" t="s">
        <v>598</v>
      </c>
      <c r="JC19" s="536" t="s">
        <v>599</v>
      </c>
      <c r="JD19" s="536" t="s">
        <v>600</v>
      </c>
      <c r="JE19" s="536" t="s">
        <v>601</v>
      </c>
      <c r="JF19" s="536" t="s">
        <v>602</v>
      </c>
      <c r="JG19" s="536" t="s">
        <v>603</v>
      </c>
      <c r="JH19" s="536" t="s">
        <v>604</v>
      </c>
      <c r="JI19" s="536" t="s">
        <v>605</v>
      </c>
      <c r="JJ19" s="536" t="s">
        <v>606</v>
      </c>
      <c r="JK19" s="536" t="s">
        <v>607</v>
      </c>
      <c r="JL19" s="536" t="s">
        <v>608</v>
      </c>
      <c r="JM19" s="536" t="s">
        <v>609</v>
      </c>
      <c r="JN19" s="536" t="s">
        <v>610</v>
      </c>
      <c r="JO19" s="536" t="s">
        <v>611</v>
      </c>
      <c r="JP19" s="536" t="s">
        <v>612</v>
      </c>
      <c r="JQ19" s="536" t="s">
        <v>613</v>
      </c>
      <c r="JR19" s="536" t="s">
        <v>614</v>
      </c>
      <c r="JS19" s="536" t="s">
        <v>615</v>
      </c>
      <c r="JT19" s="536" t="s">
        <v>616</v>
      </c>
      <c r="JU19" s="536" t="s">
        <v>617</v>
      </c>
      <c r="JV19" s="536" t="s">
        <v>618</v>
      </c>
      <c r="JW19" s="536" t="s">
        <v>619</v>
      </c>
      <c r="JX19" s="536" t="s">
        <v>620</v>
      </c>
      <c r="JY19" s="536" t="s">
        <v>621</v>
      </c>
      <c r="JZ19" s="547" t="s">
        <v>622</v>
      </c>
      <c r="KA19" s="548" t="s">
        <v>458</v>
      </c>
      <c r="KB19" s="537" t="s">
        <v>459</v>
      </c>
      <c r="KC19" s="537" t="s">
        <v>460</v>
      </c>
      <c r="KD19" s="537" t="s">
        <v>461</v>
      </c>
      <c r="KE19" s="537" t="s">
        <v>462</v>
      </c>
      <c r="KF19" s="537" t="s">
        <v>463</v>
      </c>
      <c r="KG19" s="537" t="s">
        <v>464</v>
      </c>
      <c r="KH19" s="537" t="s">
        <v>465</v>
      </c>
      <c r="KI19" s="537" t="s">
        <v>466</v>
      </c>
      <c r="KJ19" s="537" t="s">
        <v>467</v>
      </c>
      <c r="KK19" s="537" t="s">
        <v>468</v>
      </c>
      <c r="KL19" s="537" t="s">
        <v>469</v>
      </c>
      <c r="KM19" s="537" t="s">
        <v>470</v>
      </c>
      <c r="KN19" s="537" t="s">
        <v>471</v>
      </c>
      <c r="KO19" s="549" t="s">
        <v>472</v>
      </c>
      <c r="KP19" s="791"/>
      <c r="KQ19" s="793"/>
      <c r="KR19" s="766"/>
      <c r="KS19" s="745"/>
      <c r="KT19" s="746"/>
      <c r="KU19" s="746"/>
      <c r="KV19" s="746"/>
      <c r="KW19" s="746"/>
      <c r="KX19" s="746"/>
      <c r="KY19" s="746"/>
      <c r="KZ19" s="746"/>
      <c r="LA19" s="746"/>
      <c r="LB19" s="746"/>
      <c r="LC19" s="746"/>
      <c r="LD19" s="746"/>
      <c r="LE19" s="747"/>
    </row>
    <row r="20" spans="1:317" s="36" customFormat="1" ht="31.5" x14ac:dyDescent="0.25">
      <c r="A20" s="82">
        <f>'Elektr_IIst-program szczegółowy'!A20</f>
        <v>1</v>
      </c>
      <c r="B20" s="83" t="str">
        <f>IF('Elektr_IIst-program szczegółowy'!B20&gt;0,'Elektr_IIst-program szczegółowy'!B20," ")</f>
        <v xml:space="preserve"> </v>
      </c>
      <c r="C20" s="84" t="str">
        <f>IF('Elektr_IIst-program szczegółowy'!C20&gt;0,'Elektr_IIst-program szczegółowy'!C20," ")</f>
        <v>2026/2027</v>
      </c>
      <c r="D20" s="84" t="str">
        <f>IF('Elektr_IIst-program szczegółowy'!D20&gt;0,'Elektr_IIst-program szczegółowy'!D20," ")</f>
        <v xml:space="preserve"> </v>
      </c>
      <c r="E20" s="83">
        <f>IF('Elektr_IIst-program szczegółowy'!E20&gt;0,'Elektr_IIst-program szczegółowy'!E20," ")</f>
        <v>1</v>
      </c>
      <c r="F20" s="82" t="str">
        <f>IF('Elektr_IIst-program szczegółowy'!F20&gt;0,'Elektr_IIst-program szczegółowy'!F20," ")</f>
        <v>2026/2027</v>
      </c>
      <c r="G20" s="82" t="str">
        <f>IF('Elektr_IIst-program szczegółowy'!G20&gt;0,'Elektr_IIst-program szczegółowy'!G20," ")</f>
        <v>RPS</v>
      </c>
      <c r="H20" s="85" t="str">
        <f>IF('Elektr_IIst-program szczegółowy'!H20&gt;0,'Elektr_IIst-program szczegółowy'!H20," ")</f>
        <v xml:space="preserve"> </v>
      </c>
      <c r="I20" s="85" t="str">
        <f>IF('Elektr_IIst-program szczegółowy'!I20&gt;0,'Elektr_IIst-program szczegółowy'!I20," ")</f>
        <v xml:space="preserve">Zawansowane techniki radiologiczne </v>
      </c>
      <c r="J20" s="86">
        <f>'Elektr_IIst-program szczegółowy'!Y20+'Elektr_IIst-program szczegółowy'!AV20</f>
        <v>75</v>
      </c>
      <c r="K20" s="87">
        <f>'Elektr_IIst-program szczegółowy'!AS20+'Elektr_IIst-program szczegółowy'!BP20</f>
        <v>50</v>
      </c>
      <c r="L20" s="88">
        <f>'Elektr_IIst-program szczegółowy'!Z20+'Elektr_IIst-program szczegółowy'!AW20</f>
        <v>25</v>
      </c>
      <c r="M20" s="89">
        <f>'Elektr_IIst-program szczegółowy'!AB20+'Elektr_IIst-program szczegółowy'!AD20+'Elektr_IIst-program szczegółowy'!AY20+'Elektr_IIst-program szczegółowy'!BA20</f>
        <v>10</v>
      </c>
      <c r="N20" s="90">
        <f>'Elektr_IIst-program szczegółowy'!AA20+'Elektr_IIst-program szczegółowy'!AX20</f>
        <v>25</v>
      </c>
      <c r="O20" s="91">
        <f>'Elektr_IIst-program szczegółowy'!X20+'Elektr_IIst-program szczegółowy'!AU20</f>
        <v>3</v>
      </c>
      <c r="P20" s="92" t="str">
        <f>IF('Elektr_IIst-program szczegółowy'!V20&gt;0,'Elektr_IIst-program szczegółowy'!V20," ")</f>
        <v>egz</v>
      </c>
      <c r="Q20" s="93">
        <f t="shared" ref="Q20:Q42" si="0">SUM(T20:BZ20)</f>
        <v>9</v>
      </c>
      <c r="R20" s="94">
        <f t="shared" ref="R20:R42" si="1">SUM(CA20:CU20)</f>
        <v>3</v>
      </c>
      <c r="S20" s="95">
        <f t="shared" ref="S20:S42" si="2">SUM(CV20:DB20)</f>
        <v>1</v>
      </c>
      <c r="T20" s="27"/>
      <c r="U20" s="28">
        <v>1</v>
      </c>
      <c r="V20" s="28"/>
      <c r="W20" s="28"/>
      <c r="X20" s="28"/>
      <c r="Y20" s="28"/>
      <c r="Z20" s="28"/>
      <c r="AA20" s="28"/>
      <c r="AB20" s="28"/>
      <c r="AC20" s="28">
        <v>1</v>
      </c>
      <c r="AD20" s="28"/>
      <c r="AE20" s="28"/>
      <c r="AF20" s="28"/>
      <c r="AG20" s="28">
        <v>1</v>
      </c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>
        <v>1</v>
      </c>
      <c r="BD20" s="28"/>
      <c r="BE20" s="28"/>
      <c r="BF20" s="28"/>
      <c r="BG20" s="28"/>
      <c r="BH20" s="28">
        <v>1</v>
      </c>
      <c r="BI20" s="28"/>
      <c r="BJ20" s="28">
        <v>1</v>
      </c>
      <c r="BK20" s="28">
        <v>1</v>
      </c>
      <c r="BL20" s="28">
        <v>1</v>
      </c>
      <c r="BM20" s="28">
        <v>1</v>
      </c>
      <c r="BN20" s="28"/>
      <c r="BO20" s="28"/>
      <c r="BP20" s="28"/>
      <c r="BQ20" s="28"/>
      <c r="BR20" s="28"/>
      <c r="BS20" s="28"/>
      <c r="BT20" s="29"/>
      <c r="BU20" s="27"/>
      <c r="BV20" s="28"/>
      <c r="BW20" s="28"/>
      <c r="BX20" s="28"/>
      <c r="BY20" s="28"/>
      <c r="BZ20" s="30"/>
      <c r="CA20" s="31"/>
      <c r="CB20" s="28"/>
      <c r="CC20" s="28">
        <v>1</v>
      </c>
      <c r="CD20" s="28">
        <v>1</v>
      </c>
      <c r="CE20" s="28"/>
      <c r="CF20" s="28"/>
      <c r="CG20" s="28"/>
      <c r="CH20" s="28">
        <v>1</v>
      </c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7"/>
      <c r="CW20" s="28">
        <v>1</v>
      </c>
      <c r="CX20" s="28"/>
      <c r="CY20" s="29"/>
      <c r="CZ20" s="29"/>
      <c r="DA20" s="29"/>
      <c r="DB20" s="30"/>
      <c r="DC20" s="32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4"/>
      <c r="GO20" s="32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5"/>
      <c r="KA20" s="31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9"/>
      <c r="KP20" s="110">
        <f>SUM(DC20:GN20)</f>
        <v>0</v>
      </c>
      <c r="KQ20" s="111">
        <f>SUM(GO20:JZ20)</f>
        <v>0</v>
      </c>
      <c r="KR20" s="112">
        <f>SUM(KA20:KO20)</f>
        <v>0</v>
      </c>
    </row>
    <row r="21" spans="1:317" s="36" customFormat="1" ht="31.5" x14ac:dyDescent="0.25">
      <c r="A21" s="82">
        <f>'Elektr_IIst-program szczegółowy'!A21</f>
        <v>2</v>
      </c>
      <c r="B21" s="83" t="str">
        <f>IF('Elektr_IIst-program szczegółowy'!B21&gt;0,'Elektr_IIst-program szczegółowy'!B21," ")</f>
        <v xml:space="preserve"> </v>
      </c>
      <c r="C21" s="84" t="str">
        <f>IF('Elektr_IIst-program szczegółowy'!C21&gt;0,'Elektr_IIst-program szczegółowy'!C21," ")</f>
        <v>2026/2027</v>
      </c>
      <c r="D21" s="84" t="str">
        <f>IF('Elektr_IIst-program szczegółowy'!D21&gt;0,'Elektr_IIst-program szczegółowy'!D21," ")</f>
        <v xml:space="preserve"> </v>
      </c>
      <c r="E21" s="83">
        <f>IF('Elektr_IIst-program szczegółowy'!E21&gt;0,'Elektr_IIst-program szczegółowy'!E21," ")</f>
        <v>1</v>
      </c>
      <c r="F21" s="82" t="str">
        <f>IF('Elektr_IIst-program szczegółowy'!F21&gt;0,'Elektr_IIst-program szczegółowy'!F21," ")</f>
        <v>2026/2027</v>
      </c>
      <c r="G21" s="82" t="str">
        <f>IF('Elektr_IIst-program szczegółowy'!G21&gt;0,'Elektr_IIst-program szczegółowy'!G21," ")</f>
        <v>RPS</v>
      </c>
      <c r="H21" s="85" t="str">
        <f>IF('Elektr_IIst-program szczegółowy'!H21&gt;0,'Elektr_IIst-program szczegółowy'!H21," ")</f>
        <v xml:space="preserve"> </v>
      </c>
      <c r="I21" s="85" t="str">
        <f>IF('Elektr_IIst-program szczegółowy'!I21&gt;0,'Elektr_IIst-program szczegółowy'!I21," ")</f>
        <v>Tomografia komputerowa serca i układu krążenia</v>
      </c>
      <c r="J21" s="86">
        <f>'Elektr_IIst-program szczegółowy'!Y21+'Elektr_IIst-program szczegółowy'!AV21</f>
        <v>50</v>
      </c>
      <c r="K21" s="87">
        <f>'Elektr_IIst-program szczegółowy'!AS21+'Elektr_IIst-program szczegółowy'!BP21</f>
        <v>25</v>
      </c>
      <c r="L21" s="88">
        <f>'Elektr_IIst-program szczegółowy'!Z21+'Elektr_IIst-program szczegółowy'!AW21</f>
        <v>25</v>
      </c>
      <c r="M21" s="89">
        <f>'Elektr_IIst-program szczegółowy'!AB21+'Elektr_IIst-program szczegółowy'!AD21+'Elektr_IIst-program szczegółowy'!AY21+'Elektr_IIst-program szczegółowy'!BA21</f>
        <v>10</v>
      </c>
      <c r="N21" s="90">
        <f>'Elektr_IIst-program szczegółowy'!AA21+'Elektr_IIst-program szczegółowy'!AX21</f>
        <v>25</v>
      </c>
      <c r="O21" s="91">
        <f>'Elektr_IIst-program szczegółowy'!X21+'Elektr_IIst-program szczegółowy'!AU21</f>
        <v>2</v>
      </c>
      <c r="P21" s="92" t="str">
        <f>IF('Elektr_IIst-program szczegółowy'!V21&gt;0,'Elektr_IIst-program szczegółowy'!V21," ")</f>
        <v>zal/oc</v>
      </c>
      <c r="Q21" s="93">
        <f t="shared" si="0"/>
        <v>2</v>
      </c>
      <c r="R21" s="94">
        <f t="shared" si="1"/>
        <v>4</v>
      </c>
      <c r="S21" s="95">
        <f t="shared" si="2"/>
        <v>1</v>
      </c>
      <c r="T21" s="37"/>
      <c r="U21" s="38">
        <v>1</v>
      </c>
      <c r="V21" s="38">
        <v>1</v>
      </c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9"/>
      <c r="BU21" s="37"/>
      <c r="BV21" s="38"/>
      <c r="BW21" s="38"/>
      <c r="BX21" s="38"/>
      <c r="BY21" s="38"/>
      <c r="BZ21" s="40"/>
      <c r="CA21" s="41"/>
      <c r="CB21" s="38"/>
      <c r="CC21" s="38">
        <v>1</v>
      </c>
      <c r="CD21" s="38">
        <v>1</v>
      </c>
      <c r="CE21" s="38"/>
      <c r="CF21" s="38"/>
      <c r="CG21" s="38"/>
      <c r="CH21" s="38">
        <v>1</v>
      </c>
      <c r="CI21" s="38"/>
      <c r="CJ21" s="38"/>
      <c r="CK21" s="38"/>
      <c r="CL21" s="38"/>
      <c r="CM21" s="38"/>
      <c r="CN21" s="38"/>
      <c r="CO21" s="38">
        <v>1</v>
      </c>
      <c r="CP21" s="38"/>
      <c r="CQ21" s="38"/>
      <c r="CR21" s="38"/>
      <c r="CS21" s="38"/>
      <c r="CT21" s="38"/>
      <c r="CU21" s="38"/>
      <c r="CV21" s="37"/>
      <c r="CW21" s="38">
        <v>1</v>
      </c>
      <c r="CX21" s="38"/>
      <c r="CY21" s="39"/>
      <c r="CZ21" s="39"/>
      <c r="DA21" s="39"/>
      <c r="DB21" s="40"/>
      <c r="DC21" s="37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42"/>
      <c r="GO21" s="37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40"/>
      <c r="KA21" s="41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9"/>
      <c r="KP21" s="113">
        <f t="shared" ref="KP21:KP38" si="3">SUM(DC21:GN21)</f>
        <v>0</v>
      </c>
      <c r="KQ21" s="114">
        <f t="shared" ref="KQ21:KQ38" si="4">SUM(GO21:JZ21)</f>
        <v>0</v>
      </c>
      <c r="KR21" s="115">
        <f t="shared" ref="KR21:KR38" si="5">SUM(KA21:KO21)</f>
        <v>0</v>
      </c>
    </row>
    <row r="22" spans="1:317" s="36" customFormat="1" ht="47.25" x14ac:dyDescent="0.25">
      <c r="A22" s="82">
        <f>'Elektr_IIst-program szczegółowy'!A22</f>
        <v>3</v>
      </c>
      <c r="B22" s="83" t="str">
        <f>IF('Elektr_IIst-program szczegółowy'!B22&gt;0,'Elektr_IIst-program szczegółowy'!B22," ")</f>
        <v xml:space="preserve"> </v>
      </c>
      <c r="C22" s="84" t="str">
        <f>IF('Elektr_IIst-program szczegółowy'!C22&gt;0,'Elektr_IIst-program szczegółowy'!C22," ")</f>
        <v>2026/2027</v>
      </c>
      <c r="D22" s="84" t="str">
        <f>IF('Elektr_IIst-program szczegółowy'!D22&gt;0,'Elektr_IIst-program szczegółowy'!D22," ")</f>
        <v xml:space="preserve"> </v>
      </c>
      <c r="E22" s="83">
        <f>IF('Elektr_IIst-program szczegółowy'!E22&gt;0,'Elektr_IIst-program szczegółowy'!E22," ")</f>
        <v>1</v>
      </c>
      <c r="F22" s="82" t="str">
        <f>IF('Elektr_IIst-program szczegółowy'!F22&gt;0,'Elektr_IIst-program szczegółowy'!F22," ")</f>
        <v>2026/2027</v>
      </c>
      <c r="G22" s="82" t="str">
        <f>IF('Elektr_IIst-program szczegółowy'!G22&gt;0,'Elektr_IIst-program szczegółowy'!G22," ")</f>
        <v>RPS</v>
      </c>
      <c r="H22" s="85" t="str">
        <f>IF('Elektr_IIst-program szczegółowy'!H22&gt;0,'Elektr_IIst-program szczegółowy'!H22," ")</f>
        <v xml:space="preserve"> </v>
      </c>
      <c r="I22" s="85" t="str">
        <f>IF('Elektr_IIst-program szczegółowy'!I22&gt;0,'Elektr_IIst-program szczegółowy'!I22," ")</f>
        <v>Zaawansowane techniki rezonansu magnetycznego (MR) w neurologii</v>
      </c>
      <c r="J22" s="86">
        <f>'Elektr_IIst-program szczegółowy'!Y22+'Elektr_IIst-program szczegółowy'!AV22</f>
        <v>50</v>
      </c>
      <c r="K22" s="87">
        <f>'Elektr_IIst-program szczegółowy'!AS22+'Elektr_IIst-program szczegółowy'!BP22</f>
        <v>25</v>
      </c>
      <c r="L22" s="88">
        <f>'Elektr_IIst-program szczegółowy'!Z22+'Elektr_IIst-program szczegółowy'!AW22</f>
        <v>25</v>
      </c>
      <c r="M22" s="89">
        <f>'Elektr_IIst-program szczegółowy'!AB22+'Elektr_IIst-program szczegółowy'!AD22+'Elektr_IIst-program szczegółowy'!AY22+'Elektr_IIst-program szczegółowy'!BA22</f>
        <v>10</v>
      </c>
      <c r="N22" s="90">
        <f>'Elektr_IIst-program szczegółowy'!AA22+'Elektr_IIst-program szczegółowy'!AX22</f>
        <v>25</v>
      </c>
      <c r="O22" s="91">
        <f>'Elektr_IIst-program szczegółowy'!X22+'Elektr_IIst-program szczegółowy'!AU22</f>
        <v>2</v>
      </c>
      <c r="P22" s="92" t="str">
        <f>IF('Elektr_IIst-program szczegółowy'!V22&gt;0,'Elektr_IIst-program szczegółowy'!V22," ")</f>
        <v>zal/oc</v>
      </c>
      <c r="Q22" s="93">
        <f t="shared" si="0"/>
        <v>3</v>
      </c>
      <c r="R22" s="94">
        <f t="shared" si="1"/>
        <v>4</v>
      </c>
      <c r="S22" s="95">
        <f t="shared" si="2"/>
        <v>2</v>
      </c>
      <c r="T22" s="37"/>
      <c r="U22" s="38">
        <v>1</v>
      </c>
      <c r="V22" s="38">
        <v>1</v>
      </c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>
        <v>1</v>
      </c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9"/>
      <c r="BU22" s="37"/>
      <c r="BV22" s="38"/>
      <c r="BW22" s="38"/>
      <c r="BX22" s="38"/>
      <c r="BY22" s="38"/>
      <c r="BZ22" s="40"/>
      <c r="CA22" s="41"/>
      <c r="CB22" s="38"/>
      <c r="CC22" s="38">
        <v>1</v>
      </c>
      <c r="CD22" s="38">
        <v>1</v>
      </c>
      <c r="CE22" s="38"/>
      <c r="CF22" s="38"/>
      <c r="CG22" s="38"/>
      <c r="CH22" s="38">
        <v>1</v>
      </c>
      <c r="CI22" s="38"/>
      <c r="CJ22" s="38"/>
      <c r="CK22" s="38"/>
      <c r="CL22" s="38"/>
      <c r="CM22" s="38"/>
      <c r="CN22" s="38"/>
      <c r="CO22" s="38">
        <v>1</v>
      </c>
      <c r="CP22" s="38"/>
      <c r="CQ22" s="38"/>
      <c r="CR22" s="38"/>
      <c r="CS22" s="38"/>
      <c r="CT22" s="38"/>
      <c r="CU22" s="38"/>
      <c r="CV22" s="37"/>
      <c r="CW22" s="38">
        <v>1</v>
      </c>
      <c r="CX22" s="38"/>
      <c r="CY22" s="39">
        <v>1</v>
      </c>
      <c r="CZ22" s="39"/>
      <c r="DA22" s="39"/>
      <c r="DB22" s="40"/>
      <c r="DC22" s="37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42"/>
      <c r="GO22" s="37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40"/>
      <c r="KA22" s="41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9"/>
      <c r="KP22" s="113">
        <f t="shared" si="3"/>
        <v>0</v>
      </c>
      <c r="KQ22" s="114">
        <f t="shared" si="4"/>
        <v>0</v>
      </c>
      <c r="KR22" s="115">
        <f t="shared" si="5"/>
        <v>0</v>
      </c>
    </row>
    <row r="23" spans="1:317" s="36" customFormat="1" ht="47.25" x14ac:dyDescent="0.25">
      <c r="A23" s="82">
        <f>'Elektr_IIst-program szczegółowy'!A23</f>
        <v>4</v>
      </c>
      <c r="B23" s="83" t="str">
        <f>IF('Elektr_IIst-program szczegółowy'!B23&gt;0,'Elektr_IIst-program szczegółowy'!B23," ")</f>
        <v xml:space="preserve"> </v>
      </c>
      <c r="C23" s="84" t="str">
        <f>IF('Elektr_IIst-program szczegółowy'!C23&gt;0,'Elektr_IIst-program szczegółowy'!C23," ")</f>
        <v>2026/2027</v>
      </c>
      <c r="D23" s="84" t="str">
        <f>IF('Elektr_IIst-program szczegółowy'!D23&gt;0,'Elektr_IIst-program szczegółowy'!D23," ")</f>
        <v xml:space="preserve"> </v>
      </c>
      <c r="E23" s="83">
        <f>IF('Elektr_IIst-program szczegółowy'!E23&gt;0,'Elektr_IIst-program szczegółowy'!E23," ")</f>
        <v>1</v>
      </c>
      <c r="F23" s="82" t="str">
        <f>IF('Elektr_IIst-program szczegółowy'!F23&gt;0,'Elektr_IIst-program szczegółowy'!F23," ")</f>
        <v>2026/2027</v>
      </c>
      <c r="G23" s="82" t="str">
        <f>IF('Elektr_IIst-program szczegółowy'!G23&gt;0,'Elektr_IIst-program szczegółowy'!G23," ")</f>
        <v>RPS</v>
      </c>
      <c r="H23" s="85" t="str">
        <f>IF('Elektr_IIst-program szczegółowy'!H23&gt;0,'Elektr_IIst-program szczegółowy'!H23," ")</f>
        <v xml:space="preserve"> </v>
      </c>
      <c r="I23" s="85" t="str">
        <f>IF('Elektr_IIst-program szczegółowy'!I23&gt;0,'Elektr_IIst-program szczegółowy'!I23," ")</f>
        <v>Zaawansowane techniki rezonansu magnetycznego (MR) w kardiologii</v>
      </c>
      <c r="J23" s="86">
        <f>'Elektr_IIst-program szczegółowy'!Y23+'Elektr_IIst-program szczegółowy'!AV23</f>
        <v>50</v>
      </c>
      <c r="K23" s="87">
        <f>'Elektr_IIst-program szczegółowy'!AS23+'Elektr_IIst-program szczegółowy'!BP23</f>
        <v>25</v>
      </c>
      <c r="L23" s="88">
        <f>'Elektr_IIst-program szczegółowy'!Z23+'Elektr_IIst-program szczegółowy'!AW23</f>
        <v>25</v>
      </c>
      <c r="M23" s="89">
        <f>'Elektr_IIst-program szczegółowy'!AB23+'Elektr_IIst-program szczegółowy'!AD23+'Elektr_IIst-program szczegółowy'!AY23+'Elektr_IIst-program szczegółowy'!BA23</f>
        <v>10</v>
      </c>
      <c r="N23" s="90">
        <f>'Elektr_IIst-program szczegółowy'!AA23+'Elektr_IIst-program szczegółowy'!AX23</f>
        <v>25</v>
      </c>
      <c r="O23" s="91">
        <f>'Elektr_IIst-program szczegółowy'!X23+'Elektr_IIst-program szczegółowy'!AU23</f>
        <v>2</v>
      </c>
      <c r="P23" s="92" t="str">
        <f>IF('Elektr_IIst-program szczegółowy'!V23&gt;0,'Elektr_IIst-program szczegółowy'!V23," ")</f>
        <v>zal/oc</v>
      </c>
      <c r="Q23" s="93">
        <f t="shared" si="0"/>
        <v>5</v>
      </c>
      <c r="R23" s="94">
        <f t="shared" si="1"/>
        <v>4</v>
      </c>
      <c r="S23" s="95">
        <f t="shared" si="2"/>
        <v>2</v>
      </c>
      <c r="T23" s="37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>
        <v>1</v>
      </c>
      <c r="BB23" s="38">
        <v>1</v>
      </c>
      <c r="BC23" s="38">
        <v>1</v>
      </c>
      <c r="BD23" s="38">
        <v>1</v>
      </c>
      <c r="BE23" s="38">
        <v>1</v>
      </c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9"/>
      <c r="BU23" s="37"/>
      <c r="BV23" s="38"/>
      <c r="BW23" s="38"/>
      <c r="BX23" s="38"/>
      <c r="BY23" s="38"/>
      <c r="BZ23" s="40"/>
      <c r="CA23" s="41"/>
      <c r="CB23" s="38"/>
      <c r="CC23" s="38">
        <v>1</v>
      </c>
      <c r="CD23" s="38">
        <v>1</v>
      </c>
      <c r="CE23" s="38"/>
      <c r="CF23" s="38"/>
      <c r="CG23" s="38"/>
      <c r="CH23" s="38">
        <v>1</v>
      </c>
      <c r="CI23" s="38"/>
      <c r="CJ23" s="38"/>
      <c r="CK23" s="38"/>
      <c r="CL23" s="38"/>
      <c r="CM23" s="38"/>
      <c r="CN23" s="38"/>
      <c r="CO23" s="38">
        <v>1</v>
      </c>
      <c r="CP23" s="38"/>
      <c r="CQ23" s="38"/>
      <c r="CR23" s="38"/>
      <c r="CS23" s="38"/>
      <c r="CT23" s="38"/>
      <c r="CU23" s="38"/>
      <c r="CV23" s="37"/>
      <c r="CW23" s="38">
        <v>1</v>
      </c>
      <c r="CX23" s="38"/>
      <c r="CY23" s="39">
        <v>1</v>
      </c>
      <c r="CZ23" s="39"/>
      <c r="DA23" s="39"/>
      <c r="DB23" s="40"/>
      <c r="DC23" s="37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42"/>
      <c r="GO23" s="37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40"/>
      <c r="KA23" s="41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9"/>
      <c r="KP23" s="113">
        <f t="shared" si="3"/>
        <v>0</v>
      </c>
      <c r="KQ23" s="114">
        <f t="shared" si="4"/>
        <v>0</v>
      </c>
      <c r="KR23" s="115">
        <f t="shared" si="5"/>
        <v>0</v>
      </c>
    </row>
    <row r="24" spans="1:317" s="36" customFormat="1" ht="47.25" x14ac:dyDescent="0.25">
      <c r="A24" s="82">
        <f>'Elektr_IIst-program szczegółowy'!A24</f>
        <v>5</v>
      </c>
      <c r="B24" s="83" t="str">
        <f>IF('Elektr_IIst-program szczegółowy'!B24&gt;0,'Elektr_IIst-program szczegółowy'!B24," ")</f>
        <v xml:space="preserve"> </v>
      </c>
      <c r="C24" s="84" t="str">
        <f>IF('Elektr_IIst-program szczegółowy'!C24&gt;0,'Elektr_IIst-program szczegółowy'!C24," ")</f>
        <v>2026/2027</v>
      </c>
      <c r="D24" s="84" t="str">
        <f>IF('Elektr_IIst-program szczegółowy'!D24&gt;0,'Elektr_IIst-program szczegółowy'!D24," ")</f>
        <v xml:space="preserve"> </v>
      </c>
      <c r="E24" s="83">
        <f>IF('Elektr_IIst-program szczegółowy'!E24&gt;0,'Elektr_IIst-program szczegółowy'!E24," ")</f>
        <v>1</v>
      </c>
      <c r="F24" s="82" t="str">
        <f>IF('Elektr_IIst-program szczegółowy'!F24&gt;0,'Elektr_IIst-program szczegółowy'!F24," ")</f>
        <v>2026/2027</v>
      </c>
      <c r="G24" s="82" t="str">
        <f>IF('Elektr_IIst-program szczegółowy'!G24&gt;0,'Elektr_IIst-program szczegółowy'!G24," ")</f>
        <v>RPS</v>
      </c>
      <c r="H24" s="85" t="str">
        <f>IF('Elektr_IIst-program szczegółowy'!H24&gt;0,'Elektr_IIst-program szczegółowy'!H24," ")</f>
        <v xml:space="preserve"> </v>
      </c>
      <c r="I24" s="85" t="str">
        <f>IF('Elektr_IIst-program szczegółowy'!I24&gt;0,'Elektr_IIst-program szczegółowy'!I24," ")</f>
        <v>Zajęcia praktyczne: Tomografia komputerowa (TK)</v>
      </c>
      <c r="J24" s="86">
        <f>'Elektr_IIst-program szczegółowy'!Y24+'Elektr_IIst-program szczegółowy'!AV24</f>
        <v>50</v>
      </c>
      <c r="K24" s="87">
        <f>'Elektr_IIst-program szczegółowy'!AS24+'Elektr_IIst-program szczegółowy'!BP24</f>
        <v>20</v>
      </c>
      <c r="L24" s="88">
        <f>'Elektr_IIst-program szczegółowy'!Z24+'Elektr_IIst-program szczegółowy'!AW24</f>
        <v>30</v>
      </c>
      <c r="M24" s="89">
        <f>'Elektr_IIst-program szczegółowy'!AB24+'Elektr_IIst-program szczegółowy'!AD24+'Elektr_IIst-program szczegółowy'!AY24+'Elektr_IIst-program szczegółowy'!BA24</f>
        <v>0</v>
      </c>
      <c r="N24" s="90">
        <f>'Elektr_IIst-program szczegółowy'!AA24+'Elektr_IIst-program szczegółowy'!AX24</f>
        <v>30</v>
      </c>
      <c r="O24" s="91">
        <f>'Elektr_IIst-program szczegółowy'!X24+'Elektr_IIst-program szczegółowy'!AU24</f>
        <v>2</v>
      </c>
      <c r="P24" s="92" t="str">
        <f>IF('Elektr_IIst-program szczegółowy'!V24&gt;0,'Elektr_IIst-program szczegółowy'!V24," ")</f>
        <v>zal</v>
      </c>
      <c r="Q24" s="93">
        <f t="shared" si="0"/>
        <v>2</v>
      </c>
      <c r="R24" s="94">
        <f t="shared" si="1"/>
        <v>5</v>
      </c>
      <c r="S24" s="95">
        <f t="shared" si="2"/>
        <v>2</v>
      </c>
      <c r="T24" s="37"/>
      <c r="U24" s="38">
        <v>1</v>
      </c>
      <c r="V24" s="38">
        <v>1</v>
      </c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9"/>
      <c r="BU24" s="37"/>
      <c r="BV24" s="38"/>
      <c r="BW24" s="38"/>
      <c r="BX24" s="38"/>
      <c r="BY24" s="38"/>
      <c r="BZ24" s="40"/>
      <c r="CA24" s="41"/>
      <c r="CB24" s="38"/>
      <c r="CC24" s="38">
        <v>1</v>
      </c>
      <c r="CD24" s="38">
        <v>1</v>
      </c>
      <c r="CE24" s="38"/>
      <c r="CF24" s="38"/>
      <c r="CG24" s="38"/>
      <c r="CH24" s="38">
        <v>1</v>
      </c>
      <c r="CI24" s="38">
        <v>1</v>
      </c>
      <c r="CJ24" s="38"/>
      <c r="CK24" s="38"/>
      <c r="CL24" s="38"/>
      <c r="CM24" s="38"/>
      <c r="CN24" s="38"/>
      <c r="CO24" s="38">
        <v>1</v>
      </c>
      <c r="CP24" s="38"/>
      <c r="CQ24" s="38"/>
      <c r="CR24" s="38"/>
      <c r="CS24" s="38"/>
      <c r="CT24" s="38"/>
      <c r="CU24" s="38"/>
      <c r="CV24" s="37"/>
      <c r="CW24" s="38">
        <v>1</v>
      </c>
      <c r="CX24" s="38"/>
      <c r="CY24" s="39">
        <v>1</v>
      </c>
      <c r="CZ24" s="39"/>
      <c r="DA24" s="39"/>
      <c r="DB24" s="40"/>
      <c r="DC24" s="37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42"/>
      <c r="GO24" s="37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40"/>
      <c r="KA24" s="41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9"/>
      <c r="KP24" s="113">
        <f t="shared" si="3"/>
        <v>0</v>
      </c>
      <c r="KQ24" s="114">
        <f t="shared" si="4"/>
        <v>0</v>
      </c>
      <c r="KR24" s="115">
        <f t="shared" si="5"/>
        <v>0</v>
      </c>
    </row>
    <row r="25" spans="1:317" s="36" customFormat="1" ht="47.25" x14ac:dyDescent="0.25">
      <c r="A25" s="82">
        <f>'Elektr_IIst-program szczegółowy'!A25</f>
        <v>6</v>
      </c>
      <c r="B25" s="83" t="str">
        <f>IF('Elektr_IIst-program szczegółowy'!B25&gt;0,'Elektr_IIst-program szczegółowy'!B25," ")</f>
        <v xml:space="preserve"> </v>
      </c>
      <c r="C25" s="84" t="str">
        <f>IF('Elektr_IIst-program szczegółowy'!C25&gt;0,'Elektr_IIst-program szczegółowy'!C25," ")</f>
        <v>2026/2027</v>
      </c>
      <c r="D25" s="84" t="str">
        <f>IF('Elektr_IIst-program szczegółowy'!D25&gt;0,'Elektr_IIst-program szczegółowy'!D25," ")</f>
        <v xml:space="preserve"> </v>
      </c>
      <c r="E25" s="83">
        <f>IF('Elektr_IIst-program szczegółowy'!E25&gt;0,'Elektr_IIst-program szczegółowy'!E25," ")</f>
        <v>1</v>
      </c>
      <c r="F25" s="82" t="str">
        <f>IF('Elektr_IIst-program szczegółowy'!F25&gt;0,'Elektr_IIst-program szczegółowy'!F25," ")</f>
        <v>2026/2027</v>
      </c>
      <c r="G25" s="82" t="str">
        <f>IF('Elektr_IIst-program szczegółowy'!G25&gt;0,'Elektr_IIst-program szczegółowy'!G25," ")</f>
        <v>RPS</v>
      </c>
      <c r="H25" s="85" t="str">
        <f>IF('Elektr_IIst-program szczegółowy'!H25&gt;0,'Elektr_IIst-program szczegółowy'!H25," ")</f>
        <v xml:space="preserve"> </v>
      </c>
      <c r="I25" s="85" t="str">
        <f>IF('Elektr_IIst-program szczegółowy'!I25&gt;0,'Elektr_IIst-program szczegółowy'!I25," ")</f>
        <v>Zajęcia praktyczne: Rezonans magnetyczny (MR)</v>
      </c>
      <c r="J25" s="86">
        <f>'Elektr_IIst-program szczegółowy'!Y25+'Elektr_IIst-program szczegółowy'!AV25</f>
        <v>50</v>
      </c>
      <c r="K25" s="87">
        <f>'Elektr_IIst-program szczegółowy'!AS25+'Elektr_IIst-program szczegółowy'!BP25</f>
        <v>20</v>
      </c>
      <c r="L25" s="88">
        <f>'Elektr_IIst-program szczegółowy'!Z25+'Elektr_IIst-program szczegółowy'!AW25</f>
        <v>30</v>
      </c>
      <c r="M25" s="89">
        <f>'Elektr_IIst-program szczegółowy'!AB25+'Elektr_IIst-program szczegółowy'!AD25+'Elektr_IIst-program szczegółowy'!AY25+'Elektr_IIst-program szczegółowy'!BA25</f>
        <v>0</v>
      </c>
      <c r="N25" s="90">
        <f>'Elektr_IIst-program szczegółowy'!AA25+'Elektr_IIst-program szczegółowy'!AX25</f>
        <v>30</v>
      </c>
      <c r="O25" s="91">
        <f>'Elektr_IIst-program szczegółowy'!X25+'Elektr_IIst-program szczegółowy'!AU25</f>
        <v>2</v>
      </c>
      <c r="P25" s="92" t="str">
        <f>IF('Elektr_IIst-program szczegółowy'!V25&gt;0,'Elektr_IIst-program szczegółowy'!V25," ")</f>
        <v>zal</v>
      </c>
      <c r="Q25" s="93">
        <f t="shared" si="0"/>
        <v>5</v>
      </c>
      <c r="R25" s="94">
        <f t="shared" si="1"/>
        <v>5</v>
      </c>
      <c r="S25" s="95">
        <f t="shared" si="2"/>
        <v>2</v>
      </c>
      <c r="T25" s="37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>
        <v>1</v>
      </c>
      <c r="BB25" s="38">
        <v>1</v>
      </c>
      <c r="BC25" s="38">
        <v>1</v>
      </c>
      <c r="BD25" s="38">
        <v>1</v>
      </c>
      <c r="BE25" s="38">
        <v>1</v>
      </c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9"/>
      <c r="BU25" s="37"/>
      <c r="BV25" s="38"/>
      <c r="BW25" s="38"/>
      <c r="BX25" s="38"/>
      <c r="BY25" s="38"/>
      <c r="BZ25" s="40"/>
      <c r="CA25" s="41"/>
      <c r="CB25" s="38"/>
      <c r="CC25" s="38">
        <v>1</v>
      </c>
      <c r="CD25" s="38">
        <v>1</v>
      </c>
      <c r="CE25" s="38"/>
      <c r="CF25" s="38"/>
      <c r="CG25" s="38"/>
      <c r="CH25" s="38">
        <v>1</v>
      </c>
      <c r="CI25" s="38">
        <v>1</v>
      </c>
      <c r="CJ25" s="38"/>
      <c r="CK25" s="38"/>
      <c r="CL25" s="38"/>
      <c r="CM25" s="38"/>
      <c r="CN25" s="38"/>
      <c r="CO25" s="38">
        <v>1</v>
      </c>
      <c r="CP25" s="38"/>
      <c r="CQ25" s="38"/>
      <c r="CR25" s="38"/>
      <c r="CS25" s="38"/>
      <c r="CT25" s="38"/>
      <c r="CU25" s="38"/>
      <c r="CV25" s="37"/>
      <c r="CW25" s="38">
        <v>1</v>
      </c>
      <c r="CX25" s="38"/>
      <c r="CY25" s="39">
        <v>1</v>
      </c>
      <c r="CZ25" s="39"/>
      <c r="DA25" s="39"/>
      <c r="DB25" s="40"/>
      <c r="DC25" s="37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42"/>
      <c r="GO25" s="37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40"/>
      <c r="KA25" s="41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9"/>
      <c r="KP25" s="113">
        <f t="shared" si="3"/>
        <v>0</v>
      </c>
      <c r="KQ25" s="114">
        <f t="shared" si="4"/>
        <v>0</v>
      </c>
      <c r="KR25" s="115">
        <f t="shared" si="5"/>
        <v>0</v>
      </c>
    </row>
    <row r="26" spans="1:317" s="36" customFormat="1" ht="30" customHeight="1" x14ac:dyDescent="0.25">
      <c r="A26" s="82">
        <f>'Elektr_IIst-program szczegółowy'!A26</f>
        <v>7</v>
      </c>
      <c r="B26" s="83" t="str">
        <f>IF('Elektr_IIst-program szczegółowy'!B26&gt;0,'Elektr_IIst-program szczegółowy'!B26," ")</f>
        <v xml:space="preserve"> </v>
      </c>
      <c r="C26" s="84" t="str">
        <f>IF('Elektr_IIst-program szczegółowy'!C26&gt;0,'Elektr_IIst-program szczegółowy'!C26," ")</f>
        <v>2026/2027</v>
      </c>
      <c r="D26" s="84" t="str">
        <f>IF('Elektr_IIst-program szczegółowy'!D26&gt;0,'Elektr_IIst-program szczegółowy'!D26," ")</f>
        <v xml:space="preserve"> </v>
      </c>
      <c r="E26" s="83">
        <f>IF('Elektr_IIst-program szczegółowy'!E26&gt;0,'Elektr_IIst-program szczegółowy'!E26," ")</f>
        <v>1</v>
      </c>
      <c r="F26" s="82" t="str">
        <f>IF('Elektr_IIst-program szczegółowy'!F26&gt;0,'Elektr_IIst-program szczegółowy'!F26," ")</f>
        <v>2026/2027</v>
      </c>
      <c r="G26" s="82" t="str">
        <f>IF('Elektr_IIst-program szczegółowy'!G26&gt;0,'Elektr_IIst-program szczegółowy'!G26," ")</f>
        <v>RPS</v>
      </c>
      <c r="H26" s="85" t="str">
        <f>IF('Elektr_IIst-program szczegółowy'!H26&gt;0,'Elektr_IIst-program szczegółowy'!H26," ")</f>
        <v xml:space="preserve"> </v>
      </c>
      <c r="I26" s="85" t="str">
        <f>IF('Elektr_IIst-program szczegółowy'!I26&gt;0,'Elektr_IIst-program szczegółowy'!I26," ")</f>
        <v xml:space="preserve">Metody i techniki badań naukowych </v>
      </c>
      <c r="J26" s="86">
        <f>'Elektr_IIst-program szczegółowy'!Y26+'Elektr_IIst-program szczegółowy'!AV26</f>
        <v>50</v>
      </c>
      <c r="K26" s="87">
        <f>'Elektr_IIst-program szczegółowy'!AS26+'Elektr_IIst-program szczegółowy'!BP26</f>
        <v>20</v>
      </c>
      <c r="L26" s="88">
        <f>'Elektr_IIst-program szczegółowy'!Z26+'Elektr_IIst-program szczegółowy'!AW26</f>
        <v>30</v>
      </c>
      <c r="M26" s="89">
        <f>'Elektr_IIst-program szczegółowy'!AB26+'Elektr_IIst-program szczegółowy'!AD26+'Elektr_IIst-program szczegółowy'!AY26+'Elektr_IIst-program szczegółowy'!BA26</f>
        <v>10</v>
      </c>
      <c r="N26" s="90">
        <f>'Elektr_IIst-program szczegółowy'!AA26+'Elektr_IIst-program szczegółowy'!AX26</f>
        <v>30</v>
      </c>
      <c r="O26" s="91">
        <f>'Elektr_IIst-program szczegółowy'!X26+'Elektr_IIst-program szczegółowy'!AU26</f>
        <v>2</v>
      </c>
      <c r="P26" s="92" t="str">
        <f>IF('Elektr_IIst-program szczegółowy'!V26&gt;0,'Elektr_IIst-program szczegółowy'!V26," ")</f>
        <v>zal/oc</v>
      </c>
      <c r="Q26" s="93">
        <f t="shared" si="0"/>
        <v>3</v>
      </c>
      <c r="R26" s="94">
        <f t="shared" si="1"/>
        <v>4</v>
      </c>
      <c r="S26" s="95">
        <f t="shared" si="2"/>
        <v>1</v>
      </c>
      <c r="T26" s="37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>
        <v>1</v>
      </c>
      <c r="AR26" s="38">
        <v>1</v>
      </c>
      <c r="AS26" s="38">
        <v>1</v>
      </c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9"/>
      <c r="BU26" s="37"/>
      <c r="BV26" s="38"/>
      <c r="BW26" s="38"/>
      <c r="BX26" s="38"/>
      <c r="BY26" s="38"/>
      <c r="BZ26" s="40"/>
      <c r="CA26" s="41"/>
      <c r="CB26" s="38"/>
      <c r="CC26" s="38"/>
      <c r="CD26" s="38"/>
      <c r="CE26" s="38"/>
      <c r="CF26" s="38"/>
      <c r="CG26" s="38"/>
      <c r="CH26" s="38"/>
      <c r="CI26" s="38"/>
      <c r="CJ26" s="38"/>
      <c r="CK26" s="38">
        <v>1</v>
      </c>
      <c r="CL26" s="38"/>
      <c r="CM26" s="38"/>
      <c r="CN26" s="38"/>
      <c r="CO26" s="38"/>
      <c r="CP26" s="38"/>
      <c r="CQ26" s="38">
        <v>1</v>
      </c>
      <c r="CR26" s="38">
        <v>1</v>
      </c>
      <c r="CS26" s="38">
        <v>1</v>
      </c>
      <c r="CT26" s="38"/>
      <c r="CU26" s="38"/>
      <c r="CV26" s="37"/>
      <c r="CW26" s="38"/>
      <c r="CX26" s="38"/>
      <c r="CY26" s="39"/>
      <c r="CZ26" s="39"/>
      <c r="DA26" s="39">
        <v>1</v>
      </c>
      <c r="DB26" s="40"/>
      <c r="DC26" s="37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42"/>
      <c r="GO26" s="37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40"/>
      <c r="KA26" s="41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9"/>
      <c r="KP26" s="113">
        <f t="shared" si="3"/>
        <v>0</v>
      </c>
      <c r="KQ26" s="114">
        <f t="shared" si="4"/>
        <v>0</v>
      </c>
      <c r="KR26" s="115">
        <f t="shared" si="5"/>
        <v>0</v>
      </c>
    </row>
    <row r="27" spans="1:317" s="36" customFormat="1" ht="47.25" x14ac:dyDescent="0.25">
      <c r="A27" s="82">
        <f>'Elektr_IIst-program szczegółowy'!A27</f>
        <v>8</v>
      </c>
      <c r="B27" s="83" t="str">
        <f>IF('Elektr_IIst-program szczegółowy'!B27&gt;0,'Elektr_IIst-program szczegółowy'!B27," ")</f>
        <v xml:space="preserve"> </v>
      </c>
      <c r="C27" s="84" t="str">
        <f>IF('Elektr_IIst-program szczegółowy'!C27&gt;0,'Elektr_IIst-program szczegółowy'!C27," ")</f>
        <v>2026/2027</v>
      </c>
      <c r="D27" s="84" t="str">
        <f>IF('Elektr_IIst-program szczegółowy'!D27&gt;0,'Elektr_IIst-program szczegółowy'!D27," ")</f>
        <v xml:space="preserve"> </v>
      </c>
      <c r="E27" s="83">
        <f>IF('Elektr_IIst-program szczegółowy'!E27&gt;0,'Elektr_IIst-program szczegółowy'!E27," ")</f>
        <v>1</v>
      </c>
      <c r="F27" s="82" t="str">
        <f>IF('Elektr_IIst-program szczegółowy'!F27&gt;0,'Elektr_IIst-program szczegółowy'!F27," ")</f>
        <v>2026/2027</v>
      </c>
      <c r="G27" s="82" t="str">
        <f>IF('Elektr_IIst-program szczegółowy'!G27&gt;0,'Elektr_IIst-program szczegółowy'!G27," ")</f>
        <v>POW</v>
      </c>
      <c r="H27" s="85" t="str">
        <f>IF('Elektr_IIst-program szczegółowy'!H27&gt;0,'Elektr_IIst-program szczegółowy'!H27," ")</f>
        <v xml:space="preserve"> </v>
      </c>
      <c r="I27" s="85" t="str">
        <f>IF('Elektr_IIst-program szczegółowy'!I27&gt;0,'Elektr_IIst-program szczegółowy'!I27," ")</f>
        <v>Zdrowie środowiskowe / Zagrożenia epidemiologiczne</v>
      </c>
      <c r="J27" s="86">
        <f>'Elektr_IIst-program szczegółowy'!Y27+'Elektr_IIst-program szczegółowy'!AV27</f>
        <v>75</v>
      </c>
      <c r="K27" s="87">
        <f>'Elektr_IIst-program szczegółowy'!AS27+'Elektr_IIst-program szczegółowy'!BP27</f>
        <v>50</v>
      </c>
      <c r="L27" s="88">
        <f>'Elektr_IIst-program szczegółowy'!Z27+'Elektr_IIst-program szczegółowy'!AW27</f>
        <v>25</v>
      </c>
      <c r="M27" s="89">
        <f>'Elektr_IIst-program szczegółowy'!AB27+'Elektr_IIst-program szczegółowy'!AD27+'Elektr_IIst-program szczegółowy'!AY27+'Elektr_IIst-program szczegółowy'!BA27</f>
        <v>10</v>
      </c>
      <c r="N27" s="90">
        <f>'Elektr_IIst-program szczegółowy'!AA27+'Elektr_IIst-program szczegółowy'!AX27</f>
        <v>25</v>
      </c>
      <c r="O27" s="91">
        <f>'Elektr_IIst-program szczegółowy'!X27+'Elektr_IIst-program szczegółowy'!AU27</f>
        <v>3</v>
      </c>
      <c r="P27" s="92" t="str">
        <f>IF('Elektr_IIst-program szczegółowy'!V27&gt;0,'Elektr_IIst-program szczegółowy'!V27," ")</f>
        <v>zal</v>
      </c>
      <c r="Q27" s="93">
        <f t="shared" si="0"/>
        <v>4</v>
      </c>
      <c r="R27" s="94">
        <f t="shared" si="1"/>
        <v>3</v>
      </c>
      <c r="S27" s="95">
        <f t="shared" si="2"/>
        <v>2</v>
      </c>
      <c r="T27" s="37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>
        <v>1</v>
      </c>
      <c r="AR27" s="38">
        <v>1</v>
      </c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>
        <v>1</v>
      </c>
      <c r="BT27" s="39">
        <v>1</v>
      </c>
      <c r="BU27" s="37"/>
      <c r="BV27" s="38"/>
      <c r="BW27" s="38"/>
      <c r="BX27" s="38"/>
      <c r="BY27" s="38"/>
      <c r="BZ27" s="40"/>
      <c r="CA27" s="41"/>
      <c r="CB27" s="38"/>
      <c r="CC27" s="38"/>
      <c r="CD27" s="38"/>
      <c r="CE27" s="38"/>
      <c r="CF27" s="38"/>
      <c r="CG27" s="38"/>
      <c r="CH27" s="38"/>
      <c r="CI27" s="38"/>
      <c r="CJ27" s="38"/>
      <c r="CK27" s="38">
        <v>1</v>
      </c>
      <c r="CL27" s="38"/>
      <c r="CM27" s="38"/>
      <c r="CN27" s="38"/>
      <c r="CO27" s="38"/>
      <c r="CP27" s="38"/>
      <c r="CQ27" s="38">
        <v>1</v>
      </c>
      <c r="CR27" s="38"/>
      <c r="CS27" s="38"/>
      <c r="CT27" s="38"/>
      <c r="CU27" s="38">
        <v>1</v>
      </c>
      <c r="CV27" s="37"/>
      <c r="CW27" s="38">
        <v>1</v>
      </c>
      <c r="CX27" s="38"/>
      <c r="CY27" s="39"/>
      <c r="CZ27" s="39"/>
      <c r="DA27" s="39"/>
      <c r="DB27" s="40">
        <v>1</v>
      </c>
      <c r="DC27" s="37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42"/>
      <c r="GO27" s="37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40"/>
      <c r="KA27" s="41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9"/>
      <c r="KP27" s="113">
        <f t="shared" si="3"/>
        <v>0</v>
      </c>
      <c r="KQ27" s="114">
        <f t="shared" si="4"/>
        <v>0</v>
      </c>
      <c r="KR27" s="115">
        <f t="shared" si="5"/>
        <v>0</v>
      </c>
    </row>
    <row r="28" spans="1:317" s="36" customFormat="1" ht="30" customHeight="1" x14ac:dyDescent="0.25">
      <c r="A28" s="82">
        <f>'Elektr_IIst-program szczegółowy'!A28</f>
        <v>9</v>
      </c>
      <c r="B28" s="83" t="str">
        <f>IF('Elektr_IIst-program szczegółowy'!B28&gt;0,'Elektr_IIst-program szczegółowy'!B28," ")</f>
        <v xml:space="preserve"> </v>
      </c>
      <c r="C28" s="84" t="str">
        <f>IF('Elektr_IIst-program szczegółowy'!C28&gt;0,'Elektr_IIst-program szczegółowy'!C28," ")</f>
        <v>2026/2027</v>
      </c>
      <c r="D28" s="84" t="str">
        <f>IF('Elektr_IIst-program szczegółowy'!D28&gt;0,'Elektr_IIst-program szczegółowy'!D28," ")</f>
        <v xml:space="preserve"> </v>
      </c>
      <c r="E28" s="83">
        <f>IF('Elektr_IIst-program szczegółowy'!E28&gt;0,'Elektr_IIst-program szczegółowy'!E28," ")</f>
        <v>1</v>
      </c>
      <c r="F28" s="82" t="str">
        <f>IF('Elektr_IIst-program szczegółowy'!F28&gt;0,'Elektr_IIst-program szczegółowy'!F28," ")</f>
        <v>2026/2027</v>
      </c>
      <c r="G28" s="82" t="str">
        <f>IF('Elektr_IIst-program szczegółowy'!G28&gt;0,'Elektr_IIst-program szczegółowy'!G28," ")</f>
        <v>RPS</v>
      </c>
      <c r="H28" s="85" t="str">
        <f>IF('Elektr_IIst-program szczegółowy'!H28&gt;0,'Elektr_IIst-program szczegółowy'!H28," ")</f>
        <v xml:space="preserve"> </v>
      </c>
      <c r="I28" s="85" t="str">
        <f>IF('Elektr_IIst-program szczegółowy'!I28&gt;0,'Elektr_IIst-program szczegółowy'!I28," ")</f>
        <v>Praktyka zawodowa 1</v>
      </c>
      <c r="J28" s="86">
        <f>'Elektr_IIst-program szczegółowy'!Y28+'Elektr_IIst-program szczegółowy'!AV28</f>
        <v>75</v>
      </c>
      <c r="K28" s="87">
        <f>'Elektr_IIst-program szczegółowy'!AS28+'Elektr_IIst-program szczegółowy'!BP28</f>
        <v>15</v>
      </c>
      <c r="L28" s="88">
        <f>'Elektr_IIst-program szczegółowy'!Z28+'Elektr_IIst-program szczegółowy'!AW28</f>
        <v>60</v>
      </c>
      <c r="M28" s="89">
        <f>'Elektr_IIst-program szczegółowy'!AB28+'Elektr_IIst-program szczegółowy'!AD28+'Elektr_IIst-program szczegółowy'!AY28+'Elektr_IIst-program szczegółowy'!BA28</f>
        <v>0</v>
      </c>
      <c r="N28" s="90">
        <f>'Elektr_IIst-program szczegółowy'!AA28+'Elektr_IIst-program szczegółowy'!AX28</f>
        <v>60</v>
      </c>
      <c r="O28" s="91">
        <f>'Elektr_IIst-program szczegółowy'!X28+'Elektr_IIst-program szczegółowy'!AU28</f>
        <v>3</v>
      </c>
      <c r="P28" s="92" t="str">
        <f>IF('Elektr_IIst-program szczegółowy'!V28&gt;0,'Elektr_IIst-program szczegółowy'!V28," ")</f>
        <v>zal</v>
      </c>
      <c r="Q28" s="93">
        <f t="shared" si="0"/>
        <v>2</v>
      </c>
      <c r="R28" s="94">
        <f t="shared" si="1"/>
        <v>6</v>
      </c>
      <c r="S28" s="95">
        <f t="shared" si="2"/>
        <v>3</v>
      </c>
      <c r="T28" s="37">
        <v>1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>
        <v>1</v>
      </c>
      <c r="BQ28" s="38"/>
      <c r="BR28" s="38"/>
      <c r="BS28" s="38"/>
      <c r="BT28" s="39"/>
      <c r="BU28" s="37"/>
      <c r="BV28" s="38"/>
      <c r="BW28" s="38"/>
      <c r="BX28" s="38"/>
      <c r="BY28" s="38"/>
      <c r="BZ28" s="40"/>
      <c r="CA28" s="41">
        <v>1</v>
      </c>
      <c r="CB28" s="38">
        <v>1</v>
      </c>
      <c r="CC28" s="38">
        <v>1</v>
      </c>
      <c r="CD28" s="38">
        <v>1</v>
      </c>
      <c r="CE28" s="38"/>
      <c r="CF28" s="38"/>
      <c r="CG28" s="38">
        <v>1</v>
      </c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>
        <v>1</v>
      </c>
      <c r="CV28" s="37"/>
      <c r="CW28" s="38">
        <v>1</v>
      </c>
      <c r="CX28" s="38">
        <v>1</v>
      </c>
      <c r="CY28" s="39">
        <v>1</v>
      </c>
      <c r="CZ28" s="39"/>
      <c r="DA28" s="39"/>
      <c r="DB28" s="40"/>
      <c r="DC28" s="37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42"/>
      <c r="GO28" s="37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40"/>
      <c r="KA28" s="41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9"/>
      <c r="KP28" s="113">
        <f t="shared" si="3"/>
        <v>0</v>
      </c>
      <c r="KQ28" s="114">
        <f t="shared" si="4"/>
        <v>0</v>
      </c>
      <c r="KR28" s="115">
        <f t="shared" si="5"/>
        <v>0</v>
      </c>
    </row>
    <row r="29" spans="1:317" s="36" customFormat="1" ht="30" customHeight="1" x14ac:dyDescent="0.25">
      <c r="A29" s="82">
        <f>'Elektr_IIst-program szczegółowy'!A29</f>
        <v>10</v>
      </c>
      <c r="B29" s="83" t="str">
        <f>IF('Elektr_IIst-program szczegółowy'!B29&gt;0,'Elektr_IIst-program szczegółowy'!B29," ")</f>
        <v xml:space="preserve"> </v>
      </c>
      <c r="C29" s="84" t="str">
        <f>IF('Elektr_IIst-program szczegółowy'!C29&gt;0,'Elektr_IIst-program szczegółowy'!C29," ")</f>
        <v>2026/2027</v>
      </c>
      <c r="D29" s="84" t="str">
        <f>IF('Elektr_IIst-program szczegółowy'!D29&gt;0,'Elektr_IIst-program szczegółowy'!D29," ")</f>
        <v xml:space="preserve"> </v>
      </c>
      <c r="E29" s="83">
        <f>IF('Elektr_IIst-program szczegółowy'!E29&gt;0,'Elektr_IIst-program szczegółowy'!E29," ")</f>
        <v>1</v>
      </c>
      <c r="F29" s="82" t="str">
        <f>IF('Elektr_IIst-program szczegółowy'!F29&gt;0,'Elektr_IIst-program szczegółowy'!F29," ")</f>
        <v>2026/2027</v>
      </c>
      <c r="G29" s="82" t="str">
        <f>IF('Elektr_IIst-program szczegółowy'!G29&gt;0,'Elektr_IIst-program szczegółowy'!G29," ")</f>
        <v>RPS</v>
      </c>
      <c r="H29" s="85" t="str">
        <f>IF('Elektr_IIst-program szczegółowy'!H29&gt;0,'Elektr_IIst-program szczegółowy'!H29," ")</f>
        <v xml:space="preserve"> </v>
      </c>
      <c r="I29" s="85" t="str">
        <f>IF('Elektr_IIst-program szczegółowy'!I29&gt;0,'Elektr_IIst-program szczegółowy'!I29," ")</f>
        <v>Język obcy</v>
      </c>
      <c r="J29" s="86">
        <f>'Elektr_IIst-program szczegółowy'!Y29+'Elektr_IIst-program szczegółowy'!AV29</f>
        <v>100</v>
      </c>
      <c r="K29" s="87">
        <f>'Elektr_IIst-program szczegółowy'!AS29+'Elektr_IIst-program szczegółowy'!BP29</f>
        <v>40</v>
      </c>
      <c r="L29" s="88">
        <f>'Elektr_IIst-program szczegółowy'!Z29+'Elektr_IIst-program szczegółowy'!AW29</f>
        <v>60</v>
      </c>
      <c r="M29" s="89">
        <f>'Elektr_IIst-program szczegółowy'!AB29+'Elektr_IIst-program szczegółowy'!AD29+'Elektr_IIst-program szczegółowy'!AY29+'Elektr_IIst-program szczegółowy'!BA29</f>
        <v>0</v>
      </c>
      <c r="N29" s="90">
        <f>'Elektr_IIst-program szczegółowy'!AA29+'Elektr_IIst-program szczegółowy'!AX29</f>
        <v>60</v>
      </c>
      <c r="O29" s="91">
        <f>'Elektr_IIst-program szczegółowy'!X29+'Elektr_IIst-program szczegółowy'!AU29</f>
        <v>4</v>
      </c>
      <c r="P29" s="92" t="str">
        <f>IF('Elektr_IIst-program szczegółowy'!V29&gt;0,'Elektr_IIst-program szczegółowy'!V29," ")</f>
        <v>zal/o</v>
      </c>
      <c r="Q29" s="93">
        <f t="shared" si="0"/>
        <v>0</v>
      </c>
      <c r="R29" s="94">
        <f t="shared" si="1"/>
        <v>3</v>
      </c>
      <c r="S29" s="95">
        <f t="shared" si="2"/>
        <v>1</v>
      </c>
      <c r="T29" s="37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9"/>
      <c r="BU29" s="37"/>
      <c r="BV29" s="38"/>
      <c r="BW29" s="38"/>
      <c r="BX29" s="38"/>
      <c r="BY29" s="38"/>
      <c r="BZ29" s="40"/>
      <c r="CA29" s="41">
        <v>1</v>
      </c>
      <c r="CB29" s="38">
        <v>1</v>
      </c>
      <c r="CC29" s="38"/>
      <c r="CD29" s="38"/>
      <c r="CE29" s="38"/>
      <c r="CF29" s="38"/>
      <c r="CG29" s="38"/>
      <c r="CH29" s="38"/>
      <c r="CI29" s="38"/>
      <c r="CJ29" s="38"/>
      <c r="CK29" s="38"/>
      <c r="CL29" s="38">
        <v>1</v>
      </c>
      <c r="CM29" s="38"/>
      <c r="CN29" s="38"/>
      <c r="CO29" s="38"/>
      <c r="CP29" s="38"/>
      <c r="CQ29" s="38"/>
      <c r="CR29" s="38"/>
      <c r="CS29" s="38"/>
      <c r="CT29" s="38"/>
      <c r="CU29" s="38"/>
      <c r="CV29" s="37">
        <v>1</v>
      </c>
      <c r="CW29" s="38"/>
      <c r="CX29" s="38"/>
      <c r="CY29" s="39"/>
      <c r="CZ29" s="39"/>
      <c r="DA29" s="39"/>
      <c r="DB29" s="40"/>
      <c r="DC29" s="37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42"/>
      <c r="GO29" s="37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40"/>
      <c r="KA29" s="41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9"/>
      <c r="KP29" s="113">
        <f t="shared" si="3"/>
        <v>0</v>
      </c>
      <c r="KQ29" s="114">
        <f t="shared" si="4"/>
        <v>0</v>
      </c>
      <c r="KR29" s="115">
        <f t="shared" si="5"/>
        <v>0</v>
      </c>
    </row>
    <row r="30" spans="1:317" s="36" customFormat="1" ht="30" customHeight="1" x14ac:dyDescent="0.25">
      <c r="A30" s="82">
        <f>'Elektr_IIst-program szczegółowy'!A30</f>
        <v>11</v>
      </c>
      <c r="B30" s="83" t="str">
        <f>IF('Elektr_IIst-program szczegółowy'!B30&gt;0,'Elektr_IIst-program szczegółowy'!B30," ")</f>
        <v xml:space="preserve"> </v>
      </c>
      <c r="C30" s="84" t="str">
        <f>IF('Elektr_IIst-program szczegółowy'!C30&gt;0,'Elektr_IIst-program szczegółowy'!C30," ")</f>
        <v>2026/2027</v>
      </c>
      <c r="D30" s="84" t="str">
        <f>IF('Elektr_IIst-program szczegółowy'!D30&gt;0,'Elektr_IIst-program szczegółowy'!D30," ")</f>
        <v xml:space="preserve"> </v>
      </c>
      <c r="E30" s="83">
        <f>IF('Elektr_IIst-program szczegółowy'!E30&gt;0,'Elektr_IIst-program szczegółowy'!E30," ")</f>
        <v>1</v>
      </c>
      <c r="F30" s="82" t="str">
        <f>IF('Elektr_IIst-program szczegółowy'!F30&gt;0,'Elektr_IIst-program szczegółowy'!F30," ")</f>
        <v>2026/2027</v>
      </c>
      <c r="G30" s="82" t="str">
        <f>IF('Elektr_IIst-program szczegółowy'!G30&gt;0,'Elektr_IIst-program szczegółowy'!G30," ")</f>
        <v>RPS</v>
      </c>
      <c r="H30" s="85" t="str">
        <f>IF('Elektr_IIst-program szczegółowy'!H30&gt;0,'Elektr_IIst-program szczegółowy'!H30," ")</f>
        <v xml:space="preserve"> </v>
      </c>
      <c r="I30" s="85" t="str">
        <f>IF('Elektr_IIst-program szczegółowy'!I30&gt;0,'Elektr_IIst-program szczegółowy'!I30," ")</f>
        <v xml:space="preserve">Radiologia zabiegowa </v>
      </c>
      <c r="J30" s="86">
        <f>'Elektr_IIst-program szczegółowy'!Y30+'Elektr_IIst-program szczegółowy'!AV30</f>
        <v>50</v>
      </c>
      <c r="K30" s="87">
        <f>'Elektr_IIst-program szczegółowy'!AS30+'Elektr_IIst-program szczegółowy'!BP30</f>
        <v>25</v>
      </c>
      <c r="L30" s="88">
        <f>'Elektr_IIst-program szczegółowy'!Z30+'Elektr_IIst-program szczegółowy'!AW30</f>
        <v>25</v>
      </c>
      <c r="M30" s="89">
        <f>'Elektr_IIst-program szczegółowy'!AB30+'Elektr_IIst-program szczegółowy'!AD30+'Elektr_IIst-program szczegółowy'!AY30+'Elektr_IIst-program szczegółowy'!BA30</f>
        <v>10</v>
      </c>
      <c r="N30" s="90">
        <f>'Elektr_IIst-program szczegółowy'!AA30+'Elektr_IIst-program szczegółowy'!AX30</f>
        <v>25</v>
      </c>
      <c r="O30" s="91">
        <f>'Elektr_IIst-program szczegółowy'!X30+'Elektr_IIst-program szczegółowy'!AU30</f>
        <v>2</v>
      </c>
      <c r="P30" s="92" t="str">
        <f>IF('Elektr_IIst-program szczegółowy'!V30&gt;0,'Elektr_IIst-program szczegółowy'!V30," ")</f>
        <v>zal/o</v>
      </c>
      <c r="Q30" s="93">
        <f t="shared" si="0"/>
        <v>4</v>
      </c>
      <c r="R30" s="94">
        <f t="shared" si="1"/>
        <v>5</v>
      </c>
      <c r="S30" s="95">
        <f t="shared" si="2"/>
        <v>3</v>
      </c>
      <c r="T30" s="37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>
        <v>1</v>
      </c>
      <c r="BG30" s="38">
        <v>1</v>
      </c>
      <c r="BH30" s="38">
        <v>1</v>
      </c>
      <c r="BI30" s="38">
        <v>1</v>
      </c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9"/>
      <c r="BU30" s="37"/>
      <c r="BV30" s="38"/>
      <c r="BW30" s="38"/>
      <c r="BX30" s="38"/>
      <c r="BY30" s="38"/>
      <c r="BZ30" s="40"/>
      <c r="CA30" s="41"/>
      <c r="CB30" s="38"/>
      <c r="CC30" s="38">
        <v>1</v>
      </c>
      <c r="CD30" s="38">
        <v>1</v>
      </c>
      <c r="CE30" s="38"/>
      <c r="CF30" s="38"/>
      <c r="CG30" s="38"/>
      <c r="CH30" s="38">
        <v>1</v>
      </c>
      <c r="CI30" s="38">
        <v>1</v>
      </c>
      <c r="CJ30" s="38">
        <v>1</v>
      </c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7"/>
      <c r="CW30" s="38">
        <v>1</v>
      </c>
      <c r="CX30" s="38">
        <v>1</v>
      </c>
      <c r="CY30" s="39">
        <v>1</v>
      </c>
      <c r="CZ30" s="39"/>
      <c r="DA30" s="39"/>
      <c r="DB30" s="40"/>
      <c r="DC30" s="37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42"/>
      <c r="GO30" s="37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40"/>
      <c r="KA30" s="41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9"/>
      <c r="KP30" s="113">
        <f t="shared" si="3"/>
        <v>0</v>
      </c>
      <c r="KQ30" s="114">
        <f t="shared" si="4"/>
        <v>0</v>
      </c>
      <c r="KR30" s="115">
        <f t="shared" si="5"/>
        <v>0</v>
      </c>
    </row>
    <row r="31" spans="1:317" s="36" customFormat="1" ht="31.5" x14ac:dyDescent="0.25">
      <c r="A31" s="82">
        <f>'Elektr_IIst-program szczegółowy'!A31</f>
        <v>12</v>
      </c>
      <c r="B31" s="83" t="str">
        <f>IF('Elektr_IIst-program szczegółowy'!B31&gt;0,'Elektr_IIst-program szczegółowy'!B31," ")</f>
        <v xml:space="preserve"> </v>
      </c>
      <c r="C31" s="84" t="str">
        <f>IF('Elektr_IIst-program szczegółowy'!C31&gt;0,'Elektr_IIst-program szczegółowy'!C31," ")</f>
        <v>2026/2027</v>
      </c>
      <c r="D31" s="84" t="str">
        <f>IF('Elektr_IIst-program szczegółowy'!D31&gt;0,'Elektr_IIst-program szczegółowy'!D31," ")</f>
        <v xml:space="preserve"> </v>
      </c>
      <c r="E31" s="83">
        <f>IF('Elektr_IIst-program szczegółowy'!E31&gt;0,'Elektr_IIst-program szczegółowy'!E31," ")</f>
        <v>1</v>
      </c>
      <c r="F31" s="82" t="str">
        <f>IF('Elektr_IIst-program szczegółowy'!F31&gt;0,'Elektr_IIst-program szczegółowy'!F31," ")</f>
        <v>2026/2027</v>
      </c>
      <c r="G31" s="82" t="str">
        <f>IF('Elektr_IIst-program szczegółowy'!G31&gt;0,'Elektr_IIst-program szczegółowy'!G31," ")</f>
        <v>RPS</v>
      </c>
      <c r="H31" s="85" t="str">
        <f>IF('Elektr_IIst-program szczegółowy'!H31&gt;0,'Elektr_IIst-program szczegółowy'!H31," ")</f>
        <v xml:space="preserve"> </v>
      </c>
      <c r="I31" s="85" t="str">
        <f>IF('Elektr_IIst-program szczegółowy'!I31&gt;0,'Elektr_IIst-program szczegółowy'!I31," ")</f>
        <v>Zajęcia praktyczne: Radiologia zabiegowa</v>
      </c>
      <c r="J31" s="86">
        <f>'Elektr_IIst-program szczegółowy'!Y31+'Elektr_IIst-program szczegółowy'!AV31</f>
        <v>50</v>
      </c>
      <c r="K31" s="87">
        <f>'Elektr_IIst-program szczegółowy'!AS31+'Elektr_IIst-program szczegółowy'!BP31</f>
        <v>20</v>
      </c>
      <c r="L31" s="88">
        <f>'Elektr_IIst-program szczegółowy'!Z31+'Elektr_IIst-program szczegółowy'!AW31</f>
        <v>30</v>
      </c>
      <c r="M31" s="89">
        <f>'Elektr_IIst-program szczegółowy'!AB31+'Elektr_IIst-program szczegółowy'!AD31+'Elektr_IIst-program szczegółowy'!AY31+'Elektr_IIst-program szczegółowy'!BA31</f>
        <v>0</v>
      </c>
      <c r="N31" s="90">
        <f>'Elektr_IIst-program szczegółowy'!AA31+'Elektr_IIst-program szczegółowy'!AX31</f>
        <v>30</v>
      </c>
      <c r="O31" s="91">
        <f>'Elektr_IIst-program szczegółowy'!X31+'Elektr_IIst-program szczegółowy'!AU31</f>
        <v>2</v>
      </c>
      <c r="P31" s="92" t="str">
        <f>IF('Elektr_IIst-program szczegółowy'!V31&gt;0,'Elektr_IIst-program szczegółowy'!V31," ")</f>
        <v>zal</v>
      </c>
      <c r="Q31" s="93">
        <f t="shared" si="0"/>
        <v>3</v>
      </c>
      <c r="R31" s="94">
        <f t="shared" si="1"/>
        <v>6</v>
      </c>
      <c r="S31" s="95">
        <f t="shared" si="2"/>
        <v>3</v>
      </c>
      <c r="T31" s="37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>
        <v>1</v>
      </c>
      <c r="BG31" s="38">
        <v>1</v>
      </c>
      <c r="BH31" s="38">
        <v>1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9"/>
      <c r="BU31" s="37"/>
      <c r="BV31" s="38"/>
      <c r="BW31" s="38"/>
      <c r="BX31" s="38"/>
      <c r="BY31" s="38"/>
      <c r="BZ31" s="40"/>
      <c r="CA31" s="41"/>
      <c r="CB31" s="38"/>
      <c r="CC31" s="38">
        <v>1</v>
      </c>
      <c r="CD31" s="38">
        <v>1</v>
      </c>
      <c r="CE31" s="38"/>
      <c r="CF31" s="38"/>
      <c r="CG31" s="38"/>
      <c r="CH31" s="38">
        <v>1</v>
      </c>
      <c r="CI31" s="38">
        <v>1</v>
      </c>
      <c r="CJ31" s="38">
        <v>1</v>
      </c>
      <c r="CK31" s="38"/>
      <c r="CL31" s="38"/>
      <c r="CM31" s="38"/>
      <c r="CN31" s="38"/>
      <c r="CO31" s="38">
        <v>1</v>
      </c>
      <c r="CP31" s="38"/>
      <c r="CQ31" s="38"/>
      <c r="CR31" s="38"/>
      <c r="CS31" s="38"/>
      <c r="CT31" s="38"/>
      <c r="CU31" s="38"/>
      <c r="CV31" s="37"/>
      <c r="CW31" s="38">
        <v>1</v>
      </c>
      <c r="CX31" s="38">
        <v>1</v>
      </c>
      <c r="CY31" s="39">
        <v>1</v>
      </c>
      <c r="CZ31" s="39"/>
      <c r="DA31" s="39"/>
      <c r="DB31" s="40"/>
      <c r="DC31" s="37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42"/>
      <c r="GO31" s="37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40"/>
      <c r="KA31" s="41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9"/>
      <c r="KP31" s="113">
        <f t="shared" si="3"/>
        <v>0</v>
      </c>
      <c r="KQ31" s="114">
        <f t="shared" si="4"/>
        <v>0</v>
      </c>
      <c r="KR31" s="115">
        <f t="shared" si="5"/>
        <v>0</v>
      </c>
    </row>
    <row r="32" spans="1:317" s="36" customFormat="1" ht="30" customHeight="1" x14ac:dyDescent="0.25">
      <c r="A32" s="82">
        <f>'Elektr_IIst-program szczegółowy'!A32</f>
        <v>13</v>
      </c>
      <c r="B32" s="83" t="str">
        <f>IF('Elektr_IIst-program szczegółowy'!B32&gt;0,'Elektr_IIst-program szczegółowy'!B32," ")</f>
        <v xml:space="preserve"> </v>
      </c>
      <c r="C32" s="84" t="str">
        <f>IF('Elektr_IIst-program szczegółowy'!C32&gt;0,'Elektr_IIst-program szczegółowy'!C32," ")</f>
        <v>2026/2027</v>
      </c>
      <c r="D32" s="84" t="str">
        <f>IF('Elektr_IIst-program szczegółowy'!D32&gt;0,'Elektr_IIst-program szczegółowy'!D32," ")</f>
        <v xml:space="preserve"> </v>
      </c>
      <c r="E32" s="83">
        <f>IF('Elektr_IIst-program szczegółowy'!E32&gt;0,'Elektr_IIst-program szczegółowy'!E32," ")</f>
        <v>1</v>
      </c>
      <c r="F32" s="82" t="str">
        <f>IF('Elektr_IIst-program szczegółowy'!F32&gt;0,'Elektr_IIst-program szczegółowy'!F32," ")</f>
        <v>2026/2027</v>
      </c>
      <c r="G32" s="82" t="str">
        <f>IF('Elektr_IIst-program szczegółowy'!G32&gt;0,'Elektr_IIst-program szczegółowy'!G32," ")</f>
        <v>RPS</v>
      </c>
      <c r="H32" s="85" t="str">
        <f>IF('Elektr_IIst-program szczegółowy'!H32&gt;0,'Elektr_IIst-program szczegółowy'!H32," ")</f>
        <v xml:space="preserve"> </v>
      </c>
      <c r="I32" s="85" t="str">
        <f>IF('Elektr_IIst-program szczegółowy'!I32&gt;0,'Elektr_IIst-program szczegółowy'!I32," ")</f>
        <v xml:space="preserve">Procedury wzorcowe </v>
      </c>
      <c r="J32" s="86">
        <f>'Elektr_IIst-program szczegółowy'!Y32+'Elektr_IIst-program szczegółowy'!AV32</f>
        <v>75</v>
      </c>
      <c r="K32" s="87">
        <f>'Elektr_IIst-program szczegółowy'!AS32+'Elektr_IIst-program szczegółowy'!BP32</f>
        <v>50</v>
      </c>
      <c r="L32" s="88">
        <f>'Elektr_IIst-program szczegółowy'!Z32+'Elektr_IIst-program szczegółowy'!AW32</f>
        <v>25</v>
      </c>
      <c r="M32" s="89">
        <f>'Elektr_IIst-program szczegółowy'!AB32+'Elektr_IIst-program szczegółowy'!AD32+'Elektr_IIst-program szczegółowy'!AY32+'Elektr_IIst-program szczegółowy'!BA32</f>
        <v>10</v>
      </c>
      <c r="N32" s="90">
        <f>'Elektr_IIst-program szczegółowy'!AA32+'Elektr_IIst-program szczegółowy'!AX32</f>
        <v>25</v>
      </c>
      <c r="O32" s="91">
        <f>'Elektr_IIst-program szczegółowy'!X32+'Elektr_IIst-program szczegółowy'!AU32</f>
        <v>3</v>
      </c>
      <c r="P32" s="92" t="str">
        <f>IF('Elektr_IIst-program szczegółowy'!V32&gt;0,'Elektr_IIst-program szczegółowy'!V32," ")</f>
        <v>zal/o</v>
      </c>
      <c r="Q32" s="93">
        <f t="shared" si="0"/>
        <v>12</v>
      </c>
      <c r="R32" s="94">
        <f t="shared" si="1"/>
        <v>5</v>
      </c>
      <c r="S32" s="95">
        <f t="shared" si="2"/>
        <v>2</v>
      </c>
      <c r="T32" s="37">
        <v>1</v>
      </c>
      <c r="U32" s="38"/>
      <c r="V32" s="38">
        <v>1</v>
      </c>
      <c r="W32" s="38">
        <v>1</v>
      </c>
      <c r="X32" s="38">
        <v>1</v>
      </c>
      <c r="Y32" s="38">
        <v>1</v>
      </c>
      <c r="Z32" s="38">
        <v>1</v>
      </c>
      <c r="AA32" s="38"/>
      <c r="AB32" s="38"/>
      <c r="AC32" s="38"/>
      <c r="AD32" s="38"/>
      <c r="AE32" s="38">
        <v>1</v>
      </c>
      <c r="AF32" s="38"/>
      <c r="AG32" s="38"/>
      <c r="AH32" s="38"/>
      <c r="AI32" s="38"/>
      <c r="AJ32" s="38"/>
      <c r="AK32" s="38"/>
      <c r="AL32" s="38">
        <v>1</v>
      </c>
      <c r="AM32" s="38">
        <v>1</v>
      </c>
      <c r="AN32" s="38">
        <v>1</v>
      </c>
      <c r="AO32" s="38">
        <v>1</v>
      </c>
      <c r="AP32" s="38"/>
      <c r="AQ32" s="38"/>
      <c r="AR32" s="38"/>
      <c r="AS32" s="38"/>
      <c r="AT32" s="38"/>
      <c r="AU32" s="38"/>
      <c r="AV32" s="38"/>
      <c r="AW32" s="38">
        <v>1</v>
      </c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9"/>
      <c r="BU32" s="37"/>
      <c r="BV32" s="38"/>
      <c r="BW32" s="38"/>
      <c r="BX32" s="38"/>
      <c r="BY32" s="38"/>
      <c r="BZ32" s="40"/>
      <c r="CA32" s="41"/>
      <c r="CB32" s="38"/>
      <c r="CC32" s="38">
        <v>1</v>
      </c>
      <c r="CD32" s="38"/>
      <c r="CE32" s="38"/>
      <c r="CF32" s="38"/>
      <c r="CG32" s="38"/>
      <c r="CH32" s="38"/>
      <c r="CI32" s="38">
        <v>1</v>
      </c>
      <c r="CJ32" s="38">
        <v>1</v>
      </c>
      <c r="CK32" s="38"/>
      <c r="CL32" s="38"/>
      <c r="CM32" s="38">
        <v>1</v>
      </c>
      <c r="CN32" s="38"/>
      <c r="CO32" s="38"/>
      <c r="CP32" s="38">
        <v>1</v>
      </c>
      <c r="CQ32" s="38"/>
      <c r="CR32" s="38"/>
      <c r="CS32" s="38"/>
      <c r="CT32" s="38"/>
      <c r="CU32" s="38"/>
      <c r="CV32" s="37"/>
      <c r="CW32" s="38">
        <v>1</v>
      </c>
      <c r="CX32" s="38"/>
      <c r="CY32" s="39"/>
      <c r="CZ32" s="39"/>
      <c r="DA32" s="39"/>
      <c r="DB32" s="40">
        <v>1</v>
      </c>
      <c r="DC32" s="37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42"/>
      <c r="GO32" s="37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40"/>
      <c r="KA32" s="41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9"/>
      <c r="KP32" s="113">
        <f t="shared" si="3"/>
        <v>0</v>
      </c>
      <c r="KQ32" s="114">
        <f t="shared" si="4"/>
        <v>0</v>
      </c>
      <c r="KR32" s="115">
        <f t="shared" si="5"/>
        <v>0</v>
      </c>
    </row>
    <row r="33" spans="1:304" s="36" customFormat="1" ht="47.25" x14ac:dyDescent="0.25">
      <c r="A33" s="82">
        <f>'Elektr_IIst-program szczegółowy'!A33</f>
        <v>14</v>
      </c>
      <c r="B33" s="83" t="str">
        <f>IF('Elektr_IIst-program szczegółowy'!B33&gt;0,'Elektr_IIst-program szczegółowy'!B33," ")</f>
        <v xml:space="preserve"> </v>
      </c>
      <c r="C33" s="84" t="str">
        <f>IF('Elektr_IIst-program szczegółowy'!C33&gt;0,'Elektr_IIst-program szczegółowy'!C33," ")</f>
        <v>2026/2027</v>
      </c>
      <c r="D33" s="84" t="str">
        <f>IF('Elektr_IIst-program szczegółowy'!D33&gt;0,'Elektr_IIst-program szczegółowy'!D33," ")</f>
        <v xml:space="preserve"> </v>
      </c>
      <c r="E33" s="83">
        <f>IF('Elektr_IIst-program szczegółowy'!E33&gt;0,'Elektr_IIst-program szczegółowy'!E33," ")</f>
        <v>1</v>
      </c>
      <c r="F33" s="82" t="str">
        <f>IF('Elektr_IIst-program szczegółowy'!F33&gt;0,'Elektr_IIst-program szczegółowy'!F33," ")</f>
        <v>2026/2027</v>
      </c>
      <c r="G33" s="82" t="str">
        <f>IF('Elektr_IIst-program szczegółowy'!G33&gt;0,'Elektr_IIst-program szczegółowy'!G33," ")</f>
        <v>RPS</v>
      </c>
      <c r="H33" s="85" t="str">
        <f>IF('Elektr_IIst-program szczegółowy'!H33&gt;0,'Elektr_IIst-program szczegółowy'!H33," ")</f>
        <v xml:space="preserve"> </v>
      </c>
      <c r="I33" s="85" t="str">
        <f>IF('Elektr_IIst-program szczegółowy'!I33&gt;0,'Elektr_IIst-program szczegółowy'!I33," ")</f>
        <v>Transformacja cyfrowa w zdrowiu: od e-zdrowia do teleopieki</v>
      </c>
      <c r="J33" s="86">
        <f>'Elektr_IIst-program szczegółowy'!Y33+'Elektr_IIst-program szczegółowy'!AV33</f>
        <v>75</v>
      </c>
      <c r="K33" s="87">
        <f>'Elektr_IIst-program szczegółowy'!AS33+'Elektr_IIst-program szczegółowy'!BP33</f>
        <v>55</v>
      </c>
      <c r="L33" s="88">
        <f>'Elektr_IIst-program szczegółowy'!Z33+'Elektr_IIst-program szczegółowy'!AW33</f>
        <v>20</v>
      </c>
      <c r="M33" s="89">
        <f>'Elektr_IIst-program szczegółowy'!AB33+'Elektr_IIst-program szczegółowy'!AD33+'Elektr_IIst-program szczegółowy'!AY33+'Elektr_IIst-program szczegółowy'!BA33</f>
        <v>10</v>
      </c>
      <c r="N33" s="90">
        <f>'Elektr_IIst-program szczegółowy'!AA33+'Elektr_IIst-program szczegółowy'!AX33</f>
        <v>20</v>
      </c>
      <c r="O33" s="91">
        <f>'Elektr_IIst-program szczegółowy'!X33+'Elektr_IIst-program szczegółowy'!AU33</f>
        <v>2</v>
      </c>
      <c r="P33" s="92" t="str">
        <f>IF('Elektr_IIst-program szczegółowy'!V33&gt;0,'Elektr_IIst-program szczegółowy'!V33," ")</f>
        <v>zal</v>
      </c>
      <c r="Q33" s="93">
        <f t="shared" si="0"/>
        <v>4</v>
      </c>
      <c r="R33" s="94">
        <f t="shared" si="1"/>
        <v>2</v>
      </c>
      <c r="S33" s="95">
        <f t="shared" si="2"/>
        <v>2</v>
      </c>
      <c r="T33" s="37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>
        <v>1</v>
      </c>
      <c r="AU33" s="38">
        <v>1</v>
      </c>
      <c r="AV33" s="38">
        <v>1</v>
      </c>
      <c r="AW33" s="38">
        <v>1</v>
      </c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9"/>
      <c r="BU33" s="37"/>
      <c r="BV33" s="38"/>
      <c r="BW33" s="38"/>
      <c r="BX33" s="38"/>
      <c r="BY33" s="38"/>
      <c r="BZ33" s="40"/>
      <c r="CA33" s="41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>
        <v>1</v>
      </c>
      <c r="CN33" s="38"/>
      <c r="CO33" s="38"/>
      <c r="CP33" s="38">
        <v>1</v>
      </c>
      <c r="CQ33" s="38"/>
      <c r="CR33" s="38"/>
      <c r="CS33" s="38"/>
      <c r="CT33" s="38"/>
      <c r="CU33" s="38"/>
      <c r="CV33" s="37"/>
      <c r="CW33" s="38">
        <v>1</v>
      </c>
      <c r="CX33" s="38"/>
      <c r="CY33" s="39"/>
      <c r="CZ33" s="39"/>
      <c r="DA33" s="39">
        <v>1</v>
      </c>
      <c r="DB33" s="40"/>
      <c r="DC33" s="37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42"/>
      <c r="GO33" s="37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40"/>
      <c r="KA33" s="41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9"/>
      <c r="KP33" s="113">
        <f t="shared" si="3"/>
        <v>0</v>
      </c>
      <c r="KQ33" s="114">
        <f t="shared" si="4"/>
        <v>0</v>
      </c>
      <c r="KR33" s="115">
        <f t="shared" si="5"/>
        <v>0</v>
      </c>
    </row>
    <row r="34" spans="1:304" s="36" customFormat="1" ht="30" customHeight="1" x14ac:dyDescent="0.25">
      <c r="A34" s="82">
        <f>'Elektr_IIst-program szczegółowy'!A34</f>
        <v>15</v>
      </c>
      <c r="B34" s="83" t="str">
        <f>IF('Elektr_IIst-program szczegółowy'!B34&gt;0,'Elektr_IIst-program szczegółowy'!B34," ")</f>
        <v xml:space="preserve"> </v>
      </c>
      <c r="C34" s="84" t="str">
        <f>IF('Elektr_IIst-program szczegółowy'!C34&gt;0,'Elektr_IIst-program szczegółowy'!C34," ")</f>
        <v>2026/2027</v>
      </c>
      <c r="D34" s="84" t="str">
        <f>IF('Elektr_IIst-program szczegółowy'!D34&gt;0,'Elektr_IIst-program szczegółowy'!D34," ")</f>
        <v xml:space="preserve"> </v>
      </c>
      <c r="E34" s="83">
        <f>IF('Elektr_IIst-program szczegółowy'!E34&gt;0,'Elektr_IIst-program szczegółowy'!E34," ")</f>
        <v>1</v>
      </c>
      <c r="F34" s="82" t="str">
        <f>IF('Elektr_IIst-program szczegółowy'!F34&gt;0,'Elektr_IIst-program szczegółowy'!F34," ")</f>
        <v>2026/2027</v>
      </c>
      <c r="G34" s="82" t="str">
        <f>IF('Elektr_IIst-program szczegółowy'!G34&gt;0,'Elektr_IIst-program szczegółowy'!G34," ")</f>
        <v>RPS</v>
      </c>
      <c r="H34" s="85" t="str">
        <f>IF('Elektr_IIst-program szczegółowy'!H34&gt;0,'Elektr_IIst-program szczegółowy'!H34," ")</f>
        <v xml:space="preserve"> </v>
      </c>
      <c r="I34" s="85" t="str">
        <f>IF('Elektr_IIst-program szczegółowy'!I34&gt;0,'Elektr_IIst-program szczegółowy'!I34," ")</f>
        <v xml:space="preserve">Prawo medyczne </v>
      </c>
      <c r="J34" s="86">
        <f>'Elektr_IIst-program szczegółowy'!Y34+'Elektr_IIst-program szczegółowy'!AV34</f>
        <v>50</v>
      </c>
      <c r="K34" s="87">
        <f>'Elektr_IIst-program szczegółowy'!AS34+'Elektr_IIst-program szczegółowy'!BP34</f>
        <v>30</v>
      </c>
      <c r="L34" s="88">
        <f>'Elektr_IIst-program szczegółowy'!Z34+'Elektr_IIst-program szczegółowy'!AW34</f>
        <v>20</v>
      </c>
      <c r="M34" s="89">
        <f>'Elektr_IIst-program szczegółowy'!AB34+'Elektr_IIst-program szczegółowy'!AD34+'Elektr_IIst-program szczegółowy'!AY34+'Elektr_IIst-program szczegółowy'!BA34</f>
        <v>20</v>
      </c>
      <c r="N34" s="90">
        <f>'Elektr_IIst-program szczegółowy'!AA34+'Elektr_IIst-program szczegółowy'!AX34</f>
        <v>20</v>
      </c>
      <c r="O34" s="91">
        <f>'Elektr_IIst-program szczegółowy'!X34+'Elektr_IIst-program szczegółowy'!AU34</f>
        <v>2</v>
      </c>
      <c r="P34" s="92" t="str">
        <f>IF('Elektr_IIst-program szczegółowy'!V34&gt;0,'Elektr_IIst-program szczegółowy'!V34," ")</f>
        <v>zal</v>
      </c>
      <c r="Q34" s="93">
        <f t="shared" si="0"/>
        <v>7</v>
      </c>
      <c r="R34" s="94">
        <f t="shared" si="1"/>
        <v>1</v>
      </c>
      <c r="S34" s="95">
        <f t="shared" si="2"/>
        <v>3</v>
      </c>
      <c r="T34" s="37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>
        <v>1</v>
      </c>
      <c r="AZ34" s="38">
        <v>1</v>
      </c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>
        <v>1</v>
      </c>
      <c r="BQ34" s="38">
        <v>1</v>
      </c>
      <c r="BR34" s="38">
        <v>1</v>
      </c>
      <c r="BS34" s="38">
        <v>1</v>
      </c>
      <c r="BT34" s="39">
        <v>1</v>
      </c>
      <c r="BU34" s="37"/>
      <c r="BV34" s="38"/>
      <c r="BW34" s="38"/>
      <c r="BX34" s="38"/>
      <c r="BY34" s="38"/>
      <c r="BZ34" s="40"/>
      <c r="CA34" s="41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>
        <v>1</v>
      </c>
      <c r="CQ34" s="38"/>
      <c r="CR34" s="38"/>
      <c r="CS34" s="38"/>
      <c r="CT34" s="38"/>
      <c r="CU34" s="38"/>
      <c r="CV34" s="37"/>
      <c r="CW34" s="38">
        <v>1</v>
      </c>
      <c r="CX34" s="38">
        <v>1</v>
      </c>
      <c r="CY34" s="39"/>
      <c r="CZ34" s="39"/>
      <c r="DA34" s="39"/>
      <c r="DB34" s="40">
        <v>1</v>
      </c>
      <c r="DC34" s="37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42"/>
      <c r="GO34" s="37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40"/>
      <c r="KA34" s="41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9"/>
      <c r="KP34" s="113">
        <f t="shared" si="3"/>
        <v>0</v>
      </c>
      <c r="KQ34" s="114">
        <f t="shared" si="4"/>
        <v>0</v>
      </c>
      <c r="KR34" s="115">
        <f t="shared" si="5"/>
        <v>0</v>
      </c>
    </row>
    <row r="35" spans="1:304" s="36" customFormat="1" ht="30" customHeight="1" x14ac:dyDescent="0.25">
      <c r="A35" s="82">
        <f>'Elektr_IIst-program szczegółowy'!A35</f>
        <v>16</v>
      </c>
      <c r="B35" s="83" t="str">
        <f>IF('Elektr_IIst-program szczegółowy'!B35&gt;0,'Elektr_IIst-program szczegółowy'!B35," ")</f>
        <v xml:space="preserve"> </v>
      </c>
      <c r="C35" s="84" t="str">
        <f>IF('Elektr_IIst-program szczegółowy'!C35&gt;0,'Elektr_IIst-program szczegółowy'!C35," ")</f>
        <v>2026/2027</v>
      </c>
      <c r="D35" s="84" t="str">
        <f>IF('Elektr_IIst-program szczegółowy'!D35&gt;0,'Elektr_IIst-program szczegółowy'!D35," ")</f>
        <v xml:space="preserve"> </v>
      </c>
      <c r="E35" s="83">
        <f>IF('Elektr_IIst-program szczegółowy'!E35&gt;0,'Elektr_IIst-program szczegółowy'!E35," ")</f>
        <v>1</v>
      </c>
      <c r="F35" s="82" t="str">
        <f>IF('Elektr_IIst-program szczegółowy'!F35&gt;0,'Elektr_IIst-program szczegółowy'!F35," ")</f>
        <v>2026/2027</v>
      </c>
      <c r="G35" s="82" t="str">
        <f>IF('Elektr_IIst-program szczegółowy'!G35&gt;0,'Elektr_IIst-program szczegółowy'!G35," ")</f>
        <v>RPS</v>
      </c>
      <c r="H35" s="85" t="str">
        <f>IF('Elektr_IIst-program szczegółowy'!H35&gt;0,'Elektr_IIst-program szczegółowy'!H35," ")</f>
        <v xml:space="preserve"> </v>
      </c>
      <c r="I35" s="85" t="str">
        <f>IF('Elektr_IIst-program szczegółowy'!I35&gt;0,'Elektr_IIst-program szczegółowy'!I35," ")</f>
        <v>Evidence Based Medicine (EBM)</v>
      </c>
      <c r="J35" s="86">
        <f>'Elektr_IIst-program szczegółowy'!Y35+'Elektr_IIst-program szczegółowy'!AV35</f>
        <v>50</v>
      </c>
      <c r="K35" s="87">
        <f>'Elektr_IIst-program szczegółowy'!AS35+'Elektr_IIst-program szczegółowy'!BP35</f>
        <v>20</v>
      </c>
      <c r="L35" s="88">
        <f>'Elektr_IIst-program szczegółowy'!Z35+'Elektr_IIst-program szczegółowy'!AW35</f>
        <v>30</v>
      </c>
      <c r="M35" s="89">
        <f>'Elektr_IIst-program szczegółowy'!AB35+'Elektr_IIst-program szczegółowy'!AD35+'Elektr_IIst-program szczegółowy'!AY35+'Elektr_IIst-program szczegółowy'!BA35</f>
        <v>15</v>
      </c>
      <c r="N35" s="90">
        <f>'Elektr_IIst-program szczegółowy'!AA35+'Elektr_IIst-program szczegółowy'!AX35</f>
        <v>30</v>
      </c>
      <c r="O35" s="91">
        <f>'Elektr_IIst-program szczegółowy'!X35+'Elektr_IIst-program szczegółowy'!AU35</f>
        <v>2</v>
      </c>
      <c r="P35" s="92" t="str">
        <f>IF('Elektr_IIst-program szczegółowy'!V35&gt;0,'Elektr_IIst-program szczegółowy'!V35," ")</f>
        <v>zal/o</v>
      </c>
      <c r="Q35" s="93">
        <f t="shared" si="0"/>
        <v>3</v>
      </c>
      <c r="R35" s="94">
        <f t="shared" si="1"/>
        <v>4</v>
      </c>
      <c r="S35" s="95">
        <f t="shared" si="2"/>
        <v>2</v>
      </c>
      <c r="T35" s="37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>
        <v>1</v>
      </c>
      <c r="AR35" s="38">
        <v>1</v>
      </c>
      <c r="AS35" s="38">
        <v>1</v>
      </c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9"/>
      <c r="BU35" s="37"/>
      <c r="BV35" s="38"/>
      <c r="BW35" s="38"/>
      <c r="BX35" s="38"/>
      <c r="BY35" s="38"/>
      <c r="BZ35" s="40"/>
      <c r="CA35" s="41"/>
      <c r="CB35" s="38"/>
      <c r="CC35" s="38"/>
      <c r="CD35" s="38"/>
      <c r="CE35" s="38"/>
      <c r="CF35" s="38"/>
      <c r="CG35" s="38"/>
      <c r="CH35" s="38"/>
      <c r="CI35" s="38"/>
      <c r="CJ35" s="38"/>
      <c r="CK35" s="38">
        <v>1</v>
      </c>
      <c r="CL35" s="38"/>
      <c r="CM35" s="38"/>
      <c r="CN35" s="38"/>
      <c r="CO35" s="38"/>
      <c r="CP35" s="38"/>
      <c r="CQ35" s="38">
        <v>1</v>
      </c>
      <c r="CR35" s="38">
        <v>1</v>
      </c>
      <c r="CS35" s="38">
        <v>1</v>
      </c>
      <c r="CT35" s="38"/>
      <c r="CU35" s="38"/>
      <c r="CV35" s="37"/>
      <c r="CW35" s="38">
        <v>1</v>
      </c>
      <c r="CX35" s="38"/>
      <c r="CY35" s="39"/>
      <c r="CZ35" s="39"/>
      <c r="DA35" s="39">
        <v>1</v>
      </c>
      <c r="DB35" s="40"/>
      <c r="DC35" s="37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42"/>
      <c r="GO35" s="37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40"/>
      <c r="KA35" s="41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9"/>
      <c r="KP35" s="113">
        <f t="shared" si="3"/>
        <v>0</v>
      </c>
      <c r="KQ35" s="114">
        <f t="shared" si="4"/>
        <v>0</v>
      </c>
      <c r="KR35" s="115">
        <f t="shared" si="5"/>
        <v>0</v>
      </c>
    </row>
    <row r="36" spans="1:304" s="36" customFormat="1" ht="31.5" x14ac:dyDescent="0.25">
      <c r="A36" s="82">
        <f>'Elektr_IIst-program szczegółowy'!A36</f>
        <v>17</v>
      </c>
      <c r="B36" s="83" t="str">
        <f>IF('Elektr_IIst-program szczegółowy'!B36&gt;0,'Elektr_IIst-program szczegółowy'!B36," ")</f>
        <v xml:space="preserve"> </v>
      </c>
      <c r="C36" s="84" t="str">
        <f>IF('Elektr_IIst-program szczegółowy'!C36&gt;0,'Elektr_IIst-program szczegółowy'!C36," ")</f>
        <v>2026/2027</v>
      </c>
      <c r="D36" s="84" t="str">
        <f>IF('Elektr_IIst-program szczegółowy'!D36&gt;0,'Elektr_IIst-program szczegółowy'!D36," ")</f>
        <v xml:space="preserve"> </v>
      </c>
      <c r="E36" s="83">
        <f>IF('Elektr_IIst-program szczegółowy'!E36&gt;0,'Elektr_IIst-program szczegółowy'!E36," ")</f>
        <v>1</v>
      </c>
      <c r="F36" s="82" t="str">
        <f>IF('Elektr_IIst-program szczegółowy'!F36&gt;0,'Elektr_IIst-program szczegółowy'!F36," ")</f>
        <v>2026/2027</v>
      </c>
      <c r="G36" s="82" t="str">
        <f>IF('Elektr_IIst-program szczegółowy'!G36&gt;0,'Elektr_IIst-program szczegółowy'!G36," ")</f>
        <v>RPS</v>
      </c>
      <c r="H36" s="85" t="str">
        <f>IF('Elektr_IIst-program szczegółowy'!H36&gt;0,'Elektr_IIst-program szczegółowy'!H36," ")</f>
        <v xml:space="preserve"> </v>
      </c>
      <c r="I36" s="85" t="str">
        <f>IF('Elektr_IIst-program szczegółowy'!I36&gt;0,'Elektr_IIst-program szczegółowy'!I36," ")</f>
        <v xml:space="preserve">Pielęgniarstwo radiologiczne </v>
      </c>
      <c r="J36" s="86">
        <f>'Elektr_IIst-program szczegółowy'!Y36+'Elektr_IIst-program szczegółowy'!AV36</f>
        <v>50</v>
      </c>
      <c r="K36" s="87">
        <f>'Elektr_IIst-program szczegółowy'!AS36+'Elektr_IIst-program szczegółowy'!BP36</f>
        <v>30</v>
      </c>
      <c r="L36" s="88">
        <f>'Elektr_IIst-program szczegółowy'!Z36+'Elektr_IIst-program szczegółowy'!AW36</f>
        <v>20</v>
      </c>
      <c r="M36" s="89">
        <f>'Elektr_IIst-program szczegółowy'!AB36+'Elektr_IIst-program szczegółowy'!AD36+'Elektr_IIst-program szczegółowy'!AY36+'Elektr_IIst-program szczegółowy'!BA36</f>
        <v>20</v>
      </c>
      <c r="N36" s="90">
        <f>'Elektr_IIst-program szczegółowy'!AA36+'Elektr_IIst-program szczegółowy'!AX36</f>
        <v>20</v>
      </c>
      <c r="O36" s="91">
        <f>'Elektr_IIst-program szczegółowy'!X36+'Elektr_IIst-program szczegółowy'!AU36</f>
        <v>2</v>
      </c>
      <c r="P36" s="92" t="str">
        <f>IF('Elektr_IIst-program szczegółowy'!V36&gt;0,'Elektr_IIst-program szczegółowy'!V36," ")</f>
        <v>zal</v>
      </c>
      <c r="Q36" s="93">
        <f t="shared" si="0"/>
        <v>8</v>
      </c>
      <c r="R36" s="94">
        <f t="shared" si="1"/>
        <v>3</v>
      </c>
      <c r="S36" s="95">
        <f t="shared" si="2"/>
        <v>3</v>
      </c>
      <c r="T36" s="37">
        <v>1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>
        <v>1</v>
      </c>
      <c r="AI36" s="38">
        <v>1</v>
      </c>
      <c r="AJ36" s="38">
        <v>1</v>
      </c>
      <c r="AK36" s="38">
        <v>1</v>
      </c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>
        <v>1</v>
      </c>
      <c r="BQ36" s="38"/>
      <c r="BR36" s="38"/>
      <c r="BS36" s="38">
        <v>1</v>
      </c>
      <c r="BT36" s="39">
        <v>1</v>
      </c>
      <c r="BU36" s="37"/>
      <c r="BV36" s="38"/>
      <c r="BW36" s="38"/>
      <c r="BX36" s="38"/>
      <c r="BY36" s="38"/>
      <c r="BZ36" s="40"/>
      <c r="CA36" s="41">
        <v>1</v>
      </c>
      <c r="CB36" s="38">
        <v>1</v>
      </c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>
        <v>1</v>
      </c>
      <c r="CV36" s="37"/>
      <c r="CW36" s="38"/>
      <c r="CX36" s="38">
        <v>1</v>
      </c>
      <c r="CY36" s="39">
        <v>1</v>
      </c>
      <c r="CZ36" s="39"/>
      <c r="DA36" s="39"/>
      <c r="DB36" s="40">
        <v>1</v>
      </c>
      <c r="DC36" s="37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42"/>
      <c r="GO36" s="37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40"/>
      <c r="KA36" s="41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9"/>
      <c r="KP36" s="113">
        <f t="shared" si="3"/>
        <v>0</v>
      </c>
      <c r="KQ36" s="114">
        <f t="shared" si="4"/>
        <v>0</v>
      </c>
      <c r="KR36" s="115">
        <f t="shared" si="5"/>
        <v>0</v>
      </c>
    </row>
    <row r="37" spans="1:304" s="36" customFormat="1" ht="30" customHeight="1" x14ac:dyDescent="0.25">
      <c r="A37" s="82">
        <f>'Elektr_IIst-program szczegółowy'!A37</f>
        <v>18</v>
      </c>
      <c r="B37" s="83" t="str">
        <f>IF('Elektr_IIst-program szczegółowy'!B37&gt;0,'Elektr_IIst-program szczegółowy'!B37," ")</f>
        <v xml:space="preserve"> </v>
      </c>
      <c r="C37" s="84" t="str">
        <f>IF('Elektr_IIst-program szczegółowy'!C37&gt;0,'Elektr_IIst-program szczegółowy'!C37," ")</f>
        <v>2026/2027</v>
      </c>
      <c r="D37" s="84" t="str">
        <f>IF('Elektr_IIst-program szczegółowy'!D37&gt;0,'Elektr_IIst-program szczegółowy'!D37," ")</f>
        <v xml:space="preserve"> </v>
      </c>
      <c r="E37" s="83">
        <f>IF('Elektr_IIst-program szczegółowy'!E37&gt;0,'Elektr_IIst-program szczegółowy'!E37," ")</f>
        <v>1</v>
      </c>
      <c r="F37" s="82" t="str">
        <f>IF('Elektr_IIst-program szczegółowy'!F37&gt;0,'Elektr_IIst-program szczegółowy'!F37," ")</f>
        <v>2026/2027</v>
      </c>
      <c r="G37" s="583" t="str">
        <f>IF('Elektr_IIst-program szczegółowy'!G37&gt;0,'Elektr_IIst-program szczegółowy'!G37," ")</f>
        <v>POW</v>
      </c>
      <c r="H37" s="85" t="str">
        <f>IF('Elektr_IIst-program szczegółowy'!H37&gt;0,'Elektr_IIst-program szczegółowy'!H37," ")</f>
        <v xml:space="preserve"> </v>
      </c>
      <c r="I37" s="85" t="str">
        <f>IF('Elektr_IIst-program szczegółowy'!I37&gt;0,'Elektr_IIst-program szczegółowy'!I37," ")</f>
        <v xml:space="preserve">Seminarium dyplomowe </v>
      </c>
      <c r="J37" s="86">
        <f>'Elektr_IIst-program szczegółowy'!Y37+'Elektr_IIst-program szczegółowy'!AV37</f>
        <v>75</v>
      </c>
      <c r="K37" s="87">
        <f>'Elektr_IIst-program szczegółowy'!AS37+'Elektr_IIst-program szczegółowy'!BP37</f>
        <v>60</v>
      </c>
      <c r="L37" s="88">
        <f>'Elektr_IIst-program szczegółowy'!Z37+'Elektr_IIst-program szczegółowy'!AW37</f>
        <v>15</v>
      </c>
      <c r="M37" s="89">
        <f>'Elektr_IIst-program szczegółowy'!AB37+'Elektr_IIst-program szczegółowy'!AD37+'Elektr_IIst-program szczegółowy'!AY37+'Elektr_IIst-program szczegółowy'!BA37</f>
        <v>15</v>
      </c>
      <c r="N37" s="90">
        <f>'Elektr_IIst-program szczegółowy'!AA37+'Elektr_IIst-program szczegółowy'!AX37</f>
        <v>15</v>
      </c>
      <c r="O37" s="91">
        <f>'Elektr_IIst-program szczegółowy'!X37+'Elektr_IIst-program szczegółowy'!AU37</f>
        <v>3</v>
      </c>
      <c r="P37" s="92" t="str">
        <f>IF('Elektr_IIst-program szczegółowy'!V37&gt;0,'Elektr_IIst-program szczegółowy'!V37," ")</f>
        <v>zal</v>
      </c>
      <c r="Q37" s="93">
        <f t="shared" si="0"/>
        <v>3</v>
      </c>
      <c r="R37" s="94">
        <f t="shared" si="1"/>
        <v>4</v>
      </c>
      <c r="S37" s="95">
        <f t="shared" si="2"/>
        <v>1</v>
      </c>
      <c r="T37" s="37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>
        <v>1</v>
      </c>
      <c r="AR37" s="38">
        <v>1</v>
      </c>
      <c r="AS37" s="38">
        <v>1</v>
      </c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9"/>
      <c r="BU37" s="37"/>
      <c r="BV37" s="38"/>
      <c r="BW37" s="38"/>
      <c r="BX37" s="38"/>
      <c r="BY37" s="38"/>
      <c r="BZ37" s="40"/>
      <c r="CA37" s="41"/>
      <c r="CB37" s="38"/>
      <c r="CC37" s="38"/>
      <c r="CD37" s="38"/>
      <c r="CE37" s="38"/>
      <c r="CF37" s="38"/>
      <c r="CG37" s="38"/>
      <c r="CH37" s="38"/>
      <c r="CI37" s="38"/>
      <c r="CJ37" s="38"/>
      <c r="CK37" s="38">
        <v>1</v>
      </c>
      <c r="CL37" s="38"/>
      <c r="CM37" s="38"/>
      <c r="CN37" s="38"/>
      <c r="CO37" s="38"/>
      <c r="CP37" s="38"/>
      <c r="CQ37" s="38">
        <v>1</v>
      </c>
      <c r="CR37" s="38">
        <v>1</v>
      </c>
      <c r="CS37" s="38">
        <v>1</v>
      </c>
      <c r="CT37" s="38"/>
      <c r="CU37" s="38"/>
      <c r="CV37" s="37"/>
      <c r="CW37" s="38"/>
      <c r="CX37" s="38"/>
      <c r="CY37" s="39"/>
      <c r="CZ37" s="39"/>
      <c r="DA37" s="39">
        <v>1</v>
      </c>
      <c r="DB37" s="40"/>
      <c r="DC37" s="37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42"/>
      <c r="GO37" s="37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40"/>
      <c r="KA37" s="41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9"/>
      <c r="KP37" s="113">
        <f t="shared" si="3"/>
        <v>0</v>
      </c>
      <c r="KQ37" s="114">
        <f t="shared" si="4"/>
        <v>0</v>
      </c>
      <c r="KR37" s="115">
        <f t="shared" si="5"/>
        <v>0</v>
      </c>
    </row>
    <row r="38" spans="1:304" s="36" customFormat="1" ht="30" customHeight="1" x14ac:dyDescent="0.25">
      <c r="A38" s="82">
        <f>'Elektr_IIst-program szczegółowy'!A38</f>
        <v>19</v>
      </c>
      <c r="B38" s="83" t="str">
        <f>IF('Elektr_IIst-program szczegółowy'!B38&gt;0,'Elektr_IIst-program szczegółowy'!B38," ")</f>
        <v xml:space="preserve"> </v>
      </c>
      <c r="C38" s="84" t="str">
        <f>IF('Elektr_IIst-program szczegółowy'!C38&gt;0,'Elektr_IIst-program szczegółowy'!C38," ")</f>
        <v>2026/2027</v>
      </c>
      <c r="D38" s="84" t="str">
        <f>IF('Elektr_IIst-program szczegółowy'!D38&gt;0,'Elektr_IIst-program szczegółowy'!D38," ")</f>
        <v xml:space="preserve"> </v>
      </c>
      <c r="E38" s="83">
        <f>IF('Elektr_IIst-program szczegółowy'!E38&gt;0,'Elektr_IIst-program szczegółowy'!E38," ")</f>
        <v>1</v>
      </c>
      <c r="F38" s="82" t="str">
        <f>IF('Elektr_IIst-program szczegółowy'!F38&gt;0,'Elektr_IIst-program szczegółowy'!F38," ")</f>
        <v>2026/2027</v>
      </c>
      <c r="G38" s="82" t="str">
        <f>IF('Elektr_IIst-program szczegółowy'!G38&gt;0,'Elektr_IIst-program szczegółowy'!G38," ")</f>
        <v>RPS</v>
      </c>
      <c r="H38" s="85" t="str">
        <f>IF('Elektr_IIst-program szczegółowy'!H38&gt;0,'Elektr_IIst-program szczegółowy'!H38," ")</f>
        <v xml:space="preserve"> </v>
      </c>
      <c r="I38" s="85" t="str">
        <f>IF('Elektr_IIst-program szczegółowy'!I38&gt;0,'Elektr_IIst-program szczegółowy'!I38," ")</f>
        <v>Praktyka zawodowa 2</v>
      </c>
      <c r="J38" s="86">
        <f>'Elektr_IIst-program szczegółowy'!Y38+'Elektr_IIst-program szczegółowy'!AV38</f>
        <v>175</v>
      </c>
      <c r="K38" s="87">
        <f>'Elektr_IIst-program szczegółowy'!AS38+'Elektr_IIst-program szczegółowy'!BP38</f>
        <v>15</v>
      </c>
      <c r="L38" s="88">
        <f>'Elektr_IIst-program szczegółowy'!Z38+'Elektr_IIst-program szczegółowy'!AW38</f>
        <v>160</v>
      </c>
      <c r="M38" s="89">
        <f>'Elektr_IIst-program szczegółowy'!AB38+'Elektr_IIst-program szczegółowy'!AD38+'Elektr_IIst-program szczegółowy'!AY38+'Elektr_IIst-program szczegółowy'!BA38</f>
        <v>0</v>
      </c>
      <c r="N38" s="90">
        <f>'Elektr_IIst-program szczegółowy'!AA38+'Elektr_IIst-program szczegółowy'!AX38</f>
        <v>160</v>
      </c>
      <c r="O38" s="91">
        <f>'Elektr_IIst-program szczegółowy'!X38+'Elektr_IIst-program szczegółowy'!AU38</f>
        <v>7</v>
      </c>
      <c r="P38" s="92" t="str">
        <f>IF('Elektr_IIst-program szczegółowy'!V38&gt;0,'Elektr_IIst-program szczegółowy'!V38," ")</f>
        <v>zal</v>
      </c>
      <c r="Q38" s="93">
        <f t="shared" si="0"/>
        <v>4</v>
      </c>
      <c r="R38" s="94">
        <f t="shared" si="1"/>
        <v>5</v>
      </c>
      <c r="S38" s="95">
        <f t="shared" si="2"/>
        <v>3</v>
      </c>
      <c r="T38" s="37"/>
      <c r="U38" s="38">
        <v>1</v>
      </c>
      <c r="V38" s="38">
        <v>1</v>
      </c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>
        <v>1</v>
      </c>
      <c r="BD38" s="38">
        <v>1</v>
      </c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9"/>
      <c r="BU38" s="37"/>
      <c r="BV38" s="38"/>
      <c r="BW38" s="38"/>
      <c r="BX38" s="38"/>
      <c r="BY38" s="38"/>
      <c r="BZ38" s="40"/>
      <c r="CA38" s="41">
        <v>1</v>
      </c>
      <c r="CB38" s="38">
        <v>1</v>
      </c>
      <c r="CC38" s="38"/>
      <c r="CD38" s="38">
        <v>1</v>
      </c>
      <c r="CE38" s="38"/>
      <c r="CF38" s="38"/>
      <c r="CG38" s="38"/>
      <c r="CH38" s="38">
        <v>1</v>
      </c>
      <c r="CI38" s="38"/>
      <c r="CJ38" s="38"/>
      <c r="CK38" s="38"/>
      <c r="CL38" s="38"/>
      <c r="CM38" s="38"/>
      <c r="CN38" s="38"/>
      <c r="CO38" s="38">
        <v>1</v>
      </c>
      <c r="CP38" s="38"/>
      <c r="CQ38" s="38"/>
      <c r="CR38" s="38"/>
      <c r="CS38" s="38"/>
      <c r="CT38" s="38"/>
      <c r="CU38" s="38"/>
      <c r="CV38" s="37"/>
      <c r="CW38" s="38">
        <v>1</v>
      </c>
      <c r="CX38" s="38">
        <v>1</v>
      </c>
      <c r="CY38" s="39">
        <v>1</v>
      </c>
      <c r="CZ38" s="39"/>
      <c r="DA38" s="39"/>
      <c r="DB38" s="40"/>
      <c r="DC38" s="37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42"/>
      <c r="GO38" s="37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40"/>
      <c r="KA38" s="41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9"/>
      <c r="KP38" s="113">
        <f t="shared" si="3"/>
        <v>0</v>
      </c>
      <c r="KQ38" s="114">
        <f t="shared" si="4"/>
        <v>0</v>
      </c>
      <c r="KR38" s="115">
        <f t="shared" si="5"/>
        <v>0</v>
      </c>
    </row>
    <row r="39" spans="1:304" s="36" customFormat="1" ht="30" customHeight="1" x14ac:dyDescent="0.25">
      <c r="A39" s="82">
        <f>'Elektr_IIst-program szczegółowy'!A39</f>
        <v>20</v>
      </c>
      <c r="B39" s="83" t="str">
        <f>IF('Elektr_IIst-program szczegółowy'!B39&gt;0,'Elektr_IIst-program szczegółowy'!B39," ")</f>
        <v xml:space="preserve"> </v>
      </c>
      <c r="C39" s="84" t="str">
        <f>IF('Elektr_IIst-program szczegółowy'!C39&gt;0,'Elektr_IIst-program szczegółowy'!C39," ")</f>
        <v>2026/2027</v>
      </c>
      <c r="D39" s="84" t="str">
        <f>IF('Elektr_IIst-program szczegółowy'!D39&gt;0,'Elektr_IIst-program szczegółowy'!D39," ")</f>
        <v xml:space="preserve"> </v>
      </c>
      <c r="E39" s="83">
        <f>IF('Elektr_IIst-program szczegółowy'!E39&gt;0,'Elektr_IIst-program szczegółowy'!E39," ")</f>
        <v>1</v>
      </c>
      <c r="F39" s="82" t="str">
        <f>IF('Elektr_IIst-program szczegółowy'!F39&gt;0,'Elektr_IIst-program szczegółowy'!F39," ")</f>
        <v>2026/2027</v>
      </c>
      <c r="G39" s="82" t="str">
        <f>IF('Elektr_IIst-program szczegółowy'!G39&gt;0,'Elektr_IIst-program szczegółowy'!G39," ")</f>
        <v>RPS</v>
      </c>
      <c r="H39" s="85" t="str">
        <f>IF('Elektr_IIst-program szczegółowy'!H39&gt;0,'Elektr_IIst-program szczegółowy'!H39," ")</f>
        <v xml:space="preserve"> </v>
      </c>
      <c r="I39" s="85" t="str">
        <f>IF('Elektr_IIst-program szczegółowy'!I39&gt;0,'Elektr_IIst-program szczegółowy'!I39," ")</f>
        <v>Praktyka zawodowa 3</v>
      </c>
      <c r="J39" s="86">
        <f>'Elektr_IIst-program szczegółowy'!Y39+'Elektr_IIst-program szczegółowy'!AV39</f>
        <v>175</v>
      </c>
      <c r="K39" s="87">
        <f>'Elektr_IIst-program szczegółowy'!AS39+'Elektr_IIst-program szczegółowy'!BP39</f>
        <v>15</v>
      </c>
      <c r="L39" s="88">
        <f>'Elektr_IIst-program szczegółowy'!Z39+'Elektr_IIst-program szczegółowy'!AW39</f>
        <v>160</v>
      </c>
      <c r="M39" s="89">
        <f>'Elektr_IIst-program szczegółowy'!AB39+'Elektr_IIst-program szczegółowy'!AD39+'Elektr_IIst-program szczegółowy'!AY39+'Elektr_IIst-program szczegółowy'!BA39</f>
        <v>0</v>
      </c>
      <c r="N39" s="90">
        <f>'Elektr_IIst-program szczegółowy'!AA39+'Elektr_IIst-program szczegółowy'!AX39</f>
        <v>160</v>
      </c>
      <c r="O39" s="91">
        <f>'Elektr_IIst-program szczegółowy'!X39+'Elektr_IIst-program szczegółowy'!AU39</f>
        <v>7</v>
      </c>
      <c r="P39" s="92" t="str">
        <f>IF('Elektr_IIst-program szczegółowy'!V39&gt;0,'Elektr_IIst-program szczegółowy'!V39," ")</f>
        <v>zal</v>
      </c>
      <c r="Q39" s="93">
        <f t="shared" si="0"/>
        <v>4</v>
      </c>
      <c r="R39" s="94">
        <f t="shared" si="1"/>
        <v>4</v>
      </c>
      <c r="S39" s="95">
        <f t="shared" si="2"/>
        <v>3</v>
      </c>
      <c r="T39" s="37">
        <v>1</v>
      </c>
      <c r="U39" s="38"/>
      <c r="V39" s="38"/>
      <c r="W39" s="38">
        <v>1</v>
      </c>
      <c r="X39" s="38">
        <v>1</v>
      </c>
      <c r="Y39" s="38">
        <v>1</v>
      </c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9"/>
      <c r="BU39" s="37"/>
      <c r="BV39" s="38"/>
      <c r="BW39" s="38"/>
      <c r="BX39" s="38"/>
      <c r="BY39" s="38"/>
      <c r="BZ39" s="40"/>
      <c r="CA39" s="41">
        <v>1</v>
      </c>
      <c r="CB39" s="38">
        <v>1</v>
      </c>
      <c r="CC39" s="38"/>
      <c r="CD39" s="38">
        <v>1</v>
      </c>
      <c r="CE39" s="38"/>
      <c r="CF39" s="38"/>
      <c r="CG39" s="38"/>
      <c r="CH39" s="38"/>
      <c r="CI39" s="38">
        <v>1</v>
      </c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7">
        <v>1</v>
      </c>
      <c r="CW39" s="38"/>
      <c r="CX39" s="38">
        <v>1</v>
      </c>
      <c r="CY39" s="39"/>
      <c r="CZ39" s="39">
        <v>1</v>
      </c>
      <c r="DA39" s="39"/>
      <c r="DB39" s="40"/>
      <c r="DC39" s="37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42"/>
      <c r="GO39" s="37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40"/>
      <c r="KA39" s="41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9"/>
      <c r="KP39" s="113">
        <f t="shared" ref="KP39:KP42" si="6">SUM(DC39:GN39)</f>
        <v>0</v>
      </c>
      <c r="KQ39" s="114">
        <f t="shared" ref="KQ39:KQ42" si="7">SUM(GO39:JZ39)</f>
        <v>0</v>
      </c>
      <c r="KR39" s="115">
        <f t="shared" ref="KR39:KR42" si="8">SUM(KA39:KO39)</f>
        <v>0</v>
      </c>
    </row>
    <row r="40" spans="1:304" s="36" customFormat="1" ht="30" customHeight="1" x14ac:dyDescent="0.25">
      <c r="A40" s="82">
        <f>'Elektr_IIst-program szczegółowy'!A40</f>
        <v>21</v>
      </c>
      <c r="B40" s="83" t="str">
        <f>IF('Elektr_IIst-program szczegółowy'!B40&gt;0,'Elektr_IIst-program szczegółowy'!B40," ")</f>
        <v xml:space="preserve"> </v>
      </c>
      <c r="C40" s="84" t="str">
        <f>IF('Elektr_IIst-program szczegółowy'!C40&gt;0,'Elektr_IIst-program szczegółowy'!C40," ")</f>
        <v>2026/2027</v>
      </c>
      <c r="D40" s="84" t="str">
        <f>IF('Elektr_IIst-program szczegółowy'!D40&gt;0,'Elektr_IIst-program szczegółowy'!D40," ")</f>
        <v xml:space="preserve"> </v>
      </c>
      <c r="E40" s="83">
        <f>IF('Elektr_IIst-program szczegółowy'!E40&gt;0,'Elektr_IIst-program szczegółowy'!E40," ")</f>
        <v>1</v>
      </c>
      <c r="F40" s="82" t="str">
        <f>IF('Elektr_IIst-program szczegółowy'!F40&gt;0,'Elektr_IIst-program szczegółowy'!F40," ")</f>
        <v>2026/2027</v>
      </c>
      <c r="G40" s="82" t="str">
        <f>IF('Elektr_IIst-program szczegółowy'!G40&gt;0,'Elektr_IIst-program szczegółowy'!G40," ")</f>
        <v xml:space="preserve"> </v>
      </c>
      <c r="H40" s="85" t="str">
        <f>IF('Elektr_IIst-program szczegółowy'!H40&gt;0,'Elektr_IIst-program szczegółowy'!H40," ")</f>
        <v xml:space="preserve"> </v>
      </c>
      <c r="I40" s="85" t="str">
        <f>IF('Elektr_IIst-program szczegółowy'!I40&gt;0,'Elektr_IIst-program szczegółowy'!I40," ")</f>
        <v>Szkolenie BHP i P.P</v>
      </c>
      <c r="J40" s="86">
        <f>'Elektr_IIst-program szczegółowy'!Y40+'Elektr_IIst-program szczegółowy'!AV40</f>
        <v>4</v>
      </c>
      <c r="K40" s="87">
        <f>'Elektr_IIst-program szczegółowy'!AS40+'Elektr_IIst-program szczegółowy'!BP40</f>
        <v>0</v>
      </c>
      <c r="L40" s="88">
        <f>'Elektr_IIst-program szczegółowy'!Z40+'Elektr_IIst-program szczegółowy'!AW40</f>
        <v>4</v>
      </c>
      <c r="M40" s="89">
        <f>'Elektr_IIst-program szczegółowy'!AB40+'Elektr_IIst-program szczegółowy'!AD40+'Elektr_IIst-program szczegółowy'!AY40+'Elektr_IIst-program szczegółowy'!BA40</f>
        <v>0</v>
      </c>
      <c r="N40" s="90">
        <f>'Elektr_IIst-program szczegółowy'!AA40+'Elektr_IIst-program szczegółowy'!AX40</f>
        <v>4</v>
      </c>
      <c r="O40" s="91">
        <f>'Elektr_IIst-program szczegółowy'!X40+'Elektr_IIst-program szczegółowy'!AU40</f>
        <v>0</v>
      </c>
      <c r="P40" s="92" t="str">
        <f>IF('Elektr_IIst-program szczegółowy'!V40&gt;0,'Elektr_IIst-program szczegółowy'!V40," ")</f>
        <v>zal</v>
      </c>
      <c r="Q40" s="93">
        <f t="shared" si="0"/>
        <v>3</v>
      </c>
      <c r="R40" s="94">
        <f t="shared" si="1"/>
        <v>0</v>
      </c>
      <c r="S40" s="95">
        <f t="shared" si="2"/>
        <v>0</v>
      </c>
      <c r="T40" s="37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9"/>
      <c r="BU40" s="37">
        <v>1</v>
      </c>
      <c r="BV40" s="38">
        <v>1</v>
      </c>
      <c r="BW40" s="38">
        <v>1</v>
      </c>
      <c r="BX40" s="38"/>
      <c r="BY40" s="38"/>
      <c r="BZ40" s="40"/>
      <c r="CA40" s="41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45"/>
      <c r="CV40" s="46"/>
      <c r="CW40" s="45"/>
      <c r="CX40" s="45"/>
      <c r="CY40" s="43"/>
      <c r="CZ40" s="43"/>
      <c r="DA40" s="43"/>
      <c r="DB40" s="44"/>
      <c r="DC40" s="37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42"/>
      <c r="GO40" s="37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40"/>
      <c r="KA40" s="41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9"/>
      <c r="KP40" s="113">
        <f t="shared" si="6"/>
        <v>0</v>
      </c>
      <c r="KQ40" s="114">
        <f t="shared" si="7"/>
        <v>0</v>
      </c>
      <c r="KR40" s="115">
        <f t="shared" si="8"/>
        <v>0</v>
      </c>
    </row>
    <row r="41" spans="1:304" s="36" customFormat="1" ht="30" customHeight="1" x14ac:dyDescent="0.25">
      <c r="A41" s="82">
        <f>'Elektr_IIst-program szczegółowy'!A41</f>
        <v>22</v>
      </c>
      <c r="B41" s="83" t="str">
        <f>IF('Elektr_IIst-program szczegółowy'!B41&gt;0,'Elektr_IIst-program szczegółowy'!B41," ")</f>
        <v xml:space="preserve"> </v>
      </c>
      <c r="C41" s="84" t="str">
        <f>IF('Elektr_IIst-program szczegółowy'!C41&gt;0,'Elektr_IIst-program szczegółowy'!C41," ")</f>
        <v>2026/2027</v>
      </c>
      <c r="D41" s="84" t="str">
        <f>IF('Elektr_IIst-program szczegółowy'!D41&gt;0,'Elektr_IIst-program szczegółowy'!D41," ")</f>
        <v xml:space="preserve"> </v>
      </c>
      <c r="E41" s="83">
        <f>IF('Elektr_IIst-program szczegółowy'!E41&gt;0,'Elektr_IIst-program szczegółowy'!E41," ")</f>
        <v>1</v>
      </c>
      <c r="F41" s="82" t="str">
        <f>IF('Elektr_IIst-program szczegółowy'!F41&gt;0,'Elektr_IIst-program szczegółowy'!F41," ")</f>
        <v>2026/2027</v>
      </c>
      <c r="G41" s="82" t="str">
        <f>IF('Elektr_IIst-program szczegółowy'!G41&gt;0,'Elektr_IIst-program szczegółowy'!G41," ")</f>
        <v xml:space="preserve"> </v>
      </c>
      <c r="H41" s="85" t="str">
        <f>IF('Elektr_IIst-program szczegółowy'!H41&gt;0,'Elektr_IIst-program szczegółowy'!H41," ")</f>
        <v xml:space="preserve"> </v>
      </c>
      <c r="I41" s="85" t="str">
        <f>IF('Elektr_IIst-program szczegółowy'!I41&gt;0,'Elektr_IIst-program szczegółowy'!I41," ")</f>
        <v>Przysposobienie biblioteczne</v>
      </c>
      <c r="J41" s="86">
        <f>'Elektr_IIst-program szczegółowy'!Y41+'Elektr_IIst-program szczegółowy'!AV41</f>
        <v>2</v>
      </c>
      <c r="K41" s="87">
        <f>'Elektr_IIst-program szczegółowy'!AS41+'Elektr_IIst-program szczegółowy'!BP41</f>
        <v>0</v>
      </c>
      <c r="L41" s="88">
        <f>'Elektr_IIst-program szczegółowy'!Z41+'Elektr_IIst-program szczegółowy'!AW41</f>
        <v>2</v>
      </c>
      <c r="M41" s="89">
        <f>'Elektr_IIst-program szczegółowy'!AB41+'Elektr_IIst-program szczegółowy'!AD41+'Elektr_IIst-program szczegółowy'!AY41+'Elektr_IIst-program szczegółowy'!BA41</f>
        <v>0</v>
      </c>
      <c r="N41" s="90">
        <f>'Elektr_IIst-program szczegółowy'!AA41+'Elektr_IIst-program szczegółowy'!AX41</f>
        <v>2</v>
      </c>
      <c r="O41" s="91">
        <f>'Elektr_IIst-program szczegółowy'!X41+'Elektr_IIst-program szczegółowy'!AU41</f>
        <v>0</v>
      </c>
      <c r="P41" s="92" t="str">
        <f>IF('Elektr_IIst-program szczegółowy'!V41&gt;0,'Elektr_IIst-program szczegółowy'!V41," ")</f>
        <v>zal</v>
      </c>
      <c r="Q41" s="93">
        <f t="shared" si="0"/>
        <v>3</v>
      </c>
      <c r="R41" s="94">
        <f t="shared" si="1"/>
        <v>0</v>
      </c>
      <c r="S41" s="95">
        <f t="shared" si="2"/>
        <v>0</v>
      </c>
      <c r="T41" s="37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9"/>
      <c r="BU41" s="37"/>
      <c r="BV41" s="38"/>
      <c r="BW41" s="38"/>
      <c r="BX41" s="38">
        <v>1</v>
      </c>
      <c r="BY41" s="38">
        <v>1</v>
      </c>
      <c r="BZ41" s="40">
        <v>1</v>
      </c>
      <c r="CA41" s="41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45"/>
      <c r="CV41" s="46"/>
      <c r="CW41" s="45"/>
      <c r="CX41" s="45"/>
      <c r="CY41" s="43"/>
      <c r="CZ41" s="43"/>
      <c r="DA41" s="43"/>
      <c r="DB41" s="44"/>
      <c r="DC41" s="37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42"/>
      <c r="GO41" s="37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40"/>
      <c r="KA41" s="41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9"/>
      <c r="KP41" s="113">
        <f t="shared" si="6"/>
        <v>0</v>
      </c>
      <c r="KQ41" s="114">
        <f t="shared" si="7"/>
        <v>0</v>
      </c>
      <c r="KR41" s="115">
        <f t="shared" si="8"/>
        <v>0</v>
      </c>
    </row>
    <row r="42" spans="1:304" s="36" customFormat="1" ht="73.5" customHeight="1" thickBot="1" x14ac:dyDescent="0.3">
      <c r="A42" s="96">
        <f>'Elektr_IIst-program szczegółowy'!A42</f>
        <v>23</v>
      </c>
      <c r="B42" s="97" t="str">
        <f>IF('Elektr_IIst-program szczegółowy'!B42&gt;0,'Elektr_IIst-program szczegółowy'!B42," ")</f>
        <v xml:space="preserve"> </v>
      </c>
      <c r="C42" s="98" t="str">
        <f>IF('Elektr_IIst-program szczegółowy'!C42&gt;0,'Elektr_IIst-program szczegółowy'!C42," ")</f>
        <v>2026/2027</v>
      </c>
      <c r="D42" s="98" t="str">
        <f>IF('Elektr_IIst-program szczegółowy'!D42&gt;0,'Elektr_IIst-program szczegółowy'!D42," ")</f>
        <v xml:space="preserve"> </v>
      </c>
      <c r="E42" s="97">
        <f>IF('Elektr_IIst-program szczegółowy'!E42&gt;0,'Elektr_IIst-program szczegółowy'!E42," ")</f>
        <v>1</v>
      </c>
      <c r="F42" s="96" t="str">
        <f>IF('Elektr_IIst-program szczegółowy'!F42&gt;0,'Elektr_IIst-program szczegółowy'!F42," ")</f>
        <v>2027/2028</v>
      </c>
      <c r="G42" s="584" t="str">
        <f>IF('Elektr_IIst-program szczegółowy'!G42&gt;0,'Elektr_IIst-program szczegółowy'!G42," ")</f>
        <v>POW</v>
      </c>
      <c r="H42" s="99" t="str">
        <f>IF('Elektr_IIst-program szczegółowy'!H42&gt;0,'Elektr_IIst-program szczegółowy'!H42," ")</f>
        <v xml:space="preserve"> </v>
      </c>
      <c r="I42" s="99" t="str">
        <f>IF('Elektr_IIst-program szczegółowy'!I42&gt;0,'Elektr_IIst-program szczegółowy'!I42," ")</f>
        <v>Żywienie w profilaktyce chorób/ Profilaktyka swoista i badania przesiewowe</v>
      </c>
      <c r="J42" s="100">
        <f>'Elektr_IIst-program szczegółowy'!Y42+'Elektr_IIst-program szczegółowy'!AV42</f>
        <v>75</v>
      </c>
      <c r="K42" s="101">
        <f>'Elektr_IIst-program szczegółowy'!AS42+'Elektr_IIst-program szczegółowy'!BP42</f>
        <v>50</v>
      </c>
      <c r="L42" s="102">
        <f>'Elektr_IIst-program szczegółowy'!Z42+'Elektr_IIst-program szczegółowy'!AW42</f>
        <v>25</v>
      </c>
      <c r="M42" s="103">
        <f>'Elektr_IIst-program szczegółowy'!AB42+'Elektr_IIst-program szczegółowy'!AD42+'Elektr_IIst-program szczegółowy'!AY42+'Elektr_IIst-program szczegółowy'!BA42</f>
        <v>10</v>
      </c>
      <c r="N42" s="104">
        <f>'Elektr_IIst-program szczegółowy'!AA42+'Elektr_IIst-program szczegółowy'!AX42</f>
        <v>25</v>
      </c>
      <c r="O42" s="105">
        <f>'Elektr_IIst-program szczegółowy'!X42+'Elektr_IIst-program szczegółowy'!AU42</f>
        <v>3</v>
      </c>
      <c r="P42" s="106" t="str">
        <f>IF('Elektr_IIst-program szczegółowy'!V42&gt;0,'Elektr_IIst-program szczegółowy'!V42," ")</f>
        <v>zal</v>
      </c>
      <c r="Q42" s="107">
        <f t="shared" si="0"/>
        <v>0</v>
      </c>
      <c r="R42" s="108">
        <f t="shared" si="1"/>
        <v>3</v>
      </c>
      <c r="S42" s="109">
        <f t="shared" si="2"/>
        <v>2</v>
      </c>
      <c r="T42" s="46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3"/>
      <c r="BU42" s="46"/>
      <c r="BV42" s="45"/>
      <c r="BW42" s="45"/>
      <c r="BX42" s="45"/>
      <c r="BY42" s="45"/>
      <c r="BZ42" s="44"/>
      <c r="CA42" s="49">
        <v>1</v>
      </c>
      <c r="CB42" s="45">
        <v>1</v>
      </c>
      <c r="CC42" s="45"/>
      <c r="CD42" s="45"/>
      <c r="CE42" s="45"/>
      <c r="CF42" s="45"/>
      <c r="CG42" s="45"/>
      <c r="CH42" s="45"/>
      <c r="CI42" s="45"/>
      <c r="CJ42" s="45"/>
      <c r="CK42" s="45">
        <v>1</v>
      </c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6"/>
      <c r="CW42" s="45">
        <v>1</v>
      </c>
      <c r="CX42" s="45"/>
      <c r="CY42" s="43"/>
      <c r="CZ42" s="43"/>
      <c r="DA42" s="43">
        <v>1</v>
      </c>
      <c r="DB42" s="44"/>
      <c r="DC42" s="46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  <c r="FE42" s="45"/>
      <c r="FF42" s="45"/>
      <c r="FG42" s="45"/>
      <c r="FH42" s="45"/>
      <c r="FI42" s="45"/>
      <c r="FJ42" s="45"/>
      <c r="FK42" s="45"/>
      <c r="FL42" s="45"/>
      <c r="FM42" s="45"/>
      <c r="FN42" s="45"/>
      <c r="FO42" s="45"/>
      <c r="FP42" s="45"/>
      <c r="FQ42" s="45"/>
      <c r="FR42" s="45"/>
      <c r="FS42" s="45"/>
      <c r="FT42" s="45"/>
      <c r="FU42" s="45"/>
      <c r="FV42" s="45"/>
      <c r="FW42" s="45"/>
      <c r="FX42" s="45"/>
      <c r="FY42" s="45"/>
      <c r="FZ42" s="45"/>
      <c r="GA42" s="45"/>
      <c r="GB42" s="45"/>
      <c r="GC42" s="45"/>
      <c r="GD42" s="45"/>
      <c r="GE42" s="45"/>
      <c r="GF42" s="45"/>
      <c r="GG42" s="45"/>
      <c r="GH42" s="45"/>
      <c r="GI42" s="45"/>
      <c r="GJ42" s="45"/>
      <c r="GK42" s="45"/>
      <c r="GL42" s="45"/>
      <c r="GM42" s="45"/>
      <c r="GN42" s="50"/>
      <c r="GO42" s="46"/>
      <c r="GP42" s="45"/>
      <c r="GQ42" s="45"/>
      <c r="GR42" s="45"/>
      <c r="GS42" s="45"/>
      <c r="GT42" s="45"/>
      <c r="GU42" s="45"/>
      <c r="GV42" s="45"/>
      <c r="GW42" s="45"/>
      <c r="GX42" s="45"/>
      <c r="GY42" s="45"/>
      <c r="GZ42" s="45"/>
      <c r="HA42" s="45"/>
      <c r="HB42" s="45"/>
      <c r="HC42" s="45"/>
      <c r="HD42" s="45"/>
      <c r="HE42" s="45"/>
      <c r="HF42" s="45"/>
      <c r="HG42" s="45"/>
      <c r="HH42" s="45"/>
      <c r="HI42" s="45"/>
      <c r="HJ42" s="45"/>
      <c r="HK42" s="45"/>
      <c r="HL42" s="45"/>
      <c r="HM42" s="45"/>
      <c r="HN42" s="45"/>
      <c r="HO42" s="45"/>
      <c r="HP42" s="45"/>
      <c r="HQ42" s="45"/>
      <c r="HR42" s="45"/>
      <c r="HS42" s="45"/>
      <c r="HT42" s="45"/>
      <c r="HU42" s="45"/>
      <c r="HV42" s="45"/>
      <c r="HW42" s="45"/>
      <c r="HX42" s="45"/>
      <c r="HY42" s="45"/>
      <c r="HZ42" s="45"/>
      <c r="IA42" s="45"/>
      <c r="IB42" s="45"/>
      <c r="IC42" s="45"/>
      <c r="ID42" s="45"/>
      <c r="IE42" s="45"/>
      <c r="IF42" s="45"/>
      <c r="IG42" s="45"/>
      <c r="IH42" s="45"/>
      <c r="II42" s="45"/>
      <c r="IJ42" s="45"/>
      <c r="IK42" s="45"/>
      <c r="IL42" s="45"/>
      <c r="IM42" s="45"/>
      <c r="IN42" s="45"/>
      <c r="IO42" s="45"/>
      <c r="IP42" s="45"/>
      <c r="IQ42" s="45"/>
      <c r="IR42" s="45"/>
      <c r="IS42" s="45"/>
      <c r="IT42" s="45"/>
      <c r="IU42" s="45"/>
      <c r="IV42" s="45"/>
      <c r="IW42" s="45"/>
      <c r="IX42" s="45"/>
      <c r="IY42" s="45"/>
      <c r="IZ42" s="45"/>
      <c r="JA42" s="45"/>
      <c r="JB42" s="45"/>
      <c r="JC42" s="45"/>
      <c r="JD42" s="45"/>
      <c r="JE42" s="45"/>
      <c r="JF42" s="45"/>
      <c r="JG42" s="45"/>
      <c r="JH42" s="45"/>
      <c r="JI42" s="45"/>
      <c r="JJ42" s="45"/>
      <c r="JK42" s="45"/>
      <c r="JL42" s="45"/>
      <c r="JM42" s="45"/>
      <c r="JN42" s="45"/>
      <c r="JO42" s="45"/>
      <c r="JP42" s="45"/>
      <c r="JQ42" s="45"/>
      <c r="JR42" s="45"/>
      <c r="JS42" s="45"/>
      <c r="JT42" s="45"/>
      <c r="JU42" s="45"/>
      <c r="JV42" s="45"/>
      <c r="JW42" s="45"/>
      <c r="JX42" s="45"/>
      <c r="JY42" s="45"/>
      <c r="JZ42" s="44"/>
      <c r="KA42" s="49"/>
      <c r="KB42" s="45"/>
      <c r="KC42" s="45"/>
      <c r="KD42" s="45"/>
      <c r="KE42" s="45"/>
      <c r="KF42" s="45"/>
      <c r="KG42" s="45"/>
      <c r="KH42" s="45"/>
      <c r="KI42" s="45"/>
      <c r="KJ42" s="45"/>
      <c r="KK42" s="45"/>
      <c r="KL42" s="45"/>
      <c r="KM42" s="45"/>
      <c r="KN42" s="45"/>
      <c r="KO42" s="43"/>
      <c r="KP42" s="116">
        <f t="shared" si="6"/>
        <v>0</v>
      </c>
      <c r="KQ42" s="117">
        <f t="shared" si="7"/>
        <v>0</v>
      </c>
      <c r="KR42" s="118">
        <f t="shared" si="8"/>
        <v>0</v>
      </c>
    </row>
    <row r="43" spans="1:304" s="52" customFormat="1" ht="30" customHeight="1" thickBot="1" x14ac:dyDescent="0.3">
      <c r="A43" s="51"/>
      <c r="B43" s="128" t="str">
        <f>IF('Elektr_IIst-program szczegółowy'!B43&gt;0,'Elektr_IIst-program szczegółowy'!B43," ")</f>
        <v xml:space="preserve"> </v>
      </c>
      <c r="C43" s="129" t="str">
        <f>IF('Elektr_IIst-program szczegółowy'!C43&gt;0,'Elektr_IIst-program szczegółowy'!C43," ")</f>
        <v xml:space="preserve"> </v>
      </c>
      <c r="D43" s="129" t="str">
        <f>IF('Elektr_IIst-program szczegółowy'!D43&gt;0,'Elektr_IIst-program szczegółowy'!D43," ")</f>
        <v xml:space="preserve"> </v>
      </c>
      <c r="E43" s="128" t="str">
        <f>IF('Elektr_IIst-program szczegółowy'!E43&gt;0,'Elektr_IIst-program szczegółowy'!E43," ")</f>
        <v xml:space="preserve"> </v>
      </c>
      <c r="F43" s="130" t="str">
        <f>IF('Elektr_IIst-program szczegółowy'!F43&gt;0,'Elektr_IIst-program szczegółowy'!F43," ")</f>
        <v xml:space="preserve"> </v>
      </c>
      <c r="G43" s="130" t="str">
        <f>IF('Elektr_IIst-program szczegółowy'!G43&gt;0,'Elektr_IIst-program szczegółowy'!G43," ")</f>
        <v xml:space="preserve"> </v>
      </c>
      <c r="H43" s="120" t="str">
        <f>IF('Elektr_IIst-program szczegółowy'!H43&gt;0,'Elektr_IIst-program szczegółowy'!H43," ")</f>
        <v xml:space="preserve"> </v>
      </c>
      <c r="I43" s="120" t="str">
        <f>IF('Elektr_IIst-program szczegółowy'!I43&gt;0,'Elektr_IIst-program szczegółowy'!I43," ")</f>
        <v>sumy dla 1 roku</v>
      </c>
      <c r="J43" s="129">
        <f>'Elektr_IIst-program szczegółowy'!Y43+'Elektr_IIst-program szczegółowy'!AV43</f>
        <v>1531</v>
      </c>
      <c r="K43" s="129">
        <f>'Elektr_IIst-program szczegółowy'!AS43+'Elektr_IIst-program szczegółowy'!BP43</f>
        <v>660</v>
      </c>
      <c r="L43" s="129">
        <f>'Elektr_IIst-program szczegółowy'!Z43+'Elektr_IIst-program szczegółowy'!AW43</f>
        <v>871</v>
      </c>
      <c r="M43" s="129">
        <f>'Elektr_IIst-program szczegółowy'!AB43+'Elektr_IIst-program szczegółowy'!AD43</f>
        <v>60</v>
      </c>
      <c r="N43" s="129">
        <f>'Elektr_IIst-program szczegółowy'!AA43+'Elektr_IIst-program szczegółowy'!AX43</f>
        <v>871</v>
      </c>
      <c r="O43" s="131">
        <f>'Elektr_IIst-program szczegółowy'!X43+'Elektr_IIst-program szczegółowy'!AU43</f>
        <v>60</v>
      </c>
      <c r="P43" s="129" t="str">
        <f>IF('Elektr_IIst-program szczegółowy'!V43&gt;0,'Elektr_IIst-program szczegółowy'!V43," ")</f>
        <v xml:space="preserve"> </v>
      </c>
      <c r="Q43" s="132">
        <f t="shared" ref="Q43:AV43" si="9">SUM(Q20:Q42)</f>
        <v>93</v>
      </c>
      <c r="R43" s="120">
        <f t="shared" si="9"/>
        <v>83</v>
      </c>
      <c r="S43" s="133">
        <f t="shared" si="9"/>
        <v>44</v>
      </c>
      <c r="T43" s="134">
        <f t="shared" si="9"/>
        <v>4</v>
      </c>
      <c r="U43" s="120">
        <f t="shared" si="9"/>
        <v>5</v>
      </c>
      <c r="V43" s="120">
        <f t="shared" si="9"/>
        <v>5</v>
      </c>
      <c r="W43" s="120">
        <f t="shared" si="9"/>
        <v>2</v>
      </c>
      <c r="X43" s="120">
        <f t="shared" si="9"/>
        <v>2</v>
      </c>
      <c r="Y43" s="120">
        <f t="shared" si="9"/>
        <v>2</v>
      </c>
      <c r="Z43" s="120">
        <f t="shared" si="9"/>
        <v>1</v>
      </c>
      <c r="AA43" s="120">
        <f t="shared" si="9"/>
        <v>0</v>
      </c>
      <c r="AB43" s="120">
        <f t="shared" si="9"/>
        <v>0</v>
      </c>
      <c r="AC43" s="120">
        <f t="shared" si="9"/>
        <v>1</v>
      </c>
      <c r="AD43" s="120">
        <f t="shared" si="9"/>
        <v>0</v>
      </c>
      <c r="AE43" s="120">
        <f t="shared" si="9"/>
        <v>1</v>
      </c>
      <c r="AF43" s="120">
        <f t="shared" si="9"/>
        <v>0</v>
      </c>
      <c r="AG43" s="120">
        <f t="shared" si="9"/>
        <v>1</v>
      </c>
      <c r="AH43" s="120">
        <f t="shared" si="9"/>
        <v>1</v>
      </c>
      <c r="AI43" s="120">
        <f t="shared" si="9"/>
        <v>1</v>
      </c>
      <c r="AJ43" s="120">
        <f t="shared" si="9"/>
        <v>1</v>
      </c>
      <c r="AK43" s="120">
        <f t="shared" si="9"/>
        <v>1</v>
      </c>
      <c r="AL43" s="120">
        <f t="shared" si="9"/>
        <v>1</v>
      </c>
      <c r="AM43" s="120">
        <f t="shared" si="9"/>
        <v>1</v>
      </c>
      <c r="AN43" s="120">
        <f t="shared" si="9"/>
        <v>1</v>
      </c>
      <c r="AO43" s="120">
        <f t="shared" si="9"/>
        <v>1</v>
      </c>
      <c r="AP43" s="120">
        <f t="shared" si="9"/>
        <v>0</v>
      </c>
      <c r="AQ43" s="120">
        <f t="shared" si="9"/>
        <v>4</v>
      </c>
      <c r="AR43" s="120">
        <f t="shared" si="9"/>
        <v>4</v>
      </c>
      <c r="AS43" s="120">
        <f t="shared" si="9"/>
        <v>3</v>
      </c>
      <c r="AT43" s="120">
        <f t="shared" si="9"/>
        <v>1</v>
      </c>
      <c r="AU43" s="120">
        <f t="shared" si="9"/>
        <v>1</v>
      </c>
      <c r="AV43" s="120">
        <f t="shared" si="9"/>
        <v>1</v>
      </c>
      <c r="AW43" s="120">
        <f t="shared" ref="AW43:CH43" si="10">SUM(AW20:AW42)</f>
        <v>2</v>
      </c>
      <c r="AX43" s="120">
        <f t="shared" si="10"/>
        <v>0</v>
      </c>
      <c r="AY43" s="120">
        <f t="shared" si="10"/>
        <v>1</v>
      </c>
      <c r="AZ43" s="120">
        <f t="shared" si="10"/>
        <v>1</v>
      </c>
      <c r="BA43" s="120">
        <f t="shared" si="10"/>
        <v>2</v>
      </c>
      <c r="BB43" s="120">
        <f t="shared" si="10"/>
        <v>2</v>
      </c>
      <c r="BC43" s="120">
        <f t="shared" si="10"/>
        <v>4</v>
      </c>
      <c r="BD43" s="120">
        <f t="shared" si="10"/>
        <v>3</v>
      </c>
      <c r="BE43" s="120">
        <f t="shared" si="10"/>
        <v>2</v>
      </c>
      <c r="BF43" s="120">
        <f t="shared" si="10"/>
        <v>2</v>
      </c>
      <c r="BG43" s="120">
        <f t="shared" si="10"/>
        <v>2</v>
      </c>
      <c r="BH43" s="120">
        <f t="shared" si="10"/>
        <v>3</v>
      </c>
      <c r="BI43" s="120">
        <f t="shared" si="10"/>
        <v>2</v>
      </c>
      <c r="BJ43" s="120">
        <f t="shared" si="10"/>
        <v>1</v>
      </c>
      <c r="BK43" s="120">
        <f t="shared" si="10"/>
        <v>1</v>
      </c>
      <c r="BL43" s="120">
        <f t="shared" si="10"/>
        <v>1</v>
      </c>
      <c r="BM43" s="120">
        <f t="shared" si="10"/>
        <v>1</v>
      </c>
      <c r="BN43" s="120">
        <f t="shared" si="10"/>
        <v>0</v>
      </c>
      <c r="BO43" s="120">
        <f t="shared" si="10"/>
        <v>0</v>
      </c>
      <c r="BP43" s="120">
        <f t="shared" si="10"/>
        <v>3</v>
      </c>
      <c r="BQ43" s="120">
        <f t="shared" si="10"/>
        <v>1</v>
      </c>
      <c r="BR43" s="120">
        <f t="shared" si="10"/>
        <v>1</v>
      </c>
      <c r="BS43" s="120">
        <f t="shared" si="10"/>
        <v>3</v>
      </c>
      <c r="BT43" s="121">
        <f t="shared" ref="BT43:BY43" si="11">SUM(BT20:BT42)</f>
        <v>3</v>
      </c>
      <c r="BU43" s="119">
        <f t="shared" si="11"/>
        <v>1</v>
      </c>
      <c r="BV43" s="120">
        <f t="shared" si="11"/>
        <v>1</v>
      </c>
      <c r="BW43" s="120">
        <f t="shared" si="11"/>
        <v>1</v>
      </c>
      <c r="BX43" s="120">
        <f t="shared" si="11"/>
        <v>1</v>
      </c>
      <c r="BY43" s="120">
        <f t="shared" si="11"/>
        <v>1</v>
      </c>
      <c r="BZ43" s="135">
        <f t="shared" si="10"/>
        <v>1</v>
      </c>
      <c r="CA43" s="134">
        <f t="shared" si="10"/>
        <v>6</v>
      </c>
      <c r="CB43" s="120">
        <f t="shared" si="10"/>
        <v>6</v>
      </c>
      <c r="CC43" s="120">
        <f t="shared" si="10"/>
        <v>10</v>
      </c>
      <c r="CD43" s="120">
        <f t="shared" si="10"/>
        <v>11</v>
      </c>
      <c r="CE43" s="120">
        <f t="shared" si="10"/>
        <v>0</v>
      </c>
      <c r="CF43" s="120">
        <f t="shared" si="10"/>
        <v>0</v>
      </c>
      <c r="CG43" s="120">
        <f t="shared" si="10"/>
        <v>1</v>
      </c>
      <c r="CH43" s="120">
        <f t="shared" si="10"/>
        <v>9</v>
      </c>
      <c r="CI43" s="120">
        <f t="shared" ref="CI43:ET43" si="12">SUM(CI20:CI42)</f>
        <v>6</v>
      </c>
      <c r="CJ43" s="120">
        <f t="shared" si="12"/>
        <v>3</v>
      </c>
      <c r="CK43" s="120">
        <f t="shared" si="12"/>
        <v>5</v>
      </c>
      <c r="CL43" s="120">
        <f t="shared" si="12"/>
        <v>1</v>
      </c>
      <c r="CM43" s="120">
        <f t="shared" si="12"/>
        <v>2</v>
      </c>
      <c r="CN43" s="120">
        <f t="shared" si="12"/>
        <v>0</v>
      </c>
      <c r="CO43" s="120">
        <f t="shared" si="12"/>
        <v>7</v>
      </c>
      <c r="CP43" s="120">
        <f t="shared" si="12"/>
        <v>3</v>
      </c>
      <c r="CQ43" s="120">
        <f t="shared" si="12"/>
        <v>4</v>
      </c>
      <c r="CR43" s="120">
        <f t="shared" si="12"/>
        <v>3</v>
      </c>
      <c r="CS43" s="120">
        <f t="shared" si="12"/>
        <v>3</v>
      </c>
      <c r="CT43" s="120">
        <f t="shared" si="12"/>
        <v>0</v>
      </c>
      <c r="CU43" s="121">
        <f t="shared" si="12"/>
        <v>3</v>
      </c>
      <c r="CV43" s="119">
        <f t="shared" si="12"/>
        <v>2</v>
      </c>
      <c r="CW43" s="120">
        <f t="shared" si="12"/>
        <v>16</v>
      </c>
      <c r="CX43" s="120">
        <f t="shared" si="12"/>
        <v>7</v>
      </c>
      <c r="CY43" s="120">
        <f t="shared" si="12"/>
        <v>9</v>
      </c>
      <c r="CZ43" s="120">
        <f t="shared" si="12"/>
        <v>1</v>
      </c>
      <c r="DA43" s="120">
        <f t="shared" si="12"/>
        <v>5</v>
      </c>
      <c r="DB43" s="135">
        <f t="shared" si="12"/>
        <v>4</v>
      </c>
      <c r="DC43" s="134">
        <f t="shared" si="12"/>
        <v>0</v>
      </c>
      <c r="DD43" s="120">
        <f t="shared" si="12"/>
        <v>0</v>
      </c>
      <c r="DE43" s="120">
        <f t="shared" si="12"/>
        <v>0</v>
      </c>
      <c r="DF43" s="120">
        <f t="shared" si="12"/>
        <v>0</v>
      </c>
      <c r="DG43" s="120">
        <f t="shared" si="12"/>
        <v>0</v>
      </c>
      <c r="DH43" s="120">
        <f t="shared" si="12"/>
        <v>0</v>
      </c>
      <c r="DI43" s="120">
        <f t="shared" si="12"/>
        <v>0</v>
      </c>
      <c r="DJ43" s="120">
        <f t="shared" si="12"/>
        <v>0</v>
      </c>
      <c r="DK43" s="120">
        <f t="shared" si="12"/>
        <v>0</v>
      </c>
      <c r="DL43" s="120">
        <f t="shared" si="12"/>
        <v>0</v>
      </c>
      <c r="DM43" s="120">
        <f t="shared" si="12"/>
        <v>0</v>
      </c>
      <c r="DN43" s="120">
        <f t="shared" si="12"/>
        <v>0</v>
      </c>
      <c r="DO43" s="120">
        <f t="shared" si="12"/>
        <v>0</v>
      </c>
      <c r="DP43" s="120">
        <f t="shared" si="12"/>
        <v>0</v>
      </c>
      <c r="DQ43" s="120">
        <f t="shared" si="12"/>
        <v>0</v>
      </c>
      <c r="DR43" s="120">
        <f t="shared" si="12"/>
        <v>0</v>
      </c>
      <c r="DS43" s="120">
        <f t="shared" si="12"/>
        <v>0</v>
      </c>
      <c r="DT43" s="120">
        <f t="shared" si="12"/>
        <v>0</v>
      </c>
      <c r="DU43" s="120">
        <f t="shared" si="12"/>
        <v>0</v>
      </c>
      <c r="DV43" s="120">
        <f t="shared" si="12"/>
        <v>0</v>
      </c>
      <c r="DW43" s="120">
        <f t="shared" si="12"/>
        <v>0</v>
      </c>
      <c r="DX43" s="120">
        <f t="shared" si="12"/>
        <v>0</v>
      </c>
      <c r="DY43" s="120">
        <f t="shared" si="12"/>
        <v>0</v>
      </c>
      <c r="DZ43" s="120">
        <f t="shared" si="12"/>
        <v>0</v>
      </c>
      <c r="EA43" s="120">
        <f t="shared" si="12"/>
        <v>0</v>
      </c>
      <c r="EB43" s="120">
        <f t="shared" si="12"/>
        <v>0</v>
      </c>
      <c r="EC43" s="120">
        <f t="shared" si="12"/>
        <v>0</v>
      </c>
      <c r="ED43" s="120">
        <f t="shared" si="12"/>
        <v>0</v>
      </c>
      <c r="EE43" s="120">
        <f t="shared" si="12"/>
        <v>0</v>
      </c>
      <c r="EF43" s="120">
        <f t="shared" si="12"/>
        <v>0</v>
      </c>
      <c r="EG43" s="120">
        <f t="shared" si="12"/>
        <v>0</v>
      </c>
      <c r="EH43" s="120">
        <f t="shared" si="12"/>
        <v>0</v>
      </c>
      <c r="EI43" s="120">
        <f t="shared" si="12"/>
        <v>0</v>
      </c>
      <c r="EJ43" s="120">
        <f t="shared" si="12"/>
        <v>0</v>
      </c>
      <c r="EK43" s="120">
        <f t="shared" si="12"/>
        <v>0</v>
      </c>
      <c r="EL43" s="120">
        <f t="shared" si="12"/>
        <v>0</v>
      </c>
      <c r="EM43" s="120">
        <f t="shared" si="12"/>
        <v>0</v>
      </c>
      <c r="EN43" s="120">
        <f t="shared" si="12"/>
        <v>0</v>
      </c>
      <c r="EO43" s="120">
        <f t="shared" si="12"/>
        <v>0</v>
      </c>
      <c r="EP43" s="120">
        <f t="shared" si="12"/>
        <v>0</v>
      </c>
      <c r="EQ43" s="120">
        <f t="shared" si="12"/>
        <v>0</v>
      </c>
      <c r="ER43" s="120">
        <f t="shared" si="12"/>
        <v>0</v>
      </c>
      <c r="ES43" s="120">
        <f t="shared" si="12"/>
        <v>0</v>
      </c>
      <c r="ET43" s="120">
        <f t="shared" si="12"/>
        <v>0</v>
      </c>
      <c r="EU43" s="120">
        <f t="shared" ref="EU43:HF43" si="13">SUM(EU20:EU42)</f>
        <v>0</v>
      </c>
      <c r="EV43" s="120">
        <f t="shared" si="13"/>
        <v>0</v>
      </c>
      <c r="EW43" s="120">
        <f t="shared" si="13"/>
        <v>0</v>
      </c>
      <c r="EX43" s="120">
        <f t="shared" si="13"/>
        <v>0</v>
      </c>
      <c r="EY43" s="120">
        <f t="shared" si="13"/>
        <v>0</v>
      </c>
      <c r="EZ43" s="120">
        <f t="shared" si="13"/>
        <v>0</v>
      </c>
      <c r="FA43" s="120">
        <f t="shared" si="13"/>
        <v>0</v>
      </c>
      <c r="FB43" s="120">
        <f t="shared" si="13"/>
        <v>0</v>
      </c>
      <c r="FC43" s="120">
        <f t="shared" si="13"/>
        <v>0</v>
      </c>
      <c r="FD43" s="120">
        <f t="shared" si="13"/>
        <v>0</v>
      </c>
      <c r="FE43" s="120">
        <f t="shared" si="13"/>
        <v>0</v>
      </c>
      <c r="FF43" s="120">
        <f t="shared" si="13"/>
        <v>0</v>
      </c>
      <c r="FG43" s="120">
        <f t="shared" si="13"/>
        <v>0</v>
      </c>
      <c r="FH43" s="120">
        <f t="shared" si="13"/>
        <v>0</v>
      </c>
      <c r="FI43" s="120">
        <f t="shared" si="13"/>
        <v>0</v>
      </c>
      <c r="FJ43" s="120">
        <f t="shared" si="13"/>
        <v>0</v>
      </c>
      <c r="FK43" s="120">
        <f t="shared" si="13"/>
        <v>0</v>
      </c>
      <c r="FL43" s="120">
        <f t="shared" si="13"/>
        <v>0</v>
      </c>
      <c r="FM43" s="120">
        <f t="shared" si="13"/>
        <v>0</v>
      </c>
      <c r="FN43" s="120">
        <f t="shared" si="13"/>
        <v>0</v>
      </c>
      <c r="FO43" s="120">
        <f t="shared" si="13"/>
        <v>0</v>
      </c>
      <c r="FP43" s="120">
        <f t="shared" si="13"/>
        <v>0</v>
      </c>
      <c r="FQ43" s="120">
        <f t="shared" si="13"/>
        <v>0</v>
      </c>
      <c r="FR43" s="120">
        <f t="shared" si="13"/>
        <v>0</v>
      </c>
      <c r="FS43" s="120">
        <f t="shared" si="13"/>
        <v>0</v>
      </c>
      <c r="FT43" s="120">
        <f t="shared" si="13"/>
        <v>0</v>
      </c>
      <c r="FU43" s="120">
        <f t="shared" si="13"/>
        <v>0</v>
      </c>
      <c r="FV43" s="120">
        <f t="shared" si="13"/>
        <v>0</v>
      </c>
      <c r="FW43" s="120">
        <f t="shared" si="13"/>
        <v>0</v>
      </c>
      <c r="FX43" s="120">
        <f t="shared" si="13"/>
        <v>0</v>
      </c>
      <c r="FY43" s="120">
        <f t="shared" si="13"/>
        <v>0</v>
      </c>
      <c r="FZ43" s="120">
        <f t="shared" si="13"/>
        <v>0</v>
      </c>
      <c r="GA43" s="120">
        <f t="shared" si="13"/>
        <v>0</v>
      </c>
      <c r="GB43" s="120">
        <f t="shared" si="13"/>
        <v>0</v>
      </c>
      <c r="GC43" s="120">
        <f t="shared" si="13"/>
        <v>0</v>
      </c>
      <c r="GD43" s="120">
        <f t="shared" si="13"/>
        <v>0</v>
      </c>
      <c r="GE43" s="120">
        <f t="shared" si="13"/>
        <v>0</v>
      </c>
      <c r="GF43" s="120">
        <f t="shared" si="13"/>
        <v>0</v>
      </c>
      <c r="GG43" s="120">
        <f t="shared" si="13"/>
        <v>0</v>
      </c>
      <c r="GH43" s="120">
        <f t="shared" si="13"/>
        <v>0</v>
      </c>
      <c r="GI43" s="120">
        <f t="shared" si="13"/>
        <v>0</v>
      </c>
      <c r="GJ43" s="120">
        <f t="shared" si="13"/>
        <v>0</v>
      </c>
      <c r="GK43" s="120">
        <f t="shared" si="13"/>
        <v>0</v>
      </c>
      <c r="GL43" s="120">
        <f t="shared" si="13"/>
        <v>0</v>
      </c>
      <c r="GM43" s="120">
        <f t="shared" si="13"/>
        <v>0</v>
      </c>
      <c r="GN43" s="121">
        <f t="shared" si="13"/>
        <v>0</v>
      </c>
      <c r="GO43" s="119">
        <f t="shared" si="13"/>
        <v>0</v>
      </c>
      <c r="GP43" s="120">
        <f t="shared" si="13"/>
        <v>0</v>
      </c>
      <c r="GQ43" s="120">
        <f t="shared" si="13"/>
        <v>0</v>
      </c>
      <c r="GR43" s="120">
        <f t="shared" si="13"/>
        <v>0</v>
      </c>
      <c r="GS43" s="120">
        <f t="shared" si="13"/>
        <v>0</v>
      </c>
      <c r="GT43" s="120">
        <f t="shared" si="13"/>
        <v>0</v>
      </c>
      <c r="GU43" s="120">
        <f t="shared" si="13"/>
        <v>0</v>
      </c>
      <c r="GV43" s="120">
        <f t="shared" si="13"/>
        <v>0</v>
      </c>
      <c r="GW43" s="120">
        <f t="shared" si="13"/>
        <v>0</v>
      </c>
      <c r="GX43" s="120">
        <f t="shared" si="13"/>
        <v>0</v>
      </c>
      <c r="GY43" s="120">
        <f t="shared" si="13"/>
        <v>0</v>
      </c>
      <c r="GZ43" s="120">
        <f t="shared" si="13"/>
        <v>0</v>
      </c>
      <c r="HA43" s="120">
        <f t="shared" si="13"/>
        <v>0</v>
      </c>
      <c r="HB43" s="120">
        <f t="shared" si="13"/>
        <v>0</v>
      </c>
      <c r="HC43" s="120">
        <f t="shared" si="13"/>
        <v>0</v>
      </c>
      <c r="HD43" s="120">
        <f t="shared" si="13"/>
        <v>0</v>
      </c>
      <c r="HE43" s="120">
        <f t="shared" si="13"/>
        <v>0</v>
      </c>
      <c r="HF43" s="120">
        <f t="shared" si="13"/>
        <v>0</v>
      </c>
      <c r="HG43" s="120">
        <f t="shared" ref="HG43:JR43" si="14">SUM(HG20:HG42)</f>
        <v>0</v>
      </c>
      <c r="HH43" s="120">
        <f t="shared" si="14"/>
        <v>0</v>
      </c>
      <c r="HI43" s="120">
        <f t="shared" si="14"/>
        <v>0</v>
      </c>
      <c r="HJ43" s="120">
        <f t="shared" si="14"/>
        <v>0</v>
      </c>
      <c r="HK43" s="120">
        <f t="shared" si="14"/>
        <v>0</v>
      </c>
      <c r="HL43" s="120">
        <f t="shared" si="14"/>
        <v>0</v>
      </c>
      <c r="HM43" s="120">
        <f t="shared" si="14"/>
        <v>0</v>
      </c>
      <c r="HN43" s="120">
        <f t="shared" si="14"/>
        <v>0</v>
      </c>
      <c r="HO43" s="120">
        <f t="shared" si="14"/>
        <v>0</v>
      </c>
      <c r="HP43" s="120">
        <f t="shared" si="14"/>
        <v>0</v>
      </c>
      <c r="HQ43" s="120">
        <f t="shared" si="14"/>
        <v>0</v>
      </c>
      <c r="HR43" s="120">
        <f t="shared" si="14"/>
        <v>0</v>
      </c>
      <c r="HS43" s="120">
        <f t="shared" si="14"/>
        <v>0</v>
      </c>
      <c r="HT43" s="120">
        <f t="shared" si="14"/>
        <v>0</v>
      </c>
      <c r="HU43" s="120">
        <f t="shared" si="14"/>
        <v>0</v>
      </c>
      <c r="HV43" s="120">
        <f t="shared" si="14"/>
        <v>0</v>
      </c>
      <c r="HW43" s="120">
        <f t="shared" si="14"/>
        <v>0</v>
      </c>
      <c r="HX43" s="120">
        <f t="shared" si="14"/>
        <v>0</v>
      </c>
      <c r="HY43" s="120">
        <f t="shared" si="14"/>
        <v>0</v>
      </c>
      <c r="HZ43" s="120">
        <f t="shared" si="14"/>
        <v>0</v>
      </c>
      <c r="IA43" s="120">
        <f t="shared" si="14"/>
        <v>0</v>
      </c>
      <c r="IB43" s="120">
        <f t="shared" si="14"/>
        <v>0</v>
      </c>
      <c r="IC43" s="120">
        <f t="shared" si="14"/>
        <v>0</v>
      </c>
      <c r="ID43" s="120">
        <f t="shared" si="14"/>
        <v>0</v>
      </c>
      <c r="IE43" s="120">
        <f t="shared" si="14"/>
        <v>0</v>
      </c>
      <c r="IF43" s="120">
        <f t="shared" si="14"/>
        <v>0</v>
      </c>
      <c r="IG43" s="120">
        <f t="shared" si="14"/>
        <v>0</v>
      </c>
      <c r="IH43" s="120">
        <f t="shared" si="14"/>
        <v>0</v>
      </c>
      <c r="II43" s="120">
        <f t="shared" si="14"/>
        <v>0</v>
      </c>
      <c r="IJ43" s="120">
        <f t="shared" si="14"/>
        <v>0</v>
      </c>
      <c r="IK43" s="120">
        <f t="shared" si="14"/>
        <v>0</v>
      </c>
      <c r="IL43" s="120">
        <f t="shared" si="14"/>
        <v>0</v>
      </c>
      <c r="IM43" s="120">
        <f t="shared" si="14"/>
        <v>0</v>
      </c>
      <c r="IN43" s="120">
        <f t="shared" si="14"/>
        <v>0</v>
      </c>
      <c r="IO43" s="120">
        <f t="shared" si="14"/>
        <v>0</v>
      </c>
      <c r="IP43" s="120">
        <f t="shared" si="14"/>
        <v>0</v>
      </c>
      <c r="IQ43" s="120">
        <f t="shared" si="14"/>
        <v>0</v>
      </c>
      <c r="IR43" s="120">
        <f t="shared" si="14"/>
        <v>0</v>
      </c>
      <c r="IS43" s="120">
        <f>SUM(IS20:IS42)</f>
        <v>0</v>
      </c>
      <c r="IT43" s="120">
        <f t="shared" si="14"/>
        <v>0</v>
      </c>
      <c r="IU43" s="120">
        <f t="shared" si="14"/>
        <v>0</v>
      </c>
      <c r="IV43" s="120">
        <f t="shared" si="14"/>
        <v>0</v>
      </c>
      <c r="IW43" s="120">
        <f t="shared" si="14"/>
        <v>0</v>
      </c>
      <c r="IX43" s="120">
        <f t="shared" si="14"/>
        <v>0</v>
      </c>
      <c r="IY43" s="120">
        <f t="shared" si="14"/>
        <v>0</v>
      </c>
      <c r="IZ43" s="120">
        <f t="shared" si="14"/>
        <v>0</v>
      </c>
      <c r="JA43" s="120">
        <f t="shared" si="14"/>
        <v>0</v>
      </c>
      <c r="JB43" s="120">
        <f t="shared" si="14"/>
        <v>0</v>
      </c>
      <c r="JC43" s="120">
        <f t="shared" si="14"/>
        <v>0</v>
      </c>
      <c r="JD43" s="120">
        <f t="shared" si="14"/>
        <v>0</v>
      </c>
      <c r="JE43" s="120">
        <f t="shared" si="14"/>
        <v>0</v>
      </c>
      <c r="JF43" s="120">
        <f t="shared" si="14"/>
        <v>0</v>
      </c>
      <c r="JG43" s="120">
        <f t="shared" si="14"/>
        <v>0</v>
      </c>
      <c r="JH43" s="120">
        <f t="shared" si="14"/>
        <v>0</v>
      </c>
      <c r="JI43" s="120">
        <f t="shared" si="14"/>
        <v>0</v>
      </c>
      <c r="JJ43" s="120">
        <f t="shared" si="14"/>
        <v>0</v>
      </c>
      <c r="JK43" s="120">
        <f t="shared" si="14"/>
        <v>0</v>
      </c>
      <c r="JL43" s="120">
        <f t="shared" si="14"/>
        <v>0</v>
      </c>
      <c r="JM43" s="120">
        <f t="shared" si="14"/>
        <v>0</v>
      </c>
      <c r="JN43" s="120">
        <f t="shared" si="14"/>
        <v>0</v>
      </c>
      <c r="JO43" s="120">
        <f t="shared" si="14"/>
        <v>0</v>
      </c>
      <c r="JP43" s="120">
        <f t="shared" si="14"/>
        <v>0</v>
      </c>
      <c r="JQ43" s="120">
        <f t="shared" si="14"/>
        <v>0</v>
      </c>
      <c r="JR43" s="120">
        <f t="shared" si="14"/>
        <v>0</v>
      </c>
      <c r="JS43" s="120">
        <f t="shared" ref="JS43:KR43" si="15">SUM(JS20:JS42)</f>
        <v>0</v>
      </c>
      <c r="JT43" s="120">
        <f t="shared" si="15"/>
        <v>0</v>
      </c>
      <c r="JU43" s="120">
        <f t="shared" si="15"/>
        <v>0</v>
      </c>
      <c r="JV43" s="120">
        <f t="shared" si="15"/>
        <v>0</v>
      </c>
      <c r="JW43" s="120">
        <f t="shared" si="15"/>
        <v>0</v>
      </c>
      <c r="JX43" s="120">
        <f t="shared" si="15"/>
        <v>0</v>
      </c>
      <c r="JY43" s="120">
        <f t="shared" si="15"/>
        <v>0</v>
      </c>
      <c r="JZ43" s="135">
        <f t="shared" si="15"/>
        <v>0</v>
      </c>
      <c r="KA43" s="134">
        <f t="shared" si="15"/>
        <v>0</v>
      </c>
      <c r="KB43" s="120">
        <f t="shared" si="15"/>
        <v>0</v>
      </c>
      <c r="KC43" s="120">
        <f t="shared" si="15"/>
        <v>0</v>
      </c>
      <c r="KD43" s="120">
        <f t="shared" si="15"/>
        <v>0</v>
      </c>
      <c r="KE43" s="120">
        <f t="shared" si="15"/>
        <v>0</v>
      </c>
      <c r="KF43" s="120">
        <f t="shared" si="15"/>
        <v>0</v>
      </c>
      <c r="KG43" s="120">
        <f t="shared" si="15"/>
        <v>0</v>
      </c>
      <c r="KH43" s="120">
        <f t="shared" si="15"/>
        <v>0</v>
      </c>
      <c r="KI43" s="120">
        <f t="shared" si="15"/>
        <v>0</v>
      </c>
      <c r="KJ43" s="120">
        <f t="shared" si="15"/>
        <v>0</v>
      </c>
      <c r="KK43" s="120">
        <f t="shared" si="15"/>
        <v>0</v>
      </c>
      <c r="KL43" s="120">
        <f t="shared" si="15"/>
        <v>0</v>
      </c>
      <c r="KM43" s="120">
        <f t="shared" si="15"/>
        <v>0</v>
      </c>
      <c r="KN43" s="120">
        <f t="shared" si="15"/>
        <v>0</v>
      </c>
      <c r="KO43" s="121">
        <f t="shared" si="15"/>
        <v>0</v>
      </c>
      <c r="KP43" s="119">
        <f>SUM(KP20:KP42)</f>
        <v>0</v>
      </c>
      <c r="KQ43" s="120">
        <f t="shared" si="15"/>
        <v>0</v>
      </c>
      <c r="KR43" s="121">
        <f t="shared" si="15"/>
        <v>0</v>
      </c>
    </row>
    <row r="44" spans="1:304" s="36" customFormat="1" ht="30" customHeight="1" x14ac:dyDescent="0.25">
      <c r="A44" s="136">
        <f>'Elektr_IIst-program szczegółowy'!A44</f>
        <v>24</v>
      </c>
      <c r="B44" s="137" t="str">
        <f>IF('Elektr_IIst-program szczegółowy'!B44&gt;0,'Elektr_IIst-program szczegółowy'!B44," ")</f>
        <v xml:space="preserve"> </v>
      </c>
      <c r="C44" s="138" t="str">
        <f>IF('Elektr_IIst-program szczegółowy'!C44&gt;0,'Elektr_IIst-program szczegółowy'!C44," ")</f>
        <v>2026/2027</v>
      </c>
      <c r="D44" s="138" t="str">
        <f>IF('Elektr_IIst-program szczegółowy'!D44&gt;0,'Elektr_IIst-program szczegółowy'!D44," ")</f>
        <v xml:space="preserve"> </v>
      </c>
      <c r="E44" s="137">
        <f>IF('Elektr_IIst-program szczegółowy'!E44&gt;0,'Elektr_IIst-program szczegółowy'!E44," ")</f>
        <v>2</v>
      </c>
      <c r="F44" s="136" t="str">
        <f>IF('Elektr_IIst-program szczegółowy'!F44&gt;0,'Elektr_IIst-program szczegółowy'!F44," ")</f>
        <v>2027/2028</v>
      </c>
      <c r="G44" s="136" t="str">
        <f>IF('Elektr_IIst-program szczegółowy'!G44&gt;0,'Elektr_IIst-program szczegółowy'!G44," ")</f>
        <v>RPS</v>
      </c>
      <c r="H44" s="139" t="str">
        <f>IF('Elektr_IIst-program szczegółowy'!H44&gt;0,'Elektr_IIst-program szczegółowy'!H44," ")</f>
        <v xml:space="preserve"> </v>
      </c>
      <c r="I44" s="139" t="str">
        <f>IF('Elektr_IIst-program szczegółowy'!I44&gt;0,'Elektr_IIst-program szczegółowy'!I44," ")</f>
        <v>Zaawansowane badania TK i MR w pediatrii</v>
      </c>
      <c r="J44" s="86">
        <f>'Elektr_IIst-program szczegółowy'!Y44+'Elektr_IIst-program szczegółowy'!AV44</f>
        <v>75</v>
      </c>
      <c r="K44" s="87">
        <f>'Elektr_IIst-program szczegółowy'!AS44+'Elektr_IIst-program szczegółowy'!BP44</f>
        <v>45</v>
      </c>
      <c r="L44" s="88">
        <f>'Elektr_IIst-program szczegółowy'!Z44+'Elektr_IIst-program szczegółowy'!AW44</f>
        <v>30</v>
      </c>
      <c r="M44" s="89">
        <f>'Elektr_IIst-program szczegółowy'!AB44+'Elektr_IIst-program szczegółowy'!AD44+'Elektr_IIst-program szczegółowy'!AY44+'Elektr_IIst-program szczegółowy'!BA44</f>
        <v>15</v>
      </c>
      <c r="N44" s="90">
        <f>'Elektr_IIst-program szczegółowy'!AA44+'Elektr_IIst-program szczegółowy'!AX44</f>
        <v>30</v>
      </c>
      <c r="O44" s="91">
        <f>'Elektr_IIst-program szczegółowy'!X44+'Elektr_IIst-program szczegółowy'!AU44</f>
        <v>3</v>
      </c>
      <c r="P44" s="92" t="str">
        <f>IF('Elektr_IIst-program szczegółowy'!V44&gt;0,'Elektr_IIst-program szczegółowy'!V44," ")</f>
        <v>zal/o</v>
      </c>
      <c r="Q44" s="93">
        <f t="shared" ref="Q44:Q61" si="16">SUM(T44:BZ44)</f>
        <v>7</v>
      </c>
      <c r="R44" s="94">
        <f t="shared" ref="R44:R61" si="17">SUM(CA44:CU44)</f>
        <v>4</v>
      </c>
      <c r="S44" s="95">
        <f t="shared" ref="S44:S61" si="18">SUM(CV44:DB44)</f>
        <v>2</v>
      </c>
      <c r="T44" s="27"/>
      <c r="U44" s="28">
        <v>1</v>
      </c>
      <c r="V44" s="28">
        <v>1</v>
      </c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>
        <v>1</v>
      </c>
      <c r="BB44" s="28">
        <v>1</v>
      </c>
      <c r="BC44" s="28">
        <v>1</v>
      </c>
      <c r="BD44" s="28">
        <v>1</v>
      </c>
      <c r="BE44" s="28">
        <v>1</v>
      </c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9"/>
      <c r="BU44" s="27"/>
      <c r="BV44" s="28"/>
      <c r="BW44" s="28"/>
      <c r="BX44" s="28"/>
      <c r="BY44" s="28"/>
      <c r="BZ44" s="30"/>
      <c r="CA44" s="31"/>
      <c r="CB44" s="28"/>
      <c r="CC44" s="28">
        <v>1</v>
      </c>
      <c r="CD44" s="28">
        <v>1</v>
      </c>
      <c r="CE44" s="28"/>
      <c r="CF44" s="28"/>
      <c r="CG44" s="28"/>
      <c r="CH44" s="28">
        <v>1</v>
      </c>
      <c r="CI44" s="28"/>
      <c r="CJ44" s="28"/>
      <c r="CK44" s="28"/>
      <c r="CL44" s="28"/>
      <c r="CM44" s="28"/>
      <c r="CN44" s="28"/>
      <c r="CO44" s="28">
        <v>1</v>
      </c>
      <c r="CP44" s="28"/>
      <c r="CQ44" s="28"/>
      <c r="CR44" s="28"/>
      <c r="CS44" s="28"/>
      <c r="CT44" s="28"/>
      <c r="CU44" s="28"/>
      <c r="CV44" s="27"/>
      <c r="CW44" s="28">
        <v>1</v>
      </c>
      <c r="CX44" s="28"/>
      <c r="CY44" s="29">
        <v>1</v>
      </c>
      <c r="CZ44" s="29"/>
      <c r="DA44" s="29"/>
      <c r="DB44" s="30"/>
      <c r="DC44" s="32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4"/>
      <c r="GO44" s="32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5"/>
      <c r="KA44" s="31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9"/>
      <c r="KP44" s="110">
        <f>SUM(DC44:GN44)</f>
        <v>0</v>
      </c>
      <c r="KQ44" s="111">
        <f>SUM(GO44:JZ44)</f>
        <v>0</v>
      </c>
      <c r="KR44" s="112">
        <f>SUM(KA44:KO44)</f>
        <v>0</v>
      </c>
    </row>
    <row r="45" spans="1:304" s="36" customFormat="1" ht="30" customHeight="1" x14ac:dyDescent="0.25">
      <c r="A45" s="82">
        <f>'Elektr_IIst-program szczegółowy'!A45</f>
        <v>25</v>
      </c>
      <c r="B45" s="137" t="str">
        <f>IF('Elektr_IIst-program szczegółowy'!B45&gt;0,'Elektr_IIst-program szczegółowy'!B45," ")</f>
        <v xml:space="preserve"> </v>
      </c>
      <c r="C45" s="138" t="str">
        <f>IF('Elektr_IIst-program szczegółowy'!C45&gt;0,'Elektr_IIst-program szczegółowy'!C45," ")</f>
        <v>2026/2027</v>
      </c>
      <c r="D45" s="138" t="str">
        <f>IF('Elektr_IIst-program szczegółowy'!D45&gt;0,'Elektr_IIst-program szczegółowy'!D45," ")</f>
        <v xml:space="preserve"> </v>
      </c>
      <c r="E45" s="137">
        <f>IF('Elektr_IIst-program szczegółowy'!E45&gt;0,'Elektr_IIst-program szczegółowy'!E45," ")</f>
        <v>2</v>
      </c>
      <c r="F45" s="136" t="str">
        <f>IF('Elektr_IIst-program szczegółowy'!F45&gt;0,'Elektr_IIst-program szczegółowy'!F45," ")</f>
        <v>2027/2028</v>
      </c>
      <c r="G45" s="136" t="str">
        <f>IF('Elektr_IIst-program szczegółowy'!G45&gt;0,'Elektr_IIst-program szczegółowy'!G45," ")</f>
        <v>RPS</v>
      </c>
      <c r="H45" s="139" t="str">
        <f>IF('Elektr_IIst-program szczegółowy'!H45&gt;0,'Elektr_IIst-program szczegółowy'!H45," ")</f>
        <v xml:space="preserve"> </v>
      </c>
      <c r="I45" s="139" t="str">
        <f>IF('Elektr_IIst-program szczegółowy'!I45&gt;0,'Elektr_IIst-program szczegółowy'!I45," ")</f>
        <v>Nowoczesne techniki radioterapii</v>
      </c>
      <c r="J45" s="86">
        <f>'Elektr_IIst-program szczegółowy'!Y45+'Elektr_IIst-program szczegółowy'!AV45</f>
        <v>75</v>
      </c>
      <c r="K45" s="87">
        <f>'Elektr_IIst-program szczegółowy'!AS45+'Elektr_IIst-program szczegółowy'!BP45</f>
        <v>45</v>
      </c>
      <c r="L45" s="88">
        <f>'Elektr_IIst-program szczegółowy'!Z45+'Elektr_IIst-program szczegółowy'!AW45</f>
        <v>30</v>
      </c>
      <c r="M45" s="89">
        <f>'Elektr_IIst-program szczegółowy'!AB45+'Elektr_IIst-program szczegółowy'!AD45+'Elektr_IIst-program szczegółowy'!AY45+'Elektr_IIst-program szczegółowy'!BA45</f>
        <v>15</v>
      </c>
      <c r="N45" s="90">
        <f>'Elektr_IIst-program szczegółowy'!AA45+'Elektr_IIst-program szczegółowy'!AX45</f>
        <v>30</v>
      </c>
      <c r="O45" s="91">
        <f>'Elektr_IIst-program szczegółowy'!X45+'Elektr_IIst-program szczegółowy'!AU45</f>
        <v>3</v>
      </c>
      <c r="P45" s="92" t="str">
        <f>IF('Elektr_IIst-program szczegółowy'!V45&gt;0,'Elektr_IIst-program szczegółowy'!V45," ")</f>
        <v>zal/o</v>
      </c>
      <c r="Q45" s="93">
        <f t="shared" si="16"/>
        <v>3</v>
      </c>
      <c r="R45" s="94">
        <f t="shared" si="17"/>
        <v>4</v>
      </c>
      <c r="S45" s="95">
        <f t="shared" si="18"/>
        <v>3</v>
      </c>
      <c r="T45" s="37"/>
      <c r="U45" s="38"/>
      <c r="V45" s="38"/>
      <c r="W45" s="38"/>
      <c r="X45" s="38"/>
      <c r="Y45" s="38"/>
      <c r="Z45" s="38"/>
      <c r="AA45" s="38">
        <v>1</v>
      </c>
      <c r="AB45" s="38">
        <v>1</v>
      </c>
      <c r="AC45" s="38">
        <v>1</v>
      </c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9"/>
      <c r="BU45" s="37"/>
      <c r="BV45" s="38"/>
      <c r="BW45" s="38"/>
      <c r="BX45" s="38"/>
      <c r="BY45" s="38"/>
      <c r="BZ45" s="40"/>
      <c r="CA45" s="41"/>
      <c r="CB45" s="38"/>
      <c r="CC45" s="38"/>
      <c r="CD45" s="38"/>
      <c r="CE45" s="38">
        <v>1</v>
      </c>
      <c r="CF45" s="38"/>
      <c r="CG45" s="38"/>
      <c r="CH45" s="38">
        <v>1</v>
      </c>
      <c r="CI45" s="38">
        <v>1</v>
      </c>
      <c r="CJ45" s="38">
        <v>1</v>
      </c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7"/>
      <c r="CW45" s="38">
        <v>1</v>
      </c>
      <c r="CX45" s="38">
        <v>1</v>
      </c>
      <c r="CY45" s="39">
        <v>1</v>
      </c>
      <c r="CZ45" s="39"/>
      <c r="DA45" s="39"/>
      <c r="DB45" s="40"/>
      <c r="DC45" s="37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42"/>
      <c r="GO45" s="37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40"/>
      <c r="KA45" s="41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9"/>
      <c r="KP45" s="113">
        <f>SUM(DC45:GN45)</f>
        <v>0</v>
      </c>
      <c r="KQ45" s="114">
        <f>SUM(GO45:JZ45)</f>
        <v>0</v>
      </c>
      <c r="KR45" s="115">
        <f>SUM(KA45:KO45)</f>
        <v>0</v>
      </c>
    </row>
    <row r="46" spans="1:304" s="36" customFormat="1" ht="30" customHeight="1" x14ac:dyDescent="0.25">
      <c r="A46" s="82">
        <f>'Elektr_IIst-program szczegółowy'!A46</f>
        <v>26</v>
      </c>
      <c r="B46" s="137" t="str">
        <f>IF('Elektr_IIst-program szczegółowy'!B46&gt;0,'Elektr_IIst-program szczegółowy'!B46," ")</f>
        <v xml:space="preserve"> </v>
      </c>
      <c r="C46" s="138" t="str">
        <f>IF('Elektr_IIst-program szczegółowy'!C46&gt;0,'Elektr_IIst-program szczegółowy'!C46," ")</f>
        <v>2026/2027</v>
      </c>
      <c r="D46" s="138" t="str">
        <f>IF('Elektr_IIst-program szczegółowy'!D46&gt;0,'Elektr_IIst-program szczegółowy'!D46," ")</f>
        <v xml:space="preserve"> </v>
      </c>
      <c r="E46" s="137">
        <f>IF('Elektr_IIst-program szczegółowy'!E46&gt;0,'Elektr_IIst-program szczegółowy'!E46," ")</f>
        <v>2</v>
      </c>
      <c r="F46" s="136" t="str">
        <f>IF('Elektr_IIst-program szczegółowy'!F46&gt;0,'Elektr_IIst-program szczegółowy'!F46," ")</f>
        <v>2027/2028</v>
      </c>
      <c r="G46" s="136" t="str">
        <f>IF('Elektr_IIst-program szczegółowy'!G46&gt;0,'Elektr_IIst-program szczegółowy'!G46," ")</f>
        <v>RPS</v>
      </c>
      <c r="H46" s="139" t="str">
        <f>IF('Elektr_IIst-program szczegółowy'!H46&gt;0,'Elektr_IIst-program szczegółowy'!H46," ")</f>
        <v xml:space="preserve"> </v>
      </c>
      <c r="I46" s="139" t="str">
        <f>IF('Elektr_IIst-program szczegółowy'!I46&gt;0,'Elektr_IIst-program szczegółowy'!I46," ")</f>
        <v>Medycyna nuklearna</v>
      </c>
      <c r="J46" s="86">
        <f>'Elektr_IIst-program szczegółowy'!Y46+'Elektr_IIst-program szczegółowy'!AV46</f>
        <v>75</v>
      </c>
      <c r="K46" s="87">
        <f>'Elektr_IIst-program szczegółowy'!AS46+'Elektr_IIst-program szczegółowy'!BP46</f>
        <v>45</v>
      </c>
      <c r="L46" s="88">
        <f>'Elektr_IIst-program szczegółowy'!Z46+'Elektr_IIst-program szczegółowy'!AW46</f>
        <v>30</v>
      </c>
      <c r="M46" s="89">
        <f>'Elektr_IIst-program szczegółowy'!AB46+'Elektr_IIst-program szczegółowy'!AD46+'Elektr_IIst-program szczegółowy'!AY46+'Elektr_IIst-program szczegółowy'!BA46</f>
        <v>15</v>
      </c>
      <c r="N46" s="90">
        <f>'Elektr_IIst-program szczegółowy'!AA46+'Elektr_IIst-program szczegółowy'!AX46</f>
        <v>30</v>
      </c>
      <c r="O46" s="91">
        <f>'Elektr_IIst-program szczegółowy'!X46+'Elektr_IIst-program szczegółowy'!AU46</f>
        <v>3</v>
      </c>
      <c r="P46" s="92" t="str">
        <f>IF('Elektr_IIst-program szczegółowy'!V46&gt;0,'Elektr_IIst-program szczegółowy'!V46," ")</f>
        <v>zal/o</v>
      </c>
      <c r="Q46" s="93">
        <f t="shared" si="16"/>
        <v>4</v>
      </c>
      <c r="R46" s="94">
        <f t="shared" si="17"/>
        <v>5</v>
      </c>
      <c r="S46" s="95">
        <f t="shared" si="18"/>
        <v>3</v>
      </c>
      <c r="T46" s="37"/>
      <c r="U46" s="38"/>
      <c r="V46" s="38"/>
      <c r="W46" s="38"/>
      <c r="X46" s="38"/>
      <c r="Y46" s="38"/>
      <c r="Z46" s="38"/>
      <c r="AA46" s="38"/>
      <c r="AB46" s="38"/>
      <c r="AC46" s="38"/>
      <c r="AD46" s="38">
        <v>1</v>
      </c>
      <c r="AE46" s="38">
        <v>1</v>
      </c>
      <c r="AF46" s="38">
        <v>1</v>
      </c>
      <c r="AG46" s="38">
        <v>1</v>
      </c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9"/>
      <c r="BU46" s="37"/>
      <c r="BV46" s="38"/>
      <c r="BW46" s="38"/>
      <c r="BX46" s="38"/>
      <c r="BY46" s="38"/>
      <c r="BZ46" s="40"/>
      <c r="CA46" s="41"/>
      <c r="CB46" s="38"/>
      <c r="CC46" s="38">
        <v>1</v>
      </c>
      <c r="CD46" s="38"/>
      <c r="CE46" s="38"/>
      <c r="CF46" s="38">
        <v>1</v>
      </c>
      <c r="CG46" s="38"/>
      <c r="CH46" s="38">
        <v>1</v>
      </c>
      <c r="CI46" s="38">
        <v>1</v>
      </c>
      <c r="CJ46" s="38">
        <v>1</v>
      </c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7"/>
      <c r="CW46" s="38">
        <v>1</v>
      </c>
      <c r="CX46" s="38">
        <v>1</v>
      </c>
      <c r="CY46" s="39">
        <v>1</v>
      </c>
      <c r="CZ46" s="39"/>
      <c r="DA46" s="39"/>
      <c r="DB46" s="40"/>
      <c r="DC46" s="37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42"/>
      <c r="GO46" s="37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40"/>
      <c r="KA46" s="41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9"/>
      <c r="KP46" s="113">
        <f>SUM(DC46:GN46)</f>
        <v>0</v>
      </c>
      <c r="KQ46" s="114">
        <f>SUM(GO46:JZ46)</f>
        <v>0</v>
      </c>
      <c r="KR46" s="115">
        <f>SUM(KA46:KO46)</f>
        <v>0</v>
      </c>
    </row>
    <row r="47" spans="1:304" s="36" customFormat="1" ht="63" x14ac:dyDescent="0.25">
      <c r="A47" s="82">
        <f>'Elektr_IIst-program szczegółowy'!A47</f>
        <v>27</v>
      </c>
      <c r="B47" s="137" t="str">
        <f>IF('Elektr_IIst-program szczegółowy'!B47&gt;0,'Elektr_IIst-program szczegółowy'!B47," ")</f>
        <v xml:space="preserve"> </v>
      </c>
      <c r="C47" s="138" t="str">
        <f>IF('Elektr_IIst-program szczegółowy'!C47&gt;0,'Elektr_IIst-program szczegółowy'!C47," ")</f>
        <v>2026/2027</v>
      </c>
      <c r="D47" s="138" t="str">
        <f>IF('Elektr_IIst-program szczegółowy'!D47&gt;0,'Elektr_IIst-program szczegółowy'!D47," ")</f>
        <v xml:space="preserve"> </v>
      </c>
      <c r="E47" s="137">
        <f>IF('Elektr_IIst-program szczegółowy'!E47&gt;0,'Elektr_IIst-program szczegółowy'!E47," ")</f>
        <v>2</v>
      </c>
      <c r="F47" s="136" t="str">
        <f>IF('Elektr_IIst-program szczegółowy'!F47&gt;0,'Elektr_IIst-program szczegółowy'!F47," ")</f>
        <v>2027/2028</v>
      </c>
      <c r="G47" s="136" t="str">
        <f>IF('Elektr_IIst-program szczegółowy'!G47&gt;0,'Elektr_IIst-program szczegółowy'!G47," ")</f>
        <v>RPS</v>
      </c>
      <c r="H47" s="139" t="str">
        <f>IF('Elektr_IIst-program szczegółowy'!H47&gt;0,'Elektr_IIst-program szczegółowy'!H47," ")</f>
        <v xml:space="preserve"> </v>
      </c>
      <c r="I47" s="139" t="str">
        <f>IF('Elektr_IIst-program szczegółowy'!I47&gt;0,'Elektr_IIst-program szczegółowy'!I47," ")</f>
        <v>Zajęcia praktyczne: Zaawansowane badania tomografii komputerowej (TK)</v>
      </c>
      <c r="J47" s="86">
        <f>'Elektr_IIst-program szczegółowy'!Y47+'Elektr_IIst-program szczegółowy'!AV47</f>
        <v>50</v>
      </c>
      <c r="K47" s="87">
        <f>'Elektr_IIst-program szczegółowy'!AS47+'Elektr_IIst-program szczegółowy'!BP47</f>
        <v>20</v>
      </c>
      <c r="L47" s="88">
        <f>'Elektr_IIst-program szczegółowy'!Z47+'Elektr_IIst-program szczegółowy'!AW47</f>
        <v>30</v>
      </c>
      <c r="M47" s="89">
        <f>'Elektr_IIst-program szczegółowy'!AB47+'Elektr_IIst-program szczegółowy'!AD47+'Elektr_IIst-program szczegółowy'!AY47+'Elektr_IIst-program szczegółowy'!BA47</f>
        <v>0</v>
      </c>
      <c r="N47" s="90">
        <f>'Elektr_IIst-program szczegółowy'!AA47+'Elektr_IIst-program szczegółowy'!AX47</f>
        <v>30</v>
      </c>
      <c r="O47" s="91">
        <f>'Elektr_IIst-program szczegółowy'!X47+'Elektr_IIst-program szczegółowy'!AU47</f>
        <v>2</v>
      </c>
      <c r="P47" s="92" t="str">
        <f>IF('Elektr_IIst-program szczegółowy'!V47&gt;0,'Elektr_IIst-program szczegółowy'!V47," ")</f>
        <v>zal</v>
      </c>
      <c r="Q47" s="93">
        <f t="shared" si="16"/>
        <v>2</v>
      </c>
      <c r="R47" s="94">
        <f t="shared" si="17"/>
        <v>6</v>
      </c>
      <c r="S47" s="95">
        <f t="shared" si="18"/>
        <v>3</v>
      </c>
      <c r="T47" s="37"/>
      <c r="U47" s="38">
        <v>1</v>
      </c>
      <c r="V47" s="38">
        <v>1</v>
      </c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9"/>
      <c r="BU47" s="37"/>
      <c r="BV47" s="38"/>
      <c r="BW47" s="38"/>
      <c r="BX47" s="38"/>
      <c r="BY47" s="38"/>
      <c r="BZ47" s="40"/>
      <c r="CA47" s="41"/>
      <c r="CB47" s="38"/>
      <c r="CC47" s="38">
        <v>1</v>
      </c>
      <c r="CD47" s="38">
        <v>1</v>
      </c>
      <c r="CE47" s="38"/>
      <c r="CF47" s="38"/>
      <c r="CG47" s="38"/>
      <c r="CH47" s="38">
        <v>1</v>
      </c>
      <c r="CI47" s="38">
        <v>1</v>
      </c>
      <c r="CJ47" s="38">
        <v>1</v>
      </c>
      <c r="CK47" s="38"/>
      <c r="CL47" s="38"/>
      <c r="CM47" s="38"/>
      <c r="CN47" s="38"/>
      <c r="CO47" s="38">
        <v>1</v>
      </c>
      <c r="CP47" s="38"/>
      <c r="CQ47" s="38"/>
      <c r="CR47" s="38"/>
      <c r="CS47" s="38"/>
      <c r="CT47" s="38"/>
      <c r="CU47" s="38"/>
      <c r="CV47" s="37"/>
      <c r="CW47" s="38">
        <v>1</v>
      </c>
      <c r="CX47" s="38">
        <v>1</v>
      </c>
      <c r="CY47" s="39">
        <v>1</v>
      </c>
      <c r="CZ47" s="39"/>
      <c r="DA47" s="39"/>
      <c r="DB47" s="40"/>
      <c r="DC47" s="37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42"/>
      <c r="GO47" s="37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40"/>
      <c r="KA47" s="41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9"/>
      <c r="KP47" s="113">
        <f>SUM(DC47:GN47)</f>
        <v>0</v>
      </c>
      <c r="KQ47" s="114">
        <f>SUM(GO47:JZ47)</f>
        <v>0</v>
      </c>
      <c r="KR47" s="115">
        <f>SUM(KA47:KO47)</f>
        <v>0</v>
      </c>
    </row>
    <row r="48" spans="1:304" s="36" customFormat="1" ht="30" customHeight="1" x14ac:dyDescent="0.25">
      <c r="A48" s="82">
        <f>'Elektr_IIst-program szczegółowy'!A48</f>
        <v>28</v>
      </c>
      <c r="B48" s="137" t="str">
        <f>IF('Elektr_IIst-program szczegółowy'!B48&gt;0,'Elektr_IIst-program szczegółowy'!B48," ")</f>
        <v xml:space="preserve"> </v>
      </c>
      <c r="C48" s="138" t="str">
        <f>IF('Elektr_IIst-program szczegółowy'!C48&gt;0,'Elektr_IIst-program szczegółowy'!C48," ")</f>
        <v>2026/2027</v>
      </c>
      <c r="D48" s="138" t="str">
        <f>IF('Elektr_IIst-program szczegółowy'!D48&gt;0,'Elektr_IIst-program szczegółowy'!D48," ")</f>
        <v xml:space="preserve"> </v>
      </c>
      <c r="E48" s="137">
        <f>IF('Elektr_IIst-program szczegółowy'!E48&gt;0,'Elektr_IIst-program szczegółowy'!E48," ")</f>
        <v>2</v>
      </c>
      <c r="F48" s="136" t="str">
        <f>IF('Elektr_IIst-program szczegółowy'!F48&gt;0,'Elektr_IIst-program szczegółowy'!F48," ")</f>
        <v>2027/2028</v>
      </c>
      <c r="G48" s="136" t="str">
        <f>IF('Elektr_IIst-program szczegółowy'!G48&gt;0,'Elektr_IIst-program szczegółowy'!G48," ")</f>
        <v>RPS</v>
      </c>
      <c r="H48" s="139" t="str">
        <f>IF('Elektr_IIst-program szczegółowy'!H48&gt;0,'Elektr_IIst-program szczegółowy'!H48," ")</f>
        <v xml:space="preserve"> </v>
      </c>
      <c r="I48" s="139" t="str">
        <f>IF('Elektr_IIst-program szczegółowy'!I48&gt;0,'Elektr_IIst-program szczegółowy'!I48," ")</f>
        <v xml:space="preserve">Biostatystyka </v>
      </c>
      <c r="J48" s="86">
        <f>'Elektr_IIst-program szczegółowy'!Y48+'Elektr_IIst-program szczegółowy'!AV48</f>
        <v>50</v>
      </c>
      <c r="K48" s="87">
        <f>'Elektr_IIst-program szczegółowy'!AS48+'Elektr_IIst-program szczegółowy'!BP48</f>
        <v>25</v>
      </c>
      <c r="L48" s="88">
        <f>'Elektr_IIst-program szczegółowy'!Z48+'Elektr_IIst-program szczegółowy'!AW48</f>
        <v>25</v>
      </c>
      <c r="M48" s="89">
        <f>'Elektr_IIst-program szczegółowy'!AB48+'Elektr_IIst-program szczegółowy'!AD48+'Elektr_IIst-program szczegółowy'!AY48+'Elektr_IIst-program szczegółowy'!BA48</f>
        <v>10</v>
      </c>
      <c r="N48" s="90">
        <f>'Elektr_IIst-program szczegółowy'!AA48+'Elektr_IIst-program szczegółowy'!AX48</f>
        <v>25</v>
      </c>
      <c r="O48" s="91">
        <f>'Elektr_IIst-program szczegółowy'!X48+'Elektr_IIst-program szczegółowy'!AU48</f>
        <v>2</v>
      </c>
      <c r="P48" s="92" t="str">
        <f>IF('Elektr_IIst-program szczegółowy'!V48&gt;0,'Elektr_IIst-program szczegółowy'!V48," ")</f>
        <v>zal/o</v>
      </c>
      <c r="Q48" s="93">
        <f t="shared" si="16"/>
        <v>3</v>
      </c>
      <c r="R48" s="94">
        <f t="shared" si="17"/>
        <v>4</v>
      </c>
      <c r="S48" s="95">
        <f t="shared" si="18"/>
        <v>1</v>
      </c>
      <c r="T48" s="37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>
        <v>1</v>
      </c>
      <c r="AR48" s="38">
        <v>1</v>
      </c>
      <c r="AS48" s="38">
        <v>1</v>
      </c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9"/>
      <c r="BU48" s="37"/>
      <c r="BV48" s="38"/>
      <c r="BW48" s="38"/>
      <c r="BX48" s="38"/>
      <c r="BY48" s="38"/>
      <c r="BZ48" s="40"/>
      <c r="CA48" s="41"/>
      <c r="CB48" s="38"/>
      <c r="CC48" s="38"/>
      <c r="CD48" s="38"/>
      <c r="CE48" s="38"/>
      <c r="CF48" s="38"/>
      <c r="CG48" s="38"/>
      <c r="CH48" s="38"/>
      <c r="CI48" s="38"/>
      <c r="CJ48" s="38"/>
      <c r="CK48" s="38">
        <v>1</v>
      </c>
      <c r="CL48" s="38"/>
      <c r="CM48" s="38"/>
      <c r="CN48" s="38"/>
      <c r="CO48" s="38"/>
      <c r="CP48" s="38"/>
      <c r="CQ48" s="38">
        <v>1</v>
      </c>
      <c r="CR48" s="38">
        <v>1</v>
      </c>
      <c r="CS48" s="38">
        <v>1</v>
      </c>
      <c r="CT48" s="38"/>
      <c r="CU48" s="38"/>
      <c r="CV48" s="37"/>
      <c r="CW48" s="38"/>
      <c r="CX48" s="38"/>
      <c r="CY48" s="39"/>
      <c r="CZ48" s="39"/>
      <c r="DA48" s="39">
        <v>1</v>
      </c>
      <c r="DB48" s="40"/>
      <c r="DC48" s="37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42"/>
      <c r="GO48" s="37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40"/>
      <c r="KA48" s="41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9"/>
      <c r="KP48" s="113">
        <f>SUM(DC48:GN48)</f>
        <v>0</v>
      </c>
      <c r="KQ48" s="114">
        <f>SUM(GO48:JZ48)</f>
        <v>0</v>
      </c>
      <c r="KR48" s="115">
        <f>SUM(KA48:KO48)</f>
        <v>0</v>
      </c>
    </row>
    <row r="49" spans="1:304" s="36" customFormat="1" ht="30" customHeight="1" x14ac:dyDescent="0.25">
      <c r="A49" s="82">
        <f>'Elektr_IIst-program szczegółowy'!A49</f>
        <v>29</v>
      </c>
      <c r="B49" s="137" t="str">
        <f>IF('Elektr_IIst-program szczegółowy'!B49&gt;0,'Elektr_IIst-program szczegółowy'!B49," ")</f>
        <v xml:space="preserve"> </v>
      </c>
      <c r="C49" s="138" t="str">
        <f>IF('Elektr_IIst-program szczegółowy'!C49&gt;0,'Elektr_IIst-program szczegółowy'!C49," ")</f>
        <v>2026/2027</v>
      </c>
      <c r="D49" s="138" t="str">
        <f>IF('Elektr_IIst-program szczegółowy'!D49&gt;0,'Elektr_IIst-program szczegółowy'!D49," ")</f>
        <v xml:space="preserve"> </v>
      </c>
      <c r="E49" s="137">
        <f>IF('Elektr_IIst-program szczegółowy'!E49&gt;0,'Elektr_IIst-program szczegółowy'!E49," ")</f>
        <v>2</v>
      </c>
      <c r="F49" s="136" t="str">
        <f>IF('Elektr_IIst-program szczegółowy'!F49&gt;0,'Elektr_IIst-program szczegółowy'!F49," ")</f>
        <v>2027/2028</v>
      </c>
      <c r="G49" s="136" t="str">
        <f>IF('Elektr_IIst-program szczegółowy'!G49&gt;0,'Elektr_IIst-program szczegółowy'!G49," ")</f>
        <v>RPS</v>
      </c>
      <c r="H49" s="139" t="str">
        <f>IF('Elektr_IIst-program szczegółowy'!H49&gt;0,'Elektr_IIst-program szczegółowy'!H49," ")</f>
        <v xml:space="preserve"> </v>
      </c>
      <c r="I49" s="139" t="str">
        <f>IF('Elektr_IIst-program szczegółowy'!I49&gt;0,'Elektr_IIst-program szczegółowy'!I49," ")</f>
        <v>Praktyka zawodowa 4</v>
      </c>
      <c r="J49" s="86">
        <f>'Elektr_IIst-program szczegółowy'!Y49+'Elektr_IIst-program szczegółowy'!AV49</f>
        <v>115</v>
      </c>
      <c r="K49" s="87">
        <f>'Elektr_IIst-program szczegółowy'!AS49+'Elektr_IIst-program szczegółowy'!BP49</f>
        <v>15</v>
      </c>
      <c r="L49" s="88">
        <f>'Elektr_IIst-program szczegółowy'!Z49+'Elektr_IIst-program szczegółowy'!AW49</f>
        <v>100</v>
      </c>
      <c r="M49" s="89">
        <f>'Elektr_IIst-program szczegółowy'!AB49+'Elektr_IIst-program szczegółowy'!AD49+'Elektr_IIst-program szczegółowy'!AY49+'Elektr_IIst-program szczegółowy'!BA49</f>
        <v>0</v>
      </c>
      <c r="N49" s="90">
        <f>'Elektr_IIst-program szczegółowy'!AA49+'Elektr_IIst-program szczegółowy'!AX49</f>
        <v>100</v>
      </c>
      <c r="O49" s="91">
        <f>'Elektr_IIst-program szczegółowy'!X49+'Elektr_IIst-program szczegółowy'!AU49</f>
        <v>4</v>
      </c>
      <c r="P49" s="92" t="str">
        <f>IF('Elektr_IIst-program szczegółowy'!V49&gt;0,'Elektr_IIst-program szczegółowy'!V49," ")</f>
        <v>zal</v>
      </c>
      <c r="Q49" s="93">
        <f t="shared" si="16"/>
        <v>2</v>
      </c>
      <c r="R49" s="94">
        <f t="shared" si="17"/>
        <v>6</v>
      </c>
      <c r="S49" s="95">
        <f t="shared" si="18"/>
        <v>3</v>
      </c>
      <c r="T49" s="3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>
        <v>1</v>
      </c>
      <c r="BQ49" s="38"/>
      <c r="BR49" s="38"/>
      <c r="BS49" s="38"/>
      <c r="BT49" s="39"/>
      <c r="BU49" s="37"/>
      <c r="BV49" s="38"/>
      <c r="BW49" s="38"/>
      <c r="BX49" s="38"/>
      <c r="BY49" s="38"/>
      <c r="BZ49" s="40"/>
      <c r="CA49" s="41">
        <v>1</v>
      </c>
      <c r="CB49" s="38">
        <v>1</v>
      </c>
      <c r="CC49" s="38">
        <v>1</v>
      </c>
      <c r="CD49" s="38">
        <v>1</v>
      </c>
      <c r="CE49" s="38"/>
      <c r="CF49" s="38"/>
      <c r="CG49" s="38">
        <v>1</v>
      </c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>
        <v>1</v>
      </c>
      <c r="CV49" s="37"/>
      <c r="CW49" s="38">
        <v>1</v>
      </c>
      <c r="CX49" s="38">
        <v>1</v>
      </c>
      <c r="CY49" s="39">
        <v>1</v>
      </c>
      <c r="CZ49" s="39"/>
      <c r="DA49" s="39"/>
      <c r="DB49" s="40"/>
      <c r="DC49" s="37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42"/>
      <c r="GO49" s="37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40"/>
      <c r="KA49" s="41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9"/>
      <c r="KP49" s="122">
        <f t="shared" ref="KP49:KP61" si="19">SUM(DC49:GN49)</f>
        <v>0</v>
      </c>
      <c r="KQ49" s="123">
        <f t="shared" ref="KQ49:KQ61" si="20">SUM(GO49:JZ49)</f>
        <v>0</v>
      </c>
      <c r="KR49" s="124">
        <f t="shared" ref="KR49:KR61" si="21">SUM(KA49:KO49)</f>
        <v>0</v>
      </c>
    </row>
    <row r="50" spans="1:304" s="36" customFormat="1" ht="30" customHeight="1" x14ac:dyDescent="0.25">
      <c r="A50" s="82">
        <f>'Elektr_IIst-program szczegółowy'!A50</f>
        <v>30</v>
      </c>
      <c r="B50" s="137" t="str">
        <f>IF('Elektr_IIst-program szczegółowy'!B50&gt;0,'Elektr_IIst-program szczegółowy'!B50," ")</f>
        <v xml:space="preserve"> </v>
      </c>
      <c r="C50" s="138" t="str">
        <f>IF('Elektr_IIst-program szczegółowy'!C50&gt;0,'Elektr_IIst-program szczegółowy'!C50," ")</f>
        <v>2026/2027</v>
      </c>
      <c r="D50" s="138" t="str">
        <f>IF('Elektr_IIst-program szczegółowy'!D50&gt;0,'Elektr_IIst-program szczegółowy'!D50," ")</f>
        <v xml:space="preserve"> </v>
      </c>
      <c r="E50" s="137">
        <f>IF('Elektr_IIst-program szczegółowy'!E50&gt;0,'Elektr_IIst-program szczegółowy'!E50," ")</f>
        <v>2</v>
      </c>
      <c r="F50" s="136" t="str">
        <f>IF('Elektr_IIst-program szczegółowy'!F50&gt;0,'Elektr_IIst-program szczegółowy'!F50," ")</f>
        <v>2027/2028</v>
      </c>
      <c r="G50" s="136" t="str">
        <f>IF('Elektr_IIst-program szczegółowy'!G50&gt;0,'Elektr_IIst-program szczegółowy'!G50," ")</f>
        <v>RPS</v>
      </c>
      <c r="H50" s="139" t="str">
        <f>IF('Elektr_IIst-program szczegółowy'!H50&gt;0,'Elektr_IIst-program szczegółowy'!H50," ")</f>
        <v xml:space="preserve"> </v>
      </c>
      <c r="I50" s="139" t="str">
        <f>IF('Elektr_IIst-program szczegółowy'!I50&gt;0,'Elektr_IIst-program szczegółowy'!I50," ")</f>
        <v>Radiologia zabiegowa w kardiologii</v>
      </c>
      <c r="J50" s="86">
        <f>'Elektr_IIst-program szczegółowy'!Y50+'Elektr_IIst-program szczegółowy'!AV50</f>
        <v>50</v>
      </c>
      <c r="K50" s="87">
        <f>'Elektr_IIst-program szczegółowy'!AS50+'Elektr_IIst-program szczegółowy'!BP50</f>
        <v>25</v>
      </c>
      <c r="L50" s="88">
        <f>'Elektr_IIst-program szczegółowy'!Z50+'Elektr_IIst-program szczegółowy'!AW50</f>
        <v>25</v>
      </c>
      <c r="M50" s="89">
        <f>'Elektr_IIst-program szczegółowy'!AB50+'Elektr_IIst-program szczegółowy'!AD50+'Elektr_IIst-program szczegółowy'!AY50+'Elektr_IIst-program szczegółowy'!BA50</f>
        <v>10</v>
      </c>
      <c r="N50" s="90">
        <f>'Elektr_IIst-program szczegółowy'!AA50+'Elektr_IIst-program szczegółowy'!AX50</f>
        <v>25</v>
      </c>
      <c r="O50" s="91">
        <f>'Elektr_IIst-program szczegółowy'!X50+'Elektr_IIst-program szczegółowy'!AU50</f>
        <v>2</v>
      </c>
      <c r="P50" s="92" t="str">
        <f>IF('Elektr_IIst-program szczegółowy'!V50&gt;0,'Elektr_IIst-program szczegółowy'!V50," ")</f>
        <v>zal/oc</v>
      </c>
      <c r="Q50" s="93">
        <f t="shared" si="16"/>
        <v>4</v>
      </c>
      <c r="R50" s="94">
        <f t="shared" si="17"/>
        <v>6</v>
      </c>
      <c r="S50" s="95">
        <f t="shared" si="18"/>
        <v>3</v>
      </c>
      <c r="T50" s="37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>
        <v>1</v>
      </c>
      <c r="BG50" s="38">
        <v>1</v>
      </c>
      <c r="BH50" s="38">
        <v>1</v>
      </c>
      <c r="BI50" s="38">
        <v>1</v>
      </c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9"/>
      <c r="BU50" s="37"/>
      <c r="BV50" s="38"/>
      <c r="BW50" s="38"/>
      <c r="BX50" s="38"/>
      <c r="BY50" s="38"/>
      <c r="BZ50" s="40"/>
      <c r="CA50" s="41"/>
      <c r="CB50" s="38"/>
      <c r="CC50" s="38">
        <v>1</v>
      </c>
      <c r="CD50" s="38">
        <v>1</v>
      </c>
      <c r="CE50" s="38"/>
      <c r="CF50" s="38"/>
      <c r="CG50" s="38"/>
      <c r="CH50" s="38">
        <v>1</v>
      </c>
      <c r="CI50" s="38">
        <v>1</v>
      </c>
      <c r="CJ50" s="38">
        <v>1</v>
      </c>
      <c r="CK50" s="38"/>
      <c r="CL50" s="38"/>
      <c r="CM50" s="38"/>
      <c r="CN50" s="38"/>
      <c r="CO50" s="38">
        <v>1</v>
      </c>
      <c r="CP50" s="38"/>
      <c r="CQ50" s="38"/>
      <c r="CR50" s="38"/>
      <c r="CS50" s="38"/>
      <c r="CT50" s="38"/>
      <c r="CU50" s="38"/>
      <c r="CV50" s="37"/>
      <c r="CW50" s="38">
        <v>1</v>
      </c>
      <c r="CX50" s="38">
        <v>1</v>
      </c>
      <c r="CY50" s="39">
        <v>1</v>
      </c>
      <c r="CZ50" s="39"/>
      <c r="DA50" s="39"/>
      <c r="DB50" s="40"/>
      <c r="DC50" s="37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42"/>
      <c r="GO50" s="37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40"/>
      <c r="KA50" s="41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9"/>
      <c r="KP50" s="113">
        <f t="shared" si="19"/>
        <v>0</v>
      </c>
      <c r="KQ50" s="114">
        <f t="shared" si="20"/>
        <v>0</v>
      </c>
      <c r="KR50" s="115">
        <f t="shared" si="21"/>
        <v>0</v>
      </c>
    </row>
    <row r="51" spans="1:304" s="36" customFormat="1" ht="30" customHeight="1" x14ac:dyDescent="0.25">
      <c r="A51" s="82">
        <f>'Elektr_IIst-program szczegółowy'!A51</f>
        <v>31</v>
      </c>
      <c r="B51" s="137" t="str">
        <f>IF('Elektr_IIst-program szczegółowy'!B51&gt;0,'Elektr_IIst-program szczegółowy'!B51," ")</f>
        <v xml:space="preserve"> </v>
      </c>
      <c r="C51" s="138" t="str">
        <f>IF('Elektr_IIst-program szczegółowy'!C51&gt;0,'Elektr_IIst-program szczegółowy'!C51," ")</f>
        <v>2026/2027</v>
      </c>
      <c r="D51" s="138" t="str">
        <f>IF('Elektr_IIst-program szczegółowy'!D51&gt;0,'Elektr_IIst-program szczegółowy'!D51," ")</f>
        <v xml:space="preserve"> </v>
      </c>
      <c r="E51" s="137">
        <f>IF('Elektr_IIst-program szczegółowy'!E51&gt;0,'Elektr_IIst-program szczegółowy'!E51," ")</f>
        <v>2</v>
      </c>
      <c r="F51" s="136" t="str">
        <f>IF('Elektr_IIst-program szczegółowy'!F51&gt;0,'Elektr_IIst-program szczegółowy'!F51," ")</f>
        <v>2027/2028</v>
      </c>
      <c r="G51" s="136" t="str">
        <f>IF('Elektr_IIst-program szczegółowy'!G51&gt;0,'Elektr_IIst-program szczegółowy'!G51," ")</f>
        <v>POW</v>
      </c>
      <c r="H51" s="139" t="str">
        <f>IF('Elektr_IIst-program szczegółowy'!H51&gt;0,'Elektr_IIst-program szczegółowy'!H51," ")</f>
        <v xml:space="preserve"> </v>
      </c>
      <c r="I51" s="139" t="str">
        <f>IF('Elektr_IIst-program szczegółowy'!I51&gt;0,'Elektr_IIst-program szczegółowy'!I51," ")</f>
        <v>Seminarium dyplomowe</v>
      </c>
      <c r="J51" s="86">
        <f>'Elektr_IIst-program szczegółowy'!Y51+'Elektr_IIst-program szczegółowy'!AV51</f>
        <v>500</v>
      </c>
      <c r="K51" s="87">
        <f>'Elektr_IIst-program szczegółowy'!AS51+'Elektr_IIst-program szczegółowy'!BP51</f>
        <v>470</v>
      </c>
      <c r="L51" s="88">
        <f>'Elektr_IIst-program szczegółowy'!Z51+'Elektr_IIst-program szczegółowy'!AW51</f>
        <v>30</v>
      </c>
      <c r="M51" s="89">
        <f>'Elektr_IIst-program szczegółowy'!AB51+'Elektr_IIst-program szczegółowy'!AD51+'Elektr_IIst-program szczegółowy'!AY51+'Elektr_IIst-program szczegółowy'!BA51</f>
        <v>30</v>
      </c>
      <c r="N51" s="90">
        <f>'Elektr_IIst-program szczegółowy'!AA51+'Elektr_IIst-program szczegółowy'!AX51</f>
        <v>30</v>
      </c>
      <c r="O51" s="91">
        <f>'Elektr_IIst-program szczegółowy'!X51+'Elektr_IIst-program szczegółowy'!AU51</f>
        <v>20</v>
      </c>
      <c r="P51" s="92" t="str">
        <f>IF('Elektr_IIst-program szczegółowy'!V51&gt;0,'Elektr_IIst-program szczegółowy'!V51," ")</f>
        <v>zal</v>
      </c>
      <c r="Q51" s="93">
        <f t="shared" si="16"/>
        <v>3</v>
      </c>
      <c r="R51" s="94">
        <f t="shared" si="17"/>
        <v>4</v>
      </c>
      <c r="S51" s="95">
        <f t="shared" si="18"/>
        <v>1</v>
      </c>
      <c r="T51" s="37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>
        <v>1</v>
      </c>
      <c r="AR51" s="38">
        <v>1</v>
      </c>
      <c r="AS51" s="38">
        <v>1</v>
      </c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9"/>
      <c r="BU51" s="37"/>
      <c r="BV51" s="38"/>
      <c r="BW51" s="38"/>
      <c r="BX51" s="38"/>
      <c r="BY51" s="38"/>
      <c r="BZ51" s="40"/>
      <c r="CA51" s="41"/>
      <c r="CB51" s="38"/>
      <c r="CC51" s="38"/>
      <c r="CD51" s="38"/>
      <c r="CE51" s="38"/>
      <c r="CF51" s="38"/>
      <c r="CG51" s="38"/>
      <c r="CH51" s="38"/>
      <c r="CI51" s="38"/>
      <c r="CJ51" s="38"/>
      <c r="CK51" s="38">
        <v>1</v>
      </c>
      <c r="CL51" s="38"/>
      <c r="CM51" s="38"/>
      <c r="CN51" s="38"/>
      <c r="CO51" s="38"/>
      <c r="CP51" s="38"/>
      <c r="CQ51" s="38">
        <v>1</v>
      </c>
      <c r="CR51" s="38">
        <v>1</v>
      </c>
      <c r="CS51" s="38">
        <v>1</v>
      </c>
      <c r="CT51" s="38"/>
      <c r="CU51" s="38"/>
      <c r="CV51" s="37"/>
      <c r="CW51" s="38"/>
      <c r="CX51" s="38"/>
      <c r="CY51" s="39"/>
      <c r="CZ51" s="39"/>
      <c r="DA51" s="39">
        <v>1</v>
      </c>
      <c r="DB51" s="40"/>
      <c r="DC51" s="37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42"/>
      <c r="GO51" s="37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40"/>
      <c r="KA51" s="41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9"/>
      <c r="KP51" s="113">
        <f t="shared" si="19"/>
        <v>0</v>
      </c>
      <c r="KQ51" s="114">
        <f t="shared" si="20"/>
        <v>0</v>
      </c>
      <c r="KR51" s="115">
        <f t="shared" si="21"/>
        <v>0</v>
      </c>
    </row>
    <row r="52" spans="1:304" s="36" customFormat="1" ht="63" x14ac:dyDescent="0.25">
      <c r="A52" s="82">
        <f>'Elektr_IIst-program szczegółowy'!A52</f>
        <v>32</v>
      </c>
      <c r="B52" s="137" t="str">
        <f>IF('Elektr_IIst-program szczegółowy'!B52&gt;0,'Elektr_IIst-program szczegółowy'!B52," ")</f>
        <v xml:space="preserve"> </v>
      </c>
      <c r="C52" s="138" t="str">
        <f>IF('Elektr_IIst-program szczegółowy'!C52&gt;0,'Elektr_IIst-program szczegółowy'!C52," ")</f>
        <v>2026/2027</v>
      </c>
      <c r="D52" s="138" t="str">
        <f>IF('Elektr_IIst-program szczegółowy'!D52&gt;0,'Elektr_IIst-program szczegółowy'!D52," ")</f>
        <v xml:space="preserve"> </v>
      </c>
      <c r="E52" s="137">
        <f>IF('Elektr_IIst-program szczegółowy'!E52&gt;0,'Elektr_IIst-program szczegółowy'!E52," ")</f>
        <v>2</v>
      </c>
      <c r="F52" s="136" t="str">
        <f>IF('Elektr_IIst-program szczegółowy'!F52&gt;0,'Elektr_IIst-program szczegółowy'!F52," ")</f>
        <v>2027/2028</v>
      </c>
      <c r="G52" s="136" t="str">
        <f>IF('Elektr_IIst-program szczegółowy'!G52&gt;0,'Elektr_IIst-program szczegółowy'!G52," ")</f>
        <v>RPS</v>
      </c>
      <c r="H52" s="139" t="str">
        <f>IF('Elektr_IIst-program szczegółowy'!H52&gt;0,'Elektr_IIst-program szczegółowy'!H52," ")</f>
        <v xml:space="preserve"> </v>
      </c>
      <c r="I52" s="139" t="str">
        <f>IF('Elektr_IIst-program szczegółowy'!I52&gt;0,'Elektr_IIst-program szczegółowy'!I52," ")</f>
        <v>Zajęcia praktyczne: Zaawansowane badania rezonansu magnetycznego (MR)</v>
      </c>
      <c r="J52" s="86">
        <f>'Elektr_IIst-program szczegółowy'!Y52+'Elektr_IIst-program szczegółowy'!AV52</f>
        <v>50</v>
      </c>
      <c r="K52" s="87">
        <f>'Elektr_IIst-program szczegółowy'!AS52+'Elektr_IIst-program szczegółowy'!BP52</f>
        <v>20</v>
      </c>
      <c r="L52" s="88">
        <f>'Elektr_IIst-program szczegółowy'!Z52+'Elektr_IIst-program szczegółowy'!AW52</f>
        <v>30</v>
      </c>
      <c r="M52" s="89">
        <f>'Elektr_IIst-program szczegółowy'!AB52+'Elektr_IIst-program szczegółowy'!AD52+'Elektr_IIst-program szczegółowy'!AY52+'Elektr_IIst-program szczegółowy'!BA52</f>
        <v>0</v>
      </c>
      <c r="N52" s="90">
        <f>'Elektr_IIst-program szczegółowy'!AA52+'Elektr_IIst-program szczegółowy'!AX52</f>
        <v>30</v>
      </c>
      <c r="O52" s="91">
        <f>'Elektr_IIst-program szczegółowy'!X52+'Elektr_IIst-program szczegółowy'!AU52</f>
        <v>2</v>
      </c>
      <c r="P52" s="92" t="str">
        <f>IF('Elektr_IIst-program szczegółowy'!V52&gt;0,'Elektr_IIst-program szczegółowy'!V52," ")</f>
        <v>zal</v>
      </c>
      <c r="Q52" s="93">
        <f t="shared" si="16"/>
        <v>5</v>
      </c>
      <c r="R52" s="94">
        <f t="shared" si="17"/>
        <v>6</v>
      </c>
      <c r="S52" s="95">
        <f t="shared" si="18"/>
        <v>3</v>
      </c>
      <c r="T52" s="37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>
        <v>1</v>
      </c>
      <c r="BB52" s="38">
        <v>1</v>
      </c>
      <c r="BC52" s="38">
        <v>1</v>
      </c>
      <c r="BD52" s="38">
        <v>1</v>
      </c>
      <c r="BE52" s="38">
        <v>1</v>
      </c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9"/>
      <c r="BU52" s="37"/>
      <c r="BV52" s="38"/>
      <c r="BW52" s="38"/>
      <c r="BX52" s="38"/>
      <c r="BY52" s="38"/>
      <c r="BZ52" s="40"/>
      <c r="CA52" s="41"/>
      <c r="CB52" s="38"/>
      <c r="CC52" s="38">
        <v>1</v>
      </c>
      <c r="CD52" s="38">
        <v>1</v>
      </c>
      <c r="CE52" s="38"/>
      <c r="CF52" s="38"/>
      <c r="CG52" s="38"/>
      <c r="CH52" s="38">
        <v>1</v>
      </c>
      <c r="CI52" s="38">
        <v>1</v>
      </c>
      <c r="CJ52" s="38">
        <v>1</v>
      </c>
      <c r="CK52" s="38"/>
      <c r="CL52" s="38"/>
      <c r="CM52" s="38"/>
      <c r="CN52" s="38"/>
      <c r="CO52" s="38">
        <v>1</v>
      </c>
      <c r="CP52" s="38"/>
      <c r="CQ52" s="38"/>
      <c r="CR52" s="38"/>
      <c r="CS52" s="38"/>
      <c r="CT52" s="38"/>
      <c r="CU52" s="38"/>
      <c r="CV52" s="37"/>
      <c r="CW52" s="38">
        <v>1</v>
      </c>
      <c r="CX52" s="38">
        <v>1</v>
      </c>
      <c r="CY52" s="39">
        <v>1</v>
      </c>
      <c r="CZ52" s="39"/>
      <c r="DA52" s="39"/>
      <c r="DB52" s="40"/>
      <c r="DC52" s="37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42"/>
      <c r="GO52" s="37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40"/>
      <c r="KA52" s="41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9"/>
      <c r="KP52" s="113">
        <f t="shared" si="19"/>
        <v>0</v>
      </c>
      <c r="KQ52" s="114">
        <f t="shared" si="20"/>
        <v>0</v>
      </c>
      <c r="KR52" s="115">
        <f t="shared" si="21"/>
        <v>0</v>
      </c>
    </row>
    <row r="53" spans="1:304" s="36" customFormat="1" ht="47.25" x14ac:dyDescent="0.25">
      <c r="A53" s="82">
        <f>'Elektr_IIst-program szczegółowy'!A53</f>
        <v>33</v>
      </c>
      <c r="B53" s="137" t="str">
        <f>IF('Elektr_IIst-program szczegółowy'!B53&gt;0,'Elektr_IIst-program szczegółowy'!B53," ")</f>
        <v xml:space="preserve"> </v>
      </c>
      <c r="C53" s="138" t="str">
        <f>IF('Elektr_IIst-program szczegółowy'!C53&gt;0,'Elektr_IIst-program szczegółowy'!C53," ")</f>
        <v>2026/2027</v>
      </c>
      <c r="D53" s="138" t="str">
        <f>IF('Elektr_IIst-program szczegółowy'!D53&gt;0,'Elektr_IIst-program szczegółowy'!D53," ")</f>
        <v xml:space="preserve"> </v>
      </c>
      <c r="E53" s="137">
        <f>IF('Elektr_IIst-program szczegółowy'!E53&gt;0,'Elektr_IIst-program szczegółowy'!E53," ")</f>
        <v>2</v>
      </c>
      <c r="F53" s="136" t="str">
        <f>IF('Elektr_IIst-program szczegółowy'!F53&gt;0,'Elektr_IIst-program szczegółowy'!F53," ")</f>
        <v>2027/2028</v>
      </c>
      <c r="G53" s="136" t="str">
        <f>IF('Elektr_IIst-program szczegółowy'!G53&gt;0,'Elektr_IIst-program szczegółowy'!G53," ")</f>
        <v>RPS</v>
      </c>
      <c r="H53" s="139" t="str">
        <f>IF('Elektr_IIst-program szczegółowy'!H53&gt;0,'Elektr_IIst-program szczegółowy'!H53," ")</f>
        <v xml:space="preserve"> </v>
      </c>
      <c r="I53" s="139" t="str">
        <f>IF('Elektr_IIst-program szczegółowy'!I53&gt;0,'Elektr_IIst-program szczegółowy'!I53," ")</f>
        <v>Zajęcia praktyczne: Radiologia zabiegowa w kardiologii</v>
      </c>
      <c r="J53" s="86">
        <f>'Elektr_IIst-program szczegółowy'!Y53+'Elektr_IIst-program szczegółowy'!AV53</f>
        <v>50</v>
      </c>
      <c r="K53" s="87">
        <f>'Elektr_IIst-program szczegółowy'!AS53+'Elektr_IIst-program szczegółowy'!BP53</f>
        <v>20</v>
      </c>
      <c r="L53" s="88">
        <f>'Elektr_IIst-program szczegółowy'!Z53+'Elektr_IIst-program szczegółowy'!AW53</f>
        <v>30</v>
      </c>
      <c r="M53" s="89">
        <f>'Elektr_IIst-program szczegółowy'!AB53+'Elektr_IIst-program szczegółowy'!AD53+'Elektr_IIst-program szczegółowy'!AY53+'Elektr_IIst-program szczegółowy'!BA53</f>
        <v>0</v>
      </c>
      <c r="N53" s="90">
        <f>'Elektr_IIst-program szczegółowy'!AA53+'Elektr_IIst-program szczegółowy'!AX53</f>
        <v>30</v>
      </c>
      <c r="O53" s="91">
        <f>'Elektr_IIst-program szczegółowy'!X53+'Elektr_IIst-program szczegółowy'!AU53</f>
        <v>2</v>
      </c>
      <c r="P53" s="92" t="str">
        <f>IF('Elektr_IIst-program szczegółowy'!V53&gt;0,'Elektr_IIst-program szczegółowy'!V53," ")</f>
        <v>zal</v>
      </c>
      <c r="Q53" s="93">
        <f t="shared" si="16"/>
        <v>5</v>
      </c>
      <c r="R53" s="94">
        <f t="shared" si="17"/>
        <v>6</v>
      </c>
      <c r="S53" s="95">
        <f t="shared" si="18"/>
        <v>3</v>
      </c>
      <c r="T53" s="37"/>
      <c r="U53" s="38">
        <v>1</v>
      </c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>
        <v>1</v>
      </c>
      <c r="BG53" s="38">
        <v>1</v>
      </c>
      <c r="BH53" s="38">
        <v>1</v>
      </c>
      <c r="BI53" s="38">
        <v>1</v>
      </c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9"/>
      <c r="BU53" s="37"/>
      <c r="BV53" s="38"/>
      <c r="BW53" s="38"/>
      <c r="BX53" s="38"/>
      <c r="BY53" s="38"/>
      <c r="BZ53" s="40"/>
      <c r="CA53" s="41"/>
      <c r="CB53" s="38"/>
      <c r="CC53" s="38">
        <v>1</v>
      </c>
      <c r="CD53" s="38">
        <v>1</v>
      </c>
      <c r="CE53" s="38"/>
      <c r="CF53" s="38"/>
      <c r="CG53" s="38"/>
      <c r="CH53" s="38">
        <v>1</v>
      </c>
      <c r="CI53" s="38">
        <v>1</v>
      </c>
      <c r="CJ53" s="38">
        <v>1</v>
      </c>
      <c r="CK53" s="38"/>
      <c r="CL53" s="38"/>
      <c r="CM53" s="38"/>
      <c r="CN53" s="38"/>
      <c r="CO53" s="38">
        <v>1</v>
      </c>
      <c r="CP53" s="38"/>
      <c r="CQ53" s="38"/>
      <c r="CR53" s="38"/>
      <c r="CS53" s="38"/>
      <c r="CT53" s="38"/>
      <c r="CU53" s="38"/>
      <c r="CV53" s="37"/>
      <c r="CW53" s="38">
        <v>1</v>
      </c>
      <c r="CX53" s="38">
        <v>1</v>
      </c>
      <c r="CY53" s="39">
        <v>1</v>
      </c>
      <c r="CZ53" s="39"/>
      <c r="DA53" s="39"/>
      <c r="DB53" s="40"/>
      <c r="DC53" s="37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42"/>
      <c r="GO53" s="37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40"/>
      <c r="KA53" s="41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9"/>
      <c r="KP53" s="113">
        <f t="shared" si="19"/>
        <v>0</v>
      </c>
      <c r="KQ53" s="114">
        <f t="shared" si="20"/>
        <v>0</v>
      </c>
      <c r="KR53" s="115">
        <f t="shared" si="21"/>
        <v>0</v>
      </c>
    </row>
    <row r="54" spans="1:304" s="36" customFormat="1" ht="30" customHeight="1" x14ac:dyDescent="0.25">
      <c r="A54" s="82">
        <f>'Elektr_IIst-program szczegółowy'!A54</f>
        <v>34</v>
      </c>
      <c r="B54" s="137" t="str">
        <f>IF('Elektr_IIst-program szczegółowy'!B54&gt;0,'Elektr_IIst-program szczegółowy'!B54," ")</f>
        <v xml:space="preserve"> </v>
      </c>
      <c r="C54" s="138" t="str">
        <f>IF('Elektr_IIst-program szczegółowy'!C54&gt;0,'Elektr_IIst-program szczegółowy'!C54," ")</f>
        <v>2026/2027</v>
      </c>
      <c r="D54" s="138" t="str">
        <f>IF('Elektr_IIst-program szczegółowy'!D54&gt;0,'Elektr_IIst-program szczegółowy'!D54," ")</f>
        <v xml:space="preserve"> </v>
      </c>
      <c r="E54" s="137">
        <f>IF('Elektr_IIst-program szczegółowy'!E54&gt;0,'Elektr_IIst-program szczegółowy'!E54," ")</f>
        <v>2</v>
      </c>
      <c r="F54" s="136" t="str">
        <f>IF('Elektr_IIst-program szczegółowy'!F54&gt;0,'Elektr_IIst-program szczegółowy'!F54," ")</f>
        <v>2027/2028</v>
      </c>
      <c r="G54" s="136" t="str">
        <f>IF('Elektr_IIst-program szczegółowy'!G54&gt;0,'Elektr_IIst-program szczegółowy'!G54," ")</f>
        <v>RPS</v>
      </c>
      <c r="H54" s="139" t="str">
        <f>IF('Elektr_IIst-program szczegółowy'!H54&gt;0,'Elektr_IIst-program szczegółowy'!H54," ")</f>
        <v xml:space="preserve"> </v>
      </c>
      <c r="I54" s="139" t="str">
        <f>IF('Elektr_IIst-program szczegółowy'!I54&gt;0,'Elektr_IIst-program szczegółowy'!I54," ")</f>
        <v xml:space="preserve">Radiologia w stanach nagłych </v>
      </c>
      <c r="J54" s="86">
        <f>'Elektr_IIst-program szczegółowy'!Y54+'Elektr_IIst-program szczegółowy'!AV54</f>
        <v>75</v>
      </c>
      <c r="K54" s="87">
        <f>'Elektr_IIst-program szczegółowy'!AS54+'Elektr_IIst-program szczegółowy'!BP54</f>
        <v>45</v>
      </c>
      <c r="L54" s="88">
        <f>'Elektr_IIst-program szczegółowy'!Z54+'Elektr_IIst-program szczegółowy'!AW54</f>
        <v>30</v>
      </c>
      <c r="M54" s="89">
        <f>'Elektr_IIst-program szczegółowy'!AB54+'Elektr_IIst-program szczegółowy'!AD54+'Elektr_IIst-program szczegółowy'!AY54+'Elektr_IIst-program szczegółowy'!BA54</f>
        <v>15</v>
      </c>
      <c r="N54" s="90">
        <f>'Elektr_IIst-program szczegółowy'!AA54+'Elektr_IIst-program szczegółowy'!AX54</f>
        <v>30</v>
      </c>
      <c r="O54" s="91">
        <f>'Elektr_IIst-program szczegółowy'!X54+'Elektr_IIst-program szczegółowy'!AU54</f>
        <v>3</v>
      </c>
      <c r="P54" s="92" t="str">
        <f>IF('Elektr_IIst-program szczegółowy'!V54&gt;0,'Elektr_IIst-program szczegółowy'!V54," ")</f>
        <v>zal</v>
      </c>
      <c r="Q54" s="93">
        <f t="shared" si="16"/>
        <v>5</v>
      </c>
      <c r="R54" s="94">
        <f t="shared" si="17"/>
        <v>5</v>
      </c>
      <c r="S54" s="95">
        <f t="shared" si="18"/>
        <v>3</v>
      </c>
      <c r="T54" s="37"/>
      <c r="U54" s="38">
        <v>1</v>
      </c>
      <c r="V54" s="38">
        <v>1</v>
      </c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>
        <v>1</v>
      </c>
      <c r="BG54" s="38"/>
      <c r="BH54" s="38">
        <v>1</v>
      </c>
      <c r="BI54" s="38">
        <v>1</v>
      </c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9"/>
      <c r="BU54" s="37"/>
      <c r="BV54" s="38"/>
      <c r="BW54" s="38"/>
      <c r="BX54" s="38"/>
      <c r="BY54" s="38"/>
      <c r="BZ54" s="40"/>
      <c r="CA54" s="41"/>
      <c r="CB54" s="38"/>
      <c r="CC54" s="38">
        <v>1</v>
      </c>
      <c r="CD54" s="38">
        <v>1</v>
      </c>
      <c r="CE54" s="38"/>
      <c r="CF54" s="38"/>
      <c r="CG54" s="38"/>
      <c r="CH54" s="38">
        <v>1</v>
      </c>
      <c r="CI54" s="38"/>
      <c r="CJ54" s="38">
        <v>1</v>
      </c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>
        <v>1</v>
      </c>
      <c r="CV54" s="37"/>
      <c r="CW54" s="38">
        <v>1</v>
      </c>
      <c r="CX54" s="38">
        <v>1</v>
      </c>
      <c r="CY54" s="39">
        <v>1</v>
      </c>
      <c r="CZ54" s="39"/>
      <c r="DA54" s="39"/>
      <c r="DB54" s="40"/>
      <c r="DC54" s="27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55"/>
      <c r="GO54" s="27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30"/>
      <c r="KA54" s="31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9"/>
      <c r="KP54" s="122">
        <f t="shared" si="19"/>
        <v>0</v>
      </c>
      <c r="KQ54" s="123">
        <f t="shared" si="20"/>
        <v>0</v>
      </c>
      <c r="KR54" s="124">
        <f t="shared" si="21"/>
        <v>0</v>
      </c>
    </row>
    <row r="55" spans="1:304" s="36" customFormat="1" ht="30.6" customHeight="1" x14ac:dyDescent="0.25">
      <c r="A55" s="82">
        <f>'Elektr_IIst-program szczegółowy'!A55</f>
        <v>35</v>
      </c>
      <c r="B55" s="137" t="str">
        <f>IF('Elektr_IIst-program szczegółowy'!B55&gt;0,'Elektr_IIst-program szczegółowy'!B55," ")</f>
        <v xml:space="preserve"> </v>
      </c>
      <c r="C55" s="138" t="str">
        <f>IF('Elektr_IIst-program szczegółowy'!C55&gt;0,'Elektr_IIst-program szczegółowy'!C55," ")</f>
        <v>2026/2027</v>
      </c>
      <c r="D55" s="138" t="str">
        <f>IF('Elektr_IIst-program szczegółowy'!D55&gt;0,'Elektr_IIst-program szczegółowy'!D55," ")</f>
        <v xml:space="preserve"> </v>
      </c>
      <c r="E55" s="137">
        <f>IF('Elektr_IIst-program szczegółowy'!E55&gt;0,'Elektr_IIst-program szczegółowy'!E55," ")</f>
        <v>2</v>
      </c>
      <c r="F55" s="136" t="str">
        <f>IF('Elektr_IIst-program szczegółowy'!F55&gt;0,'Elektr_IIst-program szczegółowy'!F55," ")</f>
        <v>2027/2028</v>
      </c>
      <c r="G55" s="136" t="str">
        <f>IF('Elektr_IIst-program szczegółowy'!G55&gt;0,'Elektr_IIst-program szczegółowy'!G55," ")</f>
        <v>RPS</v>
      </c>
      <c r="H55" s="139" t="str">
        <f>IF('Elektr_IIst-program szczegółowy'!H55&gt;0,'Elektr_IIst-program szczegółowy'!H55," ")</f>
        <v xml:space="preserve"> </v>
      </c>
      <c r="I55" s="139" t="str">
        <f>IF('Elektr_IIst-program szczegółowy'!I55&gt;0,'Elektr_IIst-program szczegółowy'!I55," ")</f>
        <v xml:space="preserve">Farmakologia radiologiczna </v>
      </c>
      <c r="J55" s="86">
        <f>'Elektr_IIst-program szczegółowy'!Y55+'Elektr_IIst-program szczegółowy'!AV55</f>
        <v>75</v>
      </c>
      <c r="K55" s="87">
        <f>'Elektr_IIst-program szczegółowy'!AS55+'Elektr_IIst-program szczegółowy'!BP55</f>
        <v>45</v>
      </c>
      <c r="L55" s="88">
        <f>'Elektr_IIst-program szczegółowy'!Z55+'Elektr_IIst-program szczegółowy'!AW55</f>
        <v>30</v>
      </c>
      <c r="M55" s="89">
        <f>'Elektr_IIst-program szczegółowy'!AB55+'Elektr_IIst-program szczegółowy'!AD55+'Elektr_IIst-program szczegółowy'!AY55+'Elektr_IIst-program szczegółowy'!BA55</f>
        <v>15</v>
      </c>
      <c r="N55" s="90">
        <f>'Elektr_IIst-program szczegółowy'!AA55+'Elektr_IIst-program szczegółowy'!AX55</f>
        <v>30</v>
      </c>
      <c r="O55" s="91">
        <f>'Elektr_IIst-program szczegółowy'!X55+'Elektr_IIst-program szczegółowy'!AU55</f>
        <v>3</v>
      </c>
      <c r="P55" s="92" t="str">
        <f>IF('Elektr_IIst-program szczegółowy'!V55&gt;0,'Elektr_IIst-program szczegółowy'!V55," ")</f>
        <v>zal/o</v>
      </c>
      <c r="Q55" s="93">
        <f t="shared" si="16"/>
        <v>5</v>
      </c>
      <c r="R55" s="94">
        <f t="shared" si="17"/>
        <v>4</v>
      </c>
      <c r="S55" s="95">
        <f t="shared" si="18"/>
        <v>3</v>
      </c>
      <c r="T55" s="37"/>
      <c r="U55" s="38">
        <v>1</v>
      </c>
      <c r="V55" s="38">
        <v>1</v>
      </c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>
        <v>1</v>
      </c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>
        <v>1</v>
      </c>
      <c r="BD55" s="38"/>
      <c r="BE55" s="38"/>
      <c r="BF55" s="38"/>
      <c r="BG55" s="38"/>
      <c r="BH55" s="38">
        <v>1</v>
      </c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9"/>
      <c r="BU55" s="37"/>
      <c r="BV55" s="38"/>
      <c r="BW55" s="38"/>
      <c r="BX55" s="38"/>
      <c r="BY55" s="38"/>
      <c r="BZ55" s="40"/>
      <c r="CA55" s="41"/>
      <c r="CB55" s="38"/>
      <c r="CC55" s="38">
        <v>1</v>
      </c>
      <c r="CD55" s="38"/>
      <c r="CE55" s="38"/>
      <c r="CF55" s="38"/>
      <c r="CG55" s="38"/>
      <c r="CH55" s="38">
        <v>1</v>
      </c>
      <c r="CI55" s="38"/>
      <c r="CJ55" s="38">
        <v>1</v>
      </c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>
        <v>1</v>
      </c>
      <c r="CV55" s="37"/>
      <c r="CW55" s="38">
        <v>1</v>
      </c>
      <c r="CX55" s="38">
        <v>1</v>
      </c>
      <c r="CY55" s="39"/>
      <c r="CZ55" s="39"/>
      <c r="DA55" s="39"/>
      <c r="DB55" s="40">
        <v>1</v>
      </c>
      <c r="DC55" s="37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42"/>
      <c r="GO55" s="37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40"/>
      <c r="KA55" s="41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9"/>
      <c r="KP55" s="113">
        <f t="shared" si="19"/>
        <v>0</v>
      </c>
      <c r="KQ55" s="114">
        <f t="shared" si="20"/>
        <v>0</v>
      </c>
      <c r="KR55" s="115">
        <f t="shared" si="21"/>
        <v>0</v>
      </c>
    </row>
    <row r="56" spans="1:304" s="36" customFormat="1" ht="30.6" customHeight="1" x14ac:dyDescent="0.25">
      <c r="A56" s="82">
        <f>'Elektr_IIst-program szczegółowy'!A56</f>
        <v>36</v>
      </c>
      <c r="B56" s="137" t="str">
        <f>IF('Elektr_IIst-program szczegółowy'!B56&gt;0,'Elektr_IIst-program szczegółowy'!B56," ")</f>
        <v xml:space="preserve"> </v>
      </c>
      <c r="C56" s="138" t="str">
        <f>IF('Elektr_IIst-program szczegółowy'!C56&gt;0,'Elektr_IIst-program szczegółowy'!C56," ")</f>
        <v>2026/2027</v>
      </c>
      <c r="D56" s="138" t="str">
        <f>IF('Elektr_IIst-program szczegółowy'!D56&gt;0,'Elektr_IIst-program szczegółowy'!D56," ")</f>
        <v xml:space="preserve"> </v>
      </c>
      <c r="E56" s="137">
        <f>IF('Elektr_IIst-program szczegółowy'!E56&gt;0,'Elektr_IIst-program szczegółowy'!E56," ")</f>
        <v>2</v>
      </c>
      <c r="F56" s="136" t="str">
        <f>IF('Elektr_IIst-program szczegółowy'!F56&gt;0,'Elektr_IIst-program szczegółowy'!F56," ")</f>
        <v>2027/2028</v>
      </c>
      <c r="G56" s="136" t="str">
        <f>IF('Elektr_IIst-program szczegółowy'!G56&gt;0,'Elektr_IIst-program szczegółowy'!G56," ")</f>
        <v>RPS</v>
      </c>
      <c r="H56" s="139" t="str">
        <f>IF('Elektr_IIst-program szczegółowy'!H56&gt;0,'Elektr_IIst-program szczegółowy'!H56," ")</f>
        <v xml:space="preserve"> </v>
      </c>
      <c r="I56" s="139" t="str">
        <f>IF('Elektr_IIst-program szczegółowy'!I56&gt;0,'Elektr_IIst-program szczegółowy'!I56," ")</f>
        <v xml:space="preserve">Techniki obrazowe stosowane w onkologii </v>
      </c>
      <c r="J56" s="86">
        <f>'Elektr_IIst-program szczegółowy'!Y56+'Elektr_IIst-program szczegółowy'!AV56</f>
        <v>75</v>
      </c>
      <c r="K56" s="87">
        <f>'Elektr_IIst-program szczegółowy'!AS56+'Elektr_IIst-program szczegółowy'!BP56</f>
        <v>40</v>
      </c>
      <c r="L56" s="88">
        <f>'Elektr_IIst-program szczegółowy'!Z56+'Elektr_IIst-program szczegółowy'!AW56</f>
        <v>35</v>
      </c>
      <c r="M56" s="89">
        <f>'Elektr_IIst-program szczegółowy'!AB56+'Elektr_IIst-program szczegółowy'!AD56+'Elektr_IIst-program szczegółowy'!AY56+'Elektr_IIst-program szczegółowy'!BA56</f>
        <v>15</v>
      </c>
      <c r="N56" s="90">
        <f>'Elektr_IIst-program szczegółowy'!AA56+'Elektr_IIst-program szczegółowy'!AX56</f>
        <v>35</v>
      </c>
      <c r="O56" s="91">
        <f>'Elektr_IIst-program szczegółowy'!X56+'Elektr_IIst-program szczegółowy'!AU56</f>
        <v>3</v>
      </c>
      <c r="P56" s="92" t="str">
        <f>IF('Elektr_IIst-program szczegółowy'!V56&gt;0,'Elektr_IIst-program szczegółowy'!V56," ")</f>
        <v>zal/o</v>
      </c>
      <c r="Q56" s="93">
        <f t="shared" si="16"/>
        <v>5</v>
      </c>
      <c r="R56" s="94">
        <f t="shared" si="17"/>
        <v>5</v>
      </c>
      <c r="S56" s="95">
        <f t="shared" si="18"/>
        <v>3</v>
      </c>
      <c r="T56" s="37"/>
      <c r="U56" s="38">
        <v>1</v>
      </c>
      <c r="V56" s="38">
        <v>1</v>
      </c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>
        <v>1</v>
      </c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>
        <v>1</v>
      </c>
      <c r="BD56" s="38"/>
      <c r="BE56" s="38">
        <v>1</v>
      </c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9"/>
      <c r="BU56" s="37"/>
      <c r="BV56" s="38"/>
      <c r="BW56" s="38"/>
      <c r="BX56" s="38"/>
      <c r="BY56" s="38"/>
      <c r="BZ56" s="40"/>
      <c r="CA56" s="41"/>
      <c r="CB56" s="38"/>
      <c r="CC56" s="38">
        <v>1</v>
      </c>
      <c r="CD56" s="38"/>
      <c r="CE56" s="38"/>
      <c r="CF56" s="38"/>
      <c r="CG56" s="38"/>
      <c r="CH56" s="38">
        <v>1</v>
      </c>
      <c r="CI56" s="38">
        <v>1</v>
      </c>
      <c r="CJ56" s="38">
        <v>1</v>
      </c>
      <c r="CK56" s="38"/>
      <c r="CL56" s="38"/>
      <c r="CM56" s="38"/>
      <c r="CN56" s="38"/>
      <c r="CO56" s="38">
        <v>1</v>
      </c>
      <c r="CP56" s="38"/>
      <c r="CQ56" s="38"/>
      <c r="CR56" s="38"/>
      <c r="CS56" s="38"/>
      <c r="CT56" s="38"/>
      <c r="CU56" s="38"/>
      <c r="CV56" s="37"/>
      <c r="CW56" s="38">
        <v>1</v>
      </c>
      <c r="CX56" s="38">
        <v>1</v>
      </c>
      <c r="CY56" s="39">
        <v>1</v>
      </c>
      <c r="CZ56" s="39"/>
      <c r="DA56" s="39"/>
      <c r="DB56" s="40"/>
      <c r="DC56" s="37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42"/>
      <c r="GO56" s="37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40"/>
      <c r="KA56" s="41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9"/>
      <c r="KP56" s="113">
        <f t="shared" si="19"/>
        <v>0</v>
      </c>
      <c r="KQ56" s="114">
        <f t="shared" si="20"/>
        <v>0</v>
      </c>
      <c r="KR56" s="115">
        <f t="shared" si="21"/>
        <v>0</v>
      </c>
    </row>
    <row r="57" spans="1:304" s="36" customFormat="1" ht="47.25" x14ac:dyDescent="0.25">
      <c r="A57" s="82">
        <f>'Elektr_IIst-program szczegółowy'!A57</f>
        <v>37</v>
      </c>
      <c r="B57" s="137" t="str">
        <f>IF('Elektr_IIst-program szczegółowy'!B57&gt;0,'Elektr_IIst-program szczegółowy'!B57," ")</f>
        <v xml:space="preserve"> </v>
      </c>
      <c r="C57" s="138" t="str">
        <f>IF('Elektr_IIst-program szczegółowy'!C57&gt;0,'Elektr_IIst-program szczegółowy'!C57," ")</f>
        <v>2026/2027</v>
      </c>
      <c r="D57" s="138" t="str">
        <f>IF('Elektr_IIst-program szczegółowy'!D57&gt;0,'Elektr_IIst-program szczegółowy'!D57," ")</f>
        <v xml:space="preserve"> </v>
      </c>
      <c r="E57" s="137">
        <f>IF('Elektr_IIst-program szczegółowy'!E57&gt;0,'Elektr_IIst-program szczegółowy'!E57," ")</f>
        <v>2</v>
      </c>
      <c r="F57" s="136" t="str">
        <f>IF('Elektr_IIst-program szczegółowy'!F57&gt;0,'Elektr_IIst-program szczegółowy'!F57," ")</f>
        <v>2027/2028</v>
      </c>
      <c r="G57" s="585" t="str">
        <f>IF('Elektr_IIst-program szczegółowy'!G57&gt;0,'Elektr_IIst-program szczegółowy'!G57," ")</f>
        <v>POW</v>
      </c>
      <c r="H57" s="139" t="str">
        <f>IF('Elektr_IIst-program szczegółowy'!H57&gt;0,'Elektr_IIst-program szczegółowy'!H57," ")</f>
        <v xml:space="preserve"> </v>
      </c>
      <c r="I57" s="538" t="str">
        <f>IF('Elektr_IIst-program szczegółowy'!I57&gt;0,'Elektr_IIst-program szczegółowy'!I57," ")</f>
        <v>Problematyka zdrowia publicznego / Organizacja systemu ochrony zdrowia</v>
      </c>
      <c r="J57" s="86">
        <f>'Elektr_IIst-program szczegółowy'!Y57+'Elektr_IIst-program szczegółowy'!AV57</f>
        <v>75</v>
      </c>
      <c r="K57" s="87">
        <f>'Elektr_IIst-program szczegółowy'!AS57+'Elektr_IIst-program szczegółowy'!BP57</f>
        <v>50</v>
      </c>
      <c r="L57" s="88">
        <f>'Elektr_IIst-program szczegółowy'!Z57+'Elektr_IIst-program szczegółowy'!AW57</f>
        <v>25</v>
      </c>
      <c r="M57" s="89">
        <f>'Elektr_IIst-program szczegółowy'!AB57+'Elektr_IIst-program szczegółowy'!AD57+'Elektr_IIst-program szczegółowy'!AY57+'Elektr_IIst-program szczegółowy'!BA57</f>
        <v>10</v>
      </c>
      <c r="N57" s="90">
        <f>'Elektr_IIst-program szczegółowy'!AA57+'Elektr_IIst-program szczegółowy'!AX57</f>
        <v>25</v>
      </c>
      <c r="O57" s="91">
        <f>'Elektr_IIst-program szczegółowy'!X57+'Elektr_IIst-program szczegółowy'!AU57</f>
        <v>3</v>
      </c>
      <c r="P57" s="92" t="str">
        <f>IF('Elektr_IIst-program szczegółowy'!V57&gt;0,'Elektr_IIst-program szczegółowy'!V57," ")</f>
        <v>zal</v>
      </c>
      <c r="Q57" s="93">
        <f t="shared" si="16"/>
        <v>6</v>
      </c>
      <c r="R57" s="94">
        <f t="shared" si="17"/>
        <v>2</v>
      </c>
      <c r="S57" s="95">
        <f t="shared" si="18"/>
        <v>2</v>
      </c>
      <c r="T57" s="37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>
        <v>1</v>
      </c>
      <c r="AQ57" s="38"/>
      <c r="AR57" s="38"/>
      <c r="AS57" s="38"/>
      <c r="AT57" s="38"/>
      <c r="AU57" s="38"/>
      <c r="AV57" s="38"/>
      <c r="AW57" s="38"/>
      <c r="AX57" s="38">
        <v>1</v>
      </c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>
        <v>1</v>
      </c>
      <c r="BO57" s="38"/>
      <c r="BP57" s="38">
        <v>1</v>
      </c>
      <c r="BQ57" s="38"/>
      <c r="BR57" s="38"/>
      <c r="BS57" s="38">
        <v>1</v>
      </c>
      <c r="BT57" s="39">
        <v>1</v>
      </c>
      <c r="BU57" s="37"/>
      <c r="BV57" s="38"/>
      <c r="BW57" s="38"/>
      <c r="BX57" s="38"/>
      <c r="BY57" s="38"/>
      <c r="BZ57" s="40"/>
      <c r="CA57" s="41"/>
      <c r="CB57" s="38"/>
      <c r="CC57" s="38"/>
      <c r="CD57" s="38"/>
      <c r="CE57" s="38"/>
      <c r="CF57" s="38"/>
      <c r="CG57" s="38"/>
      <c r="CH57" s="38"/>
      <c r="CI57" s="38"/>
      <c r="CJ57" s="38"/>
      <c r="CK57" s="38">
        <v>1</v>
      </c>
      <c r="CL57" s="38"/>
      <c r="CM57" s="38"/>
      <c r="CN57" s="38"/>
      <c r="CO57" s="38"/>
      <c r="CP57" s="38"/>
      <c r="CQ57" s="38"/>
      <c r="CR57" s="38"/>
      <c r="CS57" s="38"/>
      <c r="CT57" s="38">
        <v>1</v>
      </c>
      <c r="CU57" s="38"/>
      <c r="CV57" s="37"/>
      <c r="CW57" s="38">
        <v>1</v>
      </c>
      <c r="CX57" s="38"/>
      <c r="CY57" s="39"/>
      <c r="CZ57" s="39"/>
      <c r="DA57" s="39">
        <v>1</v>
      </c>
      <c r="DB57" s="40"/>
      <c r="DC57" s="37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42"/>
      <c r="GO57" s="37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40"/>
      <c r="KA57" s="41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9"/>
      <c r="KP57" s="113">
        <f t="shared" si="19"/>
        <v>0</v>
      </c>
      <c r="KQ57" s="114">
        <f t="shared" si="20"/>
        <v>0</v>
      </c>
      <c r="KR57" s="115">
        <f t="shared" si="21"/>
        <v>0</v>
      </c>
    </row>
    <row r="58" spans="1:304" s="36" customFormat="1" ht="110.25" x14ac:dyDescent="0.25">
      <c r="A58" s="82">
        <f>'Elektr_IIst-program szczegółowy'!A58</f>
        <v>38</v>
      </c>
      <c r="B58" s="137" t="str">
        <f>IF('Elektr_IIst-program szczegółowy'!B58&gt;0,'Elektr_IIst-program szczegółowy'!B58," ")</f>
        <v xml:space="preserve"> </v>
      </c>
      <c r="C58" s="138" t="str">
        <f>IF('Elektr_IIst-program szczegółowy'!C58&gt;0,'Elektr_IIst-program szczegółowy'!C58," ")</f>
        <v>2026/2027</v>
      </c>
      <c r="D58" s="138" t="str">
        <f>IF('Elektr_IIst-program szczegółowy'!D58&gt;0,'Elektr_IIst-program szczegółowy'!D58," ")</f>
        <v xml:space="preserve"> </v>
      </c>
      <c r="E58" s="137">
        <f>IF('Elektr_IIst-program szczegółowy'!E58&gt;0,'Elektr_IIst-program szczegółowy'!E58," ")</f>
        <v>2</v>
      </c>
      <c r="F58" s="136" t="str">
        <f>IF('Elektr_IIst-program szczegółowy'!F58&gt;0,'Elektr_IIst-program szczegółowy'!F58," ")</f>
        <v>2027/2028</v>
      </c>
      <c r="G58" s="585" t="str">
        <f>IF('Elektr_IIst-program szczegółowy'!G58&gt;0,'Elektr_IIst-program szczegółowy'!G58," ")</f>
        <v>POW</v>
      </c>
      <c r="H58" s="139" t="str">
        <f>IF('Elektr_IIst-program szczegółowy'!H58&gt;0,'Elektr_IIst-program szczegółowy'!H58," ")</f>
        <v xml:space="preserve"> </v>
      </c>
      <c r="I58" s="139" t="str">
        <f>IF('Elektr_IIst-program szczegółowy'!I58&gt;0,'Elektr_IIst-program szczegółowy'!I58," ")</f>
        <v>Komunikacja interdyscyplinarna i przywództwo w zespole medycznym/ Komunikacja kryzysowa i psychoedukacja pacjenta w pracy elektroradiologa</v>
      </c>
      <c r="J58" s="86">
        <f>'Elektr_IIst-program szczegółowy'!Y58+'Elektr_IIst-program szczegółowy'!AV58</f>
        <v>75</v>
      </c>
      <c r="K58" s="87">
        <f>'Elektr_IIst-program szczegółowy'!AS58+'Elektr_IIst-program szczegółowy'!BP58</f>
        <v>50</v>
      </c>
      <c r="L58" s="88">
        <f>'Elektr_IIst-program szczegółowy'!Z58+'Elektr_IIst-program szczegółowy'!AW58</f>
        <v>25</v>
      </c>
      <c r="M58" s="89">
        <f>'Elektr_IIst-program szczegółowy'!AB58+'Elektr_IIst-program szczegółowy'!AD58+'Elektr_IIst-program szczegółowy'!AY58+'Elektr_IIst-program szczegółowy'!BA58</f>
        <v>10</v>
      </c>
      <c r="N58" s="90">
        <f>'Elektr_IIst-program szczegółowy'!AA58+'Elektr_IIst-program szczegółowy'!AX58</f>
        <v>25</v>
      </c>
      <c r="O58" s="91">
        <f>'Elektr_IIst-program szczegółowy'!X58+'Elektr_IIst-program szczegółowy'!AU58</f>
        <v>3</v>
      </c>
      <c r="P58" s="92" t="str">
        <f>IF('Elektr_IIst-program szczegółowy'!V58&gt;0,'Elektr_IIst-program szczegółowy'!V58," ")</f>
        <v>zal</v>
      </c>
      <c r="Q58" s="93">
        <f t="shared" si="16"/>
        <v>2</v>
      </c>
      <c r="R58" s="94">
        <f t="shared" si="17"/>
        <v>3</v>
      </c>
      <c r="S58" s="95">
        <f t="shared" si="18"/>
        <v>3</v>
      </c>
      <c r="T58" s="37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>
        <v>1</v>
      </c>
      <c r="BP58" s="38">
        <v>1</v>
      </c>
      <c r="BQ58" s="38"/>
      <c r="BR58" s="38"/>
      <c r="BS58" s="38"/>
      <c r="BT58" s="39"/>
      <c r="BU58" s="37"/>
      <c r="BV58" s="38"/>
      <c r="BW58" s="38"/>
      <c r="BX58" s="38"/>
      <c r="BY58" s="38"/>
      <c r="BZ58" s="40"/>
      <c r="CA58" s="41">
        <v>1</v>
      </c>
      <c r="CB58" s="38">
        <v>1</v>
      </c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>
        <v>1</v>
      </c>
      <c r="CO58" s="38"/>
      <c r="CP58" s="38"/>
      <c r="CQ58" s="38"/>
      <c r="CR58" s="38"/>
      <c r="CS58" s="38"/>
      <c r="CT58" s="38"/>
      <c r="CU58" s="38"/>
      <c r="CV58" s="37">
        <v>1</v>
      </c>
      <c r="CW58" s="38">
        <v>1</v>
      </c>
      <c r="CX58" s="38"/>
      <c r="CY58" s="39">
        <v>1</v>
      </c>
      <c r="CZ58" s="39"/>
      <c r="DA58" s="39"/>
      <c r="DB58" s="40"/>
      <c r="DC58" s="37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42"/>
      <c r="GO58" s="37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40"/>
      <c r="KA58" s="41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9"/>
      <c r="KP58" s="113">
        <f t="shared" si="19"/>
        <v>0</v>
      </c>
      <c r="KQ58" s="114">
        <f t="shared" si="20"/>
        <v>0</v>
      </c>
      <c r="KR58" s="115">
        <f t="shared" si="21"/>
        <v>0</v>
      </c>
    </row>
    <row r="59" spans="1:304" s="36" customFormat="1" ht="63" x14ac:dyDescent="0.25">
      <c r="A59" s="82">
        <f>'Elektr_IIst-program szczegółowy'!A59</f>
        <v>39</v>
      </c>
      <c r="B59" s="137" t="str">
        <f>IF('Elektr_IIst-program szczegółowy'!B59&gt;0,'Elektr_IIst-program szczegółowy'!B59," ")</f>
        <v xml:space="preserve"> </v>
      </c>
      <c r="C59" s="138" t="str">
        <f>IF('Elektr_IIst-program szczegółowy'!C59&gt;0,'Elektr_IIst-program szczegółowy'!C59," ")</f>
        <v>2026/2027</v>
      </c>
      <c r="D59" s="138" t="str">
        <f>IF('Elektr_IIst-program szczegółowy'!D59&gt;0,'Elektr_IIst-program szczegółowy'!D59," ")</f>
        <v xml:space="preserve"> </v>
      </c>
      <c r="E59" s="137">
        <f>IF('Elektr_IIst-program szczegółowy'!E59&gt;0,'Elektr_IIst-program szczegółowy'!E59," ")</f>
        <v>2</v>
      </c>
      <c r="F59" s="136" t="str">
        <f>IF('Elektr_IIst-program szczegółowy'!F59&gt;0,'Elektr_IIst-program szczegółowy'!F59," ")</f>
        <v>2027/2028</v>
      </c>
      <c r="G59" s="585" t="str">
        <f>IF('Elektr_IIst-program szczegółowy'!G59&gt;0,'Elektr_IIst-program szczegółowy'!G59," ")</f>
        <v>POW</v>
      </c>
      <c r="H59" s="139" t="str">
        <f>IF('Elektr_IIst-program szczegółowy'!H59&gt;0,'Elektr_IIst-program szczegółowy'!H59," ")</f>
        <v xml:space="preserve"> </v>
      </c>
      <c r="I59" s="139" t="str">
        <f>IF('Elektr_IIst-program szczegółowy'!I59&gt;0,'Elektr_IIst-program szczegółowy'!I59," ")</f>
        <v>Diagnostyka czynnościowa układu oddechowego i snu/ Diagnostyka czynnościowa układu krążenia</v>
      </c>
      <c r="J59" s="86">
        <f>'Elektr_IIst-program szczegółowy'!Y59+'Elektr_IIst-program szczegółowy'!AV59</f>
        <v>75</v>
      </c>
      <c r="K59" s="87">
        <f>'Elektr_IIst-program szczegółowy'!AS59+'Elektr_IIst-program szczegółowy'!BP59</f>
        <v>50</v>
      </c>
      <c r="L59" s="88">
        <f>'Elektr_IIst-program szczegółowy'!Z59+'Elektr_IIst-program szczegółowy'!AW59</f>
        <v>25</v>
      </c>
      <c r="M59" s="89">
        <f>'Elektr_IIst-program szczegółowy'!AB59+'Elektr_IIst-program szczegółowy'!AD59+'Elektr_IIst-program szczegółowy'!AY59+'Elektr_IIst-program szczegółowy'!BA59</f>
        <v>10</v>
      </c>
      <c r="N59" s="90">
        <f>'Elektr_IIst-program szczegółowy'!AA59+'Elektr_IIst-program szczegółowy'!AX59</f>
        <v>25</v>
      </c>
      <c r="O59" s="91">
        <f>'Elektr_IIst-program szczegółowy'!X59+'Elektr_IIst-program szczegółowy'!AU59</f>
        <v>3</v>
      </c>
      <c r="P59" s="92" t="str">
        <f>IF('Elektr_IIst-program szczegółowy'!V59&gt;0,'Elektr_IIst-program szczegółowy'!V59," ")</f>
        <v>zal</v>
      </c>
      <c r="Q59" s="93">
        <f t="shared" si="16"/>
        <v>2</v>
      </c>
      <c r="R59" s="94">
        <f t="shared" si="17"/>
        <v>1</v>
      </c>
      <c r="S59" s="95">
        <f t="shared" si="18"/>
        <v>2</v>
      </c>
      <c r="T59" s="37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>
        <v>1</v>
      </c>
      <c r="AK59" s="38"/>
      <c r="AL59" s="38"/>
      <c r="AM59" s="38"/>
      <c r="AN59" s="38">
        <v>1</v>
      </c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9"/>
      <c r="BU59" s="37"/>
      <c r="BV59" s="38"/>
      <c r="BW59" s="38"/>
      <c r="BX59" s="38"/>
      <c r="BY59" s="38"/>
      <c r="BZ59" s="40"/>
      <c r="CA59" s="41"/>
      <c r="CB59" s="38"/>
      <c r="CC59" s="38"/>
      <c r="CD59" s="38"/>
      <c r="CE59" s="38"/>
      <c r="CF59" s="38"/>
      <c r="CG59" s="38"/>
      <c r="CH59" s="38">
        <v>1</v>
      </c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7"/>
      <c r="CW59" s="38"/>
      <c r="CX59" s="38">
        <v>1</v>
      </c>
      <c r="CY59" s="39">
        <v>1</v>
      </c>
      <c r="CZ59" s="39"/>
      <c r="DA59" s="39"/>
      <c r="DB59" s="40"/>
      <c r="DC59" s="37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42"/>
      <c r="GO59" s="37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40"/>
      <c r="KA59" s="41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9"/>
      <c r="KP59" s="122">
        <f t="shared" si="19"/>
        <v>0</v>
      </c>
      <c r="KQ59" s="123">
        <f t="shared" si="20"/>
        <v>0</v>
      </c>
      <c r="KR59" s="124">
        <f t="shared" si="21"/>
        <v>0</v>
      </c>
    </row>
    <row r="60" spans="1:304" s="36" customFormat="1" ht="30" customHeight="1" x14ac:dyDescent="0.25">
      <c r="A60" s="82">
        <f>'Elektr_IIst-program szczegółowy'!A60</f>
        <v>40</v>
      </c>
      <c r="B60" s="137" t="str">
        <f>IF('Elektr_IIst-program szczegółowy'!B60&gt;0,'Elektr_IIst-program szczegółowy'!B60," ")</f>
        <v xml:space="preserve"> </v>
      </c>
      <c r="C60" s="138" t="str">
        <f>IF('Elektr_IIst-program szczegółowy'!C60&gt;0,'Elektr_IIst-program szczegółowy'!C60," ")</f>
        <v>2026/2027</v>
      </c>
      <c r="D60" s="138" t="str">
        <f>IF('Elektr_IIst-program szczegółowy'!D60&gt;0,'Elektr_IIst-program szczegółowy'!D60," ")</f>
        <v xml:space="preserve"> </v>
      </c>
      <c r="E60" s="137">
        <f>IF('Elektr_IIst-program szczegółowy'!E60&gt;0,'Elektr_IIst-program szczegółowy'!E60," ")</f>
        <v>2</v>
      </c>
      <c r="F60" s="136" t="str">
        <f>IF('Elektr_IIst-program szczegółowy'!F60&gt;0,'Elektr_IIst-program szczegółowy'!F60," ")</f>
        <v>2027/2028</v>
      </c>
      <c r="G60" s="136" t="str">
        <f>IF('Elektr_IIst-program szczegółowy'!G60&gt;0,'Elektr_IIst-program szczegółowy'!G60," ")</f>
        <v>RPS</v>
      </c>
      <c r="H60" s="139" t="str">
        <f>IF('Elektr_IIst-program szczegółowy'!H60&gt;0,'Elektr_IIst-program szczegółowy'!H60," ")</f>
        <v xml:space="preserve"> </v>
      </c>
      <c r="I60" s="139" t="str">
        <f>IF('Elektr_IIst-program szczegółowy'!I60&gt;0,'Elektr_IIst-program szczegółowy'!I60," ")</f>
        <v>Dialog i współpraca w praktyce klinicznej</v>
      </c>
      <c r="J60" s="86">
        <f>'Elektr_IIst-program szczegółowy'!Y60+'Elektr_IIst-program szczegółowy'!AV60</f>
        <v>75</v>
      </c>
      <c r="K60" s="87">
        <f>'Elektr_IIst-program szczegółowy'!AS60+'Elektr_IIst-program szczegółowy'!BP60</f>
        <v>45</v>
      </c>
      <c r="L60" s="88">
        <f>'Elektr_IIst-program szczegółowy'!Z60+'Elektr_IIst-program szczegółowy'!AW60</f>
        <v>30</v>
      </c>
      <c r="M60" s="89">
        <f>'Elektr_IIst-program szczegółowy'!AB60+'Elektr_IIst-program szczegółowy'!AD60+'Elektr_IIst-program szczegółowy'!AY60+'Elektr_IIst-program szczegółowy'!BA60</f>
        <v>15</v>
      </c>
      <c r="N60" s="90">
        <f>'Elektr_IIst-program szczegółowy'!AA60+'Elektr_IIst-program szczegółowy'!AX60</f>
        <v>30</v>
      </c>
      <c r="O60" s="91">
        <f>'Elektr_IIst-program szczegółowy'!X60+'Elektr_IIst-program szczegółowy'!AU60</f>
        <v>3</v>
      </c>
      <c r="P60" s="92" t="str">
        <f>IF('Elektr_IIst-program szczegółowy'!V60&gt;0,'Elektr_IIst-program szczegółowy'!V60," ")</f>
        <v>zal</v>
      </c>
      <c r="Q60" s="93">
        <f t="shared" si="16"/>
        <v>2</v>
      </c>
      <c r="R60" s="94">
        <f t="shared" si="17"/>
        <v>3</v>
      </c>
      <c r="S60" s="95">
        <f t="shared" si="18"/>
        <v>3</v>
      </c>
      <c r="T60" s="37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>
        <v>1</v>
      </c>
      <c r="BP60" s="38">
        <v>1</v>
      </c>
      <c r="BQ60" s="38"/>
      <c r="BR60" s="38"/>
      <c r="BS60" s="38"/>
      <c r="BT60" s="39"/>
      <c r="BU60" s="37"/>
      <c r="BV60" s="38"/>
      <c r="BW60" s="38"/>
      <c r="BX60" s="38"/>
      <c r="BY60" s="38"/>
      <c r="BZ60" s="40"/>
      <c r="CA60" s="41">
        <v>1</v>
      </c>
      <c r="CB60" s="38">
        <v>1</v>
      </c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>
        <v>1</v>
      </c>
      <c r="CO60" s="38"/>
      <c r="CP60" s="38"/>
      <c r="CQ60" s="38"/>
      <c r="CR60" s="38"/>
      <c r="CS60" s="38"/>
      <c r="CT60" s="38"/>
      <c r="CU60" s="38"/>
      <c r="CV60" s="37">
        <v>1</v>
      </c>
      <c r="CW60" s="38">
        <v>1</v>
      </c>
      <c r="CX60" s="38"/>
      <c r="CY60" s="39">
        <v>1</v>
      </c>
      <c r="CZ60" s="39"/>
      <c r="DA60" s="39"/>
      <c r="DB60" s="40"/>
      <c r="DC60" s="37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42"/>
      <c r="GO60" s="37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40"/>
      <c r="KA60" s="41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9"/>
      <c r="KP60" s="113">
        <f t="shared" si="19"/>
        <v>0</v>
      </c>
      <c r="KQ60" s="114">
        <f t="shared" si="20"/>
        <v>0</v>
      </c>
      <c r="KR60" s="115">
        <f t="shared" si="21"/>
        <v>0</v>
      </c>
    </row>
    <row r="61" spans="1:304" s="36" customFormat="1" ht="30" customHeight="1" thickBot="1" x14ac:dyDescent="0.3">
      <c r="A61" s="96">
        <f>'Elektr_IIst-program szczegółowy'!A61</f>
        <v>41</v>
      </c>
      <c r="B61" s="140" t="str">
        <f>IF('Elektr_IIst-program szczegółowy'!B61&gt;0,'Elektr_IIst-program szczegółowy'!B61," ")</f>
        <v xml:space="preserve"> </v>
      </c>
      <c r="C61" s="141" t="str">
        <f>IF('Elektr_IIst-program szczegółowy'!C61&gt;0,'Elektr_IIst-program szczegółowy'!C61," ")</f>
        <v>2026/2027</v>
      </c>
      <c r="D61" s="141" t="str">
        <f>IF('Elektr_IIst-program szczegółowy'!D61&gt;0,'Elektr_IIst-program szczegółowy'!D61," ")</f>
        <v xml:space="preserve"> </v>
      </c>
      <c r="E61" s="140">
        <f>IF('Elektr_IIst-program szczegółowy'!E61&gt;0,'Elektr_IIst-program szczegółowy'!E61," ")</f>
        <v>2</v>
      </c>
      <c r="F61" s="142" t="str">
        <f>IF('Elektr_IIst-program szczegółowy'!F61&gt;0,'Elektr_IIst-program szczegółowy'!F61," ")</f>
        <v>2027/2028</v>
      </c>
      <c r="G61" s="142" t="str">
        <f>IF('Elektr_IIst-program szczegółowy'!G61&gt;0,'Elektr_IIst-program szczegółowy'!G61," ")</f>
        <v xml:space="preserve"> </v>
      </c>
      <c r="H61" s="143" t="str">
        <f>IF('Elektr_IIst-program szczegółowy'!H61&gt;0,'Elektr_IIst-program szczegółowy'!H61," ")</f>
        <v xml:space="preserve"> </v>
      </c>
      <c r="I61" s="143" t="str">
        <f>IF('Elektr_IIst-program szczegółowy'!I61&gt;0,'Elektr_IIst-program szczegółowy'!I61," ")</f>
        <v xml:space="preserve"> </v>
      </c>
      <c r="J61" s="100">
        <f>'Elektr_IIst-program szczegółowy'!Y61+'Elektr_IIst-program szczegółowy'!AV61</f>
        <v>0</v>
      </c>
      <c r="K61" s="101">
        <f>'Elektr_IIst-program szczegółowy'!AS61+'Elektr_IIst-program szczegółowy'!BP61</f>
        <v>0</v>
      </c>
      <c r="L61" s="102">
        <f>'Elektr_IIst-program szczegółowy'!Z61+'Elektr_IIst-program szczegółowy'!AW61</f>
        <v>0</v>
      </c>
      <c r="M61" s="103">
        <f>'Elektr_IIst-program szczegółowy'!AB61+'Elektr_IIst-program szczegółowy'!AD61+'Elektr_IIst-program szczegółowy'!AY61+'Elektr_IIst-program szczegółowy'!BA61</f>
        <v>0</v>
      </c>
      <c r="N61" s="104">
        <f>'Elektr_IIst-program szczegółowy'!AA61+'Elektr_IIst-program szczegółowy'!AX61</f>
        <v>0</v>
      </c>
      <c r="O61" s="105">
        <f>'Elektr_IIst-program szczegółowy'!X61+'Elektr_IIst-program szczegółowy'!AU61</f>
        <v>0</v>
      </c>
      <c r="P61" s="106" t="str">
        <f>IF('Elektr_IIst-program szczegółowy'!V61&gt;0,'Elektr_IIst-program szczegółowy'!V61," ")</f>
        <v xml:space="preserve"> </v>
      </c>
      <c r="Q61" s="107">
        <f t="shared" si="16"/>
        <v>0</v>
      </c>
      <c r="R61" s="108">
        <f t="shared" si="17"/>
        <v>0</v>
      </c>
      <c r="S61" s="109">
        <f t="shared" si="18"/>
        <v>0</v>
      </c>
      <c r="T61" s="46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3"/>
      <c r="BU61" s="46"/>
      <c r="BV61" s="45"/>
      <c r="BW61" s="45"/>
      <c r="BX61" s="45"/>
      <c r="BY61" s="45"/>
      <c r="BZ61" s="44"/>
      <c r="CA61" s="49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6"/>
      <c r="CW61" s="45"/>
      <c r="CX61" s="45"/>
      <c r="CY61" s="43"/>
      <c r="CZ61" s="43"/>
      <c r="DA61" s="43"/>
      <c r="DB61" s="44"/>
      <c r="DC61" s="37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42"/>
      <c r="GO61" s="37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40"/>
      <c r="KA61" s="41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9"/>
      <c r="KP61" s="125">
        <f t="shared" si="19"/>
        <v>0</v>
      </c>
      <c r="KQ61" s="126">
        <f t="shared" si="20"/>
        <v>0</v>
      </c>
      <c r="KR61" s="127">
        <f t="shared" si="21"/>
        <v>0</v>
      </c>
    </row>
    <row r="62" spans="1:304" s="52" customFormat="1" ht="32.25" customHeight="1" x14ac:dyDescent="0.25">
      <c r="A62" s="144">
        <f>'Elektr_IIst-program szczegółowy'!A62</f>
        <v>0</v>
      </c>
      <c r="B62" s="145" t="str">
        <f>IF('Elektr_IIst-program szczegółowy'!B62&gt;0,'Elektr_IIst-program szczegółowy'!B62," ")</f>
        <v xml:space="preserve"> </v>
      </c>
      <c r="C62" s="146" t="str">
        <f>IF('Elektr_IIst-program szczegółowy'!C62&gt;0,'Elektr_IIst-program szczegółowy'!C62," ")</f>
        <v xml:space="preserve"> </v>
      </c>
      <c r="D62" s="146" t="str">
        <f>IF('Elektr_IIst-program szczegółowy'!D62&gt;0,'Elektr_IIst-program szczegółowy'!D62," ")</f>
        <v xml:space="preserve"> </v>
      </c>
      <c r="E62" s="145" t="str">
        <f>IF('Elektr_IIst-program szczegółowy'!E62&gt;0,'Elektr_IIst-program szczegółowy'!E62," ")</f>
        <v xml:space="preserve"> </v>
      </c>
      <c r="F62" s="147" t="str">
        <f>IF('Elektr_IIst-program szczegółowy'!F62&gt;0,'Elektr_IIst-program szczegółowy'!F62," ")</f>
        <v xml:space="preserve"> </v>
      </c>
      <c r="G62" s="147" t="str">
        <f>IF('Elektr_IIst-program szczegółowy'!G62&gt;0,'Elektr_IIst-program szczegółowy'!G62," ")</f>
        <v xml:space="preserve"> </v>
      </c>
      <c r="H62" s="148" t="str">
        <f>IF('Elektr_IIst-program szczegółowy'!H62&gt;0,'Elektr_IIst-program szczegółowy'!H62," ")</f>
        <v xml:space="preserve"> </v>
      </c>
      <c r="I62" s="148" t="str">
        <f>IF('Elektr_IIst-program szczegółowy'!I62&gt;0,'Elektr_IIst-program szczegółowy'!I62," ")</f>
        <v>sumy dla 2 roku</v>
      </c>
      <c r="J62" s="146">
        <f>'Elektr_IIst-program szczegółowy'!Y62+'Elektr_IIst-program szczegółowy'!AV62</f>
        <v>1615</v>
      </c>
      <c r="K62" s="146">
        <f>'Elektr_IIst-program szczegółowy'!AS62+'Elektr_IIst-program szczegółowy'!BP62</f>
        <v>1055</v>
      </c>
      <c r="L62" s="146">
        <f>'Elektr_IIst-program szczegółowy'!Z62+'Elektr_IIst-program szczegółowy'!AW62</f>
        <v>560</v>
      </c>
      <c r="M62" s="146">
        <f>'Elektr_IIst-program szczegółowy'!AB62+'Elektr_IIst-program szczegółowy'!AD62+'Elektr_IIst-program szczegółowy'!AY62+'Elektr_IIst-program szczegółowy'!BA62</f>
        <v>185</v>
      </c>
      <c r="N62" s="146">
        <f>'Elektr_IIst-program szczegółowy'!AA62+'Elektr_IIst-program szczegółowy'!AX62</f>
        <v>560</v>
      </c>
      <c r="O62" s="149">
        <f>'Elektr_IIst-program szczegółowy'!X62+'Elektr_IIst-program szczegółowy'!AU62</f>
        <v>64</v>
      </c>
      <c r="P62" s="146" t="str">
        <f>IF('Elektr_IIst-program szczegółowy'!V62&gt;0,'Elektr_IIst-program szczegółowy'!V62," ")</f>
        <v xml:space="preserve"> </v>
      </c>
      <c r="Q62" s="150">
        <f t="shared" ref="Q62:AV62" si="22">SUM(Q44:Q61)</f>
        <v>65</v>
      </c>
      <c r="R62" s="150">
        <f t="shared" si="22"/>
        <v>74</v>
      </c>
      <c r="S62" s="150">
        <f t="shared" si="22"/>
        <v>44</v>
      </c>
      <c r="T62" s="150">
        <f t="shared" si="22"/>
        <v>1</v>
      </c>
      <c r="U62" s="150">
        <f t="shared" si="22"/>
        <v>6</v>
      </c>
      <c r="V62" s="150">
        <f t="shared" si="22"/>
        <v>5</v>
      </c>
      <c r="W62" s="150">
        <f t="shared" si="22"/>
        <v>0</v>
      </c>
      <c r="X62" s="150">
        <f t="shared" si="22"/>
        <v>0</v>
      </c>
      <c r="Y62" s="150">
        <f t="shared" si="22"/>
        <v>0</v>
      </c>
      <c r="Z62" s="150">
        <f t="shared" si="22"/>
        <v>0</v>
      </c>
      <c r="AA62" s="150">
        <f t="shared" si="22"/>
        <v>1</v>
      </c>
      <c r="AB62" s="150">
        <f t="shared" si="22"/>
        <v>1</v>
      </c>
      <c r="AC62" s="150">
        <f t="shared" si="22"/>
        <v>1</v>
      </c>
      <c r="AD62" s="150">
        <f t="shared" si="22"/>
        <v>1</v>
      </c>
      <c r="AE62" s="150">
        <f t="shared" si="22"/>
        <v>1</v>
      </c>
      <c r="AF62" s="150">
        <f t="shared" si="22"/>
        <v>1</v>
      </c>
      <c r="AG62" s="150">
        <f t="shared" si="22"/>
        <v>3</v>
      </c>
      <c r="AH62" s="150">
        <f t="shared" si="22"/>
        <v>0</v>
      </c>
      <c r="AI62" s="150">
        <f t="shared" si="22"/>
        <v>0</v>
      </c>
      <c r="AJ62" s="150">
        <f t="shared" si="22"/>
        <v>1</v>
      </c>
      <c r="AK62" s="150">
        <f t="shared" si="22"/>
        <v>0</v>
      </c>
      <c r="AL62" s="150">
        <f t="shared" si="22"/>
        <v>0</v>
      </c>
      <c r="AM62" s="150">
        <f t="shared" si="22"/>
        <v>0</v>
      </c>
      <c r="AN62" s="150">
        <f t="shared" si="22"/>
        <v>1</v>
      </c>
      <c r="AO62" s="150">
        <f t="shared" si="22"/>
        <v>0</v>
      </c>
      <c r="AP62" s="150">
        <f t="shared" si="22"/>
        <v>1</v>
      </c>
      <c r="AQ62" s="150">
        <f t="shared" si="22"/>
        <v>2</v>
      </c>
      <c r="AR62" s="150">
        <f t="shared" si="22"/>
        <v>2</v>
      </c>
      <c r="AS62" s="150">
        <f t="shared" si="22"/>
        <v>2</v>
      </c>
      <c r="AT62" s="150">
        <f t="shared" si="22"/>
        <v>0</v>
      </c>
      <c r="AU62" s="150">
        <f t="shared" si="22"/>
        <v>0</v>
      </c>
      <c r="AV62" s="150">
        <f t="shared" si="22"/>
        <v>0</v>
      </c>
      <c r="AW62" s="150">
        <f t="shared" ref="AW62:CH62" si="23">SUM(AW44:AW61)</f>
        <v>0</v>
      </c>
      <c r="AX62" s="150">
        <f t="shared" si="23"/>
        <v>1</v>
      </c>
      <c r="AY62" s="150">
        <f t="shared" si="23"/>
        <v>0</v>
      </c>
      <c r="AZ62" s="150">
        <f t="shared" si="23"/>
        <v>0</v>
      </c>
      <c r="BA62" s="150">
        <f t="shared" si="23"/>
        <v>2</v>
      </c>
      <c r="BB62" s="150">
        <f t="shared" si="23"/>
        <v>2</v>
      </c>
      <c r="BC62" s="150">
        <f t="shared" si="23"/>
        <v>4</v>
      </c>
      <c r="BD62" s="150">
        <f t="shared" si="23"/>
        <v>2</v>
      </c>
      <c r="BE62" s="150">
        <f t="shared" si="23"/>
        <v>3</v>
      </c>
      <c r="BF62" s="150">
        <f t="shared" si="23"/>
        <v>3</v>
      </c>
      <c r="BG62" s="150">
        <f t="shared" si="23"/>
        <v>2</v>
      </c>
      <c r="BH62" s="150">
        <f t="shared" si="23"/>
        <v>4</v>
      </c>
      <c r="BI62" s="150">
        <f t="shared" si="23"/>
        <v>3</v>
      </c>
      <c r="BJ62" s="150">
        <f t="shared" si="23"/>
        <v>0</v>
      </c>
      <c r="BK62" s="150">
        <f t="shared" si="23"/>
        <v>0</v>
      </c>
      <c r="BL62" s="150">
        <f t="shared" si="23"/>
        <v>0</v>
      </c>
      <c r="BM62" s="150">
        <f t="shared" si="23"/>
        <v>0</v>
      </c>
      <c r="BN62" s="150">
        <f t="shared" si="23"/>
        <v>1</v>
      </c>
      <c r="BO62" s="150">
        <f t="shared" si="23"/>
        <v>2</v>
      </c>
      <c r="BP62" s="150">
        <f t="shared" si="23"/>
        <v>4</v>
      </c>
      <c r="BQ62" s="150">
        <f t="shared" si="23"/>
        <v>0</v>
      </c>
      <c r="BR62" s="150">
        <f t="shared" si="23"/>
        <v>0</v>
      </c>
      <c r="BS62" s="150">
        <f t="shared" si="23"/>
        <v>1</v>
      </c>
      <c r="BT62" s="151">
        <f t="shared" ref="BT62:BY62" si="24">SUM(BT44:BT61)</f>
        <v>1</v>
      </c>
      <c r="BU62" s="152">
        <f t="shared" si="24"/>
        <v>0</v>
      </c>
      <c r="BV62" s="150">
        <f t="shared" si="24"/>
        <v>0</v>
      </c>
      <c r="BW62" s="150">
        <f t="shared" si="24"/>
        <v>0</v>
      </c>
      <c r="BX62" s="150">
        <f t="shared" si="24"/>
        <v>0</v>
      </c>
      <c r="BY62" s="150">
        <f t="shared" si="24"/>
        <v>0</v>
      </c>
      <c r="BZ62" s="151">
        <f t="shared" si="23"/>
        <v>0</v>
      </c>
      <c r="CA62" s="152">
        <f t="shared" si="23"/>
        <v>3</v>
      </c>
      <c r="CB62" s="150">
        <f t="shared" si="23"/>
        <v>3</v>
      </c>
      <c r="CC62" s="150">
        <f t="shared" si="23"/>
        <v>10</v>
      </c>
      <c r="CD62" s="150">
        <f t="shared" si="23"/>
        <v>7</v>
      </c>
      <c r="CE62" s="150">
        <f t="shared" si="23"/>
        <v>1</v>
      </c>
      <c r="CF62" s="150">
        <f t="shared" si="23"/>
        <v>1</v>
      </c>
      <c r="CG62" s="150">
        <f t="shared" si="23"/>
        <v>1</v>
      </c>
      <c r="CH62" s="150">
        <f t="shared" si="23"/>
        <v>11</v>
      </c>
      <c r="CI62" s="150">
        <f t="shared" ref="CI62:DB62" si="25">SUM(CI44:CI61)</f>
        <v>7</v>
      </c>
      <c r="CJ62" s="150">
        <f t="shared" si="25"/>
        <v>9</v>
      </c>
      <c r="CK62" s="150">
        <f t="shared" si="25"/>
        <v>3</v>
      </c>
      <c r="CL62" s="150">
        <f t="shared" si="25"/>
        <v>0</v>
      </c>
      <c r="CM62" s="150">
        <f t="shared" si="25"/>
        <v>0</v>
      </c>
      <c r="CN62" s="150">
        <f t="shared" si="25"/>
        <v>2</v>
      </c>
      <c r="CO62" s="150">
        <f t="shared" si="25"/>
        <v>6</v>
      </c>
      <c r="CP62" s="150">
        <f t="shared" si="25"/>
        <v>0</v>
      </c>
      <c r="CQ62" s="150">
        <f t="shared" si="25"/>
        <v>2</v>
      </c>
      <c r="CR62" s="150">
        <f t="shared" si="25"/>
        <v>2</v>
      </c>
      <c r="CS62" s="150">
        <f t="shared" si="25"/>
        <v>2</v>
      </c>
      <c r="CT62" s="150">
        <f t="shared" si="25"/>
        <v>1</v>
      </c>
      <c r="CU62" s="153">
        <f t="shared" si="25"/>
        <v>3</v>
      </c>
      <c r="CV62" s="154">
        <f t="shared" si="25"/>
        <v>2</v>
      </c>
      <c r="CW62" s="150">
        <f t="shared" si="25"/>
        <v>14</v>
      </c>
      <c r="CX62" s="150">
        <f t="shared" si="25"/>
        <v>11</v>
      </c>
      <c r="CY62" s="150">
        <f t="shared" si="25"/>
        <v>13</v>
      </c>
      <c r="CZ62" s="150">
        <f t="shared" si="25"/>
        <v>0</v>
      </c>
      <c r="DA62" s="150">
        <f t="shared" si="25"/>
        <v>3</v>
      </c>
      <c r="DB62" s="151">
        <f t="shared" si="25"/>
        <v>1</v>
      </c>
      <c r="DC62" s="152">
        <f t="shared" ref="DC62:FN62" si="26">SUM(DC44:DC61)</f>
        <v>0</v>
      </c>
      <c r="DD62" s="150">
        <f t="shared" si="26"/>
        <v>0</v>
      </c>
      <c r="DE62" s="150">
        <f t="shared" si="26"/>
        <v>0</v>
      </c>
      <c r="DF62" s="150">
        <f t="shared" si="26"/>
        <v>0</v>
      </c>
      <c r="DG62" s="150">
        <f t="shared" si="26"/>
        <v>0</v>
      </c>
      <c r="DH62" s="150">
        <f t="shared" si="26"/>
        <v>0</v>
      </c>
      <c r="DI62" s="150">
        <f t="shared" si="26"/>
        <v>0</v>
      </c>
      <c r="DJ62" s="150">
        <f t="shared" si="26"/>
        <v>0</v>
      </c>
      <c r="DK62" s="150">
        <f t="shared" si="26"/>
        <v>0</v>
      </c>
      <c r="DL62" s="150">
        <f t="shared" si="26"/>
        <v>0</v>
      </c>
      <c r="DM62" s="150">
        <f t="shared" si="26"/>
        <v>0</v>
      </c>
      <c r="DN62" s="150">
        <f t="shared" si="26"/>
        <v>0</v>
      </c>
      <c r="DO62" s="150">
        <f t="shared" si="26"/>
        <v>0</v>
      </c>
      <c r="DP62" s="150">
        <f t="shared" si="26"/>
        <v>0</v>
      </c>
      <c r="DQ62" s="150">
        <f t="shared" si="26"/>
        <v>0</v>
      </c>
      <c r="DR62" s="150">
        <f t="shared" si="26"/>
        <v>0</v>
      </c>
      <c r="DS62" s="150">
        <f t="shared" si="26"/>
        <v>0</v>
      </c>
      <c r="DT62" s="150">
        <f t="shared" si="26"/>
        <v>0</v>
      </c>
      <c r="DU62" s="150">
        <f t="shared" si="26"/>
        <v>0</v>
      </c>
      <c r="DV62" s="150">
        <f t="shared" si="26"/>
        <v>0</v>
      </c>
      <c r="DW62" s="150">
        <f t="shared" si="26"/>
        <v>0</v>
      </c>
      <c r="DX62" s="150">
        <f t="shared" si="26"/>
        <v>0</v>
      </c>
      <c r="DY62" s="150">
        <f t="shared" si="26"/>
        <v>0</v>
      </c>
      <c r="DZ62" s="150">
        <f t="shared" si="26"/>
        <v>0</v>
      </c>
      <c r="EA62" s="150">
        <f t="shared" si="26"/>
        <v>0</v>
      </c>
      <c r="EB62" s="150">
        <f t="shared" si="26"/>
        <v>0</v>
      </c>
      <c r="EC62" s="150">
        <f t="shared" si="26"/>
        <v>0</v>
      </c>
      <c r="ED62" s="150">
        <f t="shared" si="26"/>
        <v>0</v>
      </c>
      <c r="EE62" s="150">
        <f t="shared" si="26"/>
        <v>0</v>
      </c>
      <c r="EF62" s="150">
        <f t="shared" si="26"/>
        <v>0</v>
      </c>
      <c r="EG62" s="150">
        <f t="shared" si="26"/>
        <v>0</v>
      </c>
      <c r="EH62" s="150">
        <f t="shared" si="26"/>
        <v>0</v>
      </c>
      <c r="EI62" s="150">
        <f t="shared" si="26"/>
        <v>0</v>
      </c>
      <c r="EJ62" s="150">
        <f t="shared" si="26"/>
        <v>0</v>
      </c>
      <c r="EK62" s="150">
        <f t="shared" si="26"/>
        <v>0</v>
      </c>
      <c r="EL62" s="150">
        <f t="shared" si="26"/>
        <v>0</v>
      </c>
      <c r="EM62" s="150">
        <f t="shared" si="26"/>
        <v>0</v>
      </c>
      <c r="EN62" s="150">
        <f t="shared" si="26"/>
        <v>0</v>
      </c>
      <c r="EO62" s="150">
        <f t="shared" si="26"/>
        <v>0</v>
      </c>
      <c r="EP62" s="150">
        <f t="shared" si="26"/>
        <v>0</v>
      </c>
      <c r="EQ62" s="150">
        <f t="shared" si="26"/>
        <v>0</v>
      </c>
      <c r="ER62" s="150">
        <f t="shared" si="26"/>
        <v>0</v>
      </c>
      <c r="ES62" s="150">
        <f t="shared" si="26"/>
        <v>0</v>
      </c>
      <c r="ET62" s="150">
        <f t="shared" si="26"/>
        <v>0</v>
      </c>
      <c r="EU62" s="150">
        <f t="shared" si="26"/>
        <v>0</v>
      </c>
      <c r="EV62" s="150">
        <f t="shared" si="26"/>
        <v>0</v>
      </c>
      <c r="EW62" s="150">
        <f t="shared" si="26"/>
        <v>0</v>
      </c>
      <c r="EX62" s="150">
        <f t="shared" si="26"/>
        <v>0</v>
      </c>
      <c r="EY62" s="150">
        <f t="shared" si="26"/>
        <v>0</v>
      </c>
      <c r="EZ62" s="150">
        <f t="shared" si="26"/>
        <v>0</v>
      </c>
      <c r="FA62" s="150">
        <f t="shared" si="26"/>
        <v>0</v>
      </c>
      <c r="FB62" s="150">
        <f t="shared" si="26"/>
        <v>0</v>
      </c>
      <c r="FC62" s="150">
        <f t="shared" si="26"/>
        <v>0</v>
      </c>
      <c r="FD62" s="150">
        <f t="shared" si="26"/>
        <v>0</v>
      </c>
      <c r="FE62" s="150">
        <f t="shared" si="26"/>
        <v>0</v>
      </c>
      <c r="FF62" s="150">
        <f t="shared" si="26"/>
        <v>0</v>
      </c>
      <c r="FG62" s="150">
        <f t="shared" si="26"/>
        <v>0</v>
      </c>
      <c r="FH62" s="150">
        <f t="shared" si="26"/>
        <v>0</v>
      </c>
      <c r="FI62" s="150">
        <f t="shared" si="26"/>
        <v>0</v>
      </c>
      <c r="FJ62" s="150">
        <f t="shared" si="26"/>
        <v>0</v>
      </c>
      <c r="FK62" s="150">
        <f t="shared" si="26"/>
        <v>0</v>
      </c>
      <c r="FL62" s="150">
        <f t="shared" si="26"/>
        <v>0</v>
      </c>
      <c r="FM62" s="150">
        <f t="shared" si="26"/>
        <v>0</v>
      </c>
      <c r="FN62" s="150">
        <f t="shared" si="26"/>
        <v>0</v>
      </c>
      <c r="FO62" s="150">
        <f t="shared" ref="FO62:HZ62" si="27">SUM(FO44:FO61)</f>
        <v>0</v>
      </c>
      <c r="FP62" s="150">
        <f t="shared" si="27"/>
        <v>0</v>
      </c>
      <c r="FQ62" s="150">
        <f t="shared" si="27"/>
        <v>0</v>
      </c>
      <c r="FR62" s="150">
        <f t="shared" si="27"/>
        <v>0</v>
      </c>
      <c r="FS62" s="150">
        <f t="shared" si="27"/>
        <v>0</v>
      </c>
      <c r="FT62" s="150">
        <f t="shared" si="27"/>
        <v>0</v>
      </c>
      <c r="FU62" s="150">
        <f t="shared" si="27"/>
        <v>0</v>
      </c>
      <c r="FV62" s="150">
        <f t="shared" si="27"/>
        <v>0</v>
      </c>
      <c r="FW62" s="150">
        <f t="shared" si="27"/>
        <v>0</v>
      </c>
      <c r="FX62" s="150">
        <f t="shared" si="27"/>
        <v>0</v>
      </c>
      <c r="FY62" s="150">
        <f t="shared" si="27"/>
        <v>0</v>
      </c>
      <c r="FZ62" s="150">
        <f t="shared" si="27"/>
        <v>0</v>
      </c>
      <c r="GA62" s="150">
        <f t="shared" si="27"/>
        <v>0</v>
      </c>
      <c r="GB62" s="150">
        <f t="shared" si="27"/>
        <v>0</v>
      </c>
      <c r="GC62" s="150">
        <f t="shared" si="27"/>
        <v>0</v>
      </c>
      <c r="GD62" s="150">
        <f t="shared" si="27"/>
        <v>0</v>
      </c>
      <c r="GE62" s="150">
        <f t="shared" si="27"/>
        <v>0</v>
      </c>
      <c r="GF62" s="150">
        <f t="shared" si="27"/>
        <v>0</v>
      </c>
      <c r="GG62" s="150">
        <f t="shared" si="27"/>
        <v>0</v>
      </c>
      <c r="GH62" s="150">
        <f t="shared" si="27"/>
        <v>0</v>
      </c>
      <c r="GI62" s="150">
        <f t="shared" si="27"/>
        <v>0</v>
      </c>
      <c r="GJ62" s="150">
        <f t="shared" si="27"/>
        <v>0</v>
      </c>
      <c r="GK62" s="150">
        <f t="shared" si="27"/>
        <v>0</v>
      </c>
      <c r="GL62" s="150">
        <f t="shared" si="27"/>
        <v>0</v>
      </c>
      <c r="GM62" s="150">
        <f t="shared" si="27"/>
        <v>0</v>
      </c>
      <c r="GN62" s="153">
        <f t="shared" si="27"/>
        <v>0</v>
      </c>
      <c r="GO62" s="154">
        <f t="shared" si="27"/>
        <v>0</v>
      </c>
      <c r="GP62" s="150">
        <f t="shared" si="27"/>
        <v>0</v>
      </c>
      <c r="GQ62" s="150">
        <f t="shared" si="27"/>
        <v>0</v>
      </c>
      <c r="GR62" s="150">
        <f t="shared" si="27"/>
        <v>0</v>
      </c>
      <c r="GS62" s="150">
        <f t="shared" si="27"/>
        <v>0</v>
      </c>
      <c r="GT62" s="150">
        <f t="shared" si="27"/>
        <v>0</v>
      </c>
      <c r="GU62" s="150">
        <f t="shared" si="27"/>
        <v>0</v>
      </c>
      <c r="GV62" s="150">
        <f t="shared" si="27"/>
        <v>0</v>
      </c>
      <c r="GW62" s="150">
        <f t="shared" si="27"/>
        <v>0</v>
      </c>
      <c r="GX62" s="150">
        <f t="shared" si="27"/>
        <v>0</v>
      </c>
      <c r="GY62" s="150">
        <f t="shared" si="27"/>
        <v>0</v>
      </c>
      <c r="GZ62" s="150">
        <f t="shared" si="27"/>
        <v>0</v>
      </c>
      <c r="HA62" s="150">
        <f t="shared" si="27"/>
        <v>0</v>
      </c>
      <c r="HB62" s="150">
        <f t="shared" si="27"/>
        <v>0</v>
      </c>
      <c r="HC62" s="150">
        <f t="shared" si="27"/>
        <v>0</v>
      </c>
      <c r="HD62" s="150">
        <f t="shared" si="27"/>
        <v>0</v>
      </c>
      <c r="HE62" s="150">
        <f t="shared" si="27"/>
        <v>0</v>
      </c>
      <c r="HF62" s="150">
        <f t="shared" si="27"/>
        <v>0</v>
      </c>
      <c r="HG62" s="150">
        <f t="shared" si="27"/>
        <v>0</v>
      </c>
      <c r="HH62" s="150">
        <f t="shared" si="27"/>
        <v>0</v>
      </c>
      <c r="HI62" s="150">
        <f t="shared" si="27"/>
        <v>0</v>
      </c>
      <c r="HJ62" s="150">
        <f t="shared" si="27"/>
        <v>0</v>
      </c>
      <c r="HK62" s="150">
        <f t="shared" si="27"/>
        <v>0</v>
      </c>
      <c r="HL62" s="150">
        <f t="shared" si="27"/>
        <v>0</v>
      </c>
      <c r="HM62" s="150">
        <f t="shared" si="27"/>
        <v>0</v>
      </c>
      <c r="HN62" s="150">
        <f t="shared" si="27"/>
        <v>0</v>
      </c>
      <c r="HO62" s="150">
        <f t="shared" si="27"/>
        <v>0</v>
      </c>
      <c r="HP62" s="150">
        <f t="shared" si="27"/>
        <v>0</v>
      </c>
      <c r="HQ62" s="150">
        <f t="shared" si="27"/>
        <v>0</v>
      </c>
      <c r="HR62" s="150">
        <f t="shared" si="27"/>
        <v>0</v>
      </c>
      <c r="HS62" s="150">
        <f t="shared" si="27"/>
        <v>0</v>
      </c>
      <c r="HT62" s="150">
        <f t="shared" si="27"/>
        <v>0</v>
      </c>
      <c r="HU62" s="150">
        <f t="shared" si="27"/>
        <v>0</v>
      </c>
      <c r="HV62" s="150">
        <f t="shared" si="27"/>
        <v>0</v>
      </c>
      <c r="HW62" s="150">
        <f t="shared" si="27"/>
        <v>0</v>
      </c>
      <c r="HX62" s="150">
        <f t="shared" si="27"/>
        <v>0</v>
      </c>
      <c r="HY62" s="150">
        <f t="shared" si="27"/>
        <v>0</v>
      </c>
      <c r="HZ62" s="150">
        <f t="shared" si="27"/>
        <v>0</v>
      </c>
      <c r="IA62" s="150">
        <f t="shared" ref="IA62:KL62" si="28">SUM(IA44:IA61)</f>
        <v>0</v>
      </c>
      <c r="IB62" s="150">
        <f t="shared" si="28"/>
        <v>0</v>
      </c>
      <c r="IC62" s="150">
        <f t="shared" si="28"/>
        <v>0</v>
      </c>
      <c r="ID62" s="150">
        <f t="shared" si="28"/>
        <v>0</v>
      </c>
      <c r="IE62" s="150">
        <f t="shared" si="28"/>
        <v>0</v>
      </c>
      <c r="IF62" s="150">
        <f t="shared" si="28"/>
        <v>0</v>
      </c>
      <c r="IG62" s="150">
        <f t="shared" si="28"/>
        <v>0</v>
      </c>
      <c r="IH62" s="150">
        <f t="shared" si="28"/>
        <v>0</v>
      </c>
      <c r="II62" s="150">
        <f t="shared" si="28"/>
        <v>0</v>
      </c>
      <c r="IJ62" s="150">
        <f t="shared" si="28"/>
        <v>0</v>
      </c>
      <c r="IK62" s="150">
        <f t="shared" si="28"/>
        <v>0</v>
      </c>
      <c r="IL62" s="150">
        <f t="shared" si="28"/>
        <v>0</v>
      </c>
      <c r="IM62" s="150">
        <f t="shared" si="28"/>
        <v>0</v>
      </c>
      <c r="IN62" s="150">
        <f t="shared" si="28"/>
        <v>0</v>
      </c>
      <c r="IO62" s="150">
        <f t="shared" si="28"/>
        <v>0</v>
      </c>
      <c r="IP62" s="150">
        <f t="shared" si="28"/>
        <v>0</v>
      </c>
      <c r="IQ62" s="150">
        <f t="shared" si="28"/>
        <v>0</v>
      </c>
      <c r="IR62" s="150">
        <f t="shared" si="28"/>
        <v>0</v>
      </c>
      <c r="IS62" s="150">
        <f t="shared" si="28"/>
        <v>0</v>
      </c>
      <c r="IT62" s="150">
        <f>SUM(IT44:IT61)</f>
        <v>0</v>
      </c>
      <c r="IU62" s="150">
        <f t="shared" si="28"/>
        <v>0</v>
      </c>
      <c r="IV62" s="150">
        <f t="shared" si="28"/>
        <v>0</v>
      </c>
      <c r="IW62" s="150">
        <f t="shared" si="28"/>
        <v>0</v>
      </c>
      <c r="IX62" s="150">
        <f t="shared" si="28"/>
        <v>0</v>
      </c>
      <c r="IY62" s="150">
        <f t="shared" si="28"/>
        <v>0</v>
      </c>
      <c r="IZ62" s="150">
        <f t="shared" si="28"/>
        <v>0</v>
      </c>
      <c r="JA62" s="150">
        <f t="shared" si="28"/>
        <v>0</v>
      </c>
      <c r="JB62" s="150">
        <f t="shared" si="28"/>
        <v>0</v>
      </c>
      <c r="JC62" s="150">
        <f t="shared" si="28"/>
        <v>0</v>
      </c>
      <c r="JD62" s="150">
        <f t="shared" si="28"/>
        <v>0</v>
      </c>
      <c r="JE62" s="150">
        <f t="shared" si="28"/>
        <v>0</v>
      </c>
      <c r="JF62" s="150">
        <f t="shared" si="28"/>
        <v>0</v>
      </c>
      <c r="JG62" s="150">
        <f t="shared" si="28"/>
        <v>0</v>
      </c>
      <c r="JH62" s="150">
        <f t="shared" si="28"/>
        <v>0</v>
      </c>
      <c r="JI62" s="150">
        <f t="shared" si="28"/>
        <v>0</v>
      </c>
      <c r="JJ62" s="150">
        <f t="shared" si="28"/>
        <v>0</v>
      </c>
      <c r="JK62" s="150">
        <f t="shared" si="28"/>
        <v>0</v>
      </c>
      <c r="JL62" s="150">
        <f t="shared" si="28"/>
        <v>0</v>
      </c>
      <c r="JM62" s="150">
        <f t="shared" si="28"/>
        <v>0</v>
      </c>
      <c r="JN62" s="150">
        <f t="shared" si="28"/>
        <v>0</v>
      </c>
      <c r="JO62" s="150">
        <f t="shared" si="28"/>
        <v>0</v>
      </c>
      <c r="JP62" s="150">
        <f t="shared" si="28"/>
        <v>0</v>
      </c>
      <c r="JQ62" s="150">
        <f t="shared" si="28"/>
        <v>0</v>
      </c>
      <c r="JR62" s="150">
        <f t="shared" si="28"/>
        <v>0</v>
      </c>
      <c r="JS62" s="150">
        <f t="shared" si="28"/>
        <v>0</v>
      </c>
      <c r="JT62" s="150">
        <f t="shared" si="28"/>
        <v>0</v>
      </c>
      <c r="JU62" s="150">
        <f t="shared" si="28"/>
        <v>0</v>
      </c>
      <c r="JV62" s="150">
        <f t="shared" si="28"/>
        <v>0</v>
      </c>
      <c r="JW62" s="150">
        <f t="shared" si="28"/>
        <v>0</v>
      </c>
      <c r="JX62" s="150">
        <f t="shared" si="28"/>
        <v>0</v>
      </c>
      <c r="JY62" s="151">
        <f t="shared" si="28"/>
        <v>0</v>
      </c>
      <c r="JZ62" s="151">
        <f t="shared" si="28"/>
        <v>0</v>
      </c>
      <c r="KA62" s="152">
        <f t="shared" si="28"/>
        <v>0</v>
      </c>
      <c r="KB62" s="150">
        <f t="shared" si="28"/>
        <v>0</v>
      </c>
      <c r="KC62" s="150">
        <f t="shared" si="28"/>
        <v>0</v>
      </c>
      <c r="KD62" s="150">
        <f t="shared" si="28"/>
        <v>0</v>
      </c>
      <c r="KE62" s="150">
        <f t="shared" si="28"/>
        <v>0</v>
      </c>
      <c r="KF62" s="150">
        <f t="shared" si="28"/>
        <v>0</v>
      </c>
      <c r="KG62" s="150">
        <f t="shared" si="28"/>
        <v>0</v>
      </c>
      <c r="KH62" s="150">
        <f t="shared" si="28"/>
        <v>0</v>
      </c>
      <c r="KI62" s="150">
        <f t="shared" si="28"/>
        <v>0</v>
      </c>
      <c r="KJ62" s="150">
        <f t="shared" si="28"/>
        <v>0</v>
      </c>
      <c r="KK62" s="150">
        <f t="shared" si="28"/>
        <v>0</v>
      </c>
      <c r="KL62" s="150">
        <f t="shared" si="28"/>
        <v>0</v>
      </c>
      <c r="KM62" s="150">
        <f t="shared" ref="KM62:KR62" si="29">SUM(KM44:KM61)</f>
        <v>0</v>
      </c>
      <c r="KN62" s="150">
        <f t="shared" si="29"/>
        <v>0</v>
      </c>
      <c r="KO62" s="153">
        <f t="shared" si="29"/>
        <v>0</v>
      </c>
      <c r="KP62" s="154">
        <f t="shared" si="29"/>
        <v>0</v>
      </c>
      <c r="KQ62" s="150">
        <f t="shared" si="29"/>
        <v>0</v>
      </c>
      <c r="KR62" s="153">
        <f t="shared" si="29"/>
        <v>0</v>
      </c>
    </row>
    <row r="63" spans="1:304" s="59" customFormat="1" ht="21.75" customHeight="1" thickBot="1" x14ac:dyDescent="0.3">
      <c r="A63" s="56" t="s">
        <v>21</v>
      </c>
      <c r="B63" s="57"/>
      <c r="C63" s="57"/>
      <c r="D63" s="57"/>
      <c r="E63" s="57"/>
      <c r="F63" s="57"/>
      <c r="G63" s="57"/>
      <c r="H63" s="58"/>
      <c r="I63" s="58"/>
      <c r="J63" s="155">
        <f>'Elektr_IIst-program szczegółowy'!M63</f>
        <v>3146</v>
      </c>
      <c r="K63" s="155">
        <f>'Elektr_IIst-program szczegółowy'!N63</f>
        <v>1715</v>
      </c>
      <c r="L63" s="155">
        <f>'Elektr_IIst-program szczegółowy'!O63</f>
        <v>1431</v>
      </c>
      <c r="M63" s="155">
        <f>'Elektr_IIst-program szczegółowy'!P63</f>
        <v>1431</v>
      </c>
      <c r="N63" s="155">
        <f>'Elektr_IIst-program szczegółowy'!Q63</f>
        <v>124</v>
      </c>
      <c r="O63" s="155">
        <f>'Elektr_IIst-program szczegółowy'!R63</f>
        <v>0</v>
      </c>
      <c r="P63" s="155">
        <f>'Elektr_IIst-program szczegółowy'!S63</f>
        <v>63.31428571428571</v>
      </c>
      <c r="Q63" s="155">
        <f t="shared" ref="Q63:AV63" si="30">SUM(Q20:Q42,Q44:Q61)</f>
        <v>158</v>
      </c>
      <c r="R63" s="155">
        <f t="shared" si="30"/>
        <v>157</v>
      </c>
      <c r="S63" s="155">
        <f t="shared" si="30"/>
        <v>88</v>
      </c>
      <c r="T63" s="155">
        <f t="shared" si="30"/>
        <v>5</v>
      </c>
      <c r="U63" s="155">
        <f t="shared" si="30"/>
        <v>11</v>
      </c>
      <c r="V63" s="155">
        <f t="shared" si="30"/>
        <v>10</v>
      </c>
      <c r="W63" s="155">
        <f t="shared" si="30"/>
        <v>2</v>
      </c>
      <c r="X63" s="155">
        <f t="shared" si="30"/>
        <v>2</v>
      </c>
      <c r="Y63" s="155">
        <f t="shared" si="30"/>
        <v>2</v>
      </c>
      <c r="Z63" s="155">
        <f t="shared" si="30"/>
        <v>1</v>
      </c>
      <c r="AA63" s="155">
        <f t="shared" si="30"/>
        <v>1</v>
      </c>
      <c r="AB63" s="155">
        <f t="shared" si="30"/>
        <v>1</v>
      </c>
      <c r="AC63" s="155">
        <f t="shared" si="30"/>
        <v>2</v>
      </c>
      <c r="AD63" s="155">
        <f t="shared" si="30"/>
        <v>1</v>
      </c>
      <c r="AE63" s="155">
        <f t="shared" si="30"/>
        <v>2</v>
      </c>
      <c r="AF63" s="155">
        <f t="shared" si="30"/>
        <v>1</v>
      </c>
      <c r="AG63" s="155">
        <f t="shared" si="30"/>
        <v>4</v>
      </c>
      <c r="AH63" s="155">
        <f t="shared" si="30"/>
        <v>1</v>
      </c>
      <c r="AI63" s="155">
        <f t="shared" si="30"/>
        <v>1</v>
      </c>
      <c r="AJ63" s="155">
        <f t="shared" si="30"/>
        <v>2</v>
      </c>
      <c r="AK63" s="155">
        <f t="shared" si="30"/>
        <v>1</v>
      </c>
      <c r="AL63" s="155">
        <f t="shared" si="30"/>
        <v>1</v>
      </c>
      <c r="AM63" s="155">
        <f t="shared" si="30"/>
        <v>1</v>
      </c>
      <c r="AN63" s="155">
        <f t="shared" si="30"/>
        <v>2</v>
      </c>
      <c r="AO63" s="155">
        <f t="shared" si="30"/>
        <v>1</v>
      </c>
      <c r="AP63" s="155">
        <f t="shared" si="30"/>
        <v>1</v>
      </c>
      <c r="AQ63" s="155">
        <f t="shared" si="30"/>
        <v>6</v>
      </c>
      <c r="AR63" s="155">
        <f t="shared" si="30"/>
        <v>6</v>
      </c>
      <c r="AS63" s="155">
        <f t="shared" si="30"/>
        <v>5</v>
      </c>
      <c r="AT63" s="155">
        <f t="shared" si="30"/>
        <v>1</v>
      </c>
      <c r="AU63" s="155">
        <f t="shared" si="30"/>
        <v>1</v>
      </c>
      <c r="AV63" s="155">
        <f t="shared" si="30"/>
        <v>1</v>
      </c>
      <c r="AW63" s="155">
        <f t="shared" ref="AW63:CH63" si="31">SUM(AW20:AW42,AW44:AW61)</f>
        <v>2</v>
      </c>
      <c r="AX63" s="155">
        <f t="shared" si="31"/>
        <v>1</v>
      </c>
      <c r="AY63" s="155">
        <f t="shared" si="31"/>
        <v>1</v>
      </c>
      <c r="AZ63" s="155">
        <f t="shared" si="31"/>
        <v>1</v>
      </c>
      <c r="BA63" s="155">
        <f t="shared" si="31"/>
        <v>4</v>
      </c>
      <c r="BB63" s="155">
        <f t="shared" si="31"/>
        <v>4</v>
      </c>
      <c r="BC63" s="155">
        <f t="shared" si="31"/>
        <v>8</v>
      </c>
      <c r="BD63" s="155">
        <f t="shared" si="31"/>
        <v>5</v>
      </c>
      <c r="BE63" s="155">
        <f t="shared" si="31"/>
        <v>5</v>
      </c>
      <c r="BF63" s="155">
        <f t="shared" si="31"/>
        <v>5</v>
      </c>
      <c r="BG63" s="155">
        <f t="shared" si="31"/>
        <v>4</v>
      </c>
      <c r="BH63" s="155">
        <f t="shared" si="31"/>
        <v>7</v>
      </c>
      <c r="BI63" s="155">
        <f t="shared" si="31"/>
        <v>5</v>
      </c>
      <c r="BJ63" s="155">
        <f t="shared" si="31"/>
        <v>1</v>
      </c>
      <c r="BK63" s="155">
        <f t="shared" si="31"/>
        <v>1</v>
      </c>
      <c r="BL63" s="155">
        <f t="shared" si="31"/>
        <v>1</v>
      </c>
      <c r="BM63" s="155">
        <f t="shared" si="31"/>
        <v>1</v>
      </c>
      <c r="BN63" s="155">
        <f t="shared" si="31"/>
        <v>1</v>
      </c>
      <c r="BO63" s="155">
        <f t="shared" si="31"/>
        <v>2</v>
      </c>
      <c r="BP63" s="155">
        <f t="shared" si="31"/>
        <v>7</v>
      </c>
      <c r="BQ63" s="155">
        <f t="shared" si="31"/>
        <v>1</v>
      </c>
      <c r="BR63" s="155">
        <f t="shared" si="31"/>
        <v>1</v>
      </c>
      <c r="BS63" s="155">
        <f t="shared" si="31"/>
        <v>4</v>
      </c>
      <c r="BT63" s="156">
        <f t="shared" ref="BT63:BY63" si="32">SUM(BT20:BT42,BT44:BT61)</f>
        <v>4</v>
      </c>
      <c r="BU63" s="157">
        <f t="shared" si="32"/>
        <v>1</v>
      </c>
      <c r="BV63" s="155">
        <f t="shared" si="32"/>
        <v>1</v>
      </c>
      <c r="BW63" s="155">
        <f t="shared" si="32"/>
        <v>1</v>
      </c>
      <c r="BX63" s="155">
        <f t="shared" si="32"/>
        <v>1</v>
      </c>
      <c r="BY63" s="155">
        <f t="shared" si="32"/>
        <v>1</v>
      </c>
      <c r="BZ63" s="156">
        <f t="shared" si="31"/>
        <v>1</v>
      </c>
      <c r="CA63" s="157">
        <f t="shared" si="31"/>
        <v>9</v>
      </c>
      <c r="CB63" s="155">
        <f t="shared" si="31"/>
        <v>9</v>
      </c>
      <c r="CC63" s="155">
        <f t="shared" si="31"/>
        <v>20</v>
      </c>
      <c r="CD63" s="155">
        <f t="shared" si="31"/>
        <v>18</v>
      </c>
      <c r="CE63" s="155">
        <f t="shared" si="31"/>
        <v>1</v>
      </c>
      <c r="CF63" s="155">
        <f t="shared" si="31"/>
        <v>1</v>
      </c>
      <c r="CG63" s="155">
        <f t="shared" si="31"/>
        <v>2</v>
      </c>
      <c r="CH63" s="155">
        <f t="shared" si="31"/>
        <v>20</v>
      </c>
      <c r="CI63" s="155">
        <f t="shared" ref="CI63:DB63" si="33">SUM(CI20:CI42,CI44:CI61)</f>
        <v>13</v>
      </c>
      <c r="CJ63" s="155">
        <f t="shared" si="33"/>
        <v>12</v>
      </c>
      <c r="CK63" s="155">
        <f t="shared" si="33"/>
        <v>8</v>
      </c>
      <c r="CL63" s="155">
        <f t="shared" si="33"/>
        <v>1</v>
      </c>
      <c r="CM63" s="155">
        <f t="shared" si="33"/>
        <v>2</v>
      </c>
      <c r="CN63" s="155">
        <f t="shared" si="33"/>
        <v>2</v>
      </c>
      <c r="CO63" s="155">
        <f t="shared" si="33"/>
        <v>13</v>
      </c>
      <c r="CP63" s="155">
        <f t="shared" si="33"/>
        <v>3</v>
      </c>
      <c r="CQ63" s="155">
        <f t="shared" si="33"/>
        <v>6</v>
      </c>
      <c r="CR63" s="155">
        <f t="shared" si="33"/>
        <v>5</v>
      </c>
      <c r="CS63" s="155">
        <f t="shared" si="33"/>
        <v>5</v>
      </c>
      <c r="CT63" s="155">
        <f t="shared" si="33"/>
        <v>1</v>
      </c>
      <c r="CU63" s="158">
        <f t="shared" si="33"/>
        <v>6</v>
      </c>
      <c r="CV63" s="159">
        <f t="shared" si="33"/>
        <v>4</v>
      </c>
      <c r="CW63" s="155">
        <f t="shared" si="33"/>
        <v>30</v>
      </c>
      <c r="CX63" s="155">
        <f t="shared" si="33"/>
        <v>18</v>
      </c>
      <c r="CY63" s="155">
        <f t="shared" si="33"/>
        <v>22</v>
      </c>
      <c r="CZ63" s="155">
        <f t="shared" si="33"/>
        <v>1</v>
      </c>
      <c r="DA63" s="155">
        <f t="shared" si="33"/>
        <v>8</v>
      </c>
      <c r="DB63" s="156">
        <f t="shared" si="33"/>
        <v>5</v>
      </c>
      <c r="DC63" s="157">
        <f t="shared" ref="DC63:FN63" si="34">SUM(DC20:DC42,DC44:DC61)</f>
        <v>0</v>
      </c>
      <c r="DD63" s="155">
        <f t="shared" si="34"/>
        <v>0</v>
      </c>
      <c r="DE63" s="155">
        <f t="shared" si="34"/>
        <v>0</v>
      </c>
      <c r="DF63" s="155">
        <f t="shared" si="34"/>
        <v>0</v>
      </c>
      <c r="DG63" s="155">
        <f t="shared" si="34"/>
        <v>0</v>
      </c>
      <c r="DH63" s="155">
        <f t="shared" si="34"/>
        <v>0</v>
      </c>
      <c r="DI63" s="155">
        <f t="shared" si="34"/>
        <v>0</v>
      </c>
      <c r="DJ63" s="155">
        <f t="shared" si="34"/>
        <v>0</v>
      </c>
      <c r="DK63" s="155">
        <f t="shared" si="34"/>
        <v>0</v>
      </c>
      <c r="DL63" s="155">
        <f t="shared" si="34"/>
        <v>0</v>
      </c>
      <c r="DM63" s="155">
        <f t="shared" si="34"/>
        <v>0</v>
      </c>
      <c r="DN63" s="155">
        <f t="shared" si="34"/>
        <v>0</v>
      </c>
      <c r="DO63" s="155">
        <f t="shared" si="34"/>
        <v>0</v>
      </c>
      <c r="DP63" s="155">
        <f t="shared" si="34"/>
        <v>0</v>
      </c>
      <c r="DQ63" s="155">
        <f t="shared" si="34"/>
        <v>0</v>
      </c>
      <c r="DR63" s="155">
        <f t="shared" si="34"/>
        <v>0</v>
      </c>
      <c r="DS63" s="155">
        <f t="shared" si="34"/>
        <v>0</v>
      </c>
      <c r="DT63" s="155">
        <f t="shared" si="34"/>
        <v>0</v>
      </c>
      <c r="DU63" s="155">
        <f t="shared" si="34"/>
        <v>0</v>
      </c>
      <c r="DV63" s="155">
        <f t="shared" si="34"/>
        <v>0</v>
      </c>
      <c r="DW63" s="155">
        <f t="shared" si="34"/>
        <v>0</v>
      </c>
      <c r="DX63" s="155">
        <f t="shared" si="34"/>
        <v>0</v>
      </c>
      <c r="DY63" s="155">
        <f t="shared" si="34"/>
        <v>0</v>
      </c>
      <c r="DZ63" s="155">
        <f t="shared" si="34"/>
        <v>0</v>
      </c>
      <c r="EA63" s="155">
        <f t="shared" si="34"/>
        <v>0</v>
      </c>
      <c r="EB63" s="155">
        <f t="shared" si="34"/>
        <v>0</v>
      </c>
      <c r="EC63" s="155">
        <f t="shared" si="34"/>
        <v>0</v>
      </c>
      <c r="ED63" s="155">
        <f t="shared" si="34"/>
        <v>0</v>
      </c>
      <c r="EE63" s="155">
        <f t="shared" si="34"/>
        <v>0</v>
      </c>
      <c r="EF63" s="155">
        <f t="shared" si="34"/>
        <v>0</v>
      </c>
      <c r="EG63" s="155">
        <f t="shared" si="34"/>
        <v>0</v>
      </c>
      <c r="EH63" s="155">
        <f t="shared" si="34"/>
        <v>0</v>
      </c>
      <c r="EI63" s="155">
        <f t="shared" si="34"/>
        <v>0</v>
      </c>
      <c r="EJ63" s="155">
        <f t="shared" si="34"/>
        <v>0</v>
      </c>
      <c r="EK63" s="155">
        <f t="shared" si="34"/>
        <v>0</v>
      </c>
      <c r="EL63" s="155">
        <f t="shared" si="34"/>
        <v>0</v>
      </c>
      <c r="EM63" s="155">
        <f t="shared" si="34"/>
        <v>0</v>
      </c>
      <c r="EN63" s="155">
        <f t="shared" si="34"/>
        <v>0</v>
      </c>
      <c r="EO63" s="155">
        <f t="shared" si="34"/>
        <v>0</v>
      </c>
      <c r="EP63" s="155">
        <f t="shared" si="34"/>
        <v>0</v>
      </c>
      <c r="EQ63" s="155">
        <f t="shared" si="34"/>
        <v>0</v>
      </c>
      <c r="ER63" s="155">
        <f t="shared" si="34"/>
        <v>0</v>
      </c>
      <c r="ES63" s="155">
        <f t="shared" si="34"/>
        <v>0</v>
      </c>
      <c r="ET63" s="155">
        <f t="shared" si="34"/>
        <v>0</v>
      </c>
      <c r="EU63" s="155">
        <f t="shared" si="34"/>
        <v>0</v>
      </c>
      <c r="EV63" s="155">
        <f t="shared" si="34"/>
        <v>0</v>
      </c>
      <c r="EW63" s="155">
        <f t="shared" si="34"/>
        <v>0</v>
      </c>
      <c r="EX63" s="155">
        <f t="shared" si="34"/>
        <v>0</v>
      </c>
      <c r="EY63" s="155">
        <f t="shared" si="34"/>
        <v>0</v>
      </c>
      <c r="EZ63" s="155">
        <f t="shared" si="34"/>
        <v>0</v>
      </c>
      <c r="FA63" s="155">
        <f t="shared" si="34"/>
        <v>0</v>
      </c>
      <c r="FB63" s="155">
        <f t="shared" si="34"/>
        <v>0</v>
      </c>
      <c r="FC63" s="155">
        <f t="shared" si="34"/>
        <v>0</v>
      </c>
      <c r="FD63" s="155">
        <f t="shared" si="34"/>
        <v>0</v>
      </c>
      <c r="FE63" s="155">
        <f t="shared" si="34"/>
        <v>0</v>
      </c>
      <c r="FF63" s="155">
        <f t="shared" si="34"/>
        <v>0</v>
      </c>
      <c r="FG63" s="155">
        <f t="shared" si="34"/>
        <v>0</v>
      </c>
      <c r="FH63" s="155">
        <f t="shared" si="34"/>
        <v>0</v>
      </c>
      <c r="FI63" s="155">
        <f t="shared" si="34"/>
        <v>0</v>
      </c>
      <c r="FJ63" s="155">
        <f t="shared" si="34"/>
        <v>0</v>
      </c>
      <c r="FK63" s="155">
        <f t="shared" si="34"/>
        <v>0</v>
      </c>
      <c r="FL63" s="155">
        <f t="shared" si="34"/>
        <v>0</v>
      </c>
      <c r="FM63" s="155">
        <f t="shared" si="34"/>
        <v>0</v>
      </c>
      <c r="FN63" s="155">
        <f t="shared" si="34"/>
        <v>0</v>
      </c>
      <c r="FO63" s="155">
        <f t="shared" ref="FO63:HZ63" si="35">SUM(FO20:FO42,FO44:FO61)</f>
        <v>0</v>
      </c>
      <c r="FP63" s="155">
        <f t="shared" si="35"/>
        <v>0</v>
      </c>
      <c r="FQ63" s="155">
        <f t="shared" si="35"/>
        <v>0</v>
      </c>
      <c r="FR63" s="155">
        <f t="shared" si="35"/>
        <v>0</v>
      </c>
      <c r="FS63" s="155">
        <f t="shared" si="35"/>
        <v>0</v>
      </c>
      <c r="FT63" s="155">
        <f t="shared" si="35"/>
        <v>0</v>
      </c>
      <c r="FU63" s="155">
        <f t="shared" si="35"/>
        <v>0</v>
      </c>
      <c r="FV63" s="155">
        <f t="shared" si="35"/>
        <v>0</v>
      </c>
      <c r="FW63" s="155">
        <f t="shared" si="35"/>
        <v>0</v>
      </c>
      <c r="FX63" s="155">
        <f t="shared" si="35"/>
        <v>0</v>
      </c>
      <c r="FY63" s="155">
        <f t="shared" si="35"/>
        <v>0</v>
      </c>
      <c r="FZ63" s="155">
        <f t="shared" si="35"/>
        <v>0</v>
      </c>
      <c r="GA63" s="155">
        <f t="shared" si="35"/>
        <v>0</v>
      </c>
      <c r="GB63" s="155">
        <f t="shared" si="35"/>
        <v>0</v>
      </c>
      <c r="GC63" s="155">
        <f t="shared" si="35"/>
        <v>0</v>
      </c>
      <c r="GD63" s="155">
        <f t="shared" si="35"/>
        <v>0</v>
      </c>
      <c r="GE63" s="155">
        <f t="shared" si="35"/>
        <v>0</v>
      </c>
      <c r="GF63" s="155">
        <f t="shared" si="35"/>
        <v>0</v>
      </c>
      <c r="GG63" s="155">
        <f t="shared" si="35"/>
        <v>0</v>
      </c>
      <c r="GH63" s="155">
        <f t="shared" si="35"/>
        <v>0</v>
      </c>
      <c r="GI63" s="155">
        <f t="shared" si="35"/>
        <v>0</v>
      </c>
      <c r="GJ63" s="155">
        <f t="shared" si="35"/>
        <v>0</v>
      </c>
      <c r="GK63" s="155">
        <f t="shared" si="35"/>
        <v>0</v>
      </c>
      <c r="GL63" s="155">
        <f t="shared" si="35"/>
        <v>0</v>
      </c>
      <c r="GM63" s="155">
        <f t="shared" si="35"/>
        <v>0</v>
      </c>
      <c r="GN63" s="158">
        <f t="shared" si="35"/>
        <v>0</v>
      </c>
      <c r="GO63" s="159">
        <f t="shared" si="35"/>
        <v>0</v>
      </c>
      <c r="GP63" s="155">
        <f t="shared" si="35"/>
        <v>0</v>
      </c>
      <c r="GQ63" s="155">
        <f t="shared" si="35"/>
        <v>0</v>
      </c>
      <c r="GR63" s="155">
        <f t="shared" si="35"/>
        <v>0</v>
      </c>
      <c r="GS63" s="155">
        <f t="shared" si="35"/>
        <v>0</v>
      </c>
      <c r="GT63" s="155">
        <f t="shared" si="35"/>
        <v>0</v>
      </c>
      <c r="GU63" s="155">
        <f t="shared" si="35"/>
        <v>0</v>
      </c>
      <c r="GV63" s="155">
        <f t="shared" si="35"/>
        <v>0</v>
      </c>
      <c r="GW63" s="155">
        <f t="shared" si="35"/>
        <v>0</v>
      </c>
      <c r="GX63" s="155">
        <f t="shared" si="35"/>
        <v>0</v>
      </c>
      <c r="GY63" s="155">
        <f t="shared" si="35"/>
        <v>0</v>
      </c>
      <c r="GZ63" s="155">
        <f t="shared" si="35"/>
        <v>0</v>
      </c>
      <c r="HA63" s="155">
        <f t="shared" si="35"/>
        <v>0</v>
      </c>
      <c r="HB63" s="155">
        <f t="shared" si="35"/>
        <v>0</v>
      </c>
      <c r="HC63" s="155">
        <f t="shared" si="35"/>
        <v>0</v>
      </c>
      <c r="HD63" s="155">
        <f t="shared" si="35"/>
        <v>0</v>
      </c>
      <c r="HE63" s="155">
        <f t="shared" si="35"/>
        <v>0</v>
      </c>
      <c r="HF63" s="155">
        <f t="shared" si="35"/>
        <v>0</v>
      </c>
      <c r="HG63" s="155">
        <f t="shared" si="35"/>
        <v>0</v>
      </c>
      <c r="HH63" s="155">
        <f t="shared" si="35"/>
        <v>0</v>
      </c>
      <c r="HI63" s="155">
        <f t="shared" si="35"/>
        <v>0</v>
      </c>
      <c r="HJ63" s="155">
        <f t="shared" si="35"/>
        <v>0</v>
      </c>
      <c r="HK63" s="155">
        <f t="shared" si="35"/>
        <v>0</v>
      </c>
      <c r="HL63" s="155">
        <f t="shared" si="35"/>
        <v>0</v>
      </c>
      <c r="HM63" s="155">
        <f t="shared" si="35"/>
        <v>0</v>
      </c>
      <c r="HN63" s="155">
        <f t="shared" si="35"/>
        <v>0</v>
      </c>
      <c r="HO63" s="155">
        <f t="shared" si="35"/>
        <v>0</v>
      </c>
      <c r="HP63" s="155">
        <f t="shared" si="35"/>
        <v>0</v>
      </c>
      <c r="HQ63" s="155">
        <f t="shared" si="35"/>
        <v>0</v>
      </c>
      <c r="HR63" s="155">
        <f t="shared" si="35"/>
        <v>0</v>
      </c>
      <c r="HS63" s="155">
        <f t="shared" si="35"/>
        <v>0</v>
      </c>
      <c r="HT63" s="155">
        <f t="shared" si="35"/>
        <v>0</v>
      </c>
      <c r="HU63" s="155">
        <f t="shared" si="35"/>
        <v>0</v>
      </c>
      <c r="HV63" s="155">
        <f t="shared" si="35"/>
        <v>0</v>
      </c>
      <c r="HW63" s="155">
        <f t="shared" si="35"/>
        <v>0</v>
      </c>
      <c r="HX63" s="155">
        <f t="shared" si="35"/>
        <v>0</v>
      </c>
      <c r="HY63" s="155">
        <f t="shared" si="35"/>
        <v>0</v>
      </c>
      <c r="HZ63" s="155">
        <f t="shared" si="35"/>
        <v>0</v>
      </c>
      <c r="IA63" s="155">
        <f t="shared" ref="IA63:KL63" si="36">SUM(IA20:IA42,IA44:IA61)</f>
        <v>0</v>
      </c>
      <c r="IB63" s="155">
        <f t="shared" si="36"/>
        <v>0</v>
      </c>
      <c r="IC63" s="155">
        <f t="shared" si="36"/>
        <v>0</v>
      </c>
      <c r="ID63" s="155">
        <f t="shared" si="36"/>
        <v>0</v>
      </c>
      <c r="IE63" s="155">
        <f t="shared" si="36"/>
        <v>0</v>
      </c>
      <c r="IF63" s="155">
        <f t="shared" si="36"/>
        <v>0</v>
      </c>
      <c r="IG63" s="155">
        <f t="shared" si="36"/>
        <v>0</v>
      </c>
      <c r="IH63" s="155">
        <f t="shared" si="36"/>
        <v>0</v>
      </c>
      <c r="II63" s="155">
        <f t="shared" si="36"/>
        <v>0</v>
      </c>
      <c r="IJ63" s="155">
        <f t="shared" si="36"/>
        <v>0</v>
      </c>
      <c r="IK63" s="155">
        <f t="shared" si="36"/>
        <v>0</v>
      </c>
      <c r="IL63" s="155">
        <f t="shared" si="36"/>
        <v>0</v>
      </c>
      <c r="IM63" s="155">
        <f t="shared" si="36"/>
        <v>0</v>
      </c>
      <c r="IN63" s="155">
        <f t="shared" si="36"/>
        <v>0</v>
      </c>
      <c r="IO63" s="155">
        <f t="shared" si="36"/>
        <v>0</v>
      </c>
      <c r="IP63" s="155">
        <f t="shared" si="36"/>
        <v>0</v>
      </c>
      <c r="IQ63" s="155">
        <f t="shared" si="36"/>
        <v>0</v>
      </c>
      <c r="IR63" s="155">
        <f t="shared" si="36"/>
        <v>0</v>
      </c>
      <c r="IS63" s="155">
        <f>SUM(IS20:IS42,IS44:IS61)</f>
        <v>0</v>
      </c>
      <c r="IT63" s="155">
        <f t="shared" si="36"/>
        <v>0</v>
      </c>
      <c r="IU63" s="155">
        <f t="shared" si="36"/>
        <v>0</v>
      </c>
      <c r="IV63" s="155">
        <f t="shared" si="36"/>
        <v>0</v>
      </c>
      <c r="IW63" s="155">
        <f t="shared" si="36"/>
        <v>0</v>
      </c>
      <c r="IX63" s="155">
        <f t="shared" si="36"/>
        <v>0</v>
      </c>
      <c r="IY63" s="155">
        <f t="shared" si="36"/>
        <v>0</v>
      </c>
      <c r="IZ63" s="155">
        <f t="shared" si="36"/>
        <v>0</v>
      </c>
      <c r="JA63" s="155">
        <f t="shared" si="36"/>
        <v>0</v>
      </c>
      <c r="JB63" s="155">
        <f t="shared" si="36"/>
        <v>0</v>
      </c>
      <c r="JC63" s="155">
        <f t="shared" si="36"/>
        <v>0</v>
      </c>
      <c r="JD63" s="155">
        <f t="shared" si="36"/>
        <v>0</v>
      </c>
      <c r="JE63" s="155">
        <f t="shared" si="36"/>
        <v>0</v>
      </c>
      <c r="JF63" s="155">
        <f t="shared" si="36"/>
        <v>0</v>
      </c>
      <c r="JG63" s="155">
        <f t="shared" si="36"/>
        <v>0</v>
      </c>
      <c r="JH63" s="155">
        <f t="shared" si="36"/>
        <v>0</v>
      </c>
      <c r="JI63" s="155">
        <f t="shared" si="36"/>
        <v>0</v>
      </c>
      <c r="JJ63" s="155">
        <f t="shared" si="36"/>
        <v>0</v>
      </c>
      <c r="JK63" s="155">
        <f t="shared" si="36"/>
        <v>0</v>
      </c>
      <c r="JL63" s="155">
        <f t="shared" si="36"/>
        <v>0</v>
      </c>
      <c r="JM63" s="155">
        <f t="shared" si="36"/>
        <v>0</v>
      </c>
      <c r="JN63" s="155">
        <f t="shared" si="36"/>
        <v>0</v>
      </c>
      <c r="JO63" s="155">
        <f t="shared" si="36"/>
        <v>0</v>
      </c>
      <c r="JP63" s="155">
        <f t="shared" si="36"/>
        <v>0</v>
      </c>
      <c r="JQ63" s="155">
        <f t="shared" si="36"/>
        <v>0</v>
      </c>
      <c r="JR63" s="155">
        <f t="shared" si="36"/>
        <v>0</v>
      </c>
      <c r="JS63" s="155">
        <f t="shared" si="36"/>
        <v>0</v>
      </c>
      <c r="JT63" s="155">
        <f t="shared" si="36"/>
        <v>0</v>
      </c>
      <c r="JU63" s="155">
        <f t="shared" si="36"/>
        <v>0</v>
      </c>
      <c r="JV63" s="155">
        <f t="shared" si="36"/>
        <v>0</v>
      </c>
      <c r="JW63" s="155">
        <f t="shared" si="36"/>
        <v>0</v>
      </c>
      <c r="JX63" s="155">
        <f t="shared" si="36"/>
        <v>0</v>
      </c>
      <c r="JY63" s="156">
        <f t="shared" si="36"/>
        <v>0</v>
      </c>
      <c r="JZ63" s="156">
        <f t="shared" si="36"/>
        <v>0</v>
      </c>
      <c r="KA63" s="157">
        <f t="shared" si="36"/>
        <v>0</v>
      </c>
      <c r="KB63" s="155">
        <f t="shared" si="36"/>
        <v>0</v>
      </c>
      <c r="KC63" s="155">
        <f t="shared" si="36"/>
        <v>0</v>
      </c>
      <c r="KD63" s="155">
        <f t="shared" si="36"/>
        <v>0</v>
      </c>
      <c r="KE63" s="155">
        <f t="shared" si="36"/>
        <v>0</v>
      </c>
      <c r="KF63" s="155">
        <f t="shared" si="36"/>
        <v>0</v>
      </c>
      <c r="KG63" s="155">
        <f t="shared" si="36"/>
        <v>0</v>
      </c>
      <c r="KH63" s="155">
        <f t="shared" si="36"/>
        <v>0</v>
      </c>
      <c r="KI63" s="155">
        <f t="shared" si="36"/>
        <v>0</v>
      </c>
      <c r="KJ63" s="155">
        <f t="shared" si="36"/>
        <v>0</v>
      </c>
      <c r="KK63" s="155">
        <f t="shared" si="36"/>
        <v>0</v>
      </c>
      <c r="KL63" s="155">
        <f t="shared" si="36"/>
        <v>0</v>
      </c>
      <c r="KM63" s="155">
        <f t="shared" ref="KM63:KR63" si="37">SUM(KM20:KM42,KM44:KM61)</f>
        <v>0</v>
      </c>
      <c r="KN63" s="155">
        <f t="shared" si="37"/>
        <v>0</v>
      </c>
      <c r="KO63" s="158">
        <f t="shared" si="37"/>
        <v>0</v>
      </c>
      <c r="KP63" s="159">
        <f>SUM(KP20:KP42,KP44:KP61)</f>
        <v>0</v>
      </c>
      <c r="KQ63" s="155">
        <f t="shared" si="37"/>
        <v>0</v>
      </c>
      <c r="KR63" s="158">
        <f t="shared" si="37"/>
        <v>0</v>
      </c>
    </row>
    <row r="64" spans="1:304" x14ac:dyDescent="0.25">
      <c r="I64" s="60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</row>
    <row r="65" spans="9:99" x14ac:dyDescent="0.25">
      <c r="I65" s="2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</row>
    <row r="66" spans="9:99" x14ac:dyDescent="0.25">
      <c r="I66" s="2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</row>
    <row r="67" spans="9:99" x14ac:dyDescent="0.25"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</row>
    <row r="68" spans="9:99" x14ac:dyDescent="0.25"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</row>
    <row r="69" spans="9:99" x14ac:dyDescent="0.25"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</row>
    <row r="70" spans="9:99" x14ac:dyDescent="0.25"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</row>
    <row r="71" spans="9:99" x14ac:dyDescent="0.25"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</row>
  </sheetData>
  <sheetProtection algorithmName="SHA-512" hashValue="XP2iRxP+/uamvh39NLvpR1tR7ocLnyy1xkojX8pLnAI2Dvrj/JyaxPWAqwLqRlL71PdgfoaPehbMfTBfd4Eyjw==" saltValue="40wh+u7EqVIb3tnKxUvS8w==" spinCount="100000" sheet="1" selectLockedCells="1" autoFilter="0"/>
  <autoFilter ref="A19:LE63" xr:uid="{FDF72A3A-7ABA-4A7D-AE20-31791D2A2C87}">
    <filterColumn colId="304" showButton="0"/>
    <filterColumn colId="305" showButton="0"/>
    <filterColumn colId="306" showButton="0"/>
    <filterColumn colId="307" showButton="0"/>
    <filterColumn colId="308" showButton="0"/>
    <filterColumn colId="309" showButton="0"/>
    <filterColumn colId="310" showButton="0"/>
    <filterColumn colId="311" showButton="0"/>
    <filterColumn colId="312" showButton="0"/>
    <filterColumn colId="313" showButton="0"/>
    <filterColumn colId="314" showButton="0"/>
    <filterColumn colId="315" showButton="0"/>
  </autoFilter>
  <mergeCells count="35">
    <mergeCell ref="KP18:KP19"/>
    <mergeCell ref="KQ18:KQ19"/>
    <mergeCell ref="KR18:KR19"/>
    <mergeCell ref="DC18:GN18"/>
    <mergeCell ref="T18:BT18"/>
    <mergeCell ref="BU18:BZ18"/>
    <mergeCell ref="GO18:JZ18"/>
    <mergeCell ref="KA18:KO18"/>
    <mergeCell ref="CV18:DB18"/>
    <mergeCell ref="CA18:CU18"/>
    <mergeCell ref="J17:N17"/>
    <mergeCell ref="G2:I2"/>
    <mergeCell ref="G16:G18"/>
    <mergeCell ref="H16:H18"/>
    <mergeCell ref="I16:I18"/>
    <mergeCell ref="L18:L19"/>
    <mergeCell ref="M18:M19"/>
    <mergeCell ref="J18:J19"/>
    <mergeCell ref="N18:N19"/>
    <mergeCell ref="KS19:LE19"/>
    <mergeCell ref="F16:F18"/>
    <mergeCell ref="A16:A18"/>
    <mergeCell ref="B16:B18"/>
    <mergeCell ref="C16:C18"/>
    <mergeCell ref="D16:D18"/>
    <mergeCell ref="E16:E18"/>
    <mergeCell ref="KS18:LE18"/>
    <mergeCell ref="O17:O19"/>
    <mergeCell ref="P17:P19"/>
    <mergeCell ref="Q18:Q19"/>
    <mergeCell ref="R18:R19"/>
    <mergeCell ref="S18:S19"/>
    <mergeCell ref="Q16:S17"/>
    <mergeCell ref="J16:P16"/>
    <mergeCell ref="K18:K19"/>
  </mergeCells>
  <phoneticPr fontId="8" type="noConversion"/>
  <conditionalFormatting sqref="O20:O62">
    <cfRule type="containsText" dxfId="28" priority="433" operator="containsText" text=",">
      <formula>NOT(ISERROR(SEARCH(",",O20)))</formula>
    </cfRule>
    <cfRule type="colorScale" priority="434">
      <colorScale>
        <cfvo type="num" val="&quot;*,*&quot;"/>
        <cfvo type="max"/>
        <color rgb="FFFF7128"/>
        <color rgb="FFFFEF9C"/>
      </colorScale>
    </cfRule>
  </conditionalFormatting>
  <conditionalFormatting sqref="T20:BZ42">
    <cfRule type="cellIs" dxfId="27" priority="18" operator="equal">
      <formula>1</formula>
    </cfRule>
  </conditionalFormatting>
  <conditionalFormatting sqref="T44:BZ61">
    <cfRule type="cellIs" dxfId="26" priority="19" operator="equal">
      <formula>1</formula>
    </cfRule>
  </conditionalFormatting>
  <conditionalFormatting sqref="T19:KO19">
    <cfRule type="expression" dxfId="25" priority="2">
      <formula>T$63&lt;1</formula>
    </cfRule>
  </conditionalFormatting>
  <conditionalFormatting sqref="T63:KO63">
    <cfRule type="cellIs" dxfId="24" priority="1" operator="lessThan">
      <formula>1</formula>
    </cfRule>
  </conditionalFormatting>
  <conditionalFormatting sqref="CA20:CU42">
    <cfRule type="cellIs" dxfId="23" priority="20" operator="equal">
      <formula>1</formula>
    </cfRule>
  </conditionalFormatting>
  <conditionalFormatting sqref="CA44:CU61">
    <cfRule type="cellIs" dxfId="22" priority="22" operator="equal">
      <formula>1</formula>
    </cfRule>
  </conditionalFormatting>
  <conditionalFormatting sqref="CV20:DB42">
    <cfRule type="cellIs" dxfId="21" priority="21" operator="equal">
      <formula>1</formula>
    </cfRule>
  </conditionalFormatting>
  <conditionalFormatting sqref="CV44:DB61">
    <cfRule type="cellIs" dxfId="20" priority="61" operator="equal">
      <formula>1</formula>
    </cfRule>
  </conditionalFormatting>
  <conditionalFormatting sqref="DC20:GN42">
    <cfRule type="cellIs" dxfId="19" priority="17" operator="equal">
      <formula>1</formula>
    </cfRule>
  </conditionalFormatting>
  <conditionalFormatting sqref="DC44:GN61">
    <cfRule type="cellIs" dxfId="18" priority="14" operator="equal">
      <formula>1</formula>
    </cfRule>
  </conditionalFormatting>
  <conditionalFormatting sqref="GO20:JZ42">
    <cfRule type="cellIs" dxfId="17" priority="16" operator="equal">
      <formula>1</formula>
    </cfRule>
  </conditionalFormatting>
  <conditionalFormatting sqref="GO44:JZ61">
    <cfRule type="cellIs" dxfId="16" priority="13" operator="equal">
      <formula>1</formula>
    </cfRule>
  </conditionalFormatting>
  <conditionalFormatting sqref="KA20:KO42">
    <cfRule type="cellIs" dxfId="15" priority="15" operator="equal">
      <formula>1</formula>
    </cfRule>
  </conditionalFormatting>
  <conditionalFormatting sqref="KA44:KO61">
    <cfRule type="cellIs" dxfId="14" priority="12" operator="equal">
      <formula>1</formula>
    </cfRule>
  </conditionalFormatting>
  <dataValidations count="3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20:KR42 T44:KR61" xr:uid="{E2BC18E0-1DF7-4969-A9AE-F72195D82690}">
      <formula1>1</formula1>
    </dataValidation>
    <dataValidation allowBlank="1" showInputMessage="1" showErrorMessage="1" errorTitle="WARTOŚĆ NIEPRAWIDŁOWA" error="Suma ECTS musi być liczbą całkowitą" promptTitle="suma ECTS" prompt="Suma ECTS musi być liczbą całkowitą" sqref="O20:O62" xr:uid="{C7B30FAE-B4D3-491F-AF6C-C0EC9F96C997}"/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62" xr:uid="{D0ABFF8B-4C40-4D2D-9CDF-BC32924D516C}"/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17A4-C6A1-4D68-9660-0D3D8BC82C03}">
  <dimension ref="A1:LE41"/>
  <sheetViews>
    <sheetView tabSelected="1" zoomScale="55" zoomScaleNormal="55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AD27" sqref="AD27"/>
    </sheetView>
  </sheetViews>
  <sheetFormatPr defaultRowHeight="15" x14ac:dyDescent="0.25"/>
  <cols>
    <col min="1" max="1" width="5.42578125" style="21" customWidth="1"/>
    <col min="2" max="2" width="6.7109375" style="21" customWidth="1"/>
    <col min="3" max="3" width="12.140625" style="21" customWidth="1"/>
    <col min="4" max="4" width="6.7109375" style="21" customWidth="1"/>
    <col min="5" max="5" width="6.7109375" style="22" customWidth="1"/>
    <col min="6" max="6" width="12.5703125" style="21" customWidth="1"/>
    <col min="7" max="7" width="7.140625" style="21" customWidth="1"/>
    <col min="8" max="8" width="19.5703125" style="23" customWidth="1"/>
    <col min="9" max="9" width="27.42578125" style="23" customWidth="1"/>
    <col min="10" max="10" width="14.42578125" style="23" customWidth="1"/>
    <col min="11" max="11" width="12" style="21" customWidth="1"/>
    <col min="12" max="12" width="6.85546875" style="23" customWidth="1"/>
    <col min="13" max="13" width="5.28515625" style="23" customWidth="1"/>
    <col min="14" max="14" width="11.85546875" style="23" customWidth="1"/>
    <col min="15" max="15" width="6.7109375" style="23" customWidth="1"/>
    <col min="16" max="16" width="6.5703125" style="23" customWidth="1"/>
    <col min="17" max="19" width="5.85546875" style="23" customWidth="1"/>
    <col min="20" max="304" width="4.28515625" style="21" customWidth="1"/>
    <col min="305" max="16384" width="9.140625" style="21"/>
  </cols>
  <sheetData>
    <row r="1" spans="1:19" s="61" customFormat="1" x14ac:dyDescent="0.25">
      <c r="E1" s="62"/>
      <c r="H1" s="63"/>
      <c r="I1" s="63"/>
      <c r="J1" s="63"/>
      <c r="L1" s="63"/>
      <c r="M1" s="63"/>
      <c r="N1" s="63"/>
      <c r="O1" s="63"/>
      <c r="P1" s="63"/>
      <c r="Q1" s="63"/>
      <c r="R1" s="63"/>
      <c r="S1" s="63"/>
    </row>
    <row r="2" spans="1:19" s="61" customFormat="1" ht="21" x14ac:dyDescent="0.35">
      <c r="E2" s="62"/>
      <c r="G2" s="781" t="s">
        <v>127</v>
      </c>
      <c r="H2" s="781"/>
      <c r="I2" s="781"/>
      <c r="J2" s="64"/>
      <c r="K2" s="64"/>
      <c r="L2" s="63"/>
      <c r="M2" s="63"/>
      <c r="N2" s="63"/>
      <c r="O2" s="63"/>
      <c r="P2" s="63"/>
      <c r="Q2" s="63"/>
      <c r="R2" s="63"/>
      <c r="S2" s="63"/>
    </row>
    <row r="3" spans="1:19" s="61" customFormat="1" x14ac:dyDescent="0.25">
      <c r="E3" s="62"/>
      <c r="H3" s="63"/>
      <c r="I3" s="63"/>
      <c r="J3" s="63"/>
      <c r="L3" s="63"/>
      <c r="M3" s="63"/>
      <c r="N3" s="63"/>
      <c r="O3" s="63"/>
      <c r="P3" s="63"/>
      <c r="Q3" s="63"/>
      <c r="R3" s="63"/>
      <c r="S3" s="63"/>
    </row>
    <row r="4" spans="1:19" s="61" customFormat="1" x14ac:dyDescent="0.25">
      <c r="E4" s="62"/>
      <c r="H4" s="63"/>
      <c r="I4" s="63"/>
      <c r="J4" s="63"/>
      <c r="L4" s="63"/>
      <c r="M4" s="63"/>
      <c r="N4" s="63"/>
      <c r="O4" s="63"/>
      <c r="P4" s="63"/>
      <c r="Q4" s="63"/>
      <c r="R4" s="63"/>
      <c r="S4" s="63"/>
    </row>
    <row r="5" spans="1:19" s="61" customFormat="1" ht="18.75" x14ac:dyDescent="0.3">
      <c r="E5" s="62"/>
      <c r="G5" s="65" t="s">
        <v>23</v>
      </c>
      <c r="H5" s="66"/>
      <c r="I5" s="67" t="s">
        <v>237</v>
      </c>
      <c r="J5" s="68"/>
      <c r="L5" s="63"/>
      <c r="M5" s="63"/>
      <c r="N5" s="63"/>
      <c r="O5" s="63"/>
      <c r="P5" s="63"/>
      <c r="Q5" s="63"/>
      <c r="R5" s="63"/>
      <c r="S5" s="63"/>
    </row>
    <row r="6" spans="1:19" s="61" customFormat="1" ht="18.75" x14ac:dyDescent="0.3">
      <c r="E6" s="62"/>
      <c r="G6" s="65" t="s">
        <v>24</v>
      </c>
      <c r="H6" s="66"/>
      <c r="I6" s="67" t="s">
        <v>238</v>
      </c>
      <c r="J6" s="68"/>
      <c r="L6" s="63"/>
      <c r="M6" s="63"/>
      <c r="N6" s="63"/>
      <c r="O6" s="63"/>
      <c r="P6" s="63"/>
      <c r="Q6" s="63"/>
      <c r="R6" s="63"/>
      <c r="S6" s="63"/>
    </row>
    <row r="7" spans="1:19" s="61" customFormat="1" x14ac:dyDescent="0.25">
      <c r="E7" s="62"/>
      <c r="G7" s="69" t="s">
        <v>27</v>
      </c>
      <c r="H7" s="580"/>
      <c r="I7" s="71" t="s">
        <v>312</v>
      </c>
      <c r="J7" s="63"/>
      <c r="L7" s="63"/>
      <c r="M7" s="63"/>
      <c r="N7" s="63"/>
      <c r="O7" s="63"/>
      <c r="P7" s="63"/>
      <c r="Q7" s="63"/>
      <c r="R7" s="63"/>
      <c r="S7" s="63"/>
    </row>
    <row r="8" spans="1:19" s="61" customFormat="1" ht="18.75" x14ac:dyDescent="0.3">
      <c r="E8" s="62"/>
      <c r="G8" s="69" t="s">
        <v>44</v>
      </c>
      <c r="H8" s="580"/>
      <c r="I8" s="67" t="s">
        <v>236</v>
      </c>
      <c r="J8" s="68"/>
      <c r="L8" s="63"/>
      <c r="M8" s="63"/>
      <c r="N8" s="63"/>
      <c r="O8" s="63"/>
      <c r="P8" s="63"/>
      <c r="Q8" s="63"/>
      <c r="R8" s="63"/>
      <c r="S8" s="63"/>
    </row>
    <row r="9" spans="1:19" s="61" customFormat="1" x14ac:dyDescent="0.25">
      <c r="E9" s="62"/>
      <c r="G9" s="69" t="s">
        <v>46</v>
      </c>
      <c r="H9" s="580"/>
      <c r="I9" s="67" t="s">
        <v>135</v>
      </c>
      <c r="J9" s="63"/>
      <c r="L9" s="63"/>
      <c r="M9" s="63"/>
      <c r="N9" s="63"/>
      <c r="O9" s="63"/>
      <c r="P9" s="63"/>
      <c r="Q9" s="63"/>
      <c r="R9" s="63"/>
      <c r="S9" s="63"/>
    </row>
    <row r="10" spans="1:19" s="61" customFormat="1" x14ac:dyDescent="0.25">
      <c r="E10" s="62"/>
      <c r="G10" s="69" t="s">
        <v>25</v>
      </c>
      <c r="H10" s="580"/>
      <c r="I10" s="67" t="s">
        <v>136</v>
      </c>
      <c r="J10" s="72"/>
      <c r="L10" s="72"/>
      <c r="M10" s="72"/>
      <c r="N10" s="73"/>
      <c r="O10" s="72"/>
      <c r="P10" s="72"/>
      <c r="Q10" s="63"/>
      <c r="R10" s="63"/>
      <c r="S10" s="63"/>
    </row>
    <row r="11" spans="1:19" s="61" customFormat="1" x14ac:dyDescent="0.25">
      <c r="E11" s="62"/>
      <c r="G11" s="74" t="s">
        <v>47</v>
      </c>
      <c r="H11" s="580"/>
      <c r="I11" s="580">
        <v>4</v>
      </c>
      <c r="J11" s="63"/>
      <c r="L11" s="63"/>
      <c r="M11" s="63"/>
      <c r="N11" s="63"/>
      <c r="O11" s="63"/>
      <c r="P11" s="63"/>
      <c r="Q11" s="63"/>
      <c r="R11" s="63"/>
      <c r="S11" s="63"/>
    </row>
    <row r="12" spans="1:19" s="61" customFormat="1" x14ac:dyDescent="0.25">
      <c r="E12" s="62"/>
      <c r="G12" s="74" t="s">
        <v>48</v>
      </c>
      <c r="H12" s="580"/>
      <c r="I12" s="75">
        <f>'Elektr_IIst-program szczegółowy'!P72</f>
        <v>1431</v>
      </c>
      <c r="J12" s="63"/>
      <c r="L12" s="63"/>
      <c r="M12" s="63"/>
      <c r="N12" s="63"/>
      <c r="O12" s="63"/>
      <c r="P12" s="63"/>
      <c r="Q12" s="63"/>
      <c r="R12" s="63"/>
      <c r="S12" s="63"/>
    </row>
    <row r="13" spans="1:19" s="61" customFormat="1" x14ac:dyDescent="0.25">
      <c r="E13" s="62"/>
      <c r="G13" s="74" t="s">
        <v>49</v>
      </c>
      <c r="H13" s="580"/>
      <c r="I13" s="580">
        <v>120</v>
      </c>
      <c r="J13" s="63"/>
      <c r="L13" s="63"/>
      <c r="M13" s="63"/>
      <c r="N13" s="63"/>
      <c r="O13" s="63"/>
      <c r="P13" s="63"/>
      <c r="Q13" s="63"/>
      <c r="R13" s="63"/>
      <c r="S13" s="63"/>
    </row>
    <row r="14" spans="1:19" s="61" customFormat="1" x14ac:dyDescent="0.25">
      <c r="E14" s="62"/>
      <c r="H14" s="76"/>
      <c r="I14" s="76"/>
      <c r="J14" s="63"/>
      <c r="L14" s="63"/>
      <c r="M14" s="63"/>
      <c r="N14" s="63"/>
      <c r="O14" s="63"/>
      <c r="P14" s="63"/>
      <c r="Q14" s="63"/>
      <c r="R14" s="63"/>
      <c r="S14" s="63"/>
    </row>
    <row r="15" spans="1:19" s="61" customFormat="1" ht="15.75" thickBot="1" x14ac:dyDescent="0.3">
      <c r="E15" s="62"/>
      <c r="H15" s="63"/>
      <c r="I15" s="63"/>
      <c r="J15" s="76"/>
      <c r="L15" s="76"/>
      <c r="M15" s="76"/>
      <c r="N15" s="76"/>
      <c r="O15" s="76"/>
      <c r="P15" s="76"/>
      <c r="Q15" s="63"/>
      <c r="R15" s="63"/>
      <c r="S15" s="63"/>
    </row>
    <row r="16" spans="1:19" s="61" customFormat="1" ht="24" customHeight="1" x14ac:dyDescent="0.25">
      <c r="A16" s="750" t="s">
        <v>1</v>
      </c>
      <c r="B16" s="748" t="s">
        <v>40</v>
      </c>
      <c r="C16" s="748" t="s">
        <v>50</v>
      </c>
      <c r="D16" s="748" t="s">
        <v>51</v>
      </c>
      <c r="E16" s="748" t="s">
        <v>32</v>
      </c>
      <c r="F16" s="748" t="s">
        <v>33</v>
      </c>
      <c r="G16" s="748" t="s">
        <v>131</v>
      </c>
      <c r="H16" s="748" t="s">
        <v>104</v>
      </c>
      <c r="I16" s="748" t="s">
        <v>2</v>
      </c>
      <c r="J16" s="773" t="s">
        <v>28</v>
      </c>
      <c r="K16" s="774"/>
      <c r="L16" s="774"/>
      <c r="M16" s="774"/>
      <c r="N16" s="774"/>
      <c r="O16" s="774"/>
      <c r="P16" s="775"/>
      <c r="Q16" s="767" t="s">
        <v>126</v>
      </c>
      <c r="R16" s="768"/>
      <c r="S16" s="769"/>
    </row>
    <row r="17" spans="1:317" s="61" customFormat="1" ht="27.75" customHeight="1" thickBot="1" x14ac:dyDescent="0.3">
      <c r="A17" s="751"/>
      <c r="B17" s="749"/>
      <c r="C17" s="749"/>
      <c r="D17" s="749"/>
      <c r="E17" s="749"/>
      <c r="F17" s="749"/>
      <c r="G17" s="749"/>
      <c r="H17" s="749"/>
      <c r="I17" s="749"/>
      <c r="J17" s="778" t="s">
        <v>69</v>
      </c>
      <c r="K17" s="779"/>
      <c r="L17" s="779"/>
      <c r="M17" s="779"/>
      <c r="N17" s="780"/>
      <c r="O17" s="755" t="s">
        <v>128</v>
      </c>
      <c r="P17" s="758" t="s">
        <v>129</v>
      </c>
      <c r="Q17" s="770"/>
      <c r="R17" s="771"/>
      <c r="S17" s="772"/>
    </row>
    <row r="18" spans="1:317" s="61" customFormat="1" ht="78.75" customHeight="1" thickBot="1" x14ac:dyDescent="0.3">
      <c r="A18" s="751"/>
      <c r="B18" s="749"/>
      <c r="C18" s="749"/>
      <c r="D18" s="749"/>
      <c r="E18" s="749"/>
      <c r="F18" s="749"/>
      <c r="G18" s="749"/>
      <c r="H18" s="749"/>
      <c r="I18" s="749"/>
      <c r="J18" s="786" t="s">
        <v>71</v>
      </c>
      <c r="K18" s="776" t="s">
        <v>68</v>
      </c>
      <c r="L18" s="782" t="s">
        <v>72</v>
      </c>
      <c r="M18" s="784" t="s">
        <v>130</v>
      </c>
      <c r="N18" s="788" t="s">
        <v>70</v>
      </c>
      <c r="O18" s="756"/>
      <c r="P18" s="759"/>
      <c r="Q18" s="761" t="s">
        <v>123</v>
      </c>
      <c r="R18" s="763" t="s">
        <v>124</v>
      </c>
      <c r="S18" s="765" t="s">
        <v>125</v>
      </c>
      <c r="T18" s="798" t="s">
        <v>123</v>
      </c>
      <c r="U18" s="799"/>
      <c r="V18" s="799"/>
      <c r="W18" s="799"/>
      <c r="X18" s="799"/>
      <c r="Y18" s="799"/>
      <c r="Z18" s="799"/>
      <c r="AA18" s="799"/>
      <c r="AB18" s="799"/>
      <c r="AC18" s="799"/>
      <c r="AD18" s="799"/>
      <c r="AE18" s="799"/>
      <c r="AF18" s="799"/>
      <c r="AG18" s="799"/>
      <c r="AH18" s="799"/>
      <c r="AI18" s="799"/>
      <c r="AJ18" s="799"/>
      <c r="AK18" s="799"/>
      <c r="AL18" s="799"/>
      <c r="AM18" s="799"/>
      <c r="AN18" s="799"/>
      <c r="AO18" s="799"/>
      <c r="AP18" s="799"/>
      <c r="AQ18" s="799"/>
      <c r="AR18" s="799"/>
      <c r="AS18" s="799"/>
      <c r="AT18" s="799"/>
      <c r="AU18" s="799"/>
      <c r="AV18" s="799"/>
      <c r="AW18" s="799"/>
      <c r="AX18" s="799"/>
      <c r="AY18" s="799"/>
      <c r="AZ18" s="799"/>
      <c r="BA18" s="799"/>
      <c r="BB18" s="799"/>
      <c r="BC18" s="799"/>
      <c r="BD18" s="799"/>
      <c r="BE18" s="799"/>
      <c r="BF18" s="799"/>
      <c r="BG18" s="799"/>
      <c r="BH18" s="799"/>
      <c r="BI18" s="799"/>
      <c r="BJ18" s="799"/>
      <c r="BK18" s="799"/>
      <c r="BL18" s="799"/>
      <c r="BM18" s="799"/>
      <c r="BN18" s="799"/>
      <c r="BO18" s="799"/>
      <c r="BP18" s="799"/>
      <c r="BQ18" s="799"/>
      <c r="BR18" s="799"/>
      <c r="BS18" s="799"/>
      <c r="BT18" s="800"/>
      <c r="BU18" s="801" t="s">
        <v>427</v>
      </c>
      <c r="BV18" s="802"/>
      <c r="BW18" s="802"/>
      <c r="BX18" s="802"/>
      <c r="BY18" s="802"/>
      <c r="BZ18" s="803"/>
      <c r="CA18" s="813" t="s">
        <v>218</v>
      </c>
      <c r="CB18" s="814"/>
      <c r="CC18" s="814"/>
      <c r="CD18" s="814"/>
      <c r="CE18" s="814"/>
      <c r="CF18" s="814"/>
      <c r="CG18" s="814"/>
      <c r="CH18" s="814"/>
      <c r="CI18" s="814"/>
      <c r="CJ18" s="814"/>
      <c r="CK18" s="814"/>
      <c r="CL18" s="814"/>
      <c r="CM18" s="814"/>
      <c r="CN18" s="814"/>
      <c r="CO18" s="814"/>
      <c r="CP18" s="814"/>
      <c r="CQ18" s="814"/>
      <c r="CR18" s="814"/>
      <c r="CS18" s="814"/>
      <c r="CT18" s="814"/>
      <c r="CU18" s="815"/>
      <c r="CV18" s="810" t="s">
        <v>125</v>
      </c>
      <c r="CW18" s="811"/>
      <c r="CX18" s="811"/>
      <c r="CY18" s="811"/>
      <c r="CZ18" s="811"/>
      <c r="DA18" s="811"/>
      <c r="DB18" s="812"/>
      <c r="DC18" s="795" t="s">
        <v>123</v>
      </c>
      <c r="DD18" s="796"/>
      <c r="DE18" s="796"/>
      <c r="DF18" s="796"/>
      <c r="DG18" s="796"/>
      <c r="DH18" s="796"/>
      <c r="DI18" s="796"/>
      <c r="DJ18" s="796"/>
      <c r="DK18" s="796"/>
      <c r="DL18" s="796"/>
      <c r="DM18" s="796"/>
      <c r="DN18" s="796"/>
      <c r="DO18" s="796"/>
      <c r="DP18" s="796"/>
      <c r="DQ18" s="796"/>
      <c r="DR18" s="796"/>
      <c r="DS18" s="796"/>
      <c r="DT18" s="796"/>
      <c r="DU18" s="796"/>
      <c r="DV18" s="796"/>
      <c r="DW18" s="796"/>
      <c r="DX18" s="796"/>
      <c r="DY18" s="796"/>
      <c r="DZ18" s="796"/>
      <c r="EA18" s="796"/>
      <c r="EB18" s="796"/>
      <c r="EC18" s="796"/>
      <c r="ED18" s="796"/>
      <c r="EE18" s="796"/>
      <c r="EF18" s="796"/>
      <c r="EG18" s="796"/>
      <c r="EH18" s="796"/>
      <c r="EI18" s="796"/>
      <c r="EJ18" s="796"/>
      <c r="EK18" s="796"/>
      <c r="EL18" s="796"/>
      <c r="EM18" s="796"/>
      <c r="EN18" s="796"/>
      <c r="EO18" s="796"/>
      <c r="EP18" s="796"/>
      <c r="EQ18" s="796"/>
      <c r="ER18" s="796"/>
      <c r="ES18" s="796"/>
      <c r="ET18" s="796"/>
      <c r="EU18" s="796"/>
      <c r="EV18" s="796"/>
      <c r="EW18" s="796"/>
      <c r="EX18" s="796"/>
      <c r="EY18" s="796"/>
      <c r="EZ18" s="796"/>
      <c r="FA18" s="796"/>
      <c r="FB18" s="796"/>
      <c r="FC18" s="796"/>
      <c r="FD18" s="796"/>
      <c r="FE18" s="796"/>
      <c r="FF18" s="796"/>
      <c r="FG18" s="796"/>
      <c r="FH18" s="796"/>
      <c r="FI18" s="796"/>
      <c r="FJ18" s="796"/>
      <c r="FK18" s="796"/>
      <c r="FL18" s="796"/>
      <c r="FM18" s="796"/>
      <c r="FN18" s="796"/>
      <c r="FO18" s="796"/>
      <c r="FP18" s="796"/>
      <c r="FQ18" s="796"/>
      <c r="FR18" s="796"/>
      <c r="FS18" s="796"/>
      <c r="FT18" s="796"/>
      <c r="FU18" s="796"/>
      <c r="FV18" s="796"/>
      <c r="FW18" s="796"/>
      <c r="FX18" s="796"/>
      <c r="FY18" s="796"/>
      <c r="FZ18" s="796"/>
      <c r="GA18" s="796"/>
      <c r="GB18" s="796"/>
      <c r="GC18" s="796"/>
      <c r="GD18" s="796"/>
      <c r="GE18" s="796"/>
      <c r="GF18" s="796"/>
      <c r="GG18" s="796"/>
      <c r="GH18" s="796"/>
      <c r="GI18" s="796"/>
      <c r="GJ18" s="796"/>
      <c r="GK18" s="796"/>
      <c r="GL18" s="796"/>
      <c r="GM18" s="796"/>
      <c r="GN18" s="797"/>
      <c r="GO18" s="804" t="s">
        <v>218</v>
      </c>
      <c r="GP18" s="805"/>
      <c r="GQ18" s="805"/>
      <c r="GR18" s="805"/>
      <c r="GS18" s="805"/>
      <c r="GT18" s="805"/>
      <c r="GU18" s="805"/>
      <c r="GV18" s="805"/>
      <c r="GW18" s="805"/>
      <c r="GX18" s="805"/>
      <c r="GY18" s="805"/>
      <c r="GZ18" s="805"/>
      <c r="HA18" s="805"/>
      <c r="HB18" s="805"/>
      <c r="HC18" s="805"/>
      <c r="HD18" s="805"/>
      <c r="HE18" s="805"/>
      <c r="HF18" s="805"/>
      <c r="HG18" s="805"/>
      <c r="HH18" s="805"/>
      <c r="HI18" s="805"/>
      <c r="HJ18" s="805"/>
      <c r="HK18" s="805"/>
      <c r="HL18" s="805"/>
      <c r="HM18" s="805"/>
      <c r="HN18" s="805"/>
      <c r="HO18" s="805"/>
      <c r="HP18" s="805"/>
      <c r="HQ18" s="805"/>
      <c r="HR18" s="805"/>
      <c r="HS18" s="805"/>
      <c r="HT18" s="805"/>
      <c r="HU18" s="805"/>
      <c r="HV18" s="805"/>
      <c r="HW18" s="805"/>
      <c r="HX18" s="805"/>
      <c r="HY18" s="805"/>
      <c r="HZ18" s="805"/>
      <c r="IA18" s="805"/>
      <c r="IB18" s="805"/>
      <c r="IC18" s="805"/>
      <c r="ID18" s="805"/>
      <c r="IE18" s="805"/>
      <c r="IF18" s="805"/>
      <c r="IG18" s="805"/>
      <c r="IH18" s="805"/>
      <c r="II18" s="805"/>
      <c r="IJ18" s="805"/>
      <c r="IK18" s="805"/>
      <c r="IL18" s="805"/>
      <c r="IM18" s="805"/>
      <c r="IN18" s="805"/>
      <c r="IO18" s="805"/>
      <c r="IP18" s="805"/>
      <c r="IQ18" s="805"/>
      <c r="IR18" s="805"/>
      <c r="IS18" s="805"/>
      <c r="IT18" s="805"/>
      <c r="IU18" s="805"/>
      <c r="IV18" s="805"/>
      <c r="IW18" s="805"/>
      <c r="IX18" s="805"/>
      <c r="IY18" s="805"/>
      <c r="IZ18" s="805"/>
      <c r="JA18" s="805"/>
      <c r="JB18" s="805"/>
      <c r="JC18" s="805"/>
      <c r="JD18" s="805"/>
      <c r="JE18" s="805"/>
      <c r="JF18" s="805"/>
      <c r="JG18" s="805"/>
      <c r="JH18" s="805"/>
      <c r="JI18" s="805"/>
      <c r="JJ18" s="805"/>
      <c r="JK18" s="805"/>
      <c r="JL18" s="805"/>
      <c r="JM18" s="805"/>
      <c r="JN18" s="805"/>
      <c r="JO18" s="805"/>
      <c r="JP18" s="805"/>
      <c r="JQ18" s="805"/>
      <c r="JR18" s="805"/>
      <c r="JS18" s="805"/>
      <c r="JT18" s="805"/>
      <c r="JU18" s="805"/>
      <c r="JV18" s="805"/>
      <c r="JW18" s="805"/>
      <c r="JX18" s="805"/>
      <c r="JY18" s="805"/>
      <c r="JZ18" s="806"/>
      <c r="KA18" s="807" t="s">
        <v>125</v>
      </c>
      <c r="KB18" s="808"/>
      <c r="KC18" s="808"/>
      <c r="KD18" s="808"/>
      <c r="KE18" s="808"/>
      <c r="KF18" s="808"/>
      <c r="KG18" s="808"/>
      <c r="KH18" s="808"/>
      <c r="KI18" s="808"/>
      <c r="KJ18" s="808"/>
      <c r="KK18" s="808"/>
      <c r="KL18" s="808"/>
      <c r="KM18" s="808"/>
      <c r="KN18" s="808"/>
      <c r="KO18" s="809"/>
      <c r="KP18" s="790" t="s">
        <v>123</v>
      </c>
      <c r="KQ18" s="792" t="s">
        <v>124</v>
      </c>
      <c r="KR18" s="794" t="s">
        <v>125</v>
      </c>
      <c r="KS18" s="752" t="s">
        <v>132</v>
      </c>
      <c r="KT18" s="753"/>
      <c r="KU18" s="753"/>
      <c r="KV18" s="753"/>
      <c r="KW18" s="753"/>
      <c r="KX18" s="753"/>
      <c r="KY18" s="753"/>
      <c r="KZ18" s="753"/>
      <c r="LA18" s="753"/>
      <c r="LB18" s="753"/>
      <c r="LC18" s="753"/>
      <c r="LD18" s="753"/>
      <c r="LE18" s="754"/>
    </row>
    <row r="19" spans="1:317" s="81" customFormat="1" ht="71.25" customHeight="1" thickBot="1" x14ac:dyDescent="0.3">
      <c r="A19" s="77"/>
      <c r="B19" s="78"/>
      <c r="C19" s="78"/>
      <c r="D19" s="78"/>
      <c r="E19" s="78"/>
      <c r="F19" s="78"/>
      <c r="G19" s="78"/>
      <c r="H19" s="79"/>
      <c r="I19" s="80"/>
      <c r="J19" s="787"/>
      <c r="K19" s="777"/>
      <c r="L19" s="783"/>
      <c r="M19" s="785"/>
      <c r="N19" s="789"/>
      <c r="O19" s="757"/>
      <c r="P19" s="760"/>
      <c r="Q19" s="762"/>
      <c r="R19" s="764"/>
      <c r="S19" s="766"/>
      <c r="T19" s="535" t="s">
        <v>137</v>
      </c>
      <c r="U19" s="535" t="s">
        <v>138</v>
      </c>
      <c r="V19" s="535" t="s">
        <v>139</v>
      </c>
      <c r="W19" s="535" t="s">
        <v>140</v>
      </c>
      <c r="X19" s="535" t="s">
        <v>141</v>
      </c>
      <c r="Y19" s="535" t="s">
        <v>142</v>
      </c>
      <c r="Z19" s="535" t="s">
        <v>143</v>
      </c>
      <c r="AA19" s="535" t="s">
        <v>144</v>
      </c>
      <c r="AB19" s="535" t="s">
        <v>145</v>
      </c>
      <c r="AC19" s="535" t="s">
        <v>146</v>
      </c>
      <c r="AD19" s="535" t="s">
        <v>147</v>
      </c>
      <c r="AE19" s="535" t="s">
        <v>148</v>
      </c>
      <c r="AF19" s="535" t="s">
        <v>149</v>
      </c>
      <c r="AG19" s="535" t="s">
        <v>150</v>
      </c>
      <c r="AH19" s="535" t="s">
        <v>151</v>
      </c>
      <c r="AI19" s="535" t="s">
        <v>152</v>
      </c>
      <c r="AJ19" s="535" t="s">
        <v>153</v>
      </c>
      <c r="AK19" s="535" t="s">
        <v>154</v>
      </c>
      <c r="AL19" s="535" t="s">
        <v>155</v>
      </c>
      <c r="AM19" s="535" t="s">
        <v>156</v>
      </c>
      <c r="AN19" s="535" t="s">
        <v>157</v>
      </c>
      <c r="AO19" s="535" t="s">
        <v>158</v>
      </c>
      <c r="AP19" s="535" t="s">
        <v>159</v>
      </c>
      <c r="AQ19" s="535" t="s">
        <v>160</v>
      </c>
      <c r="AR19" s="535" t="s">
        <v>161</v>
      </c>
      <c r="AS19" s="535" t="s">
        <v>162</v>
      </c>
      <c r="AT19" s="535" t="s">
        <v>163</v>
      </c>
      <c r="AU19" s="535" t="s">
        <v>164</v>
      </c>
      <c r="AV19" s="535" t="s">
        <v>165</v>
      </c>
      <c r="AW19" s="535" t="s">
        <v>166</v>
      </c>
      <c r="AX19" s="535" t="s">
        <v>167</v>
      </c>
      <c r="AY19" s="535" t="s">
        <v>168</v>
      </c>
      <c r="AZ19" s="535" t="s">
        <v>169</v>
      </c>
      <c r="BA19" s="535" t="s">
        <v>170</v>
      </c>
      <c r="BB19" s="535" t="s">
        <v>171</v>
      </c>
      <c r="BC19" s="535" t="s">
        <v>172</v>
      </c>
      <c r="BD19" s="535" t="s">
        <v>173</v>
      </c>
      <c r="BE19" s="535" t="s">
        <v>174</v>
      </c>
      <c r="BF19" s="535" t="s">
        <v>175</v>
      </c>
      <c r="BG19" s="535" t="s">
        <v>176</v>
      </c>
      <c r="BH19" s="535" t="s">
        <v>177</v>
      </c>
      <c r="BI19" s="535" t="s">
        <v>178</v>
      </c>
      <c r="BJ19" s="535" t="s">
        <v>179</v>
      </c>
      <c r="BK19" s="535" t="s">
        <v>180</v>
      </c>
      <c r="BL19" s="535" t="s">
        <v>181</v>
      </c>
      <c r="BM19" s="535" t="s">
        <v>182</v>
      </c>
      <c r="BN19" s="535" t="s">
        <v>183</v>
      </c>
      <c r="BO19" s="535" t="s">
        <v>184</v>
      </c>
      <c r="BP19" s="535" t="s">
        <v>185</v>
      </c>
      <c r="BQ19" s="535" t="s">
        <v>186</v>
      </c>
      <c r="BR19" s="535" t="s">
        <v>187</v>
      </c>
      <c r="BS19" s="535" t="s">
        <v>188</v>
      </c>
      <c r="BT19" s="539" t="s">
        <v>189</v>
      </c>
      <c r="BU19" s="543" t="s">
        <v>415</v>
      </c>
      <c r="BV19" s="535" t="s">
        <v>417</v>
      </c>
      <c r="BW19" s="535" t="s">
        <v>419</v>
      </c>
      <c r="BX19" s="535" t="s">
        <v>421</v>
      </c>
      <c r="BY19" s="535" t="s">
        <v>423</v>
      </c>
      <c r="BZ19" s="544" t="s">
        <v>425</v>
      </c>
      <c r="CA19" s="541" t="s">
        <v>190</v>
      </c>
      <c r="CB19" s="536" t="s">
        <v>191</v>
      </c>
      <c r="CC19" s="536" t="s">
        <v>192</v>
      </c>
      <c r="CD19" s="536" t="s">
        <v>193</v>
      </c>
      <c r="CE19" s="536" t="s">
        <v>194</v>
      </c>
      <c r="CF19" s="536" t="s">
        <v>195</v>
      </c>
      <c r="CG19" s="536" t="s">
        <v>196</v>
      </c>
      <c r="CH19" s="536" t="s">
        <v>197</v>
      </c>
      <c r="CI19" s="536" t="s">
        <v>198</v>
      </c>
      <c r="CJ19" s="536" t="s">
        <v>199</v>
      </c>
      <c r="CK19" s="536" t="s">
        <v>200</v>
      </c>
      <c r="CL19" s="536" t="s">
        <v>201</v>
      </c>
      <c r="CM19" s="536" t="s">
        <v>202</v>
      </c>
      <c r="CN19" s="536" t="s">
        <v>203</v>
      </c>
      <c r="CO19" s="536" t="s">
        <v>204</v>
      </c>
      <c r="CP19" s="536" t="s">
        <v>205</v>
      </c>
      <c r="CQ19" s="536" t="s">
        <v>206</v>
      </c>
      <c r="CR19" s="536" t="s">
        <v>207</v>
      </c>
      <c r="CS19" s="536" t="s">
        <v>208</v>
      </c>
      <c r="CT19" s="536" t="s">
        <v>209</v>
      </c>
      <c r="CU19" s="542" t="s">
        <v>210</v>
      </c>
      <c r="CV19" s="540" t="s">
        <v>211</v>
      </c>
      <c r="CW19" s="537" t="s">
        <v>212</v>
      </c>
      <c r="CX19" s="537" t="s">
        <v>213</v>
      </c>
      <c r="CY19" s="537" t="s">
        <v>214</v>
      </c>
      <c r="CZ19" s="537" t="s">
        <v>215</v>
      </c>
      <c r="DA19" s="537" t="s">
        <v>216</v>
      </c>
      <c r="DB19" s="545" t="s">
        <v>217</v>
      </c>
      <c r="DC19" s="543" t="s">
        <v>428</v>
      </c>
      <c r="DD19" s="535" t="s">
        <v>429</v>
      </c>
      <c r="DE19" s="535" t="s">
        <v>430</v>
      </c>
      <c r="DF19" s="535" t="s">
        <v>431</v>
      </c>
      <c r="DG19" s="535" t="s">
        <v>432</v>
      </c>
      <c r="DH19" s="535" t="s">
        <v>433</v>
      </c>
      <c r="DI19" s="535" t="s">
        <v>434</v>
      </c>
      <c r="DJ19" s="535" t="s">
        <v>435</v>
      </c>
      <c r="DK19" s="535" t="s">
        <v>436</v>
      </c>
      <c r="DL19" s="535" t="s">
        <v>437</v>
      </c>
      <c r="DM19" s="535" t="s">
        <v>438</v>
      </c>
      <c r="DN19" s="535" t="s">
        <v>439</v>
      </c>
      <c r="DO19" s="535" t="s">
        <v>440</v>
      </c>
      <c r="DP19" s="535" t="s">
        <v>441</v>
      </c>
      <c r="DQ19" s="535" t="s">
        <v>442</v>
      </c>
      <c r="DR19" s="535" t="s">
        <v>473</v>
      </c>
      <c r="DS19" s="535" t="s">
        <v>474</v>
      </c>
      <c r="DT19" s="535" t="s">
        <v>475</v>
      </c>
      <c r="DU19" s="535" t="s">
        <v>476</v>
      </c>
      <c r="DV19" s="535" t="s">
        <v>477</v>
      </c>
      <c r="DW19" s="535" t="s">
        <v>478</v>
      </c>
      <c r="DX19" s="535" t="s">
        <v>479</v>
      </c>
      <c r="DY19" s="535" t="s">
        <v>480</v>
      </c>
      <c r="DZ19" s="535" t="s">
        <v>481</v>
      </c>
      <c r="EA19" s="535" t="s">
        <v>482</v>
      </c>
      <c r="EB19" s="535" t="s">
        <v>483</v>
      </c>
      <c r="EC19" s="535" t="s">
        <v>484</v>
      </c>
      <c r="ED19" s="535" t="s">
        <v>485</v>
      </c>
      <c r="EE19" s="535" t="s">
        <v>486</v>
      </c>
      <c r="EF19" s="535" t="s">
        <v>487</v>
      </c>
      <c r="EG19" s="535" t="s">
        <v>488</v>
      </c>
      <c r="EH19" s="535" t="s">
        <v>489</v>
      </c>
      <c r="EI19" s="535" t="s">
        <v>490</v>
      </c>
      <c r="EJ19" s="535" t="s">
        <v>491</v>
      </c>
      <c r="EK19" s="535" t="s">
        <v>492</v>
      </c>
      <c r="EL19" s="535" t="s">
        <v>493</v>
      </c>
      <c r="EM19" s="535" t="s">
        <v>494</v>
      </c>
      <c r="EN19" s="535" t="s">
        <v>495</v>
      </c>
      <c r="EO19" s="535" t="s">
        <v>496</v>
      </c>
      <c r="EP19" s="535" t="s">
        <v>497</v>
      </c>
      <c r="EQ19" s="535" t="s">
        <v>498</v>
      </c>
      <c r="ER19" s="535" t="s">
        <v>499</v>
      </c>
      <c r="ES19" s="535" t="s">
        <v>500</v>
      </c>
      <c r="ET19" s="535" t="s">
        <v>501</v>
      </c>
      <c r="EU19" s="535" t="s">
        <v>502</v>
      </c>
      <c r="EV19" s="535" t="s">
        <v>503</v>
      </c>
      <c r="EW19" s="535" t="s">
        <v>504</v>
      </c>
      <c r="EX19" s="535" t="s">
        <v>505</v>
      </c>
      <c r="EY19" s="535" t="s">
        <v>506</v>
      </c>
      <c r="EZ19" s="535" t="s">
        <v>507</v>
      </c>
      <c r="FA19" s="535" t="s">
        <v>508</v>
      </c>
      <c r="FB19" s="535" t="s">
        <v>509</v>
      </c>
      <c r="FC19" s="535" t="s">
        <v>510</v>
      </c>
      <c r="FD19" s="535" t="s">
        <v>511</v>
      </c>
      <c r="FE19" s="535" t="s">
        <v>512</v>
      </c>
      <c r="FF19" s="535" t="s">
        <v>513</v>
      </c>
      <c r="FG19" s="535" t="s">
        <v>514</v>
      </c>
      <c r="FH19" s="535" t="s">
        <v>515</v>
      </c>
      <c r="FI19" s="535" t="s">
        <v>516</v>
      </c>
      <c r="FJ19" s="535" t="s">
        <v>517</v>
      </c>
      <c r="FK19" s="535" t="s">
        <v>518</v>
      </c>
      <c r="FL19" s="535" t="s">
        <v>519</v>
      </c>
      <c r="FM19" s="535" t="s">
        <v>520</v>
      </c>
      <c r="FN19" s="535" t="s">
        <v>521</v>
      </c>
      <c r="FO19" s="535" t="s">
        <v>522</v>
      </c>
      <c r="FP19" s="535" t="s">
        <v>523</v>
      </c>
      <c r="FQ19" s="535" t="s">
        <v>524</v>
      </c>
      <c r="FR19" s="535" t="s">
        <v>525</v>
      </c>
      <c r="FS19" s="535" t="s">
        <v>526</v>
      </c>
      <c r="FT19" s="535" t="s">
        <v>527</v>
      </c>
      <c r="FU19" s="535" t="s">
        <v>528</v>
      </c>
      <c r="FV19" s="535" t="s">
        <v>529</v>
      </c>
      <c r="FW19" s="535" t="s">
        <v>530</v>
      </c>
      <c r="FX19" s="535" t="s">
        <v>531</v>
      </c>
      <c r="FY19" s="535" t="s">
        <v>532</v>
      </c>
      <c r="FZ19" s="535" t="s">
        <v>533</v>
      </c>
      <c r="GA19" s="535" t="s">
        <v>534</v>
      </c>
      <c r="GB19" s="535" t="s">
        <v>535</v>
      </c>
      <c r="GC19" s="535" t="s">
        <v>536</v>
      </c>
      <c r="GD19" s="535" t="s">
        <v>537</v>
      </c>
      <c r="GE19" s="535" t="s">
        <v>538</v>
      </c>
      <c r="GF19" s="535" t="s">
        <v>539</v>
      </c>
      <c r="GG19" s="535" t="s">
        <v>540</v>
      </c>
      <c r="GH19" s="535" t="s">
        <v>541</v>
      </c>
      <c r="GI19" s="535" t="s">
        <v>542</v>
      </c>
      <c r="GJ19" s="535" t="s">
        <v>543</v>
      </c>
      <c r="GK19" s="535" t="s">
        <v>544</v>
      </c>
      <c r="GL19" s="535" t="s">
        <v>545</v>
      </c>
      <c r="GM19" s="535" t="s">
        <v>546</v>
      </c>
      <c r="GN19" s="544" t="s">
        <v>547</v>
      </c>
      <c r="GO19" s="546" t="s">
        <v>443</v>
      </c>
      <c r="GP19" s="536" t="s">
        <v>444</v>
      </c>
      <c r="GQ19" s="536" t="s">
        <v>445</v>
      </c>
      <c r="GR19" s="536" t="s">
        <v>446</v>
      </c>
      <c r="GS19" s="536" t="s">
        <v>447</v>
      </c>
      <c r="GT19" s="536" t="s">
        <v>448</v>
      </c>
      <c r="GU19" s="536" t="s">
        <v>449</v>
      </c>
      <c r="GV19" s="536" t="s">
        <v>450</v>
      </c>
      <c r="GW19" s="536" t="s">
        <v>451</v>
      </c>
      <c r="GX19" s="536" t="s">
        <v>452</v>
      </c>
      <c r="GY19" s="536" t="s">
        <v>453</v>
      </c>
      <c r="GZ19" s="536" t="s">
        <v>454</v>
      </c>
      <c r="HA19" s="536" t="s">
        <v>455</v>
      </c>
      <c r="HB19" s="536" t="s">
        <v>456</v>
      </c>
      <c r="HC19" s="536" t="s">
        <v>457</v>
      </c>
      <c r="HD19" s="536" t="s">
        <v>548</v>
      </c>
      <c r="HE19" s="536" t="s">
        <v>549</v>
      </c>
      <c r="HF19" s="536" t="s">
        <v>550</v>
      </c>
      <c r="HG19" s="536" t="s">
        <v>551</v>
      </c>
      <c r="HH19" s="536" t="s">
        <v>552</v>
      </c>
      <c r="HI19" s="536" t="s">
        <v>553</v>
      </c>
      <c r="HJ19" s="536" t="s">
        <v>554</v>
      </c>
      <c r="HK19" s="536" t="s">
        <v>555</v>
      </c>
      <c r="HL19" s="536" t="s">
        <v>556</v>
      </c>
      <c r="HM19" s="536" t="s">
        <v>557</v>
      </c>
      <c r="HN19" s="536" t="s">
        <v>558</v>
      </c>
      <c r="HO19" s="536" t="s">
        <v>559</v>
      </c>
      <c r="HP19" s="536" t="s">
        <v>560</v>
      </c>
      <c r="HQ19" s="536" t="s">
        <v>561</v>
      </c>
      <c r="HR19" s="536" t="s">
        <v>562</v>
      </c>
      <c r="HS19" s="536" t="s">
        <v>563</v>
      </c>
      <c r="HT19" s="536" t="s">
        <v>564</v>
      </c>
      <c r="HU19" s="536" t="s">
        <v>565</v>
      </c>
      <c r="HV19" s="536" t="s">
        <v>566</v>
      </c>
      <c r="HW19" s="536" t="s">
        <v>567</v>
      </c>
      <c r="HX19" s="536" t="s">
        <v>568</v>
      </c>
      <c r="HY19" s="536" t="s">
        <v>569</v>
      </c>
      <c r="HZ19" s="536" t="s">
        <v>570</v>
      </c>
      <c r="IA19" s="536" t="s">
        <v>571</v>
      </c>
      <c r="IB19" s="536" t="s">
        <v>572</v>
      </c>
      <c r="IC19" s="536" t="s">
        <v>573</v>
      </c>
      <c r="ID19" s="536" t="s">
        <v>574</v>
      </c>
      <c r="IE19" s="536" t="s">
        <v>575</v>
      </c>
      <c r="IF19" s="536" t="s">
        <v>576</v>
      </c>
      <c r="IG19" s="536" t="s">
        <v>577</v>
      </c>
      <c r="IH19" s="536" t="s">
        <v>578</v>
      </c>
      <c r="II19" s="536" t="s">
        <v>579</v>
      </c>
      <c r="IJ19" s="536" t="s">
        <v>580</v>
      </c>
      <c r="IK19" s="536" t="s">
        <v>581</v>
      </c>
      <c r="IL19" s="536" t="s">
        <v>582</v>
      </c>
      <c r="IM19" s="536" t="s">
        <v>583</v>
      </c>
      <c r="IN19" s="536" t="s">
        <v>584</v>
      </c>
      <c r="IO19" s="536" t="s">
        <v>585</v>
      </c>
      <c r="IP19" s="536" t="s">
        <v>586</v>
      </c>
      <c r="IQ19" s="536" t="s">
        <v>587</v>
      </c>
      <c r="IR19" s="536" t="s">
        <v>588</v>
      </c>
      <c r="IS19" s="536" t="s">
        <v>589</v>
      </c>
      <c r="IT19" s="536" t="s">
        <v>590</v>
      </c>
      <c r="IU19" s="536" t="s">
        <v>591</v>
      </c>
      <c r="IV19" s="536" t="s">
        <v>592</v>
      </c>
      <c r="IW19" s="536" t="s">
        <v>593</v>
      </c>
      <c r="IX19" s="536" t="s">
        <v>594</v>
      </c>
      <c r="IY19" s="536" t="s">
        <v>595</v>
      </c>
      <c r="IZ19" s="536" t="s">
        <v>596</v>
      </c>
      <c r="JA19" s="536" t="s">
        <v>597</v>
      </c>
      <c r="JB19" s="536" t="s">
        <v>598</v>
      </c>
      <c r="JC19" s="536" t="s">
        <v>599</v>
      </c>
      <c r="JD19" s="536" t="s">
        <v>600</v>
      </c>
      <c r="JE19" s="536" t="s">
        <v>601</v>
      </c>
      <c r="JF19" s="536" t="s">
        <v>602</v>
      </c>
      <c r="JG19" s="536" t="s">
        <v>603</v>
      </c>
      <c r="JH19" s="536" t="s">
        <v>604</v>
      </c>
      <c r="JI19" s="536" t="s">
        <v>605</v>
      </c>
      <c r="JJ19" s="536" t="s">
        <v>606</v>
      </c>
      <c r="JK19" s="536" t="s">
        <v>607</v>
      </c>
      <c r="JL19" s="536" t="s">
        <v>608</v>
      </c>
      <c r="JM19" s="536" t="s">
        <v>609</v>
      </c>
      <c r="JN19" s="536" t="s">
        <v>610</v>
      </c>
      <c r="JO19" s="536" t="s">
        <v>611</v>
      </c>
      <c r="JP19" s="536" t="s">
        <v>612</v>
      </c>
      <c r="JQ19" s="536" t="s">
        <v>613</v>
      </c>
      <c r="JR19" s="536" t="s">
        <v>614</v>
      </c>
      <c r="JS19" s="536" t="s">
        <v>615</v>
      </c>
      <c r="JT19" s="536" t="s">
        <v>616</v>
      </c>
      <c r="JU19" s="536" t="s">
        <v>617</v>
      </c>
      <c r="JV19" s="536" t="s">
        <v>618</v>
      </c>
      <c r="JW19" s="536" t="s">
        <v>619</v>
      </c>
      <c r="JX19" s="536" t="s">
        <v>620</v>
      </c>
      <c r="JY19" s="536" t="s">
        <v>621</v>
      </c>
      <c r="JZ19" s="547" t="s">
        <v>622</v>
      </c>
      <c r="KA19" s="548" t="s">
        <v>458</v>
      </c>
      <c r="KB19" s="537" t="s">
        <v>459</v>
      </c>
      <c r="KC19" s="537" t="s">
        <v>460</v>
      </c>
      <c r="KD19" s="537" t="s">
        <v>461</v>
      </c>
      <c r="KE19" s="537" t="s">
        <v>462</v>
      </c>
      <c r="KF19" s="537" t="s">
        <v>463</v>
      </c>
      <c r="KG19" s="537" t="s">
        <v>464</v>
      </c>
      <c r="KH19" s="537" t="s">
        <v>465</v>
      </c>
      <c r="KI19" s="537" t="s">
        <v>466</v>
      </c>
      <c r="KJ19" s="537" t="s">
        <v>467</v>
      </c>
      <c r="KK19" s="537" t="s">
        <v>468</v>
      </c>
      <c r="KL19" s="537" t="s">
        <v>469</v>
      </c>
      <c r="KM19" s="537" t="s">
        <v>470</v>
      </c>
      <c r="KN19" s="537" t="s">
        <v>471</v>
      </c>
      <c r="KO19" s="549" t="s">
        <v>472</v>
      </c>
      <c r="KP19" s="791"/>
      <c r="KQ19" s="793"/>
      <c r="KR19" s="766"/>
      <c r="KS19" s="745"/>
      <c r="KT19" s="746"/>
      <c r="KU19" s="746"/>
      <c r="KV19" s="746"/>
      <c r="KW19" s="746"/>
      <c r="KX19" s="746"/>
      <c r="KY19" s="746"/>
      <c r="KZ19" s="746"/>
      <c r="LA19" s="746"/>
      <c r="LB19" s="746"/>
      <c r="LC19" s="746"/>
      <c r="LD19" s="746"/>
      <c r="LE19" s="747"/>
    </row>
    <row r="20" spans="1:317" s="36" customFormat="1" ht="15.75" x14ac:dyDescent="0.25">
      <c r="A20" s="82">
        <v>8</v>
      </c>
      <c r="B20" s="83" t="s">
        <v>643</v>
      </c>
      <c r="C20" s="84" t="s">
        <v>106</v>
      </c>
      <c r="D20" s="84" t="s">
        <v>643</v>
      </c>
      <c r="E20" s="83">
        <v>1</v>
      </c>
      <c r="F20" s="82" t="s">
        <v>106</v>
      </c>
      <c r="G20" s="594" t="s">
        <v>60</v>
      </c>
      <c r="H20" s="85" t="s">
        <v>643</v>
      </c>
      <c r="I20" s="85" t="s">
        <v>644</v>
      </c>
      <c r="J20" s="86">
        <f>'Elektr_IIst-program szczegółowy'!Y27+'Elektr_IIst-program szczegółowy'!AV27</f>
        <v>75</v>
      </c>
      <c r="K20" s="87">
        <f>'Elektr_IIst-program szczegółowy'!AS27+'Elektr_IIst-program szczegółowy'!BP27</f>
        <v>50</v>
      </c>
      <c r="L20" s="88">
        <f>'Elektr_IIst-program szczegółowy'!Z27+'Elektr_IIst-program szczegółowy'!AW27</f>
        <v>25</v>
      </c>
      <c r="M20" s="89">
        <f>'Elektr_IIst-program szczegółowy'!AB27+'Elektr_IIst-program szczegółowy'!AD27+'Elektr_IIst-program szczegółowy'!AY27+'Elektr_IIst-program szczegółowy'!BA27</f>
        <v>10</v>
      </c>
      <c r="N20" s="90">
        <f>'Elektr_IIst-program szczegółowy'!AA27+'Elektr_IIst-program szczegółowy'!AX27</f>
        <v>25</v>
      </c>
      <c r="O20" s="91">
        <f>'Elektr_IIst-program szczegółowy'!X27+'Elektr_IIst-program szczegółowy'!AU27</f>
        <v>3</v>
      </c>
      <c r="P20" s="92" t="str">
        <f>IF('Elektr_IIst-program szczegółowy'!V27&gt;0,'Elektr_IIst-program szczegółowy'!V27," ")</f>
        <v>zal</v>
      </c>
      <c r="Q20" s="93">
        <f>SUM(T20:BT20)</f>
        <v>4</v>
      </c>
      <c r="R20" s="94">
        <f>SUM(CA20:CU20)</f>
        <v>3</v>
      </c>
      <c r="S20" s="95">
        <f>SUM(CV20:DB20)</f>
        <v>2</v>
      </c>
      <c r="T20" s="37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>
        <v>1</v>
      </c>
      <c r="AR20" s="38">
        <v>1</v>
      </c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>
        <v>1</v>
      </c>
      <c r="BT20" s="39">
        <v>1</v>
      </c>
      <c r="BU20" s="37"/>
      <c r="BV20" s="38"/>
      <c r="BW20" s="38"/>
      <c r="BX20" s="38"/>
      <c r="BY20" s="38"/>
      <c r="BZ20" s="40"/>
      <c r="CA20" s="41"/>
      <c r="CB20" s="38"/>
      <c r="CC20" s="38"/>
      <c r="CD20" s="38"/>
      <c r="CE20" s="38"/>
      <c r="CF20" s="38"/>
      <c r="CG20" s="38"/>
      <c r="CH20" s="38"/>
      <c r="CI20" s="38"/>
      <c r="CJ20" s="38"/>
      <c r="CK20" s="38">
        <v>1</v>
      </c>
      <c r="CL20" s="38"/>
      <c r="CM20" s="38"/>
      <c r="CN20" s="38"/>
      <c r="CO20" s="38"/>
      <c r="CP20" s="38"/>
      <c r="CQ20" s="38">
        <v>1</v>
      </c>
      <c r="CR20" s="38"/>
      <c r="CS20" s="38"/>
      <c r="CT20" s="38"/>
      <c r="CU20" s="38">
        <v>1</v>
      </c>
      <c r="CV20" s="37"/>
      <c r="CW20" s="38">
        <v>1</v>
      </c>
      <c r="CX20" s="38"/>
      <c r="CY20" s="39"/>
      <c r="CZ20" s="39"/>
      <c r="DA20" s="39"/>
      <c r="DB20" s="40">
        <v>1</v>
      </c>
      <c r="DC20" s="37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42"/>
      <c r="GO20" s="37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40"/>
      <c r="KA20" s="41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9"/>
      <c r="KP20" s="113">
        <f t="shared" ref="KP20:KP23" si="0">SUM(DC20:GN20)</f>
        <v>0</v>
      </c>
      <c r="KQ20" s="114">
        <f t="shared" ref="KQ20:KQ23" si="1">SUM(GO20:JZ20)</f>
        <v>0</v>
      </c>
      <c r="KR20" s="115">
        <f t="shared" ref="KR20:KR23" si="2">SUM(KA20:KO20)</f>
        <v>0</v>
      </c>
    </row>
    <row r="21" spans="1:317" s="36" customFormat="1" ht="31.5" x14ac:dyDescent="0.25">
      <c r="A21" s="82">
        <v>8</v>
      </c>
      <c r="B21" s="83" t="s">
        <v>643</v>
      </c>
      <c r="C21" s="84" t="s">
        <v>106</v>
      </c>
      <c r="D21" s="84" t="s">
        <v>643</v>
      </c>
      <c r="E21" s="83">
        <v>1</v>
      </c>
      <c r="F21" s="82" t="s">
        <v>106</v>
      </c>
      <c r="G21" s="594" t="s">
        <v>60</v>
      </c>
      <c r="H21" s="85" t="s">
        <v>643</v>
      </c>
      <c r="I21" s="85" t="s">
        <v>645</v>
      </c>
      <c r="J21" s="86">
        <v>75</v>
      </c>
      <c r="K21" s="87">
        <v>50</v>
      </c>
      <c r="L21" s="88">
        <v>25</v>
      </c>
      <c r="M21" s="89">
        <v>10</v>
      </c>
      <c r="N21" s="90">
        <v>25</v>
      </c>
      <c r="O21" s="91">
        <v>3</v>
      </c>
      <c r="P21" s="92" t="s">
        <v>57</v>
      </c>
      <c r="Q21" s="93">
        <f t="shared" ref="Q21:Q23" si="3">SUM(T21:BT21)</f>
        <v>4</v>
      </c>
      <c r="R21" s="94">
        <f t="shared" ref="R21:R23" si="4">SUM(CA21:CU21)</f>
        <v>3</v>
      </c>
      <c r="S21" s="95">
        <f t="shared" ref="S21:S23" si="5">SUM(CV21:DB21)</f>
        <v>2</v>
      </c>
      <c r="T21" s="37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>
        <v>1</v>
      </c>
      <c r="AR21" s="38">
        <v>1</v>
      </c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>
        <v>1</v>
      </c>
      <c r="BT21" s="39">
        <v>1</v>
      </c>
      <c r="BU21" s="37"/>
      <c r="BV21" s="38"/>
      <c r="BW21" s="38"/>
      <c r="BX21" s="38"/>
      <c r="BY21" s="38"/>
      <c r="BZ21" s="40"/>
      <c r="CA21" s="41"/>
      <c r="CB21" s="38"/>
      <c r="CC21" s="38"/>
      <c r="CD21" s="38"/>
      <c r="CE21" s="38"/>
      <c r="CF21" s="38"/>
      <c r="CG21" s="38"/>
      <c r="CH21" s="38"/>
      <c r="CI21" s="38"/>
      <c r="CJ21" s="38"/>
      <c r="CK21" s="38">
        <v>1</v>
      </c>
      <c r="CL21" s="38"/>
      <c r="CM21" s="38"/>
      <c r="CN21" s="38"/>
      <c r="CO21" s="38"/>
      <c r="CP21" s="38"/>
      <c r="CQ21" s="38">
        <v>1</v>
      </c>
      <c r="CR21" s="38"/>
      <c r="CS21" s="38"/>
      <c r="CT21" s="38"/>
      <c r="CU21" s="38">
        <v>1</v>
      </c>
      <c r="CV21" s="37"/>
      <c r="CW21" s="38">
        <v>1</v>
      </c>
      <c r="CX21" s="38"/>
      <c r="CY21" s="39"/>
      <c r="CZ21" s="39"/>
      <c r="DA21" s="39"/>
      <c r="DB21" s="40">
        <v>1</v>
      </c>
      <c r="DC21" s="37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42"/>
      <c r="GO21" s="37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40"/>
      <c r="KA21" s="41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9"/>
      <c r="KP21" s="113">
        <f t="shared" ref="KP21" si="6">SUM(DC21:GN21)</f>
        <v>0</v>
      </c>
      <c r="KQ21" s="114">
        <f t="shared" ref="KQ21" si="7">SUM(GO21:JZ21)</f>
        <v>0</v>
      </c>
      <c r="KR21" s="115">
        <f t="shared" ref="KR21" si="8">SUM(KA21:KO21)</f>
        <v>0</v>
      </c>
    </row>
    <row r="22" spans="1:317" s="36" customFormat="1" ht="73.5" customHeight="1" thickBot="1" x14ac:dyDescent="0.3">
      <c r="A22" s="82">
        <v>23</v>
      </c>
      <c r="B22" s="83" t="s">
        <v>643</v>
      </c>
      <c r="C22" s="84" t="s">
        <v>106</v>
      </c>
      <c r="D22" s="84" t="s">
        <v>643</v>
      </c>
      <c r="E22" s="83">
        <v>1</v>
      </c>
      <c r="F22" s="82" t="s">
        <v>311</v>
      </c>
      <c r="G22" s="594" t="s">
        <v>60</v>
      </c>
      <c r="H22" s="85" t="s">
        <v>643</v>
      </c>
      <c r="I22" s="85" t="s">
        <v>646</v>
      </c>
      <c r="J22" s="586">
        <v>75</v>
      </c>
      <c r="K22" s="587">
        <v>50</v>
      </c>
      <c r="L22" s="588">
        <v>25</v>
      </c>
      <c r="M22" s="589">
        <v>10</v>
      </c>
      <c r="N22" s="590">
        <v>25</v>
      </c>
      <c r="O22" s="591">
        <v>3</v>
      </c>
      <c r="P22" s="592" t="s">
        <v>57</v>
      </c>
      <c r="Q22" s="593">
        <f t="shared" si="3"/>
        <v>0</v>
      </c>
      <c r="R22" s="94">
        <f t="shared" si="4"/>
        <v>3</v>
      </c>
      <c r="S22" s="95">
        <f t="shared" si="5"/>
        <v>1</v>
      </c>
      <c r="T22" s="46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3"/>
      <c r="BU22" s="46"/>
      <c r="BV22" s="45"/>
      <c r="BW22" s="45"/>
      <c r="BX22" s="45"/>
      <c r="BY22" s="45"/>
      <c r="BZ22" s="44"/>
      <c r="CA22" s="49">
        <v>1</v>
      </c>
      <c r="CB22" s="45">
        <v>1</v>
      </c>
      <c r="CC22" s="45"/>
      <c r="CD22" s="45"/>
      <c r="CE22" s="45"/>
      <c r="CF22" s="45"/>
      <c r="CG22" s="45"/>
      <c r="CH22" s="45"/>
      <c r="CI22" s="45"/>
      <c r="CJ22" s="45"/>
      <c r="CK22" s="45">
        <v>1</v>
      </c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6"/>
      <c r="CW22" s="45">
        <v>1</v>
      </c>
      <c r="CX22" s="45"/>
      <c r="CY22" s="43"/>
      <c r="CZ22" s="43"/>
      <c r="DA22" s="43"/>
      <c r="DB22" s="44"/>
      <c r="DC22" s="46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50"/>
      <c r="GO22" s="46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  <c r="IU22" s="45"/>
      <c r="IV22" s="45"/>
      <c r="IW22" s="45"/>
      <c r="IX22" s="45"/>
      <c r="IY22" s="45"/>
      <c r="IZ22" s="45"/>
      <c r="JA22" s="45"/>
      <c r="JB22" s="45"/>
      <c r="JC22" s="45"/>
      <c r="JD22" s="45"/>
      <c r="JE22" s="45"/>
      <c r="JF22" s="45"/>
      <c r="JG22" s="45"/>
      <c r="JH22" s="45"/>
      <c r="JI22" s="45"/>
      <c r="JJ22" s="45"/>
      <c r="JK22" s="45"/>
      <c r="JL22" s="45"/>
      <c r="JM22" s="45"/>
      <c r="JN22" s="45"/>
      <c r="JO22" s="45"/>
      <c r="JP22" s="45"/>
      <c r="JQ22" s="45"/>
      <c r="JR22" s="45"/>
      <c r="JS22" s="45"/>
      <c r="JT22" s="45"/>
      <c r="JU22" s="45"/>
      <c r="JV22" s="45"/>
      <c r="JW22" s="45"/>
      <c r="JX22" s="45"/>
      <c r="JY22" s="45"/>
      <c r="JZ22" s="44"/>
      <c r="KA22" s="49"/>
      <c r="KB22" s="45"/>
      <c r="KC22" s="45"/>
      <c r="KD22" s="45"/>
      <c r="KE22" s="45"/>
      <c r="KF22" s="45"/>
      <c r="KG22" s="45"/>
      <c r="KH22" s="45"/>
      <c r="KI22" s="45"/>
      <c r="KJ22" s="45"/>
      <c r="KK22" s="45"/>
      <c r="KL22" s="45"/>
      <c r="KM22" s="45"/>
      <c r="KN22" s="45"/>
      <c r="KO22" s="43"/>
      <c r="KP22" s="116">
        <f t="shared" ref="KP22" si="9">SUM(DC22:GN22)</f>
        <v>0</v>
      </c>
      <c r="KQ22" s="117">
        <f t="shared" ref="KQ22" si="10">SUM(GO22:JZ22)</f>
        <v>0</v>
      </c>
      <c r="KR22" s="118">
        <f t="shared" ref="KR22" si="11">SUM(KA22:KO22)</f>
        <v>0</v>
      </c>
    </row>
    <row r="23" spans="1:317" s="36" customFormat="1" ht="73.5" customHeight="1" thickBot="1" x14ac:dyDescent="0.3">
      <c r="A23" s="142">
        <v>23</v>
      </c>
      <c r="B23" s="140" t="s">
        <v>643</v>
      </c>
      <c r="C23" s="141" t="s">
        <v>106</v>
      </c>
      <c r="D23" s="141" t="s">
        <v>643</v>
      </c>
      <c r="E23" s="140">
        <v>1</v>
      </c>
      <c r="F23" s="142" t="s">
        <v>311</v>
      </c>
      <c r="G23" s="595" t="s">
        <v>60</v>
      </c>
      <c r="H23" s="143" t="s">
        <v>643</v>
      </c>
      <c r="I23" s="143" t="s">
        <v>647</v>
      </c>
      <c r="J23" s="100">
        <v>75</v>
      </c>
      <c r="K23" s="101">
        <v>50</v>
      </c>
      <c r="L23" s="102">
        <v>25</v>
      </c>
      <c r="M23" s="103">
        <v>10</v>
      </c>
      <c r="N23" s="104">
        <v>25</v>
      </c>
      <c r="O23" s="105">
        <v>3</v>
      </c>
      <c r="P23" s="106" t="s">
        <v>57</v>
      </c>
      <c r="Q23" s="93">
        <f t="shared" si="3"/>
        <v>0</v>
      </c>
      <c r="R23" s="94">
        <f t="shared" si="4"/>
        <v>2</v>
      </c>
      <c r="S23" s="95">
        <f t="shared" si="5"/>
        <v>1</v>
      </c>
      <c r="T23" s="46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3"/>
      <c r="BU23" s="46"/>
      <c r="BV23" s="45"/>
      <c r="BW23" s="45"/>
      <c r="BX23" s="45"/>
      <c r="BY23" s="45"/>
      <c r="BZ23" s="44"/>
      <c r="CA23" s="49">
        <v>1</v>
      </c>
      <c r="CB23" s="45"/>
      <c r="CC23" s="45"/>
      <c r="CD23" s="45"/>
      <c r="CE23" s="45"/>
      <c r="CF23" s="45"/>
      <c r="CG23" s="45"/>
      <c r="CH23" s="45"/>
      <c r="CI23" s="45"/>
      <c r="CJ23" s="45"/>
      <c r="CK23" s="45">
        <v>1</v>
      </c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6"/>
      <c r="CW23" s="45"/>
      <c r="CX23" s="45"/>
      <c r="CY23" s="43"/>
      <c r="CZ23" s="43"/>
      <c r="DA23" s="43">
        <v>1</v>
      </c>
      <c r="DB23" s="44"/>
      <c r="DC23" s="46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50"/>
      <c r="GO23" s="46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  <c r="IU23" s="45"/>
      <c r="IV23" s="45"/>
      <c r="IW23" s="45"/>
      <c r="IX23" s="45"/>
      <c r="IY23" s="45"/>
      <c r="IZ23" s="45"/>
      <c r="JA23" s="45"/>
      <c r="JB23" s="45"/>
      <c r="JC23" s="45"/>
      <c r="JD23" s="45"/>
      <c r="JE23" s="45"/>
      <c r="JF23" s="45"/>
      <c r="JG23" s="45"/>
      <c r="JH23" s="45"/>
      <c r="JI23" s="45"/>
      <c r="JJ23" s="45"/>
      <c r="JK23" s="45"/>
      <c r="JL23" s="45"/>
      <c r="JM23" s="45"/>
      <c r="JN23" s="45"/>
      <c r="JO23" s="45"/>
      <c r="JP23" s="45"/>
      <c r="JQ23" s="45"/>
      <c r="JR23" s="45"/>
      <c r="JS23" s="45"/>
      <c r="JT23" s="45"/>
      <c r="JU23" s="45"/>
      <c r="JV23" s="45"/>
      <c r="JW23" s="45"/>
      <c r="JX23" s="45"/>
      <c r="JY23" s="45"/>
      <c r="JZ23" s="44"/>
      <c r="KA23" s="49"/>
      <c r="KB23" s="45"/>
      <c r="KC23" s="45"/>
      <c r="KD23" s="45"/>
      <c r="KE23" s="45"/>
      <c r="KF23" s="45"/>
      <c r="KG23" s="45"/>
      <c r="KH23" s="45"/>
      <c r="KI23" s="45"/>
      <c r="KJ23" s="45"/>
      <c r="KK23" s="45"/>
      <c r="KL23" s="45"/>
      <c r="KM23" s="45"/>
      <c r="KN23" s="45"/>
      <c r="KO23" s="43"/>
      <c r="KP23" s="116">
        <f t="shared" si="0"/>
        <v>0</v>
      </c>
      <c r="KQ23" s="117">
        <f t="shared" si="1"/>
        <v>0</v>
      </c>
      <c r="KR23" s="118">
        <f t="shared" si="2"/>
        <v>0</v>
      </c>
    </row>
    <row r="24" spans="1:317" s="52" customFormat="1" ht="30" customHeight="1" thickBot="1" x14ac:dyDescent="0.3">
      <c r="A24" s="51"/>
      <c r="B24" s="128" t="str">
        <f>IF('Elektr_IIst-program szczegółowy'!B43&gt;0,'Elektr_IIst-program szczegółowy'!B43," ")</f>
        <v xml:space="preserve"> </v>
      </c>
      <c r="C24" s="129" t="str">
        <f>IF('Elektr_IIst-program szczegółowy'!C43&gt;0,'Elektr_IIst-program szczegółowy'!C43," ")</f>
        <v xml:space="preserve"> </v>
      </c>
      <c r="D24" s="129" t="str">
        <f>IF('Elektr_IIst-program szczegółowy'!D43&gt;0,'Elektr_IIst-program szczegółowy'!D43," ")</f>
        <v xml:space="preserve"> </v>
      </c>
      <c r="E24" s="128" t="str">
        <f>IF('Elektr_IIst-program szczegółowy'!E43&gt;0,'Elektr_IIst-program szczegółowy'!E43," ")</f>
        <v xml:space="preserve"> </v>
      </c>
      <c r="F24" s="130" t="str">
        <f>IF('Elektr_IIst-program szczegółowy'!F43&gt;0,'Elektr_IIst-program szczegółowy'!F43," ")</f>
        <v xml:space="preserve"> </v>
      </c>
      <c r="G24" s="130" t="str">
        <f>IF('Elektr_IIst-program szczegółowy'!G43&gt;0,'Elektr_IIst-program szczegółowy'!G43," ")</f>
        <v xml:space="preserve"> </v>
      </c>
      <c r="H24" s="120" t="str">
        <f>IF('Elektr_IIst-program szczegółowy'!H43&gt;0,'Elektr_IIst-program szczegółowy'!H43," ")</f>
        <v xml:space="preserve"> </v>
      </c>
      <c r="I24" s="120" t="str">
        <f>IF('Elektr_IIst-program szczegółowy'!I43&gt;0,'Elektr_IIst-program szczegółowy'!I43," ")</f>
        <v>sumy dla 1 roku</v>
      </c>
      <c r="J24" s="129">
        <f>'Elektr_IIst-program szczegółowy'!Y43+'Elektr_IIst-program szczegółowy'!AV43</f>
        <v>1531</v>
      </c>
      <c r="K24" s="129">
        <f>'Elektr_IIst-program szczegółowy'!AS43+'Elektr_IIst-program szczegółowy'!BP43</f>
        <v>660</v>
      </c>
      <c r="L24" s="129">
        <f>'Elektr_IIst-program szczegółowy'!Z43+'Elektr_IIst-program szczegółowy'!AW43</f>
        <v>871</v>
      </c>
      <c r="M24" s="129">
        <f>'Elektr_IIst-program szczegółowy'!AB43+'Elektr_IIst-program szczegółowy'!AD43</f>
        <v>60</v>
      </c>
      <c r="N24" s="129">
        <f>'Elektr_IIst-program szczegółowy'!AA43+'Elektr_IIst-program szczegółowy'!AX43</f>
        <v>871</v>
      </c>
      <c r="O24" s="131">
        <f>'Elektr_IIst-program szczegółowy'!X43+'Elektr_IIst-program szczegółowy'!AU43</f>
        <v>60</v>
      </c>
      <c r="P24" s="129" t="str">
        <f>IF('Elektr_IIst-program szczegółowy'!V43&gt;0,'Elektr_IIst-program szczegółowy'!V43," ")</f>
        <v xml:space="preserve"> </v>
      </c>
      <c r="Q24" s="132">
        <f t="shared" ref="Q24:CB24" si="12">SUM(Q20:Q23)</f>
        <v>8</v>
      </c>
      <c r="R24" s="120">
        <f t="shared" si="12"/>
        <v>11</v>
      </c>
      <c r="S24" s="133">
        <f t="shared" si="12"/>
        <v>6</v>
      </c>
      <c r="T24" s="134">
        <f t="shared" si="12"/>
        <v>0</v>
      </c>
      <c r="U24" s="120">
        <f t="shared" si="12"/>
        <v>0</v>
      </c>
      <c r="V24" s="120">
        <f t="shared" si="12"/>
        <v>0</v>
      </c>
      <c r="W24" s="120">
        <f t="shared" si="12"/>
        <v>0</v>
      </c>
      <c r="X24" s="120">
        <f t="shared" si="12"/>
        <v>0</v>
      </c>
      <c r="Y24" s="120">
        <f t="shared" si="12"/>
        <v>0</v>
      </c>
      <c r="Z24" s="120">
        <f t="shared" si="12"/>
        <v>0</v>
      </c>
      <c r="AA24" s="120">
        <f t="shared" si="12"/>
        <v>0</v>
      </c>
      <c r="AB24" s="120">
        <f t="shared" si="12"/>
        <v>0</v>
      </c>
      <c r="AC24" s="120">
        <f t="shared" si="12"/>
        <v>0</v>
      </c>
      <c r="AD24" s="120">
        <f t="shared" si="12"/>
        <v>0</v>
      </c>
      <c r="AE24" s="120">
        <f t="shared" si="12"/>
        <v>0</v>
      </c>
      <c r="AF24" s="120">
        <f t="shared" si="12"/>
        <v>0</v>
      </c>
      <c r="AG24" s="120">
        <f t="shared" si="12"/>
        <v>0</v>
      </c>
      <c r="AH24" s="120">
        <f t="shared" si="12"/>
        <v>0</v>
      </c>
      <c r="AI24" s="120">
        <f t="shared" si="12"/>
        <v>0</v>
      </c>
      <c r="AJ24" s="120">
        <f t="shared" si="12"/>
        <v>0</v>
      </c>
      <c r="AK24" s="120">
        <f t="shared" si="12"/>
        <v>0</v>
      </c>
      <c r="AL24" s="120">
        <f t="shared" si="12"/>
        <v>0</v>
      </c>
      <c r="AM24" s="120">
        <f t="shared" si="12"/>
        <v>0</v>
      </c>
      <c r="AN24" s="120">
        <f t="shared" si="12"/>
        <v>0</v>
      </c>
      <c r="AO24" s="120">
        <f t="shared" si="12"/>
        <v>0</v>
      </c>
      <c r="AP24" s="120">
        <f t="shared" si="12"/>
        <v>0</v>
      </c>
      <c r="AQ24" s="120">
        <f t="shared" si="12"/>
        <v>2</v>
      </c>
      <c r="AR24" s="120">
        <f t="shared" si="12"/>
        <v>2</v>
      </c>
      <c r="AS24" s="120">
        <f t="shared" si="12"/>
        <v>0</v>
      </c>
      <c r="AT24" s="120">
        <f t="shared" si="12"/>
        <v>0</v>
      </c>
      <c r="AU24" s="120">
        <f t="shared" si="12"/>
        <v>0</v>
      </c>
      <c r="AV24" s="120">
        <f t="shared" si="12"/>
        <v>0</v>
      </c>
      <c r="AW24" s="120">
        <f t="shared" si="12"/>
        <v>0</v>
      </c>
      <c r="AX24" s="120">
        <f t="shared" si="12"/>
        <v>0</v>
      </c>
      <c r="AY24" s="120">
        <f t="shared" si="12"/>
        <v>0</v>
      </c>
      <c r="AZ24" s="120">
        <f t="shared" si="12"/>
        <v>0</v>
      </c>
      <c r="BA24" s="120">
        <f t="shared" si="12"/>
        <v>0</v>
      </c>
      <c r="BB24" s="120">
        <f t="shared" si="12"/>
        <v>0</v>
      </c>
      <c r="BC24" s="120">
        <f t="shared" si="12"/>
        <v>0</v>
      </c>
      <c r="BD24" s="120">
        <f t="shared" si="12"/>
        <v>0</v>
      </c>
      <c r="BE24" s="120">
        <f t="shared" si="12"/>
        <v>0</v>
      </c>
      <c r="BF24" s="120">
        <f t="shared" si="12"/>
        <v>0</v>
      </c>
      <c r="BG24" s="120">
        <f t="shared" si="12"/>
        <v>0</v>
      </c>
      <c r="BH24" s="120">
        <f t="shared" si="12"/>
        <v>0</v>
      </c>
      <c r="BI24" s="120">
        <f t="shared" si="12"/>
        <v>0</v>
      </c>
      <c r="BJ24" s="120">
        <f t="shared" si="12"/>
        <v>0</v>
      </c>
      <c r="BK24" s="120">
        <f t="shared" si="12"/>
        <v>0</v>
      </c>
      <c r="BL24" s="120">
        <f t="shared" si="12"/>
        <v>0</v>
      </c>
      <c r="BM24" s="120">
        <f t="shared" si="12"/>
        <v>0</v>
      </c>
      <c r="BN24" s="120">
        <f t="shared" si="12"/>
        <v>0</v>
      </c>
      <c r="BO24" s="120">
        <f t="shared" si="12"/>
        <v>0</v>
      </c>
      <c r="BP24" s="120">
        <f t="shared" si="12"/>
        <v>0</v>
      </c>
      <c r="BQ24" s="120">
        <f t="shared" si="12"/>
        <v>0</v>
      </c>
      <c r="BR24" s="120">
        <f t="shared" si="12"/>
        <v>0</v>
      </c>
      <c r="BS24" s="120">
        <f t="shared" si="12"/>
        <v>2</v>
      </c>
      <c r="BT24" s="121">
        <f t="shared" si="12"/>
        <v>2</v>
      </c>
      <c r="BU24" s="119">
        <f t="shared" si="12"/>
        <v>0</v>
      </c>
      <c r="BV24" s="120">
        <f t="shared" si="12"/>
        <v>0</v>
      </c>
      <c r="BW24" s="120">
        <f t="shared" si="12"/>
        <v>0</v>
      </c>
      <c r="BX24" s="120">
        <f t="shared" si="12"/>
        <v>0</v>
      </c>
      <c r="BY24" s="120">
        <f t="shared" si="12"/>
        <v>0</v>
      </c>
      <c r="BZ24" s="135">
        <f t="shared" si="12"/>
        <v>0</v>
      </c>
      <c r="CA24" s="134">
        <f t="shared" si="12"/>
        <v>2</v>
      </c>
      <c r="CB24" s="120">
        <f t="shared" si="12"/>
        <v>1</v>
      </c>
      <c r="CC24" s="120">
        <f t="shared" ref="CC24:EN24" si="13">SUM(CC20:CC23)</f>
        <v>0</v>
      </c>
      <c r="CD24" s="120">
        <f t="shared" si="13"/>
        <v>0</v>
      </c>
      <c r="CE24" s="120">
        <f t="shared" si="13"/>
        <v>0</v>
      </c>
      <c r="CF24" s="120">
        <f t="shared" si="13"/>
        <v>0</v>
      </c>
      <c r="CG24" s="120">
        <f t="shared" si="13"/>
        <v>0</v>
      </c>
      <c r="CH24" s="120">
        <f t="shared" si="13"/>
        <v>0</v>
      </c>
      <c r="CI24" s="120">
        <f t="shared" si="13"/>
        <v>0</v>
      </c>
      <c r="CJ24" s="120">
        <f t="shared" si="13"/>
        <v>0</v>
      </c>
      <c r="CK24" s="120">
        <f t="shared" si="13"/>
        <v>4</v>
      </c>
      <c r="CL24" s="120">
        <f t="shared" si="13"/>
        <v>0</v>
      </c>
      <c r="CM24" s="120">
        <f t="shared" si="13"/>
        <v>0</v>
      </c>
      <c r="CN24" s="120">
        <f t="shared" si="13"/>
        <v>0</v>
      </c>
      <c r="CO24" s="120">
        <f t="shared" si="13"/>
        <v>0</v>
      </c>
      <c r="CP24" s="120">
        <f t="shared" si="13"/>
        <v>0</v>
      </c>
      <c r="CQ24" s="120">
        <f t="shared" si="13"/>
        <v>2</v>
      </c>
      <c r="CR24" s="120">
        <f t="shared" si="13"/>
        <v>0</v>
      </c>
      <c r="CS24" s="120">
        <f t="shared" si="13"/>
        <v>0</v>
      </c>
      <c r="CT24" s="120">
        <f t="shared" si="13"/>
        <v>0</v>
      </c>
      <c r="CU24" s="121">
        <f t="shared" si="13"/>
        <v>2</v>
      </c>
      <c r="CV24" s="119">
        <f t="shared" si="13"/>
        <v>0</v>
      </c>
      <c r="CW24" s="120">
        <f t="shared" si="13"/>
        <v>3</v>
      </c>
      <c r="CX24" s="120">
        <f t="shared" si="13"/>
        <v>0</v>
      </c>
      <c r="CY24" s="120">
        <f t="shared" si="13"/>
        <v>0</v>
      </c>
      <c r="CZ24" s="120">
        <f t="shared" si="13"/>
        <v>0</v>
      </c>
      <c r="DA24" s="120">
        <f t="shared" si="13"/>
        <v>1</v>
      </c>
      <c r="DB24" s="135">
        <f t="shared" si="13"/>
        <v>2</v>
      </c>
      <c r="DC24" s="134">
        <f t="shared" si="13"/>
        <v>0</v>
      </c>
      <c r="DD24" s="120">
        <f t="shared" si="13"/>
        <v>0</v>
      </c>
      <c r="DE24" s="120">
        <f t="shared" si="13"/>
        <v>0</v>
      </c>
      <c r="DF24" s="120">
        <f t="shared" si="13"/>
        <v>0</v>
      </c>
      <c r="DG24" s="120">
        <f t="shared" si="13"/>
        <v>0</v>
      </c>
      <c r="DH24" s="120">
        <f t="shared" si="13"/>
        <v>0</v>
      </c>
      <c r="DI24" s="120">
        <f t="shared" si="13"/>
        <v>0</v>
      </c>
      <c r="DJ24" s="120">
        <f t="shared" si="13"/>
        <v>0</v>
      </c>
      <c r="DK24" s="120">
        <f t="shared" si="13"/>
        <v>0</v>
      </c>
      <c r="DL24" s="120">
        <f t="shared" si="13"/>
        <v>0</v>
      </c>
      <c r="DM24" s="120">
        <f t="shared" si="13"/>
        <v>0</v>
      </c>
      <c r="DN24" s="120">
        <f t="shared" si="13"/>
        <v>0</v>
      </c>
      <c r="DO24" s="120">
        <f t="shared" si="13"/>
        <v>0</v>
      </c>
      <c r="DP24" s="120">
        <f t="shared" si="13"/>
        <v>0</v>
      </c>
      <c r="DQ24" s="120">
        <f t="shared" si="13"/>
        <v>0</v>
      </c>
      <c r="DR24" s="120">
        <f t="shared" si="13"/>
        <v>0</v>
      </c>
      <c r="DS24" s="120">
        <f t="shared" si="13"/>
        <v>0</v>
      </c>
      <c r="DT24" s="120">
        <f t="shared" si="13"/>
        <v>0</v>
      </c>
      <c r="DU24" s="120">
        <f t="shared" si="13"/>
        <v>0</v>
      </c>
      <c r="DV24" s="120">
        <f t="shared" si="13"/>
        <v>0</v>
      </c>
      <c r="DW24" s="120">
        <f t="shared" si="13"/>
        <v>0</v>
      </c>
      <c r="DX24" s="120">
        <f t="shared" si="13"/>
        <v>0</v>
      </c>
      <c r="DY24" s="120">
        <f t="shared" si="13"/>
        <v>0</v>
      </c>
      <c r="DZ24" s="120">
        <f t="shared" si="13"/>
        <v>0</v>
      </c>
      <c r="EA24" s="120">
        <f t="shared" si="13"/>
        <v>0</v>
      </c>
      <c r="EB24" s="120">
        <f t="shared" si="13"/>
        <v>0</v>
      </c>
      <c r="EC24" s="120">
        <f t="shared" si="13"/>
        <v>0</v>
      </c>
      <c r="ED24" s="120">
        <f t="shared" si="13"/>
        <v>0</v>
      </c>
      <c r="EE24" s="120">
        <f t="shared" si="13"/>
        <v>0</v>
      </c>
      <c r="EF24" s="120">
        <f t="shared" si="13"/>
        <v>0</v>
      </c>
      <c r="EG24" s="120">
        <f t="shared" si="13"/>
        <v>0</v>
      </c>
      <c r="EH24" s="120">
        <f t="shared" si="13"/>
        <v>0</v>
      </c>
      <c r="EI24" s="120">
        <f t="shared" si="13"/>
        <v>0</v>
      </c>
      <c r="EJ24" s="120">
        <f t="shared" si="13"/>
        <v>0</v>
      </c>
      <c r="EK24" s="120">
        <f t="shared" si="13"/>
        <v>0</v>
      </c>
      <c r="EL24" s="120">
        <f t="shared" si="13"/>
        <v>0</v>
      </c>
      <c r="EM24" s="120">
        <f t="shared" si="13"/>
        <v>0</v>
      </c>
      <c r="EN24" s="120">
        <f t="shared" si="13"/>
        <v>0</v>
      </c>
      <c r="EO24" s="120">
        <f t="shared" ref="EO24:GZ24" si="14">SUM(EO20:EO23)</f>
        <v>0</v>
      </c>
      <c r="EP24" s="120">
        <f t="shared" si="14"/>
        <v>0</v>
      </c>
      <c r="EQ24" s="120">
        <f t="shared" si="14"/>
        <v>0</v>
      </c>
      <c r="ER24" s="120">
        <f t="shared" si="14"/>
        <v>0</v>
      </c>
      <c r="ES24" s="120">
        <f t="shared" si="14"/>
        <v>0</v>
      </c>
      <c r="ET24" s="120">
        <f t="shared" si="14"/>
        <v>0</v>
      </c>
      <c r="EU24" s="120">
        <f t="shared" si="14"/>
        <v>0</v>
      </c>
      <c r="EV24" s="120">
        <f t="shared" si="14"/>
        <v>0</v>
      </c>
      <c r="EW24" s="120">
        <f t="shared" si="14"/>
        <v>0</v>
      </c>
      <c r="EX24" s="120">
        <f t="shared" si="14"/>
        <v>0</v>
      </c>
      <c r="EY24" s="120">
        <f t="shared" si="14"/>
        <v>0</v>
      </c>
      <c r="EZ24" s="120">
        <f t="shared" si="14"/>
        <v>0</v>
      </c>
      <c r="FA24" s="120">
        <f t="shared" si="14"/>
        <v>0</v>
      </c>
      <c r="FB24" s="120">
        <f t="shared" si="14"/>
        <v>0</v>
      </c>
      <c r="FC24" s="120">
        <f t="shared" si="14"/>
        <v>0</v>
      </c>
      <c r="FD24" s="120">
        <f t="shared" si="14"/>
        <v>0</v>
      </c>
      <c r="FE24" s="120">
        <f t="shared" si="14"/>
        <v>0</v>
      </c>
      <c r="FF24" s="120">
        <f t="shared" si="14"/>
        <v>0</v>
      </c>
      <c r="FG24" s="120">
        <f t="shared" si="14"/>
        <v>0</v>
      </c>
      <c r="FH24" s="120">
        <f t="shared" si="14"/>
        <v>0</v>
      </c>
      <c r="FI24" s="120">
        <f t="shared" si="14"/>
        <v>0</v>
      </c>
      <c r="FJ24" s="120">
        <f t="shared" si="14"/>
        <v>0</v>
      </c>
      <c r="FK24" s="120">
        <f t="shared" si="14"/>
        <v>0</v>
      </c>
      <c r="FL24" s="120">
        <f t="shared" si="14"/>
        <v>0</v>
      </c>
      <c r="FM24" s="120">
        <f t="shared" si="14"/>
        <v>0</v>
      </c>
      <c r="FN24" s="120">
        <f t="shared" si="14"/>
        <v>0</v>
      </c>
      <c r="FO24" s="120">
        <f t="shared" si="14"/>
        <v>0</v>
      </c>
      <c r="FP24" s="120">
        <f t="shared" si="14"/>
        <v>0</v>
      </c>
      <c r="FQ24" s="120">
        <f t="shared" si="14"/>
        <v>0</v>
      </c>
      <c r="FR24" s="120">
        <f t="shared" si="14"/>
        <v>0</v>
      </c>
      <c r="FS24" s="120">
        <f t="shared" si="14"/>
        <v>0</v>
      </c>
      <c r="FT24" s="120">
        <f t="shared" si="14"/>
        <v>0</v>
      </c>
      <c r="FU24" s="120">
        <f t="shared" si="14"/>
        <v>0</v>
      </c>
      <c r="FV24" s="120">
        <f t="shared" si="14"/>
        <v>0</v>
      </c>
      <c r="FW24" s="120">
        <f t="shared" si="14"/>
        <v>0</v>
      </c>
      <c r="FX24" s="120">
        <f t="shared" si="14"/>
        <v>0</v>
      </c>
      <c r="FY24" s="120">
        <f t="shared" si="14"/>
        <v>0</v>
      </c>
      <c r="FZ24" s="120">
        <f t="shared" si="14"/>
        <v>0</v>
      </c>
      <c r="GA24" s="120">
        <f t="shared" si="14"/>
        <v>0</v>
      </c>
      <c r="GB24" s="120">
        <f t="shared" si="14"/>
        <v>0</v>
      </c>
      <c r="GC24" s="120">
        <f t="shared" si="14"/>
        <v>0</v>
      </c>
      <c r="GD24" s="120">
        <f t="shared" si="14"/>
        <v>0</v>
      </c>
      <c r="GE24" s="120">
        <f t="shared" si="14"/>
        <v>0</v>
      </c>
      <c r="GF24" s="120">
        <f t="shared" si="14"/>
        <v>0</v>
      </c>
      <c r="GG24" s="120">
        <f t="shared" si="14"/>
        <v>0</v>
      </c>
      <c r="GH24" s="120">
        <f t="shared" si="14"/>
        <v>0</v>
      </c>
      <c r="GI24" s="120">
        <f t="shared" si="14"/>
        <v>0</v>
      </c>
      <c r="GJ24" s="120">
        <f t="shared" si="14"/>
        <v>0</v>
      </c>
      <c r="GK24" s="120">
        <f t="shared" si="14"/>
        <v>0</v>
      </c>
      <c r="GL24" s="120">
        <f t="shared" si="14"/>
        <v>0</v>
      </c>
      <c r="GM24" s="120">
        <f t="shared" si="14"/>
        <v>0</v>
      </c>
      <c r="GN24" s="121">
        <f t="shared" si="14"/>
        <v>0</v>
      </c>
      <c r="GO24" s="119">
        <f t="shared" si="14"/>
        <v>0</v>
      </c>
      <c r="GP24" s="120">
        <f t="shared" si="14"/>
        <v>0</v>
      </c>
      <c r="GQ24" s="120">
        <f t="shared" si="14"/>
        <v>0</v>
      </c>
      <c r="GR24" s="120">
        <f t="shared" si="14"/>
        <v>0</v>
      </c>
      <c r="GS24" s="120">
        <f t="shared" si="14"/>
        <v>0</v>
      </c>
      <c r="GT24" s="120">
        <f t="shared" si="14"/>
        <v>0</v>
      </c>
      <c r="GU24" s="120">
        <f t="shared" si="14"/>
        <v>0</v>
      </c>
      <c r="GV24" s="120">
        <f t="shared" si="14"/>
        <v>0</v>
      </c>
      <c r="GW24" s="120">
        <f t="shared" si="14"/>
        <v>0</v>
      </c>
      <c r="GX24" s="120">
        <f t="shared" si="14"/>
        <v>0</v>
      </c>
      <c r="GY24" s="120">
        <f t="shared" si="14"/>
        <v>0</v>
      </c>
      <c r="GZ24" s="120">
        <f t="shared" si="14"/>
        <v>0</v>
      </c>
      <c r="HA24" s="120">
        <f t="shared" ref="HA24:JL24" si="15">SUM(HA20:HA23)</f>
        <v>0</v>
      </c>
      <c r="HB24" s="120">
        <f t="shared" si="15"/>
        <v>0</v>
      </c>
      <c r="HC24" s="120">
        <f t="shared" si="15"/>
        <v>0</v>
      </c>
      <c r="HD24" s="120">
        <f t="shared" si="15"/>
        <v>0</v>
      </c>
      <c r="HE24" s="120">
        <f t="shared" si="15"/>
        <v>0</v>
      </c>
      <c r="HF24" s="120">
        <f t="shared" si="15"/>
        <v>0</v>
      </c>
      <c r="HG24" s="120">
        <f t="shared" si="15"/>
        <v>0</v>
      </c>
      <c r="HH24" s="120">
        <f t="shared" si="15"/>
        <v>0</v>
      </c>
      <c r="HI24" s="120">
        <f t="shared" si="15"/>
        <v>0</v>
      </c>
      <c r="HJ24" s="120">
        <f t="shared" si="15"/>
        <v>0</v>
      </c>
      <c r="HK24" s="120">
        <f t="shared" si="15"/>
        <v>0</v>
      </c>
      <c r="HL24" s="120">
        <f t="shared" si="15"/>
        <v>0</v>
      </c>
      <c r="HM24" s="120">
        <f t="shared" si="15"/>
        <v>0</v>
      </c>
      <c r="HN24" s="120">
        <f t="shared" si="15"/>
        <v>0</v>
      </c>
      <c r="HO24" s="120">
        <f t="shared" si="15"/>
        <v>0</v>
      </c>
      <c r="HP24" s="120">
        <f t="shared" si="15"/>
        <v>0</v>
      </c>
      <c r="HQ24" s="120">
        <f t="shared" si="15"/>
        <v>0</v>
      </c>
      <c r="HR24" s="120">
        <f t="shared" si="15"/>
        <v>0</v>
      </c>
      <c r="HS24" s="120">
        <f t="shared" si="15"/>
        <v>0</v>
      </c>
      <c r="HT24" s="120">
        <f t="shared" si="15"/>
        <v>0</v>
      </c>
      <c r="HU24" s="120">
        <f t="shared" si="15"/>
        <v>0</v>
      </c>
      <c r="HV24" s="120">
        <f t="shared" si="15"/>
        <v>0</v>
      </c>
      <c r="HW24" s="120">
        <f t="shared" si="15"/>
        <v>0</v>
      </c>
      <c r="HX24" s="120">
        <f t="shared" si="15"/>
        <v>0</v>
      </c>
      <c r="HY24" s="120">
        <f t="shared" si="15"/>
        <v>0</v>
      </c>
      <c r="HZ24" s="120">
        <f t="shared" si="15"/>
        <v>0</v>
      </c>
      <c r="IA24" s="120">
        <f t="shared" si="15"/>
        <v>0</v>
      </c>
      <c r="IB24" s="120">
        <f t="shared" si="15"/>
        <v>0</v>
      </c>
      <c r="IC24" s="120">
        <f t="shared" si="15"/>
        <v>0</v>
      </c>
      <c r="ID24" s="120">
        <f t="shared" si="15"/>
        <v>0</v>
      </c>
      <c r="IE24" s="120">
        <f t="shared" si="15"/>
        <v>0</v>
      </c>
      <c r="IF24" s="120">
        <f t="shared" si="15"/>
        <v>0</v>
      </c>
      <c r="IG24" s="120">
        <f t="shared" si="15"/>
        <v>0</v>
      </c>
      <c r="IH24" s="120">
        <f t="shared" si="15"/>
        <v>0</v>
      </c>
      <c r="II24" s="120">
        <f t="shared" si="15"/>
        <v>0</v>
      </c>
      <c r="IJ24" s="120">
        <f t="shared" si="15"/>
        <v>0</v>
      </c>
      <c r="IK24" s="120">
        <f t="shared" si="15"/>
        <v>0</v>
      </c>
      <c r="IL24" s="120">
        <f t="shared" si="15"/>
        <v>0</v>
      </c>
      <c r="IM24" s="120">
        <f t="shared" si="15"/>
        <v>0</v>
      </c>
      <c r="IN24" s="120">
        <f t="shared" si="15"/>
        <v>0</v>
      </c>
      <c r="IO24" s="120">
        <f t="shared" si="15"/>
        <v>0</v>
      </c>
      <c r="IP24" s="120">
        <f t="shared" si="15"/>
        <v>0</v>
      </c>
      <c r="IQ24" s="120">
        <f t="shared" si="15"/>
        <v>0</v>
      </c>
      <c r="IR24" s="120">
        <f t="shared" si="15"/>
        <v>0</v>
      </c>
      <c r="IS24" s="120">
        <f t="shared" si="15"/>
        <v>0</v>
      </c>
      <c r="IT24" s="120">
        <f t="shared" si="15"/>
        <v>0</v>
      </c>
      <c r="IU24" s="120">
        <f t="shared" si="15"/>
        <v>0</v>
      </c>
      <c r="IV24" s="120">
        <f t="shared" si="15"/>
        <v>0</v>
      </c>
      <c r="IW24" s="120">
        <f t="shared" si="15"/>
        <v>0</v>
      </c>
      <c r="IX24" s="120">
        <f t="shared" si="15"/>
        <v>0</v>
      </c>
      <c r="IY24" s="120">
        <f t="shared" si="15"/>
        <v>0</v>
      </c>
      <c r="IZ24" s="120">
        <f t="shared" si="15"/>
        <v>0</v>
      </c>
      <c r="JA24" s="120">
        <f t="shared" si="15"/>
        <v>0</v>
      </c>
      <c r="JB24" s="120">
        <f t="shared" si="15"/>
        <v>0</v>
      </c>
      <c r="JC24" s="120">
        <f t="shared" si="15"/>
        <v>0</v>
      </c>
      <c r="JD24" s="120">
        <f t="shared" si="15"/>
        <v>0</v>
      </c>
      <c r="JE24" s="120">
        <f t="shared" si="15"/>
        <v>0</v>
      </c>
      <c r="JF24" s="120">
        <f t="shared" si="15"/>
        <v>0</v>
      </c>
      <c r="JG24" s="120">
        <f t="shared" si="15"/>
        <v>0</v>
      </c>
      <c r="JH24" s="120">
        <f t="shared" si="15"/>
        <v>0</v>
      </c>
      <c r="JI24" s="120">
        <f t="shared" si="15"/>
        <v>0</v>
      </c>
      <c r="JJ24" s="120">
        <f t="shared" si="15"/>
        <v>0</v>
      </c>
      <c r="JK24" s="120">
        <f t="shared" si="15"/>
        <v>0</v>
      </c>
      <c r="JL24" s="120">
        <f t="shared" si="15"/>
        <v>0</v>
      </c>
      <c r="JM24" s="120">
        <f t="shared" ref="JM24:KR24" si="16">SUM(JM20:JM23)</f>
        <v>0</v>
      </c>
      <c r="JN24" s="120">
        <f t="shared" si="16"/>
        <v>0</v>
      </c>
      <c r="JO24" s="120">
        <f t="shared" si="16"/>
        <v>0</v>
      </c>
      <c r="JP24" s="120">
        <f t="shared" si="16"/>
        <v>0</v>
      </c>
      <c r="JQ24" s="120">
        <f t="shared" si="16"/>
        <v>0</v>
      </c>
      <c r="JR24" s="120">
        <f t="shared" si="16"/>
        <v>0</v>
      </c>
      <c r="JS24" s="120">
        <f t="shared" si="16"/>
        <v>0</v>
      </c>
      <c r="JT24" s="120">
        <f t="shared" si="16"/>
        <v>0</v>
      </c>
      <c r="JU24" s="120">
        <f t="shared" si="16"/>
        <v>0</v>
      </c>
      <c r="JV24" s="120">
        <f t="shared" si="16"/>
        <v>0</v>
      </c>
      <c r="JW24" s="120">
        <f t="shared" si="16"/>
        <v>0</v>
      </c>
      <c r="JX24" s="120">
        <f t="shared" si="16"/>
        <v>0</v>
      </c>
      <c r="JY24" s="120">
        <f t="shared" si="16"/>
        <v>0</v>
      </c>
      <c r="JZ24" s="135">
        <f t="shared" si="16"/>
        <v>0</v>
      </c>
      <c r="KA24" s="134">
        <f t="shared" si="16"/>
        <v>0</v>
      </c>
      <c r="KB24" s="120">
        <f t="shared" si="16"/>
        <v>0</v>
      </c>
      <c r="KC24" s="120">
        <f t="shared" si="16"/>
        <v>0</v>
      </c>
      <c r="KD24" s="120">
        <f t="shared" si="16"/>
        <v>0</v>
      </c>
      <c r="KE24" s="120">
        <f t="shared" si="16"/>
        <v>0</v>
      </c>
      <c r="KF24" s="120">
        <f t="shared" si="16"/>
        <v>0</v>
      </c>
      <c r="KG24" s="120">
        <f t="shared" si="16"/>
        <v>0</v>
      </c>
      <c r="KH24" s="120">
        <f t="shared" si="16"/>
        <v>0</v>
      </c>
      <c r="KI24" s="120">
        <f t="shared" si="16"/>
        <v>0</v>
      </c>
      <c r="KJ24" s="120">
        <f t="shared" si="16"/>
        <v>0</v>
      </c>
      <c r="KK24" s="120">
        <f t="shared" si="16"/>
        <v>0</v>
      </c>
      <c r="KL24" s="120">
        <f t="shared" si="16"/>
        <v>0</v>
      </c>
      <c r="KM24" s="120">
        <f t="shared" si="16"/>
        <v>0</v>
      </c>
      <c r="KN24" s="120">
        <f t="shared" si="16"/>
        <v>0</v>
      </c>
      <c r="KO24" s="121">
        <f t="shared" si="16"/>
        <v>0</v>
      </c>
      <c r="KP24" s="119">
        <f t="shared" si="16"/>
        <v>0</v>
      </c>
      <c r="KQ24" s="120">
        <f t="shared" si="16"/>
        <v>0</v>
      </c>
      <c r="KR24" s="121">
        <f t="shared" si="16"/>
        <v>0</v>
      </c>
    </row>
    <row r="25" spans="1:317" s="36" customFormat="1" ht="31.5" x14ac:dyDescent="0.25">
      <c r="A25" s="82">
        <v>37</v>
      </c>
      <c r="B25" s="137" t="s">
        <v>643</v>
      </c>
      <c r="C25" s="138" t="s">
        <v>106</v>
      </c>
      <c r="D25" s="138" t="s">
        <v>643</v>
      </c>
      <c r="E25" s="137">
        <v>2</v>
      </c>
      <c r="F25" s="136" t="s">
        <v>311</v>
      </c>
      <c r="G25" s="596" t="s">
        <v>60</v>
      </c>
      <c r="H25" s="139" t="s">
        <v>643</v>
      </c>
      <c r="I25" s="599" t="s">
        <v>648</v>
      </c>
      <c r="J25" s="86">
        <v>75</v>
      </c>
      <c r="K25" s="87">
        <v>50</v>
      </c>
      <c r="L25" s="88">
        <v>25</v>
      </c>
      <c r="M25" s="89">
        <v>10</v>
      </c>
      <c r="N25" s="90">
        <v>25</v>
      </c>
      <c r="O25" s="91">
        <v>3</v>
      </c>
      <c r="P25" s="92" t="s">
        <v>57</v>
      </c>
      <c r="Q25" s="93">
        <f t="shared" ref="Q25" si="17">SUM(T25:BZ25)</f>
        <v>5</v>
      </c>
      <c r="R25" s="94">
        <f t="shared" ref="R25" si="18">SUM(CA25:CU25)</f>
        <v>2</v>
      </c>
      <c r="S25" s="95">
        <f t="shared" ref="S25" si="19">SUM(CV25:DB25)</f>
        <v>2</v>
      </c>
      <c r="T25" s="37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>
        <v>1</v>
      </c>
      <c r="AQ25" s="38"/>
      <c r="AR25" s="38"/>
      <c r="AS25" s="38"/>
      <c r="AT25" s="38"/>
      <c r="AU25" s="38"/>
      <c r="AV25" s="38"/>
      <c r="AW25" s="38"/>
      <c r="AX25" s="38">
        <v>1</v>
      </c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>
        <v>1</v>
      </c>
      <c r="BQ25" s="38"/>
      <c r="BR25" s="38"/>
      <c r="BS25" s="38">
        <v>1</v>
      </c>
      <c r="BT25" s="39">
        <v>1</v>
      </c>
      <c r="BU25" s="37"/>
      <c r="BV25" s="38"/>
      <c r="BW25" s="38"/>
      <c r="BX25" s="38"/>
      <c r="BY25" s="38"/>
      <c r="BZ25" s="40"/>
      <c r="CA25" s="41"/>
      <c r="CB25" s="38"/>
      <c r="CC25" s="38"/>
      <c r="CD25" s="38"/>
      <c r="CE25" s="38"/>
      <c r="CF25" s="38"/>
      <c r="CG25" s="38"/>
      <c r="CH25" s="38"/>
      <c r="CI25" s="38"/>
      <c r="CJ25" s="38"/>
      <c r="CK25" s="38">
        <v>1</v>
      </c>
      <c r="CL25" s="38"/>
      <c r="CM25" s="38"/>
      <c r="CN25" s="38"/>
      <c r="CO25" s="38"/>
      <c r="CP25" s="38"/>
      <c r="CQ25" s="38"/>
      <c r="CR25" s="38"/>
      <c r="CS25" s="38"/>
      <c r="CT25" s="38">
        <v>1</v>
      </c>
      <c r="CU25" s="38"/>
      <c r="CV25" s="37"/>
      <c r="CW25" s="38">
        <v>1</v>
      </c>
      <c r="CX25" s="38"/>
      <c r="CY25" s="39"/>
      <c r="CZ25" s="39"/>
      <c r="DA25" s="39">
        <v>1</v>
      </c>
      <c r="DB25" s="40"/>
      <c r="DC25" s="37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42"/>
      <c r="GO25" s="37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40"/>
      <c r="KA25" s="41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9"/>
      <c r="KP25" s="113">
        <f t="shared" ref="KP25" si="20">SUM(DC25:GN25)</f>
        <v>0</v>
      </c>
      <c r="KQ25" s="114">
        <f t="shared" ref="KQ25" si="21">SUM(GO25:JZ25)</f>
        <v>0</v>
      </c>
      <c r="KR25" s="115">
        <f t="shared" ref="KR25" si="22">SUM(KA25:KO25)</f>
        <v>0</v>
      </c>
    </row>
    <row r="26" spans="1:317" s="36" customFormat="1" ht="31.5" x14ac:dyDescent="0.25">
      <c r="A26" s="82">
        <v>37</v>
      </c>
      <c r="B26" s="137" t="s">
        <v>643</v>
      </c>
      <c r="C26" s="138" t="s">
        <v>106</v>
      </c>
      <c r="D26" s="138" t="s">
        <v>643</v>
      </c>
      <c r="E26" s="137">
        <v>2</v>
      </c>
      <c r="F26" s="136" t="s">
        <v>311</v>
      </c>
      <c r="G26" s="596" t="s">
        <v>60</v>
      </c>
      <c r="H26" s="139" t="s">
        <v>643</v>
      </c>
      <c r="I26" s="599" t="s">
        <v>649</v>
      </c>
      <c r="J26" s="86">
        <v>75</v>
      </c>
      <c r="K26" s="87">
        <v>50</v>
      </c>
      <c r="L26" s="88">
        <v>25</v>
      </c>
      <c r="M26" s="89">
        <v>10</v>
      </c>
      <c r="N26" s="90">
        <v>25</v>
      </c>
      <c r="O26" s="91">
        <v>3</v>
      </c>
      <c r="P26" s="92" t="s">
        <v>57</v>
      </c>
      <c r="Q26" s="93">
        <f t="shared" ref="Q26:Q31" si="23">SUM(T26:BZ26)</f>
        <v>6</v>
      </c>
      <c r="R26" s="94">
        <f t="shared" ref="R26:R31" si="24">SUM(CA26:CU26)</f>
        <v>2</v>
      </c>
      <c r="S26" s="95">
        <f t="shared" ref="S26:S31" si="25">SUM(CV26:DB26)</f>
        <v>2</v>
      </c>
      <c r="T26" s="37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>
        <v>1</v>
      </c>
      <c r="AQ26" s="38"/>
      <c r="AR26" s="38"/>
      <c r="AS26" s="38"/>
      <c r="AT26" s="38"/>
      <c r="AU26" s="38"/>
      <c r="AV26" s="38"/>
      <c r="AW26" s="38"/>
      <c r="AX26" s="38">
        <v>1</v>
      </c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>
        <v>1</v>
      </c>
      <c r="BO26" s="38"/>
      <c r="BP26" s="38">
        <v>1</v>
      </c>
      <c r="BQ26" s="38"/>
      <c r="BR26" s="38"/>
      <c r="BS26" s="38">
        <v>1</v>
      </c>
      <c r="BT26" s="39">
        <v>1</v>
      </c>
      <c r="BU26" s="37"/>
      <c r="BV26" s="38"/>
      <c r="BW26" s="38"/>
      <c r="BX26" s="38"/>
      <c r="BY26" s="38"/>
      <c r="BZ26" s="40"/>
      <c r="CA26" s="41"/>
      <c r="CB26" s="38"/>
      <c r="CC26" s="38"/>
      <c r="CD26" s="38"/>
      <c r="CE26" s="38"/>
      <c r="CF26" s="38"/>
      <c r="CG26" s="38"/>
      <c r="CH26" s="38"/>
      <c r="CI26" s="38"/>
      <c r="CJ26" s="38"/>
      <c r="CK26" s="38">
        <v>1</v>
      </c>
      <c r="CL26" s="38"/>
      <c r="CM26" s="38"/>
      <c r="CN26" s="38"/>
      <c r="CO26" s="38"/>
      <c r="CP26" s="38"/>
      <c r="CQ26" s="38"/>
      <c r="CR26" s="38"/>
      <c r="CS26" s="38"/>
      <c r="CT26" s="38">
        <v>1</v>
      </c>
      <c r="CU26" s="38"/>
      <c r="CV26" s="37"/>
      <c r="CW26" s="38">
        <v>1</v>
      </c>
      <c r="CX26" s="38"/>
      <c r="CY26" s="39"/>
      <c r="CZ26" s="39"/>
      <c r="DA26" s="39">
        <v>1</v>
      </c>
      <c r="DB26" s="40"/>
      <c r="DC26" s="37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42"/>
      <c r="GO26" s="37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40"/>
      <c r="KA26" s="41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9"/>
      <c r="KP26" s="113">
        <f t="shared" ref="KP26:KP31" si="26">SUM(DC26:GN26)</f>
        <v>0</v>
      </c>
      <c r="KQ26" s="114">
        <f t="shared" ref="KQ26:KQ31" si="27">SUM(GO26:JZ26)</f>
        <v>0</v>
      </c>
      <c r="KR26" s="115">
        <f t="shared" ref="KR26:KR31" si="28">SUM(KA26:KO26)</f>
        <v>0</v>
      </c>
    </row>
    <row r="27" spans="1:317" s="36" customFormat="1" ht="63" x14ac:dyDescent="0.25">
      <c r="A27" s="82">
        <v>38</v>
      </c>
      <c r="B27" s="137" t="s">
        <v>643</v>
      </c>
      <c r="C27" s="138" t="s">
        <v>106</v>
      </c>
      <c r="D27" s="138" t="s">
        <v>643</v>
      </c>
      <c r="E27" s="137">
        <v>2</v>
      </c>
      <c r="F27" s="136" t="s">
        <v>311</v>
      </c>
      <c r="G27" s="596" t="s">
        <v>60</v>
      </c>
      <c r="H27" s="139" t="s">
        <v>643</v>
      </c>
      <c r="I27" s="139" t="s">
        <v>650</v>
      </c>
      <c r="J27" s="86">
        <v>75</v>
      </c>
      <c r="K27" s="87">
        <v>50</v>
      </c>
      <c r="L27" s="88">
        <v>25</v>
      </c>
      <c r="M27" s="89">
        <v>10</v>
      </c>
      <c r="N27" s="90">
        <v>25</v>
      </c>
      <c r="O27" s="91">
        <v>3</v>
      </c>
      <c r="P27" s="92" t="s">
        <v>57</v>
      </c>
      <c r="Q27" s="93">
        <f t="shared" si="23"/>
        <v>2</v>
      </c>
      <c r="R27" s="94">
        <f t="shared" si="24"/>
        <v>2</v>
      </c>
      <c r="S27" s="95">
        <f t="shared" si="25"/>
        <v>3</v>
      </c>
      <c r="T27" s="37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>
        <v>1</v>
      </c>
      <c r="BP27" s="38">
        <v>1</v>
      </c>
      <c r="BQ27" s="38"/>
      <c r="BR27" s="38"/>
      <c r="BS27" s="38"/>
      <c r="BT27" s="39"/>
      <c r="BU27" s="37"/>
      <c r="BV27" s="38"/>
      <c r="BW27" s="38"/>
      <c r="BX27" s="38"/>
      <c r="BY27" s="38"/>
      <c r="BZ27" s="40"/>
      <c r="CA27" s="41"/>
      <c r="CB27" s="38">
        <v>1</v>
      </c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>
        <v>1</v>
      </c>
      <c r="CO27" s="38"/>
      <c r="CP27" s="38"/>
      <c r="CQ27" s="38"/>
      <c r="CR27" s="38"/>
      <c r="CS27" s="38"/>
      <c r="CT27" s="38"/>
      <c r="CU27" s="38"/>
      <c r="CV27" s="37">
        <v>1</v>
      </c>
      <c r="CW27" s="38">
        <v>1</v>
      </c>
      <c r="CX27" s="38"/>
      <c r="CY27" s="39">
        <v>1</v>
      </c>
      <c r="CZ27" s="39"/>
      <c r="DA27" s="39"/>
      <c r="DB27" s="40"/>
      <c r="DC27" s="37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42"/>
      <c r="GO27" s="37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40"/>
      <c r="KA27" s="41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9"/>
      <c r="KP27" s="113">
        <f t="shared" ref="KP27" si="29">SUM(DC27:GN27)</f>
        <v>0</v>
      </c>
      <c r="KQ27" s="114">
        <f t="shared" ref="KQ27" si="30">SUM(GO27:JZ27)</f>
        <v>0</v>
      </c>
      <c r="KR27" s="115">
        <f t="shared" ref="KR27" si="31">SUM(KA27:KO27)</f>
        <v>0</v>
      </c>
    </row>
    <row r="28" spans="1:317" s="36" customFormat="1" ht="47.25" x14ac:dyDescent="0.25">
      <c r="A28" s="82">
        <v>38</v>
      </c>
      <c r="B28" s="137" t="s">
        <v>643</v>
      </c>
      <c r="C28" s="138" t="s">
        <v>106</v>
      </c>
      <c r="D28" s="138" t="s">
        <v>643</v>
      </c>
      <c r="E28" s="137">
        <v>2</v>
      </c>
      <c r="F28" s="136" t="s">
        <v>311</v>
      </c>
      <c r="G28" s="596" t="s">
        <v>60</v>
      </c>
      <c r="H28" s="139" t="s">
        <v>643</v>
      </c>
      <c r="I28" s="139" t="s">
        <v>651</v>
      </c>
      <c r="J28" s="86">
        <v>75</v>
      </c>
      <c r="K28" s="87">
        <v>50</v>
      </c>
      <c r="L28" s="88">
        <v>25</v>
      </c>
      <c r="M28" s="89">
        <v>10</v>
      </c>
      <c r="N28" s="90">
        <v>25</v>
      </c>
      <c r="O28" s="91">
        <v>3</v>
      </c>
      <c r="P28" s="92" t="s">
        <v>57</v>
      </c>
      <c r="Q28" s="93">
        <f t="shared" si="23"/>
        <v>2</v>
      </c>
      <c r="R28" s="94">
        <f t="shared" si="24"/>
        <v>1</v>
      </c>
      <c r="S28" s="95">
        <f t="shared" si="25"/>
        <v>3</v>
      </c>
      <c r="T28" s="37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>
        <v>1</v>
      </c>
      <c r="BP28" s="38">
        <v>1</v>
      </c>
      <c r="BQ28" s="38"/>
      <c r="BR28" s="38"/>
      <c r="BS28" s="38"/>
      <c r="BT28" s="39"/>
      <c r="BU28" s="37"/>
      <c r="BV28" s="38"/>
      <c r="BW28" s="38"/>
      <c r="BX28" s="38"/>
      <c r="BY28" s="38"/>
      <c r="BZ28" s="40"/>
      <c r="CA28" s="41">
        <v>1</v>
      </c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7">
        <v>1</v>
      </c>
      <c r="CW28" s="38">
        <v>1</v>
      </c>
      <c r="CX28" s="38"/>
      <c r="CY28" s="39">
        <v>1</v>
      </c>
      <c r="CZ28" s="39"/>
      <c r="DA28" s="39"/>
      <c r="DB28" s="40"/>
      <c r="DC28" s="37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42"/>
      <c r="GO28" s="37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40"/>
      <c r="KA28" s="41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9"/>
      <c r="KP28" s="113">
        <f t="shared" si="26"/>
        <v>0</v>
      </c>
      <c r="KQ28" s="114">
        <f t="shared" si="27"/>
        <v>0</v>
      </c>
      <c r="KR28" s="115">
        <f t="shared" si="28"/>
        <v>0</v>
      </c>
    </row>
    <row r="29" spans="1:317" s="36" customFormat="1" ht="30.6" customHeight="1" x14ac:dyDescent="0.25">
      <c r="A29" s="82">
        <v>39</v>
      </c>
      <c r="B29" s="137" t="s">
        <v>643</v>
      </c>
      <c r="C29" s="138" t="s">
        <v>106</v>
      </c>
      <c r="D29" s="138" t="s">
        <v>643</v>
      </c>
      <c r="E29" s="137">
        <v>2</v>
      </c>
      <c r="F29" s="136" t="s">
        <v>311</v>
      </c>
      <c r="G29" s="596" t="s">
        <v>60</v>
      </c>
      <c r="H29" s="139" t="s">
        <v>643</v>
      </c>
      <c r="I29" s="139" t="s">
        <v>652</v>
      </c>
      <c r="J29" s="86">
        <v>75</v>
      </c>
      <c r="K29" s="87">
        <v>50</v>
      </c>
      <c r="L29" s="88">
        <v>25</v>
      </c>
      <c r="M29" s="89">
        <v>10</v>
      </c>
      <c r="N29" s="90">
        <v>25</v>
      </c>
      <c r="O29" s="91">
        <v>3</v>
      </c>
      <c r="P29" s="92" t="s">
        <v>57</v>
      </c>
      <c r="Q29" s="93">
        <f t="shared" si="23"/>
        <v>1</v>
      </c>
      <c r="R29" s="94">
        <f t="shared" si="24"/>
        <v>1</v>
      </c>
      <c r="S29" s="95">
        <f t="shared" si="25"/>
        <v>1</v>
      </c>
      <c r="T29" s="37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>
        <v>1</v>
      </c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9"/>
      <c r="BU29" s="37"/>
      <c r="BV29" s="38"/>
      <c r="BW29" s="38"/>
      <c r="BX29" s="38"/>
      <c r="BY29" s="38"/>
      <c r="BZ29" s="40"/>
      <c r="CA29" s="41"/>
      <c r="CB29" s="38"/>
      <c r="CC29" s="38"/>
      <c r="CD29" s="38"/>
      <c r="CE29" s="38"/>
      <c r="CF29" s="38"/>
      <c r="CG29" s="38"/>
      <c r="CH29" s="38">
        <v>1</v>
      </c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7"/>
      <c r="CW29" s="38"/>
      <c r="CX29" s="38">
        <v>1</v>
      </c>
      <c r="CY29" s="39"/>
      <c r="CZ29" s="39"/>
      <c r="DA29" s="39"/>
      <c r="DB29" s="40"/>
      <c r="DC29" s="37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42"/>
      <c r="GO29" s="37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40"/>
      <c r="KA29" s="41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9"/>
      <c r="KP29" s="122">
        <f t="shared" si="26"/>
        <v>0</v>
      </c>
      <c r="KQ29" s="123">
        <f t="shared" si="27"/>
        <v>0</v>
      </c>
      <c r="KR29" s="124">
        <f t="shared" si="28"/>
        <v>0</v>
      </c>
    </row>
    <row r="30" spans="1:317" s="36" customFormat="1" ht="30" customHeight="1" x14ac:dyDescent="0.25">
      <c r="A30" s="82">
        <v>39</v>
      </c>
      <c r="B30" s="137" t="s">
        <v>643</v>
      </c>
      <c r="C30" s="138" t="s">
        <v>106</v>
      </c>
      <c r="D30" s="138" t="s">
        <v>643</v>
      </c>
      <c r="E30" s="137">
        <v>2</v>
      </c>
      <c r="F30" s="136" t="s">
        <v>311</v>
      </c>
      <c r="G30" s="596" t="s">
        <v>60</v>
      </c>
      <c r="H30" s="139" t="s">
        <v>643</v>
      </c>
      <c r="I30" s="139" t="s">
        <v>653</v>
      </c>
      <c r="J30" s="86">
        <v>75</v>
      </c>
      <c r="K30" s="87">
        <v>50</v>
      </c>
      <c r="L30" s="88">
        <v>25</v>
      </c>
      <c r="M30" s="89">
        <v>10</v>
      </c>
      <c r="N30" s="90">
        <v>25</v>
      </c>
      <c r="O30" s="91">
        <v>3</v>
      </c>
      <c r="P30" s="92" t="s">
        <v>57</v>
      </c>
      <c r="Q30" s="93">
        <f t="shared" si="23"/>
        <v>1</v>
      </c>
      <c r="R30" s="94">
        <f t="shared" si="24"/>
        <v>1</v>
      </c>
      <c r="S30" s="95">
        <f t="shared" si="25"/>
        <v>1</v>
      </c>
      <c r="T30" s="37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>
        <v>1</v>
      </c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9"/>
      <c r="BU30" s="37"/>
      <c r="BV30" s="38"/>
      <c r="BW30" s="38"/>
      <c r="BX30" s="38"/>
      <c r="BY30" s="38"/>
      <c r="BZ30" s="40"/>
      <c r="CA30" s="41"/>
      <c r="CB30" s="38"/>
      <c r="CC30" s="38"/>
      <c r="CD30" s="38"/>
      <c r="CE30" s="38"/>
      <c r="CF30" s="38"/>
      <c r="CG30" s="38"/>
      <c r="CH30" s="38">
        <v>1</v>
      </c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7"/>
      <c r="CW30" s="38"/>
      <c r="CX30" s="38"/>
      <c r="CY30" s="39">
        <v>1</v>
      </c>
      <c r="CZ30" s="39"/>
      <c r="DA30" s="39"/>
      <c r="DB30" s="40"/>
      <c r="DC30" s="37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42"/>
      <c r="GO30" s="37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40"/>
      <c r="KA30" s="41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9"/>
      <c r="KP30" s="113">
        <v>0</v>
      </c>
      <c r="KQ30" s="114">
        <v>0</v>
      </c>
      <c r="KR30" s="115">
        <v>0</v>
      </c>
    </row>
    <row r="31" spans="1:317" s="36" customFormat="1" ht="30" customHeight="1" thickBot="1" x14ac:dyDescent="0.3">
      <c r="A31" s="96"/>
      <c r="B31" s="140" t="s">
        <v>643</v>
      </c>
      <c r="C31" s="141" t="s">
        <v>106</v>
      </c>
      <c r="D31" s="141" t="s">
        <v>643</v>
      </c>
      <c r="E31" s="140">
        <v>2</v>
      </c>
      <c r="F31" s="142" t="s">
        <v>311</v>
      </c>
      <c r="G31" s="142" t="s">
        <v>643</v>
      </c>
      <c r="H31" s="143" t="s">
        <v>643</v>
      </c>
      <c r="I31" s="143" t="s">
        <v>643</v>
      </c>
      <c r="J31" s="100">
        <v>0</v>
      </c>
      <c r="K31" s="101">
        <v>0</v>
      </c>
      <c r="L31" s="102">
        <v>0</v>
      </c>
      <c r="M31" s="103">
        <v>0</v>
      </c>
      <c r="N31" s="104">
        <v>0</v>
      </c>
      <c r="O31" s="105">
        <v>0</v>
      </c>
      <c r="P31" s="106" t="s">
        <v>643</v>
      </c>
      <c r="Q31" s="107">
        <f t="shared" si="23"/>
        <v>0</v>
      </c>
      <c r="R31" s="108">
        <f t="shared" si="24"/>
        <v>0</v>
      </c>
      <c r="S31" s="109">
        <f t="shared" si="25"/>
        <v>0</v>
      </c>
      <c r="T31" s="46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3"/>
      <c r="BU31" s="46"/>
      <c r="BV31" s="45"/>
      <c r="BW31" s="45"/>
      <c r="BX31" s="45"/>
      <c r="BY31" s="45"/>
      <c r="BZ31" s="44"/>
      <c r="CA31" s="49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6"/>
      <c r="CW31" s="45"/>
      <c r="CX31" s="45"/>
      <c r="CY31" s="43"/>
      <c r="CZ31" s="43"/>
      <c r="DA31" s="43"/>
      <c r="DB31" s="44"/>
      <c r="DC31" s="37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42"/>
      <c r="GO31" s="37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40"/>
      <c r="KA31" s="41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9"/>
      <c r="KP31" s="125">
        <f t="shared" si="26"/>
        <v>0</v>
      </c>
      <c r="KQ31" s="126">
        <f t="shared" si="27"/>
        <v>0</v>
      </c>
      <c r="KR31" s="127">
        <f t="shared" si="28"/>
        <v>0</v>
      </c>
    </row>
    <row r="32" spans="1:317" s="52" customFormat="1" ht="32.25" customHeight="1" x14ac:dyDescent="0.25">
      <c r="A32" s="144">
        <f>'Elektr_IIst-program szczegółowy'!A62</f>
        <v>0</v>
      </c>
      <c r="B32" s="145" t="str">
        <f>IF('Elektr_IIst-program szczegółowy'!B62&gt;0,'Elektr_IIst-program szczegółowy'!B62," ")</f>
        <v xml:space="preserve"> </v>
      </c>
      <c r="C32" s="146" t="str">
        <f>IF('Elektr_IIst-program szczegółowy'!C62&gt;0,'Elektr_IIst-program szczegółowy'!C62," ")</f>
        <v xml:space="preserve"> </v>
      </c>
      <c r="D32" s="146" t="str">
        <f>IF('Elektr_IIst-program szczegółowy'!D62&gt;0,'Elektr_IIst-program szczegółowy'!D62," ")</f>
        <v xml:space="preserve"> </v>
      </c>
      <c r="E32" s="145" t="str">
        <f>IF('Elektr_IIst-program szczegółowy'!E62&gt;0,'Elektr_IIst-program szczegółowy'!E62," ")</f>
        <v xml:space="preserve"> </v>
      </c>
      <c r="F32" s="147" t="str">
        <f>IF('Elektr_IIst-program szczegółowy'!F62&gt;0,'Elektr_IIst-program szczegółowy'!F62," ")</f>
        <v xml:space="preserve"> </v>
      </c>
      <c r="G32" s="147" t="str">
        <f>IF('Elektr_IIst-program szczegółowy'!G62&gt;0,'Elektr_IIst-program szczegółowy'!G62," ")</f>
        <v xml:space="preserve"> </v>
      </c>
      <c r="H32" s="148" t="str">
        <f>IF('Elektr_IIst-program szczegółowy'!H62&gt;0,'Elektr_IIst-program szczegółowy'!H62," ")</f>
        <v xml:space="preserve"> </v>
      </c>
      <c r="I32" s="148" t="str">
        <f>IF('Elektr_IIst-program szczegółowy'!I62&gt;0,'Elektr_IIst-program szczegółowy'!I62," ")</f>
        <v>sumy dla 2 roku</v>
      </c>
      <c r="J32" s="146">
        <f>'Elektr_IIst-program szczegółowy'!Y62+'Elektr_IIst-program szczegółowy'!AV62</f>
        <v>1615</v>
      </c>
      <c r="K32" s="146">
        <f>'Elektr_IIst-program szczegółowy'!AS62+'Elektr_IIst-program szczegółowy'!BP62</f>
        <v>1055</v>
      </c>
      <c r="L32" s="146">
        <f>'Elektr_IIst-program szczegółowy'!Z62+'Elektr_IIst-program szczegółowy'!AW62</f>
        <v>560</v>
      </c>
      <c r="M32" s="146">
        <f>'Elektr_IIst-program szczegółowy'!AB62+'Elektr_IIst-program szczegółowy'!AD62+'Elektr_IIst-program szczegółowy'!AY62+'Elektr_IIst-program szczegółowy'!BA62</f>
        <v>185</v>
      </c>
      <c r="N32" s="146">
        <f>'Elektr_IIst-program szczegółowy'!AA62+'Elektr_IIst-program szczegółowy'!AX62</f>
        <v>560</v>
      </c>
      <c r="O32" s="149">
        <f>'Elektr_IIst-program szczegółowy'!X62+'Elektr_IIst-program szczegółowy'!AU62</f>
        <v>64</v>
      </c>
      <c r="P32" s="146" t="str">
        <f>IF('Elektr_IIst-program szczegółowy'!V62&gt;0,'Elektr_IIst-program szczegółowy'!V62," ")</f>
        <v xml:space="preserve"> </v>
      </c>
      <c r="Q32" s="150">
        <f t="shared" ref="Q32:CB32" si="32">SUM(Q25:Q31)</f>
        <v>17</v>
      </c>
      <c r="R32" s="150">
        <f t="shared" si="32"/>
        <v>9</v>
      </c>
      <c r="S32" s="150">
        <f t="shared" si="32"/>
        <v>12</v>
      </c>
      <c r="T32" s="150">
        <f t="shared" si="32"/>
        <v>0</v>
      </c>
      <c r="U32" s="150">
        <f t="shared" si="32"/>
        <v>0</v>
      </c>
      <c r="V32" s="150">
        <f t="shared" si="32"/>
        <v>0</v>
      </c>
      <c r="W32" s="150">
        <f t="shared" si="32"/>
        <v>0</v>
      </c>
      <c r="X32" s="150">
        <f t="shared" si="32"/>
        <v>0</v>
      </c>
      <c r="Y32" s="150">
        <f t="shared" si="32"/>
        <v>0</v>
      </c>
      <c r="Z32" s="150">
        <f t="shared" si="32"/>
        <v>0</v>
      </c>
      <c r="AA32" s="150">
        <f t="shared" si="32"/>
        <v>0</v>
      </c>
      <c r="AB32" s="150">
        <f t="shared" si="32"/>
        <v>0</v>
      </c>
      <c r="AC32" s="150">
        <f t="shared" si="32"/>
        <v>0</v>
      </c>
      <c r="AD32" s="150">
        <f t="shared" si="32"/>
        <v>0</v>
      </c>
      <c r="AE32" s="150">
        <f t="shared" si="32"/>
        <v>0</v>
      </c>
      <c r="AF32" s="150">
        <f t="shared" si="32"/>
        <v>0</v>
      </c>
      <c r="AG32" s="150">
        <f t="shared" si="32"/>
        <v>0</v>
      </c>
      <c r="AH32" s="150">
        <f t="shared" si="32"/>
        <v>0</v>
      </c>
      <c r="AI32" s="150">
        <f t="shared" si="32"/>
        <v>0</v>
      </c>
      <c r="AJ32" s="150">
        <f t="shared" si="32"/>
        <v>1</v>
      </c>
      <c r="AK32" s="150">
        <f t="shared" si="32"/>
        <v>0</v>
      </c>
      <c r="AL32" s="150">
        <f t="shared" si="32"/>
        <v>0</v>
      </c>
      <c r="AM32" s="150">
        <f t="shared" si="32"/>
        <v>0</v>
      </c>
      <c r="AN32" s="150">
        <f t="shared" si="32"/>
        <v>1</v>
      </c>
      <c r="AO32" s="150">
        <f t="shared" si="32"/>
        <v>0</v>
      </c>
      <c r="AP32" s="150">
        <f t="shared" si="32"/>
        <v>2</v>
      </c>
      <c r="AQ32" s="150">
        <f t="shared" si="32"/>
        <v>0</v>
      </c>
      <c r="AR32" s="150">
        <f t="shared" si="32"/>
        <v>0</v>
      </c>
      <c r="AS32" s="150">
        <f t="shared" si="32"/>
        <v>0</v>
      </c>
      <c r="AT32" s="150">
        <f t="shared" si="32"/>
        <v>0</v>
      </c>
      <c r="AU32" s="150">
        <f t="shared" si="32"/>
        <v>0</v>
      </c>
      <c r="AV32" s="150">
        <f t="shared" si="32"/>
        <v>0</v>
      </c>
      <c r="AW32" s="150">
        <f t="shared" si="32"/>
        <v>0</v>
      </c>
      <c r="AX32" s="150">
        <f t="shared" si="32"/>
        <v>2</v>
      </c>
      <c r="AY32" s="150">
        <f t="shared" si="32"/>
        <v>0</v>
      </c>
      <c r="AZ32" s="150">
        <f t="shared" si="32"/>
        <v>0</v>
      </c>
      <c r="BA32" s="150">
        <f t="shared" si="32"/>
        <v>0</v>
      </c>
      <c r="BB32" s="150">
        <f t="shared" si="32"/>
        <v>0</v>
      </c>
      <c r="BC32" s="150">
        <f t="shared" si="32"/>
        <v>0</v>
      </c>
      <c r="BD32" s="150">
        <f t="shared" si="32"/>
        <v>0</v>
      </c>
      <c r="BE32" s="150">
        <f t="shared" si="32"/>
        <v>0</v>
      </c>
      <c r="BF32" s="150">
        <f t="shared" si="32"/>
        <v>0</v>
      </c>
      <c r="BG32" s="150">
        <f t="shared" si="32"/>
        <v>0</v>
      </c>
      <c r="BH32" s="150">
        <f t="shared" si="32"/>
        <v>0</v>
      </c>
      <c r="BI32" s="150">
        <f t="shared" si="32"/>
        <v>0</v>
      </c>
      <c r="BJ32" s="150">
        <f t="shared" si="32"/>
        <v>0</v>
      </c>
      <c r="BK32" s="150">
        <f t="shared" si="32"/>
        <v>0</v>
      </c>
      <c r="BL32" s="150">
        <f t="shared" si="32"/>
        <v>0</v>
      </c>
      <c r="BM32" s="150">
        <f t="shared" si="32"/>
        <v>0</v>
      </c>
      <c r="BN32" s="150">
        <f t="shared" si="32"/>
        <v>1</v>
      </c>
      <c r="BO32" s="150">
        <f t="shared" si="32"/>
        <v>2</v>
      </c>
      <c r="BP32" s="150">
        <f t="shared" si="32"/>
        <v>4</v>
      </c>
      <c r="BQ32" s="150">
        <f t="shared" si="32"/>
        <v>0</v>
      </c>
      <c r="BR32" s="150">
        <f t="shared" si="32"/>
        <v>0</v>
      </c>
      <c r="BS32" s="150">
        <f t="shared" si="32"/>
        <v>2</v>
      </c>
      <c r="BT32" s="151">
        <f t="shared" si="32"/>
        <v>2</v>
      </c>
      <c r="BU32" s="152">
        <f t="shared" si="32"/>
        <v>0</v>
      </c>
      <c r="BV32" s="150">
        <f t="shared" si="32"/>
        <v>0</v>
      </c>
      <c r="BW32" s="150">
        <f t="shared" si="32"/>
        <v>0</v>
      </c>
      <c r="BX32" s="150">
        <f t="shared" si="32"/>
        <v>0</v>
      </c>
      <c r="BY32" s="150">
        <f t="shared" si="32"/>
        <v>0</v>
      </c>
      <c r="BZ32" s="151">
        <f t="shared" si="32"/>
        <v>0</v>
      </c>
      <c r="CA32" s="152">
        <f t="shared" si="32"/>
        <v>1</v>
      </c>
      <c r="CB32" s="150">
        <f t="shared" si="32"/>
        <v>1</v>
      </c>
      <c r="CC32" s="150">
        <f t="shared" ref="CC32:EN32" si="33">SUM(CC25:CC31)</f>
        <v>0</v>
      </c>
      <c r="CD32" s="150">
        <f t="shared" si="33"/>
        <v>0</v>
      </c>
      <c r="CE32" s="150">
        <f t="shared" si="33"/>
        <v>0</v>
      </c>
      <c r="CF32" s="150">
        <f t="shared" si="33"/>
        <v>0</v>
      </c>
      <c r="CG32" s="150">
        <f t="shared" si="33"/>
        <v>0</v>
      </c>
      <c r="CH32" s="150">
        <f t="shared" si="33"/>
        <v>2</v>
      </c>
      <c r="CI32" s="150">
        <f t="shared" si="33"/>
        <v>0</v>
      </c>
      <c r="CJ32" s="150">
        <f t="shared" si="33"/>
        <v>0</v>
      </c>
      <c r="CK32" s="150">
        <f t="shared" si="33"/>
        <v>2</v>
      </c>
      <c r="CL32" s="150">
        <f t="shared" si="33"/>
        <v>0</v>
      </c>
      <c r="CM32" s="150">
        <f t="shared" si="33"/>
        <v>0</v>
      </c>
      <c r="CN32" s="150">
        <f t="shared" si="33"/>
        <v>1</v>
      </c>
      <c r="CO32" s="150">
        <f t="shared" si="33"/>
        <v>0</v>
      </c>
      <c r="CP32" s="150">
        <f t="shared" si="33"/>
        <v>0</v>
      </c>
      <c r="CQ32" s="150">
        <f t="shared" si="33"/>
        <v>0</v>
      </c>
      <c r="CR32" s="150">
        <f t="shared" si="33"/>
        <v>0</v>
      </c>
      <c r="CS32" s="150">
        <f t="shared" si="33"/>
        <v>0</v>
      </c>
      <c r="CT32" s="150">
        <f t="shared" si="33"/>
        <v>2</v>
      </c>
      <c r="CU32" s="153">
        <f t="shared" si="33"/>
        <v>0</v>
      </c>
      <c r="CV32" s="154">
        <f t="shared" si="33"/>
        <v>2</v>
      </c>
      <c r="CW32" s="150">
        <f t="shared" si="33"/>
        <v>4</v>
      </c>
      <c r="CX32" s="150">
        <f t="shared" si="33"/>
        <v>1</v>
      </c>
      <c r="CY32" s="150">
        <f t="shared" si="33"/>
        <v>3</v>
      </c>
      <c r="CZ32" s="150">
        <f t="shared" si="33"/>
        <v>0</v>
      </c>
      <c r="DA32" s="150">
        <f t="shared" si="33"/>
        <v>2</v>
      </c>
      <c r="DB32" s="151">
        <f t="shared" si="33"/>
        <v>0</v>
      </c>
      <c r="DC32" s="152">
        <f t="shared" si="33"/>
        <v>0</v>
      </c>
      <c r="DD32" s="150">
        <f t="shared" si="33"/>
        <v>0</v>
      </c>
      <c r="DE32" s="150">
        <f t="shared" si="33"/>
        <v>0</v>
      </c>
      <c r="DF32" s="150">
        <f t="shared" si="33"/>
        <v>0</v>
      </c>
      <c r="DG32" s="150">
        <f t="shared" si="33"/>
        <v>0</v>
      </c>
      <c r="DH32" s="150">
        <f t="shared" si="33"/>
        <v>0</v>
      </c>
      <c r="DI32" s="150">
        <f t="shared" si="33"/>
        <v>0</v>
      </c>
      <c r="DJ32" s="150">
        <f t="shared" si="33"/>
        <v>0</v>
      </c>
      <c r="DK32" s="150">
        <f t="shared" si="33"/>
        <v>0</v>
      </c>
      <c r="DL32" s="150">
        <f t="shared" si="33"/>
        <v>0</v>
      </c>
      <c r="DM32" s="150">
        <f t="shared" si="33"/>
        <v>0</v>
      </c>
      <c r="DN32" s="150">
        <f t="shared" si="33"/>
        <v>0</v>
      </c>
      <c r="DO32" s="150">
        <f t="shared" si="33"/>
        <v>0</v>
      </c>
      <c r="DP32" s="150">
        <f t="shared" si="33"/>
        <v>0</v>
      </c>
      <c r="DQ32" s="150">
        <f t="shared" si="33"/>
        <v>0</v>
      </c>
      <c r="DR32" s="150">
        <f t="shared" si="33"/>
        <v>0</v>
      </c>
      <c r="DS32" s="150">
        <f t="shared" si="33"/>
        <v>0</v>
      </c>
      <c r="DT32" s="150">
        <f t="shared" si="33"/>
        <v>0</v>
      </c>
      <c r="DU32" s="150">
        <f t="shared" si="33"/>
        <v>0</v>
      </c>
      <c r="DV32" s="150">
        <f t="shared" si="33"/>
        <v>0</v>
      </c>
      <c r="DW32" s="150">
        <f t="shared" si="33"/>
        <v>0</v>
      </c>
      <c r="DX32" s="150">
        <f t="shared" si="33"/>
        <v>0</v>
      </c>
      <c r="DY32" s="150">
        <f t="shared" si="33"/>
        <v>0</v>
      </c>
      <c r="DZ32" s="150">
        <f t="shared" si="33"/>
        <v>0</v>
      </c>
      <c r="EA32" s="150">
        <f t="shared" si="33"/>
        <v>0</v>
      </c>
      <c r="EB32" s="150">
        <f t="shared" si="33"/>
        <v>0</v>
      </c>
      <c r="EC32" s="150">
        <f t="shared" si="33"/>
        <v>0</v>
      </c>
      <c r="ED32" s="150">
        <f t="shared" si="33"/>
        <v>0</v>
      </c>
      <c r="EE32" s="150">
        <f t="shared" si="33"/>
        <v>0</v>
      </c>
      <c r="EF32" s="150">
        <f t="shared" si="33"/>
        <v>0</v>
      </c>
      <c r="EG32" s="150">
        <f t="shared" si="33"/>
        <v>0</v>
      </c>
      <c r="EH32" s="150">
        <f t="shared" si="33"/>
        <v>0</v>
      </c>
      <c r="EI32" s="150">
        <f t="shared" si="33"/>
        <v>0</v>
      </c>
      <c r="EJ32" s="150">
        <f t="shared" si="33"/>
        <v>0</v>
      </c>
      <c r="EK32" s="150">
        <f t="shared" si="33"/>
        <v>0</v>
      </c>
      <c r="EL32" s="150">
        <f t="shared" si="33"/>
        <v>0</v>
      </c>
      <c r="EM32" s="150">
        <f t="shared" si="33"/>
        <v>0</v>
      </c>
      <c r="EN32" s="150">
        <f t="shared" si="33"/>
        <v>0</v>
      </c>
      <c r="EO32" s="150">
        <f t="shared" ref="EO32:GZ32" si="34">SUM(EO25:EO31)</f>
        <v>0</v>
      </c>
      <c r="EP32" s="150">
        <f t="shared" si="34"/>
        <v>0</v>
      </c>
      <c r="EQ32" s="150">
        <f t="shared" si="34"/>
        <v>0</v>
      </c>
      <c r="ER32" s="150">
        <f t="shared" si="34"/>
        <v>0</v>
      </c>
      <c r="ES32" s="150">
        <f t="shared" si="34"/>
        <v>0</v>
      </c>
      <c r="ET32" s="150">
        <f t="shared" si="34"/>
        <v>0</v>
      </c>
      <c r="EU32" s="150">
        <f t="shared" si="34"/>
        <v>0</v>
      </c>
      <c r="EV32" s="150">
        <f t="shared" si="34"/>
        <v>0</v>
      </c>
      <c r="EW32" s="150">
        <f t="shared" si="34"/>
        <v>0</v>
      </c>
      <c r="EX32" s="150">
        <f t="shared" si="34"/>
        <v>0</v>
      </c>
      <c r="EY32" s="150">
        <f t="shared" si="34"/>
        <v>0</v>
      </c>
      <c r="EZ32" s="150">
        <f t="shared" si="34"/>
        <v>0</v>
      </c>
      <c r="FA32" s="150">
        <f t="shared" si="34"/>
        <v>0</v>
      </c>
      <c r="FB32" s="150">
        <f t="shared" si="34"/>
        <v>0</v>
      </c>
      <c r="FC32" s="150">
        <f t="shared" si="34"/>
        <v>0</v>
      </c>
      <c r="FD32" s="150">
        <f t="shared" si="34"/>
        <v>0</v>
      </c>
      <c r="FE32" s="150">
        <f t="shared" si="34"/>
        <v>0</v>
      </c>
      <c r="FF32" s="150">
        <f t="shared" si="34"/>
        <v>0</v>
      </c>
      <c r="FG32" s="150">
        <f t="shared" si="34"/>
        <v>0</v>
      </c>
      <c r="FH32" s="150">
        <f t="shared" si="34"/>
        <v>0</v>
      </c>
      <c r="FI32" s="150">
        <f t="shared" si="34"/>
        <v>0</v>
      </c>
      <c r="FJ32" s="150">
        <f t="shared" si="34"/>
        <v>0</v>
      </c>
      <c r="FK32" s="150">
        <f t="shared" si="34"/>
        <v>0</v>
      </c>
      <c r="FL32" s="150">
        <f t="shared" si="34"/>
        <v>0</v>
      </c>
      <c r="FM32" s="150">
        <f t="shared" si="34"/>
        <v>0</v>
      </c>
      <c r="FN32" s="150">
        <f t="shared" si="34"/>
        <v>0</v>
      </c>
      <c r="FO32" s="150">
        <f t="shared" si="34"/>
        <v>0</v>
      </c>
      <c r="FP32" s="150">
        <f t="shared" si="34"/>
        <v>0</v>
      </c>
      <c r="FQ32" s="150">
        <f t="shared" si="34"/>
        <v>0</v>
      </c>
      <c r="FR32" s="150">
        <f t="shared" si="34"/>
        <v>0</v>
      </c>
      <c r="FS32" s="150">
        <f t="shared" si="34"/>
        <v>0</v>
      </c>
      <c r="FT32" s="150">
        <f t="shared" si="34"/>
        <v>0</v>
      </c>
      <c r="FU32" s="150">
        <f t="shared" si="34"/>
        <v>0</v>
      </c>
      <c r="FV32" s="150">
        <f t="shared" si="34"/>
        <v>0</v>
      </c>
      <c r="FW32" s="150">
        <f t="shared" si="34"/>
        <v>0</v>
      </c>
      <c r="FX32" s="150">
        <f t="shared" si="34"/>
        <v>0</v>
      </c>
      <c r="FY32" s="150">
        <f t="shared" si="34"/>
        <v>0</v>
      </c>
      <c r="FZ32" s="150">
        <f t="shared" si="34"/>
        <v>0</v>
      </c>
      <c r="GA32" s="150">
        <f t="shared" si="34"/>
        <v>0</v>
      </c>
      <c r="GB32" s="150">
        <f t="shared" si="34"/>
        <v>0</v>
      </c>
      <c r="GC32" s="150">
        <f t="shared" si="34"/>
        <v>0</v>
      </c>
      <c r="GD32" s="150">
        <f t="shared" si="34"/>
        <v>0</v>
      </c>
      <c r="GE32" s="150">
        <f t="shared" si="34"/>
        <v>0</v>
      </c>
      <c r="GF32" s="150">
        <f t="shared" si="34"/>
        <v>0</v>
      </c>
      <c r="GG32" s="150">
        <f t="shared" si="34"/>
        <v>0</v>
      </c>
      <c r="GH32" s="150">
        <f t="shared" si="34"/>
        <v>0</v>
      </c>
      <c r="GI32" s="150">
        <f t="shared" si="34"/>
        <v>0</v>
      </c>
      <c r="GJ32" s="150">
        <f t="shared" si="34"/>
        <v>0</v>
      </c>
      <c r="GK32" s="150">
        <f t="shared" si="34"/>
        <v>0</v>
      </c>
      <c r="GL32" s="150">
        <f t="shared" si="34"/>
        <v>0</v>
      </c>
      <c r="GM32" s="150">
        <f t="shared" si="34"/>
        <v>0</v>
      </c>
      <c r="GN32" s="153">
        <f t="shared" si="34"/>
        <v>0</v>
      </c>
      <c r="GO32" s="154">
        <f t="shared" si="34"/>
        <v>0</v>
      </c>
      <c r="GP32" s="150">
        <f t="shared" si="34"/>
        <v>0</v>
      </c>
      <c r="GQ32" s="150">
        <f t="shared" si="34"/>
        <v>0</v>
      </c>
      <c r="GR32" s="150">
        <f t="shared" si="34"/>
        <v>0</v>
      </c>
      <c r="GS32" s="150">
        <f t="shared" si="34"/>
        <v>0</v>
      </c>
      <c r="GT32" s="150">
        <f t="shared" si="34"/>
        <v>0</v>
      </c>
      <c r="GU32" s="150">
        <f t="shared" si="34"/>
        <v>0</v>
      </c>
      <c r="GV32" s="150">
        <f t="shared" si="34"/>
        <v>0</v>
      </c>
      <c r="GW32" s="150">
        <f t="shared" si="34"/>
        <v>0</v>
      </c>
      <c r="GX32" s="150">
        <f t="shared" si="34"/>
        <v>0</v>
      </c>
      <c r="GY32" s="150">
        <f t="shared" si="34"/>
        <v>0</v>
      </c>
      <c r="GZ32" s="150">
        <f t="shared" si="34"/>
        <v>0</v>
      </c>
      <c r="HA32" s="150">
        <f t="shared" ref="HA32:JL32" si="35">SUM(HA25:HA31)</f>
        <v>0</v>
      </c>
      <c r="HB32" s="150">
        <f t="shared" si="35"/>
        <v>0</v>
      </c>
      <c r="HC32" s="150">
        <f t="shared" si="35"/>
        <v>0</v>
      </c>
      <c r="HD32" s="150">
        <f t="shared" si="35"/>
        <v>0</v>
      </c>
      <c r="HE32" s="150">
        <f t="shared" si="35"/>
        <v>0</v>
      </c>
      <c r="HF32" s="150">
        <f t="shared" si="35"/>
        <v>0</v>
      </c>
      <c r="HG32" s="150">
        <f t="shared" si="35"/>
        <v>0</v>
      </c>
      <c r="HH32" s="150">
        <f t="shared" si="35"/>
        <v>0</v>
      </c>
      <c r="HI32" s="150">
        <f t="shared" si="35"/>
        <v>0</v>
      </c>
      <c r="HJ32" s="150">
        <f t="shared" si="35"/>
        <v>0</v>
      </c>
      <c r="HK32" s="150">
        <f t="shared" si="35"/>
        <v>0</v>
      </c>
      <c r="HL32" s="150">
        <f t="shared" si="35"/>
        <v>0</v>
      </c>
      <c r="HM32" s="150">
        <f t="shared" si="35"/>
        <v>0</v>
      </c>
      <c r="HN32" s="150">
        <f t="shared" si="35"/>
        <v>0</v>
      </c>
      <c r="HO32" s="150">
        <f t="shared" si="35"/>
        <v>0</v>
      </c>
      <c r="HP32" s="150">
        <f t="shared" si="35"/>
        <v>0</v>
      </c>
      <c r="HQ32" s="150">
        <f t="shared" si="35"/>
        <v>0</v>
      </c>
      <c r="HR32" s="150">
        <f t="shared" si="35"/>
        <v>0</v>
      </c>
      <c r="HS32" s="150">
        <f t="shared" si="35"/>
        <v>0</v>
      </c>
      <c r="HT32" s="150">
        <f t="shared" si="35"/>
        <v>0</v>
      </c>
      <c r="HU32" s="150">
        <f t="shared" si="35"/>
        <v>0</v>
      </c>
      <c r="HV32" s="150">
        <f t="shared" si="35"/>
        <v>0</v>
      </c>
      <c r="HW32" s="150">
        <f t="shared" si="35"/>
        <v>0</v>
      </c>
      <c r="HX32" s="150">
        <f t="shared" si="35"/>
        <v>0</v>
      </c>
      <c r="HY32" s="150">
        <f t="shared" si="35"/>
        <v>0</v>
      </c>
      <c r="HZ32" s="150">
        <f t="shared" si="35"/>
        <v>0</v>
      </c>
      <c r="IA32" s="150">
        <f t="shared" si="35"/>
        <v>0</v>
      </c>
      <c r="IB32" s="150">
        <f t="shared" si="35"/>
        <v>0</v>
      </c>
      <c r="IC32" s="150">
        <f t="shared" si="35"/>
        <v>0</v>
      </c>
      <c r="ID32" s="150">
        <f t="shared" si="35"/>
        <v>0</v>
      </c>
      <c r="IE32" s="150">
        <f t="shared" si="35"/>
        <v>0</v>
      </c>
      <c r="IF32" s="150">
        <f t="shared" si="35"/>
        <v>0</v>
      </c>
      <c r="IG32" s="150">
        <f t="shared" si="35"/>
        <v>0</v>
      </c>
      <c r="IH32" s="150">
        <f t="shared" si="35"/>
        <v>0</v>
      </c>
      <c r="II32" s="150">
        <f t="shared" si="35"/>
        <v>0</v>
      </c>
      <c r="IJ32" s="150">
        <f t="shared" si="35"/>
        <v>0</v>
      </c>
      <c r="IK32" s="150">
        <f t="shared" si="35"/>
        <v>0</v>
      </c>
      <c r="IL32" s="150">
        <f t="shared" si="35"/>
        <v>0</v>
      </c>
      <c r="IM32" s="150">
        <f t="shared" si="35"/>
        <v>0</v>
      </c>
      <c r="IN32" s="150">
        <f t="shared" si="35"/>
        <v>0</v>
      </c>
      <c r="IO32" s="150">
        <f t="shared" si="35"/>
        <v>0</v>
      </c>
      <c r="IP32" s="150">
        <f t="shared" si="35"/>
        <v>0</v>
      </c>
      <c r="IQ32" s="150">
        <f t="shared" si="35"/>
        <v>0</v>
      </c>
      <c r="IR32" s="150">
        <f t="shared" si="35"/>
        <v>0</v>
      </c>
      <c r="IS32" s="150">
        <f t="shared" si="35"/>
        <v>0</v>
      </c>
      <c r="IT32" s="150">
        <f t="shared" si="35"/>
        <v>0</v>
      </c>
      <c r="IU32" s="150">
        <f t="shared" si="35"/>
        <v>0</v>
      </c>
      <c r="IV32" s="150">
        <f t="shared" si="35"/>
        <v>0</v>
      </c>
      <c r="IW32" s="150">
        <f t="shared" si="35"/>
        <v>0</v>
      </c>
      <c r="IX32" s="150">
        <f t="shared" si="35"/>
        <v>0</v>
      </c>
      <c r="IY32" s="150">
        <f t="shared" si="35"/>
        <v>0</v>
      </c>
      <c r="IZ32" s="150">
        <f t="shared" si="35"/>
        <v>0</v>
      </c>
      <c r="JA32" s="150">
        <f t="shared" si="35"/>
        <v>0</v>
      </c>
      <c r="JB32" s="150">
        <f t="shared" si="35"/>
        <v>0</v>
      </c>
      <c r="JC32" s="150">
        <f t="shared" si="35"/>
        <v>0</v>
      </c>
      <c r="JD32" s="150">
        <f t="shared" si="35"/>
        <v>0</v>
      </c>
      <c r="JE32" s="150">
        <f t="shared" si="35"/>
        <v>0</v>
      </c>
      <c r="JF32" s="150">
        <f t="shared" si="35"/>
        <v>0</v>
      </c>
      <c r="JG32" s="150">
        <f t="shared" si="35"/>
        <v>0</v>
      </c>
      <c r="JH32" s="150">
        <f t="shared" si="35"/>
        <v>0</v>
      </c>
      <c r="JI32" s="150">
        <f t="shared" si="35"/>
        <v>0</v>
      </c>
      <c r="JJ32" s="150">
        <f t="shared" si="35"/>
        <v>0</v>
      </c>
      <c r="JK32" s="150">
        <f t="shared" si="35"/>
        <v>0</v>
      </c>
      <c r="JL32" s="150">
        <f t="shared" si="35"/>
        <v>0</v>
      </c>
      <c r="JM32" s="150">
        <f t="shared" ref="JM32:KR32" si="36">SUM(JM25:JM31)</f>
        <v>0</v>
      </c>
      <c r="JN32" s="150">
        <f t="shared" si="36"/>
        <v>0</v>
      </c>
      <c r="JO32" s="150">
        <f t="shared" si="36"/>
        <v>0</v>
      </c>
      <c r="JP32" s="150">
        <f t="shared" si="36"/>
        <v>0</v>
      </c>
      <c r="JQ32" s="150">
        <f t="shared" si="36"/>
        <v>0</v>
      </c>
      <c r="JR32" s="150">
        <f t="shared" si="36"/>
        <v>0</v>
      </c>
      <c r="JS32" s="150">
        <f t="shared" si="36"/>
        <v>0</v>
      </c>
      <c r="JT32" s="150">
        <f t="shared" si="36"/>
        <v>0</v>
      </c>
      <c r="JU32" s="150">
        <f t="shared" si="36"/>
        <v>0</v>
      </c>
      <c r="JV32" s="150">
        <f t="shared" si="36"/>
        <v>0</v>
      </c>
      <c r="JW32" s="150">
        <f t="shared" si="36"/>
        <v>0</v>
      </c>
      <c r="JX32" s="150">
        <f t="shared" si="36"/>
        <v>0</v>
      </c>
      <c r="JY32" s="151">
        <f t="shared" si="36"/>
        <v>0</v>
      </c>
      <c r="JZ32" s="151">
        <f t="shared" si="36"/>
        <v>0</v>
      </c>
      <c r="KA32" s="152">
        <f t="shared" si="36"/>
        <v>0</v>
      </c>
      <c r="KB32" s="150">
        <f t="shared" si="36"/>
        <v>0</v>
      </c>
      <c r="KC32" s="150">
        <f t="shared" si="36"/>
        <v>0</v>
      </c>
      <c r="KD32" s="150">
        <f t="shared" si="36"/>
        <v>0</v>
      </c>
      <c r="KE32" s="150">
        <f t="shared" si="36"/>
        <v>0</v>
      </c>
      <c r="KF32" s="150">
        <f t="shared" si="36"/>
        <v>0</v>
      </c>
      <c r="KG32" s="150">
        <f t="shared" si="36"/>
        <v>0</v>
      </c>
      <c r="KH32" s="150">
        <f t="shared" si="36"/>
        <v>0</v>
      </c>
      <c r="KI32" s="150">
        <f t="shared" si="36"/>
        <v>0</v>
      </c>
      <c r="KJ32" s="150">
        <f t="shared" si="36"/>
        <v>0</v>
      </c>
      <c r="KK32" s="150">
        <f t="shared" si="36"/>
        <v>0</v>
      </c>
      <c r="KL32" s="150">
        <f t="shared" si="36"/>
        <v>0</v>
      </c>
      <c r="KM32" s="150">
        <f t="shared" si="36"/>
        <v>0</v>
      </c>
      <c r="KN32" s="150">
        <f t="shared" si="36"/>
        <v>0</v>
      </c>
      <c r="KO32" s="153">
        <f t="shared" si="36"/>
        <v>0</v>
      </c>
      <c r="KP32" s="154">
        <f t="shared" si="36"/>
        <v>0</v>
      </c>
      <c r="KQ32" s="150">
        <f t="shared" si="36"/>
        <v>0</v>
      </c>
      <c r="KR32" s="153">
        <f t="shared" si="36"/>
        <v>0</v>
      </c>
    </row>
    <row r="33" spans="1:304" s="59" customFormat="1" ht="21.75" customHeight="1" thickBot="1" x14ac:dyDescent="0.3">
      <c r="A33" s="56" t="s">
        <v>21</v>
      </c>
      <c r="B33" s="57"/>
      <c r="C33" s="57"/>
      <c r="D33" s="57"/>
      <c r="E33" s="57"/>
      <c r="F33" s="57"/>
      <c r="G33" s="57"/>
      <c r="H33" s="58"/>
      <c r="I33" s="58"/>
      <c r="J33" s="155">
        <f>'Elektr_IIst-program szczegółowy'!M63</f>
        <v>3146</v>
      </c>
      <c r="K33" s="155">
        <f>'Elektr_IIst-program szczegółowy'!N63</f>
        <v>1715</v>
      </c>
      <c r="L33" s="155">
        <f>'Elektr_IIst-program szczegółowy'!O63</f>
        <v>1431</v>
      </c>
      <c r="M33" s="155">
        <f>'Elektr_IIst-program szczegółowy'!P63</f>
        <v>1431</v>
      </c>
      <c r="N33" s="155">
        <f>'Elektr_IIst-program szczegółowy'!Q63</f>
        <v>124</v>
      </c>
      <c r="O33" s="155">
        <f>'Elektr_IIst-program szczegółowy'!R63</f>
        <v>0</v>
      </c>
      <c r="P33" s="155">
        <f>'Elektr_IIst-program szczegółowy'!S63</f>
        <v>63.31428571428571</v>
      </c>
      <c r="Q33" s="155">
        <f t="shared" ref="Q33:CB33" si="37">SUM(Q20:Q23,Q25:Q31)</f>
        <v>25</v>
      </c>
      <c r="R33" s="155">
        <f t="shared" si="37"/>
        <v>20</v>
      </c>
      <c r="S33" s="155">
        <f t="shared" si="37"/>
        <v>18</v>
      </c>
      <c r="T33" s="155">
        <f t="shared" si="37"/>
        <v>0</v>
      </c>
      <c r="U33" s="155">
        <f t="shared" si="37"/>
        <v>0</v>
      </c>
      <c r="V33" s="155">
        <f t="shared" si="37"/>
        <v>0</v>
      </c>
      <c r="W33" s="155">
        <f t="shared" si="37"/>
        <v>0</v>
      </c>
      <c r="X33" s="155">
        <f t="shared" si="37"/>
        <v>0</v>
      </c>
      <c r="Y33" s="155">
        <f t="shared" si="37"/>
        <v>0</v>
      </c>
      <c r="Z33" s="155">
        <f t="shared" si="37"/>
        <v>0</v>
      </c>
      <c r="AA33" s="155">
        <f t="shared" si="37"/>
        <v>0</v>
      </c>
      <c r="AB33" s="155">
        <f t="shared" si="37"/>
        <v>0</v>
      </c>
      <c r="AC33" s="155">
        <f t="shared" si="37"/>
        <v>0</v>
      </c>
      <c r="AD33" s="155">
        <f t="shared" si="37"/>
        <v>0</v>
      </c>
      <c r="AE33" s="155">
        <f t="shared" si="37"/>
        <v>0</v>
      </c>
      <c r="AF33" s="155">
        <f t="shared" si="37"/>
        <v>0</v>
      </c>
      <c r="AG33" s="155">
        <f t="shared" si="37"/>
        <v>0</v>
      </c>
      <c r="AH33" s="155">
        <f t="shared" si="37"/>
        <v>0</v>
      </c>
      <c r="AI33" s="155">
        <f t="shared" si="37"/>
        <v>0</v>
      </c>
      <c r="AJ33" s="155">
        <f t="shared" si="37"/>
        <v>1</v>
      </c>
      <c r="AK33" s="155">
        <f t="shared" si="37"/>
        <v>0</v>
      </c>
      <c r="AL33" s="155">
        <f t="shared" si="37"/>
        <v>0</v>
      </c>
      <c r="AM33" s="155">
        <f t="shared" si="37"/>
        <v>0</v>
      </c>
      <c r="AN33" s="155">
        <f t="shared" si="37"/>
        <v>1</v>
      </c>
      <c r="AO33" s="155">
        <f t="shared" si="37"/>
        <v>0</v>
      </c>
      <c r="AP33" s="155">
        <f t="shared" si="37"/>
        <v>2</v>
      </c>
      <c r="AQ33" s="155">
        <f t="shared" si="37"/>
        <v>2</v>
      </c>
      <c r="AR33" s="155">
        <f t="shared" si="37"/>
        <v>2</v>
      </c>
      <c r="AS33" s="155">
        <f t="shared" si="37"/>
        <v>0</v>
      </c>
      <c r="AT33" s="155">
        <f t="shared" si="37"/>
        <v>0</v>
      </c>
      <c r="AU33" s="155">
        <f t="shared" si="37"/>
        <v>0</v>
      </c>
      <c r="AV33" s="155">
        <f t="shared" si="37"/>
        <v>0</v>
      </c>
      <c r="AW33" s="155">
        <f t="shared" si="37"/>
        <v>0</v>
      </c>
      <c r="AX33" s="155">
        <f t="shared" si="37"/>
        <v>2</v>
      </c>
      <c r="AY33" s="155">
        <f t="shared" si="37"/>
        <v>0</v>
      </c>
      <c r="AZ33" s="155">
        <f t="shared" si="37"/>
        <v>0</v>
      </c>
      <c r="BA33" s="155">
        <f t="shared" si="37"/>
        <v>0</v>
      </c>
      <c r="BB33" s="155">
        <f t="shared" si="37"/>
        <v>0</v>
      </c>
      <c r="BC33" s="155">
        <f t="shared" si="37"/>
        <v>0</v>
      </c>
      <c r="BD33" s="155">
        <f t="shared" si="37"/>
        <v>0</v>
      </c>
      <c r="BE33" s="155">
        <f t="shared" si="37"/>
        <v>0</v>
      </c>
      <c r="BF33" s="155">
        <f t="shared" si="37"/>
        <v>0</v>
      </c>
      <c r="BG33" s="155">
        <f t="shared" si="37"/>
        <v>0</v>
      </c>
      <c r="BH33" s="155">
        <f t="shared" si="37"/>
        <v>0</v>
      </c>
      <c r="BI33" s="155">
        <f t="shared" si="37"/>
        <v>0</v>
      </c>
      <c r="BJ33" s="155">
        <f t="shared" si="37"/>
        <v>0</v>
      </c>
      <c r="BK33" s="155">
        <f t="shared" si="37"/>
        <v>0</v>
      </c>
      <c r="BL33" s="155">
        <f t="shared" si="37"/>
        <v>0</v>
      </c>
      <c r="BM33" s="155">
        <f t="shared" si="37"/>
        <v>0</v>
      </c>
      <c r="BN33" s="155">
        <f t="shared" si="37"/>
        <v>1</v>
      </c>
      <c r="BO33" s="155">
        <f t="shared" si="37"/>
        <v>2</v>
      </c>
      <c r="BP33" s="155">
        <f t="shared" si="37"/>
        <v>4</v>
      </c>
      <c r="BQ33" s="155">
        <f t="shared" si="37"/>
        <v>0</v>
      </c>
      <c r="BR33" s="155">
        <f t="shared" si="37"/>
        <v>0</v>
      </c>
      <c r="BS33" s="155">
        <f t="shared" si="37"/>
        <v>4</v>
      </c>
      <c r="BT33" s="156">
        <f t="shared" si="37"/>
        <v>4</v>
      </c>
      <c r="BU33" s="157">
        <f t="shared" si="37"/>
        <v>0</v>
      </c>
      <c r="BV33" s="155">
        <f t="shared" si="37"/>
        <v>0</v>
      </c>
      <c r="BW33" s="155">
        <f t="shared" si="37"/>
        <v>0</v>
      </c>
      <c r="BX33" s="155">
        <f t="shared" si="37"/>
        <v>0</v>
      </c>
      <c r="BY33" s="155">
        <f t="shared" si="37"/>
        <v>0</v>
      </c>
      <c r="BZ33" s="156">
        <f t="shared" si="37"/>
        <v>0</v>
      </c>
      <c r="CA33" s="157">
        <f t="shared" si="37"/>
        <v>3</v>
      </c>
      <c r="CB33" s="155">
        <f t="shared" si="37"/>
        <v>2</v>
      </c>
      <c r="CC33" s="155">
        <f t="shared" ref="CC33:EN33" si="38">SUM(CC20:CC23,CC25:CC31)</f>
        <v>0</v>
      </c>
      <c r="CD33" s="155">
        <f t="shared" si="38"/>
        <v>0</v>
      </c>
      <c r="CE33" s="155">
        <f t="shared" si="38"/>
        <v>0</v>
      </c>
      <c r="CF33" s="155">
        <f t="shared" si="38"/>
        <v>0</v>
      </c>
      <c r="CG33" s="155">
        <f t="shared" si="38"/>
        <v>0</v>
      </c>
      <c r="CH33" s="155">
        <f t="shared" si="38"/>
        <v>2</v>
      </c>
      <c r="CI33" s="155">
        <f t="shared" si="38"/>
        <v>0</v>
      </c>
      <c r="CJ33" s="155">
        <f t="shared" si="38"/>
        <v>0</v>
      </c>
      <c r="CK33" s="155">
        <f t="shared" si="38"/>
        <v>6</v>
      </c>
      <c r="CL33" s="155">
        <f t="shared" si="38"/>
        <v>0</v>
      </c>
      <c r="CM33" s="155">
        <f t="shared" si="38"/>
        <v>0</v>
      </c>
      <c r="CN33" s="155">
        <f t="shared" si="38"/>
        <v>1</v>
      </c>
      <c r="CO33" s="155">
        <f t="shared" si="38"/>
        <v>0</v>
      </c>
      <c r="CP33" s="155">
        <f t="shared" si="38"/>
        <v>0</v>
      </c>
      <c r="CQ33" s="155">
        <f t="shared" si="38"/>
        <v>2</v>
      </c>
      <c r="CR33" s="155">
        <f t="shared" si="38"/>
        <v>0</v>
      </c>
      <c r="CS33" s="155">
        <f t="shared" si="38"/>
        <v>0</v>
      </c>
      <c r="CT33" s="155">
        <f t="shared" si="38"/>
        <v>2</v>
      </c>
      <c r="CU33" s="158">
        <f t="shared" si="38"/>
        <v>2</v>
      </c>
      <c r="CV33" s="159">
        <f t="shared" si="38"/>
        <v>2</v>
      </c>
      <c r="CW33" s="155">
        <f t="shared" si="38"/>
        <v>7</v>
      </c>
      <c r="CX33" s="155">
        <f t="shared" si="38"/>
        <v>1</v>
      </c>
      <c r="CY33" s="155">
        <f t="shared" si="38"/>
        <v>3</v>
      </c>
      <c r="CZ33" s="155">
        <f t="shared" si="38"/>
        <v>0</v>
      </c>
      <c r="DA33" s="155">
        <f t="shared" si="38"/>
        <v>3</v>
      </c>
      <c r="DB33" s="156">
        <f t="shared" si="38"/>
        <v>2</v>
      </c>
      <c r="DC33" s="157">
        <f t="shared" si="38"/>
        <v>0</v>
      </c>
      <c r="DD33" s="155">
        <f t="shared" si="38"/>
        <v>0</v>
      </c>
      <c r="DE33" s="155">
        <f t="shared" si="38"/>
        <v>0</v>
      </c>
      <c r="DF33" s="155">
        <f t="shared" si="38"/>
        <v>0</v>
      </c>
      <c r="DG33" s="155">
        <f t="shared" si="38"/>
        <v>0</v>
      </c>
      <c r="DH33" s="155">
        <f t="shared" si="38"/>
        <v>0</v>
      </c>
      <c r="DI33" s="155">
        <f t="shared" si="38"/>
        <v>0</v>
      </c>
      <c r="DJ33" s="155">
        <f t="shared" si="38"/>
        <v>0</v>
      </c>
      <c r="DK33" s="155">
        <f t="shared" si="38"/>
        <v>0</v>
      </c>
      <c r="DL33" s="155">
        <f t="shared" si="38"/>
        <v>0</v>
      </c>
      <c r="DM33" s="155">
        <f t="shared" si="38"/>
        <v>0</v>
      </c>
      <c r="DN33" s="155">
        <f t="shared" si="38"/>
        <v>0</v>
      </c>
      <c r="DO33" s="155">
        <f t="shared" si="38"/>
        <v>0</v>
      </c>
      <c r="DP33" s="155">
        <f t="shared" si="38"/>
        <v>0</v>
      </c>
      <c r="DQ33" s="155">
        <f t="shared" si="38"/>
        <v>0</v>
      </c>
      <c r="DR33" s="155">
        <f t="shared" si="38"/>
        <v>0</v>
      </c>
      <c r="DS33" s="155">
        <f t="shared" si="38"/>
        <v>0</v>
      </c>
      <c r="DT33" s="155">
        <f t="shared" si="38"/>
        <v>0</v>
      </c>
      <c r="DU33" s="155">
        <f t="shared" si="38"/>
        <v>0</v>
      </c>
      <c r="DV33" s="155">
        <f t="shared" si="38"/>
        <v>0</v>
      </c>
      <c r="DW33" s="155">
        <f t="shared" si="38"/>
        <v>0</v>
      </c>
      <c r="DX33" s="155">
        <f t="shared" si="38"/>
        <v>0</v>
      </c>
      <c r="DY33" s="155">
        <f t="shared" si="38"/>
        <v>0</v>
      </c>
      <c r="DZ33" s="155">
        <f t="shared" si="38"/>
        <v>0</v>
      </c>
      <c r="EA33" s="155">
        <f t="shared" si="38"/>
        <v>0</v>
      </c>
      <c r="EB33" s="155">
        <f t="shared" si="38"/>
        <v>0</v>
      </c>
      <c r="EC33" s="155">
        <f t="shared" si="38"/>
        <v>0</v>
      </c>
      <c r="ED33" s="155">
        <f t="shared" si="38"/>
        <v>0</v>
      </c>
      <c r="EE33" s="155">
        <f t="shared" si="38"/>
        <v>0</v>
      </c>
      <c r="EF33" s="155">
        <f t="shared" si="38"/>
        <v>0</v>
      </c>
      <c r="EG33" s="155">
        <f t="shared" si="38"/>
        <v>0</v>
      </c>
      <c r="EH33" s="155">
        <f t="shared" si="38"/>
        <v>0</v>
      </c>
      <c r="EI33" s="155">
        <f t="shared" si="38"/>
        <v>0</v>
      </c>
      <c r="EJ33" s="155">
        <f t="shared" si="38"/>
        <v>0</v>
      </c>
      <c r="EK33" s="155">
        <f t="shared" si="38"/>
        <v>0</v>
      </c>
      <c r="EL33" s="155">
        <f t="shared" si="38"/>
        <v>0</v>
      </c>
      <c r="EM33" s="155">
        <f t="shared" si="38"/>
        <v>0</v>
      </c>
      <c r="EN33" s="155">
        <f t="shared" si="38"/>
        <v>0</v>
      </c>
      <c r="EO33" s="155">
        <f t="shared" ref="EO33:GZ33" si="39">SUM(EO20:EO23,EO25:EO31)</f>
        <v>0</v>
      </c>
      <c r="EP33" s="155">
        <f t="shared" si="39"/>
        <v>0</v>
      </c>
      <c r="EQ33" s="155">
        <f t="shared" si="39"/>
        <v>0</v>
      </c>
      <c r="ER33" s="155">
        <f t="shared" si="39"/>
        <v>0</v>
      </c>
      <c r="ES33" s="155">
        <f t="shared" si="39"/>
        <v>0</v>
      </c>
      <c r="ET33" s="155">
        <f t="shared" si="39"/>
        <v>0</v>
      </c>
      <c r="EU33" s="155">
        <f t="shared" si="39"/>
        <v>0</v>
      </c>
      <c r="EV33" s="155">
        <f t="shared" si="39"/>
        <v>0</v>
      </c>
      <c r="EW33" s="155">
        <f t="shared" si="39"/>
        <v>0</v>
      </c>
      <c r="EX33" s="155">
        <f t="shared" si="39"/>
        <v>0</v>
      </c>
      <c r="EY33" s="155">
        <f t="shared" si="39"/>
        <v>0</v>
      </c>
      <c r="EZ33" s="155">
        <f t="shared" si="39"/>
        <v>0</v>
      </c>
      <c r="FA33" s="155">
        <f t="shared" si="39"/>
        <v>0</v>
      </c>
      <c r="FB33" s="155">
        <f t="shared" si="39"/>
        <v>0</v>
      </c>
      <c r="FC33" s="155">
        <f t="shared" si="39"/>
        <v>0</v>
      </c>
      <c r="FD33" s="155">
        <f t="shared" si="39"/>
        <v>0</v>
      </c>
      <c r="FE33" s="155">
        <f t="shared" si="39"/>
        <v>0</v>
      </c>
      <c r="FF33" s="155">
        <f t="shared" si="39"/>
        <v>0</v>
      </c>
      <c r="FG33" s="155">
        <f t="shared" si="39"/>
        <v>0</v>
      </c>
      <c r="FH33" s="155">
        <f t="shared" si="39"/>
        <v>0</v>
      </c>
      <c r="FI33" s="155">
        <f t="shared" si="39"/>
        <v>0</v>
      </c>
      <c r="FJ33" s="155">
        <f t="shared" si="39"/>
        <v>0</v>
      </c>
      <c r="FK33" s="155">
        <f t="shared" si="39"/>
        <v>0</v>
      </c>
      <c r="FL33" s="155">
        <f t="shared" si="39"/>
        <v>0</v>
      </c>
      <c r="FM33" s="155">
        <f t="shared" si="39"/>
        <v>0</v>
      </c>
      <c r="FN33" s="155">
        <f t="shared" si="39"/>
        <v>0</v>
      </c>
      <c r="FO33" s="155">
        <f t="shared" si="39"/>
        <v>0</v>
      </c>
      <c r="FP33" s="155">
        <f t="shared" si="39"/>
        <v>0</v>
      </c>
      <c r="FQ33" s="155">
        <f t="shared" si="39"/>
        <v>0</v>
      </c>
      <c r="FR33" s="155">
        <f t="shared" si="39"/>
        <v>0</v>
      </c>
      <c r="FS33" s="155">
        <f t="shared" si="39"/>
        <v>0</v>
      </c>
      <c r="FT33" s="155">
        <f t="shared" si="39"/>
        <v>0</v>
      </c>
      <c r="FU33" s="155">
        <f t="shared" si="39"/>
        <v>0</v>
      </c>
      <c r="FV33" s="155">
        <f t="shared" si="39"/>
        <v>0</v>
      </c>
      <c r="FW33" s="155">
        <f t="shared" si="39"/>
        <v>0</v>
      </c>
      <c r="FX33" s="155">
        <f t="shared" si="39"/>
        <v>0</v>
      </c>
      <c r="FY33" s="155">
        <f t="shared" si="39"/>
        <v>0</v>
      </c>
      <c r="FZ33" s="155">
        <f t="shared" si="39"/>
        <v>0</v>
      </c>
      <c r="GA33" s="155">
        <f t="shared" si="39"/>
        <v>0</v>
      </c>
      <c r="GB33" s="155">
        <f t="shared" si="39"/>
        <v>0</v>
      </c>
      <c r="GC33" s="155">
        <f t="shared" si="39"/>
        <v>0</v>
      </c>
      <c r="GD33" s="155">
        <f t="shared" si="39"/>
        <v>0</v>
      </c>
      <c r="GE33" s="155">
        <f t="shared" si="39"/>
        <v>0</v>
      </c>
      <c r="GF33" s="155">
        <f t="shared" si="39"/>
        <v>0</v>
      </c>
      <c r="GG33" s="155">
        <f t="shared" si="39"/>
        <v>0</v>
      </c>
      <c r="GH33" s="155">
        <f t="shared" si="39"/>
        <v>0</v>
      </c>
      <c r="GI33" s="155">
        <f t="shared" si="39"/>
        <v>0</v>
      </c>
      <c r="GJ33" s="155">
        <f t="shared" si="39"/>
        <v>0</v>
      </c>
      <c r="GK33" s="155">
        <f t="shared" si="39"/>
        <v>0</v>
      </c>
      <c r="GL33" s="155">
        <f t="shared" si="39"/>
        <v>0</v>
      </c>
      <c r="GM33" s="155">
        <f t="shared" si="39"/>
        <v>0</v>
      </c>
      <c r="GN33" s="158">
        <f t="shared" si="39"/>
        <v>0</v>
      </c>
      <c r="GO33" s="159">
        <f t="shared" si="39"/>
        <v>0</v>
      </c>
      <c r="GP33" s="155">
        <f t="shared" si="39"/>
        <v>0</v>
      </c>
      <c r="GQ33" s="155">
        <f t="shared" si="39"/>
        <v>0</v>
      </c>
      <c r="GR33" s="155">
        <f t="shared" si="39"/>
        <v>0</v>
      </c>
      <c r="GS33" s="155">
        <f t="shared" si="39"/>
        <v>0</v>
      </c>
      <c r="GT33" s="155">
        <f t="shared" si="39"/>
        <v>0</v>
      </c>
      <c r="GU33" s="155">
        <f t="shared" si="39"/>
        <v>0</v>
      </c>
      <c r="GV33" s="155">
        <f t="shared" si="39"/>
        <v>0</v>
      </c>
      <c r="GW33" s="155">
        <f t="shared" si="39"/>
        <v>0</v>
      </c>
      <c r="GX33" s="155">
        <f t="shared" si="39"/>
        <v>0</v>
      </c>
      <c r="GY33" s="155">
        <f t="shared" si="39"/>
        <v>0</v>
      </c>
      <c r="GZ33" s="155">
        <f t="shared" si="39"/>
        <v>0</v>
      </c>
      <c r="HA33" s="155">
        <f t="shared" ref="HA33:JL33" si="40">SUM(HA20:HA23,HA25:HA31)</f>
        <v>0</v>
      </c>
      <c r="HB33" s="155">
        <f t="shared" si="40"/>
        <v>0</v>
      </c>
      <c r="HC33" s="155">
        <f t="shared" si="40"/>
        <v>0</v>
      </c>
      <c r="HD33" s="155">
        <f t="shared" si="40"/>
        <v>0</v>
      </c>
      <c r="HE33" s="155">
        <f t="shared" si="40"/>
        <v>0</v>
      </c>
      <c r="HF33" s="155">
        <f t="shared" si="40"/>
        <v>0</v>
      </c>
      <c r="HG33" s="155">
        <f t="shared" si="40"/>
        <v>0</v>
      </c>
      <c r="HH33" s="155">
        <f t="shared" si="40"/>
        <v>0</v>
      </c>
      <c r="HI33" s="155">
        <f t="shared" si="40"/>
        <v>0</v>
      </c>
      <c r="HJ33" s="155">
        <f t="shared" si="40"/>
        <v>0</v>
      </c>
      <c r="HK33" s="155">
        <f t="shared" si="40"/>
        <v>0</v>
      </c>
      <c r="HL33" s="155">
        <f t="shared" si="40"/>
        <v>0</v>
      </c>
      <c r="HM33" s="155">
        <f t="shared" si="40"/>
        <v>0</v>
      </c>
      <c r="HN33" s="155">
        <f t="shared" si="40"/>
        <v>0</v>
      </c>
      <c r="HO33" s="155">
        <f t="shared" si="40"/>
        <v>0</v>
      </c>
      <c r="HP33" s="155">
        <f t="shared" si="40"/>
        <v>0</v>
      </c>
      <c r="HQ33" s="155">
        <f t="shared" si="40"/>
        <v>0</v>
      </c>
      <c r="HR33" s="155">
        <f t="shared" si="40"/>
        <v>0</v>
      </c>
      <c r="HS33" s="155">
        <f t="shared" si="40"/>
        <v>0</v>
      </c>
      <c r="HT33" s="155">
        <f t="shared" si="40"/>
        <v>0</v>
      </c>
      <c r="HU33" s="155">
        <f t="shared" si="40"/>
        <v>0</v>
      </c>
      <c r="HV33" s="155">
        <f t="shared" si="40"/>
        <v>0</v>
      </c>
      <c r="HW33" s="155">
        <f t="shared" si="40"/>
        <v>0</v>
      </c>
      <c r="HX33" s="155">
        <f t="shared" si="40"/>
        <v>0</v>
      </c>
      <c r="HY33" s="155">
        <f t="shared" si="40"/>
        <v>0</v>
      </c>
      <c r="HZ33" s="155">
        <f t="shared" si="40"/>
        <v>0</v>
      </c>
      <c r="IA33" s="155">
        <f t="shared" si="40"/>
        <v>0</v>
      </c>
      <c r="IB33" s="155">
        <f t="shared" si="40"/>
        <v>0</v>
      </c>
      <c r="IC33" s="155">
        <f t="shared" si="40"/>
        <v>0</v>
      </c>
      <c r="ID33" s="155">
        <f t="shared" si="40"/>
        <v>0</v>
      </c>
      <c r="IE33" s="155">
        <f t="shared" si="40"/>
        <v>0</v>
      </c>
      <c r="IF33" s="155">
        <f t="shared" si="40"/>
        <v>0</v>
      </c>
      <c r="IG33" s="155">
        <f t="shared" si="40"/>
        <v>0</v>
      </c>
      <c r="IH33" s="155">
        <f t="shared" si="40"/>
        <v>0</v>
      </c>
      <c r="II33" s="155">
        <f t="shared" si="40"/>
        <v>0</v>
      </c>
      <c r="IJ33" s="155">
        <f t="shared" si="40"/>
        <v>0</v>
      </c>
      <c r="IK33" s="155">
        <f t="shared" si="40"/>
        <v>0</v>
      </c>
      <c r="IL33" s="155">
        <f t="shared" si="40"/>
        <v>0</v>
      </c>
      <c r="IM33" s="155">
        <f t="shared" si="40"/>
        <v>0</v>
      </c>
      <c r="IN33" s="155">
        <f t="shared" si="40"/>
        <v>0</v>
      </c>
      <c r="IO33" s="155">
        <f t="shared" si="40"/>
        <v>0</v>
      </c>
      <c r="IP33" s="155">
        <f t="shared" si="40"/>
        <v>0</v>
      </c>
      <c r="IQ33" s="155">
        <f t="shared" si="40"/>
        <v>0</v>
      </c>
      <c r="IR33" s="155">
        <f t="shared" si="40"/>
        <v>0</v>
      </c>
      <c r="IS33" s="155">
        <f t="shared" si="40"/>
        <v>0</v>
      </c>
      <c r="IT33" s="155">
        <f t="shared" si="40"/>
        <v>0</v>
      </c>
      <c r="IU33" s="155">
        <f t="shared" si="40"/>
        <v>0</v>
      </c>
      <c r="IV33" s="155">
        <f t="shared" si="40"/>
        <v>0</v>
      </c>
      <c r="IW33" s="155">
        <f t="shared" si="40"/>
        <v>0</v>
      </c>
      <c r="IX33" s="155">
        <f t="shared" si="40"/>
        <v>0</v>
      </c>
      <c r="IY33" s="155">
        <f t="shared" si="40"/>
        <v>0</v>
      </c>
      <c r="IZ33" s="155">
        <f t="shared" si="40"/>
        <v>0</v>
      </c>
      <c r="JA33" s="155">
        <f t="shared" si="40"/>
        <v>0</v>
      </c>
      <c r="JB33" s="155">
        <f t="shared" si="40"/>
        <v>0</v>
      </c>
      <c r="JC33" s="155">
        <f t="shared" si="40"/>
        <v>0</v>
      </c>
      <c r="JD33" s="155">
        <f t="shared" si="40"/>
        <v>0</v>
      </c>
      <c r="JE33" s="155">
        <f t="shared" si="40"/>
        <v>0</v>
      </c>
      <c r="JF33" s="155">
        <f t="shared" si="40"/>
        <v>0</v>
      </c>
      <c r="JG33" s="155">
        <f t="shared" si="40"/>
        <v>0</v>
      </c>
      <c r="JH33" s="155">
        <f t="shared" si="40"/>
        <v>0</v>
      </c>
      <c r="JI33" s="155">
        <f t="shared" si="40"/>
        <v>0</v>
      </c>
      <c r="JJ33" s="155">
        <f t="shared" si="40"/>
        <v>0</v>
      </c>
      <c r="JK33" s="155">
        <f t="shared" si="40"/>
        <v>0</v>
      </c>
      <c r="JL33" s="155">
        <f t="shared" si="40"/>
        <v>0</v>
      </c>
      <c r="JM33" s="155">
        <f t="shared" ref="JM33:KR33" si="41">SUM(JM20:JM23,JM25:JM31)</f>
        <v>0</v>
      </c>
      <c r="JN33" s="155">
        <f t="shared" si="41"/>
        <v>0</v>
      </c>
      <c r="JO33" s="155">
        <f t="shared" si="41"/>
        <v>0</v>
      </c>
      <c r="JP33" s="155">
        <f t="shared" si="41"/>
        <v>0</v>
      </c>
      <c r="JQ33" s="155">
        <f t="shared" si="41"/>
        <v>0</v>
      </c>
      <c r="JR33" s="155">
        <f t="shared" si="41"/>
        <v>0</v>
      </c>
      <c r="JS33" s="155">
        <f t="shared" si="41"/>
        <v>0</v>
      </c>
      <c r="JT33" s="155">
        <f t="shared" si="41"/>
        <v>0</v>
      </c>
      <c r="JU33" s="155">
        <f t="shared" si="41"/>
        <v>0</v>
      </c>
      <c r="JV33" s="155">
        <f t="shared" si="41"/>
        <v>0</v>
      </c>
      <c r="JW33" s="155">
        <f t="shared" si="41"/>
        <v>0</v>
      </c>
      <c r="JX33" s="155">
        <f t="shared" si="41"/>
        <v>0</v>
      </c>
      <c r="JY33" s="156">
        <f t="shared" si="41"/>
        <v>0</v>
      </c>
      <c r="JZ33" s="156">
        <f t="shared" si="41"/>
        <v>0</v>
      </c>
      <c r="KA33" s="157">
        <f t="shared" si="41"/>
        <v>0</v>
      </c>
      <c r="KB33" s="155">
        <f t="shared" si="41"/>
        <v>0</v>
      </c>
      <c r="KC33" s="155">
        <f t="shared" si="41"/>
        <v>0</v>
      </c>
      <c r="KD33" s="155">
        <f t="shared" si="41"/>
        <v>0</v>
      </c>
      <c r="KE33" s="155">
        <f t="shared" si="41"/>
        <v>0</v>
      </c>
      <c r="KF33" s="155">
        <f t="shared" si="41"/>
        <v>0</v>
      </c>
      <c r="KG33" s="155">
        <f t="shared" si="41"/>
        <v>0</v>
      </c>
      <c r="KH33" s="155">
        <f t="shared" si="41"/>
        <v>0</v>
      </c>
      <c r="KI33" s="155">
        <f t="shared" si="41"/>
        <v>0</v>
      </c>
      <c r="KJ33" s="155">
        <f t="shared" si="41"/>
        <v>0</v>
      </c>
      <c r="KK33" s="155">
        <f t="shared" si="41"/>
        <v>0</v>
      </c>
      <c r="KL33" s="155">
        <f t="shared" si="41"/>
        <v>0</v>
      </c>
      <c r="KM33" s="155">
        <f t="shared" si="41"/>
        <v>0</v>
      </c>
      <c r="KN33" s="155">
        <f t="shared" si="41"/>
        <v>0</v>
      </c>
      <c r="KO33" s="158">
        <f t="shared" si="41"/>
        <v>0</v>
      </c>
      <c r="KP33" s="159">
        <f t="shared" si="41"/>
        <v>0</v>
      </c>
      <c r="KQ33" s="155">
        <f t="shared" si="41"/>
        <v>0</v>
      </c>
      <c r="KR33" s="158">
        <f t="shared" si="41"/>
        <v>0</v>
      </c>
    </row>
    <row r="34" spans="1:304" x14ac:dyDescent="0.25">
      <c r="I34" s="60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</row>
    <row r="35" spans="1:304" x14ac:dyDescent="0.25">
      <c r="I35" s="2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</row>
    <row r="36" spans="1:304" x14ac:dyDescent="0.25">
      <c r="I36" s="2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</row>
    <row r="37" spans="1:304" x14ac:dyDescent="0.25"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</row>
    <row r="38" spans="1:304" x14ac:dyDescent="0.25"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</row>
    <row r="39" spans="1:304" x14ac:dyDescent="0.25"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</row>
    <row r="40" spans="1:304" x14ac:dyDescent="0.25"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</row>
    <row r="41" spans="1:304" x14ac:dyDescent="0.25"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</row>
  </sheetData>
  <sheetProtection selectLockedCells="1" autoFilter="0"/>
  <autoFilter ref="A19:LE33" xr:uid="{FDF72A3A-7ABA-4A7D-AE20-31791D2A2C87}">
    <filterColumn colId="304" showButton="0"/>
    <filterColumn colId="305" showButton="0"/>
    <filterColumn colId="306" showButton="0"/>
    <filterColumn colId="307" showButton="0"/>
    <filterColumn colId="308" showButton="0"/>
    <filterColumn colId="309" showButton="0"/>
    <filterColumn colId="310" showButton="0"/>
    <filterColumn colId="311" showButton="0"/>
    <filterColumn colId="312" showButton="0"/>
    <filterColumn colId="313" showButton="0"/>
    <filterColumn colId="314" showButton="0"/>
    <filterColumn colId="315" showButton="0"/>
  </autoFilter>
  <mergeCells count="35">
    <mergeCell ref="G2:I2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CA18:CU18"/>
    <mergeCell ref="J16:P16"/>
    <mergeCell ref="Q16:S17"/>
    <mergeCell ref="J17:N17"/>
    <mergeCell ref="O17:O19"/>
    <mergeCell ref="P17:P19"/>
    <mergeCell ref="J18:J19"/>
    <mergeCell ref="K18:K19"/>
    <mergeCell ref="L18:L19"/>
    <mergeCell ref="M18:M19"/>
    <mergeCell ref="N18:N19"/>
    <mergeCell ref="Q18:Q19"/>
    <mergeCell ref="R18:R19"/>
    <mergeCell ref="S18:S19"/>
    <mergeCell ref="T18:BT18"/>
    <mergeCell ref="BU18:BZ18"/>
    <mergeCell ref="KR18:KR19"/>
    <mergeCell ref="KS18:LE18"/>
    <mergeCell ref="KS19:LE19"/>
    <mergeCell ref="CV18:DB18"/>
    <mergeCell ref="DC18:GN18"/>
    <mergeCell ref="GO18:JZ18"/>
    <mergeCell ref="KA18:KO18"/>
    <mergeCell ref="KP18:KP19"/>
    <mergeCell ref="KQ18:KQ19"/>
  </mergeCells>
  <conditionalFormatting sqref="O20:O32">
    <cfRule type="containsText" dxfId="13" priority="8" operator="containsText" text=",">
      <formula>NOT(ISERROR(SEARCH(",",O20)))</formula>
    </cfRule>
  </conditionalFormatting>
  <conditionalFormatting sqref="O21">
    <cfRule type="colorScale" priority="41">
      <colorScale>
        <cfvo type="num" val="&quot;*,*&quot;"/>
        <cfvo type="max"/>
        <color rgb="FFFF7128"/>
        <color rgb="FFFFEF9C"/>
      </colorScale>
    </cfRule>
  </conditionalFormatting>
  <conditionalFormatting sqref="O22">
    <cfRule type="colorScale" priority="20">
      <colorScale>
        <cfvo type="num" val="&quot;*,*&quot;"/>
        <cfvo type="max"/>
        <color rgb="FFFF7128"/>
        <color rgb="FFFFEF9C"/>
      </colorScale>
    </cfRule>
  </conditionalFormatting>
  <conditionalFormatting sqref="O23:O24 O26 O20 O28:O32">
    <cfRule type="colorScale" priority="490">
      <colorScale>
        <cfvo type="num" val="&quot;*,*&quot;"/>
        <cfvo type="max"/>
        <color rgb="FFFF7128"/>
        <color rgb="FFFFEF9C"/>
      </colorScale>
    </cfRule>
  </conditionalFormatting>
  <conditionalFormatting sqref="O25">
    <cfRule type="colorScale" priority="18">
      <colorScale>
        <cfvo type="num" val="&quot;*,*&quot;"/>
        <cfvo type="max"/>
        <color rgb="FFFF7128"/>
        <color rgb="FFFFEF9C"/>
      </colorScale>
    </cfRule>
  </conditionalFormatting>
  <conditionalFormatting sqref="O27">
    <cfRule type="colorScale" priority="9">
      <colorScale>
        <cfvo type="num" val="&quot;*,*&quot;"/>
        <cfvo type="max"/>
        <color rgb="FFFF7128"/>
        <color rgb="FFFFEF9C"/>
      </colorScale>
    </cfRule>
  </conditionalFormatting>
  <conditionalFormatting sqref="T20:BZ23 DC20:GN23">
    <cfRule type="cellIs" dxfId="12" priority="25" operator="equal">
      <formula>1</formula>
    </cfRule>
  </conditionalFormatting>
  <conditionalFormatting sqref="T25:BZ31">
    <cfRule type="cellIs" dxfId="11" priority="4" operator="equal">
      <formula>1</formula>
    </cfRule>
  </conditionalFormatting>
  <conditionalFormatting sqref="T19:KO19">
    <cfRule type="expression" dxfId="10" priority="43">
      <formula>T$33&lt;1</formula>
    </cfRule>
  </conditionalFormatting>
  <conditionalFormatting sqref="T33:KO33">
    <cfRule type="cellIs" dxfId="9" priority="42" operator="lessThan">
      <formula>1</formula>
    </cfRule>
  </conditionalFormatting>
  <conditionalFormatting sqref="CA20:CU23">
    <cfRule type="cellIs" dxfId="8" priority="23" operator="equal">
      <formula>1</formula>
    </cfRule>
  </conditionalFormatting>
  <conditionalFormatting sqref="CA25:CU31">
    <cfRule type="cellIs" dxfId="7" priority="5" operator="equal">
      <formula>1</formula>
    </cfRule>
  </conditionalFormatting>
  <conditionalFormatting sqref="CV20:DB23">
    <cfRule type="cellIs" dxfId="6" priority="24" operator="equal">
      <formula>1</formula>
    </cfRule>
  </conditionalFormatting>
  <conditionalFormatting sqref="CV25:DB31">
    <cfRule type="cellIs" dxfId="5" priority="6" operator="equal">
      <formula>1</formula>
    </cfRule>
  </conditionalFormatting>
  <conditionalFormatting sqref="DC25:GN31">
    <cfRule type="cellIs" dxfId="4" priority="3" operator="equal">
      <formula>1</formula>
    </cfRule>
  </conditionalFormatting>
  <conditionalFormatting sqref="GO20:JZ23">
    <cfRule type="cellIs" dxfId="3" priority="22" operator="equal">
      <formula>1</formula>
    </cfRule>
  </conditionalFormatting>
  <conditionalFormatting sqref="GO25:JZ31">
    <cfRule type="cellIs" dxfId="2" priority="2" operator="equal">
      <formula>1</formula>
    </cfRule>
  </conditionalFormatting>
  <conditionalFormatting sqref="KA20:KO23">
    <cfRule type="cellIs" dxfId="1" priority="21" operator="equal">
      <formula>1</formula>
    </cfRule>
  </conditionalFormatting>
  <conditionalFormatting sqref="KA25:KO31">
    <cfRule type="cellIs" dxfId="0" priority="1" operator="equal">
      <formula>1</formula>
    </cfRule>
  </conditionalFormatting>
  <dataValidations count="3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20:KR23 T25:KR31" xr:uid="{EA7F79CB-549D-4165-ABE7-916A8212FE85}">
      <formula1>1</formula1>
    </dataValidation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32" xr:uid="{B6FAA3BC-96BB-4DE8-9F69-160732915E64}"/>
    <dataValidation allowBlank="1" showInputMessage="1" showErrorMessage="1" errorTitle="WARTOŚĆ NIEPRAWIDŁOWA" error="Suma ECTS musi być liczbą całkowitą" promptTitle="suma ECTS" prompt="Suma ECTS musi być liczbą całkowitą" sqref="O20:O32" xr:uid="{6FCAB256-8315-49B2-890D-C60F70495DCA}"/>
  </dataValidation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234B-2069-4FE9-B0B8-EF02123391C9}">
  <dimension ref="A1:D148"/>
  <sheetViews>
    <sheetView zoomScale="85" zoomScaleNormal="85" workbookViewId="0">
      <pane ySplit="1" topLeftCell="A2" activePane="bottomLeft" state="frozen"/>
      <selection pane="bottomLeft" activeCell="I14" sqref="I14"/>
    </sheetView>
  </sheetViews>
  <sheetFormatPr defaultRowHeight="15" x14ac:dyDescent="0.25"/>
  <cols>
    <col min="1" max="1" width="21.42578125" customWidth="1"/>
    <col min="3" max="3" width="71.5703125" style="1" customWidth="1"/>
  </cols>
  <sheetData>
    <row r="1" spans="1:4" ht="60" x14ac:dyDescent="0.25">
      <c r="A1" s="2" t="s">
        <v>410</v>
      </c>
      <c r="B1" s="3" t="s">
        <v>411</v>
      </c>
      <c r="C1" s="4" t="s">
        <v>412</v>
      </c>
      <c r="D1" s="5" t="s">
        <v>326</v>
      </c>
    </row>
    <row r="2" spans="1:4" s="9" customFormat="1" ht="30" x14ac:dyDescent="0.25">
      <c r="A2" s="15" t="s">
        <v>413</v>
      </c>
      <c r="B2" s="15" t="s">
        <v>137</v>
      </c>
      <c r="C2" s="16" t="s">
        <v>337</v>
      </c>
      <c r="D2" s="15" t="s">
        <v>280</v>
      </c>
    </row>
    <row r="3" spans="1:4" s="9" customFormat="1" ht="30" x14ac:dyDescent="0.25">
      <c r="A3" s="15" t="s">
        <v>413</v>
      </c>
      <c r="B3" s="15" t="s">
        <v>138</v>
      </c>
      <c r="C3" s="16" t="s">
        <v>338</v>
      </c>
      <c r="D3" s="15" t="s">
        <v>281</v>
      </c>
    </row>
    <row r="4" spans="1:4" s="9" customFormat="1" ht="30" x14ac:dyDescent="0.25">
      <c r="A4" s="15" t="s">
        <v>413</v>
      </c>
      <c r="B4" s="15" t="s">
        <v>139</v>
      </c>
      <c r="C4" s="16" t="s">
        <v>339</v>
      </c>
      <c r="D4" s="15" t="s">
        <v>281</v>
      </c>
    </row>
    <row r="5" spans="1:4" s="9" customFormat="1" ht="30" x14ac:dyDescent="0.25">
      <c r="A5" s="15" t="s">
        <v>413</v>
      </c>
      <c r="B5" s="15" t="s">
        <v>140</v>
      </c>
      <c r="C5" s="16" t="s">
        <v>340</v>
      </c>
      <c r="D5" s="15" t="s">
        <v>280</v>
      </c>
    </row>
    <row r="6" spans="1:4" s="9" customFormat="1" ht="45" x14ac:dyDescent="0.25">
      <c r="A6" s="15" t="s">
        <v>413</v>
      </c>
      <c r="B6" s="15" t="s">
        <v>141</v>
      </c>
      <c r="C6" s="16" t="s">
        <v>341</v>
      </c>
      <c r="D6" s="15" t="s">
        <v>281</v>
      </c>
    </row>
    <row r="7" spans="1:4" s="9" customFormat="1" ht="30" x14ac:dyDescent="0.25">
      <c r="A7" s="15" t="s">
        <v>413</v>
      </c>
      <c r="B7" s="15" t="s">
        <v>142</v>
      </c>
      <c r="C7" s="16" t="s">
        <v>342</v>
      </c>
      <c r="D7" s="15" t="s">
        <v>281</v>
      </c>
    </row>
    <row r="8" spans="1:4" s="9" customFormat="1" ht="30" x14ac:dyDescent="0.25">
      <c r="A8" s="15" t="s">
        <v>413</v>
      </c>
      <c r="B8" s="15" t="s">
        <v>143</v>
      </c>
      <c r="C8" s="16" t="s">
        <v>343</v>
      </c>
      <c r="D8" s="15" t="s">
        <v>281</v>
      </c>
    </row>
    <row r="9" spans="1:4" s="9" customFormat="1" ht="30" x14ac:dyDescent="0.25">
      <c r="A9" s="15" t="s">
        <v>413</v>
      </c>
      <c r="B9" s="15" t="s">
        <v>144</v>
      </c>
      <c r="C9" s="16" t="s">
        <v>656</v>
      </c>
      <c r="D9" s="15" t="s">
        <v>280</v>
      </c>
    </row>
    <row r="10" spans="1:4" s="9" customFormat="1" ht="30" x14ac:dyDescent="0.25">
      <c r="A10" s="15" t="s">
        <v>413</v>
      </c>
      <c r="B10" s="15" t="s">
        <v>145</v>
      </c>
      <c r="C10" s="16" t="s">
        <v>654</v>
      </c>
      <c r="D10" s="15" t="s">
        <v>281</v>
      </c>
    </row>
    <row r="11" spans="1:4" s="9" customFormat="1" ht="60" x14ac:dyDescent="0.25">
      <c r="A11" s="15" t="s">
        <v>413</v>
      </c>
      <c r="B11" s="15" t="s">
        <v>146</v>
      </c>
      <c r="C11" s="16" t="s">
        <v>655</v>
      </c>
      <c r="D11" s="15" t="s">
        <v>281</v>
      </c>
    </row>
    <row r="12" spans="1:4" s="9" customFormat="1" ht="30" x14ac:dyDescent="0.25">
      <c r="A12" s="15" t="s">
        <v>413</v>
      </c>
      <c r="B12" s="15" t="s">
        <v>147</v>
      </c>
      <c r="C12" s="16" t="s">
        <v>344</v>
      </c>
      <c r="D12" s="15" t="s">
        <v>280</v>
      </c>
    </row>
    <row r="13" spans="1:4" s="9" customFormat="1" ht="30" x14ac:dyDescent="0.25">
      <c r="A13" s="15" t="s">
        <v>413</v>
      </c>
      <c r="B13" s="15" t="s">
        <v>148</v>
      </c>
      <c r="C13" s="16" t="s">
        <v>345</v>
      </c>
      <c r="D13" s="15" t="s">
        <v>281</v>
      </c>
    </row>
    <row r="14" spans="1:4" s="9" customFormat="1" ht="30" x14ac:dyDescent="0.25">
      <c r="A14" s="15" t="s">
        <v>413</v>
      </c>
      <c r="B14" s="15" t="s">
        <v>149</v>
      </c>
      <c r="C14" s="16" t="s">
        <v>346</v>
      </c>
      <c r="D14" s="15" t="s">
        <v>281</v>
      </c>
    </row>
    <row r="15" spans="1:4" s="9" customFormat="1" ht="30" x14ac:dyDescent="0.25">
      <c r="A15" s="15" t="s">
        <v>413</v>
      </c>
      <c r="B15" s="15" t="s">
        <v>150</v>
      </c>
      <c r="C15" s="16" t="s">
        <v>347</v>
      </c>
      <c r="D15" s="15" t="s">
        <v>281</v>
      </c>
    </row>
    <row r="16" spans="1:4" s="9" customFormat="1" ht="30" x14ac:dyDescent="0.25">
      <c r="A16" s="15" t="s">
        <v>413</v>
      </c>
      <c r="B16" s="15" t="s">
        <v>151</v>
      </c>
      <c r="C16" s="16" t="s">
        <v>348</v>
      </c>
      <c r="D16" s="15" t="s">
        <v>280</v>
      </c>
    </row>
    <row r="17" spans="1:4" s="9" customFormat="1" ht="30" x14ac:dyDescent="0.25">
      <c r="A17" s="15" t="s">
        <v>413</v>
      </c>
      <c r="B17" s="15" t="s">
        <v>152</v>
      </c>
      <c r="C17" s="16" t="s">
        <v>349</v>
      </c>
      <c r="D17" s="15" t="s">
        <v>281</v>
      </c>
    </row>
    <row r="18" spans="1:4" s="9" customFormat="1" ht="30" x14ac:dyDescent="0.25">
      <c r="A18" s="15" t="s">
        <v>413</v>
      </c>
      <c r="B18" s="15" t="s">
        <v>153</v>
      </c>
      <c r="C18" s="16" t="s">
        <v>350</v>
      </c>
      <c r="D18" s="15" t="s">
        <v>281</v>
      </c>
    </row>
    <row r="19" spans="1:4" s="9" customFormat="1" ht="30" x14ac:dyDescent="0.25">
      <c r="A19" s="15" t="s">
        <v>413</v>
      </c>
      <c r="B19" s="15" t="s">
        <v>154</v>
      </c>
      <c r="C19" s="16" t="s">
        <v>351</v>
      </c>
      <c r="D19" s="15" t="s">
        <v>281</v>
      </c>
    </row>
    <row r="20" spans="1:4" s="9" customFormat="1" ht="30" x14ac:dyDescent="0.25">
      <c r="A20" s="15" t="s">
        <v>413</v>
      </c>
      <c r="B20" s="15" t="s">
        <v>155</v>
      </c>
      <c r="C20" s="16" t="s">
        <v>352</v>
      </c>
      <c r="D20" s="15" t="s">
        <v>281</v>
      </c>
    </row>
    <row r="21" spans="1:4" s="9" customFormat="1" ht="30" x14ac:dyDescent="0.25">
      <c r="A21" s="15" t="s">
        <v>413</v>
      </c>
      <c r="B21" s="15" t="s">
        <v>156</v>
      </c>
      <c r="C21" s="16" t="s">
        <v>353</v>
      </c>
      <c r="D21" s="15" t="s">
        <v>281</v>
      </c>
    </row>
    <row r="22" spans="1:4" s="9" customFormat="1" ht="30" x14ac:dyDescent="0.25">
      <c r="A22" s="15" t="s">
        <v>413</v>
      </c>
      <c r="B22" s="15" t="s">
        <v>157</v>
      </c>
      <c r="C22" s="16" t="s">
        <v>354</v>
      </c>
      <c r="D22" s="15" t="s">
        <v>281</v>
      </c>
    </row>
    <row r="23" spans="1:4" s="9" customFormat="1" x14ac:dyDescent="0.25">
      <c r="A23" s="15" t="s">
        <v>413</v>
      </c>
      <c r="B23" s="15" t="s">
        <v>158</v>
      </c>
      <c r="C23" s="16" t="s">
        <v>355</v>
      </c>
      <c r="D23" s="15" t="s">
        <v>281</v>
      </c>
    </row>
    <row r="24" spans="1:4" s="9" customFormat="1" ht="30" x14ac:dyDescent="0.25">
      <c r="A24" s="15" t="s">
        <v>413</v>
      </c>
      <c r="B24" s="15" t="s">
        <v>159</v>
      </c>
      <c r="C24" s="16" t="s">
        <v>356</v>
      </c>
      <c r="D24" s="15" t="s">
        <v>281</v>
      </c>
    </row>
    <row r="25" spans="1:4" s="9" customFormat="1" x14ac:dyDescent="0.25">
      <c r="A25" s="15" t="s">
        <v>413</v>
      </c>
      <c r="B25" s="15" t="s">
        <v>160</v>
      </c>
      <c r="C25" s="16" t="s">
        <v>357</v>
      </c>
      <c r="D25" s="15" t="s">
        <v>281</v>
      </c>
    </row>
    <row r="26" spans="1:4" s="9" customFormat="1" x14ac:dyDescent="0.25">
      <c r="A26" s="15" t="s">
        <v>413</v>
      </c>
      <c r="B26" s="15" t="s">
        <v>161</v>
      </c>
      <c r="C26" s="16" t="s">
        <v>358</v>
      </c>
      <c r="D26" s="15" t="s">
        <v>281</v>
      </c>
    </row>
    <row r="27" spans="1:4" s="9" customFormat="1" ht="30" x14ac:dyDescent="0.25">
      <c r="A27" s="15" t="s">
        <v>413</v>
      </c>
      <c r="B27" s="15" t="s">
        <v>162</v>
      </c>
      <c r="C27" s="16" t="s">
        <v>359</v>
      </c>
      <c r="D27" s="15" t="s">
        <v>281</v>
      </c>
    </row>
    <row r="28" spans="1:4" s="9" customFormat="1" x14ac:dyDescent="0.25">
      <c r="A28" s="15" t="s">
        <v>413</v>
      </c>
      <c r="B28" s="15" t="s">
        <v>163</v>
      </c>
      <c r="C28" s="16" t="s">
        <v>360</v>
      </c>
      <c r="D28" s="15" t="s">
        <v>281</v>
      </c>
    </row>
    <row r="29" spans="1:4" s="9" customFormat="1" ht="30" x14ac:dyDescent="0.25">
      <c r="A29" s="15" t="s">
        <v>413</v>
      </c>
      <c r="B29" s="15" t="s">
        <v>164</v>
      </c>
      <c r="C29" s="16" t="s">
        <v>361</v>
      </c>
      <c r="D29" s="15" t="s">
        <v>281</v>
      </c>
    </row>
    <row r="30" spans="1:4" s="9" customFormat="1" ht="30" x14ac:dyDescent="0.25">
      <c r="A30" s="15" t="s">
        <v>413</v>
      </c>
      <c r="B30" s="15" t="s">
        <v>165</v>
      </c>
      <c r="C30" s="16" t="s">
        <v>362</v>
      </c>
      <c r="D30" s="15" t="s">
        <v>281</v>
      </c>
    </row>
    <row r="31" spans="1:4" s="9" customFormat="1" ht="30" x14ac:dyDescent="0.25">
      <c r="A31" s="15" t="s">
        <v>413</v>
      </c>
      <c r="B31" s="15" t="s">
        <v>166</v>
      </c>
      <c r="C31" s="16" t="s">
        <v>363</v>
      </c>
      <c r="D31" s="15" t="s">
        <v>280</v>
      </c>
    </row>
    <row r="32" spans="1:4" s="9" customFormat="1" ht="30" x14ac:dyDescent="0.25">
      <c r="A32" s="15" t="s">
        <v>413</v>
      </c>
      <c r="B32" s="15" t="s">
        <v>167</v>
      </c>
      <c r="C32" s="16" t="s">
        <v>364</v>
      </c>
      <c r="D32" s="15" t="s">
        <v>281</v>
      </c>
    </row>
    <row r="33" spans="1:4" s="9" customFormat="1" ht="30" x14ac:dyDescent="0.25">
      <c r="A33" s="15" t="s">
        <v>413</v>
      </c>
      <c r="B33" s="15" t="s">
        <v>168</v>
      </c>
      <c r="C33" s="16" t="s">
        <v>365</v>
      </c>
      <c r="D33" s="15" t="s">
        <v>281</v>
      </c>
    </row>
    <row r="34" spans="1:4" s="9" customFormat="1" x14ac:dyDescent="0.25">
      <c r="A34" s="15" t="s">
        <v>413</v>
      </c>
      <c r="B34" s="15" t="s">
        <v>169</v>
      </c>
      <c r="C34" s="16" t="s">
        <v>366</v>
      </c>
      <c r="D34" s="15" t="s">
        <v>281</v>
      </c>
    </row>
    <row r="35" spans="1:4" s="9" customFormat="1" ht="30" x14ac:dyDescent="0.25">
      <c r="A35" s="15" t="s">
        <v>413</v>
      </c>
      <c r="B35" s="15" t="s">
        <v>170</v>
      </c>
      <c r="C35" s="16" t="s">
        <v>367</v>
      </c>
      <c r="D35" s="15" t="s">
        <v>280</v>
      </c>
    </row>
    <row r="36" spans="1:4" s="9" customFormat="1" ht="21.75" customHeight="1" x14ac:dyDescent="0.25">
      <c r="A36" s="15" t="s">
        <v>413</v>
      </c>
      <c r="B36" s="15" t="s">
        <v>171</v>
      </c>
      <c r="C36" s="16" t="s">
        <v>368</v>
      </c>
      <c r="D36" s="15" t="s">
        <v>281</v>
      </c>
    </row>
    <row r="37" spans="1:4" s="9" customFormat="1" ht="30" x14ac:dyDescent="0.25">
      <c r="A37" s="15" t="s">
        <v>413</v>
      </c>
      <c r="B37" s="15" t="s">
        <v>172</v>
      </c>
      <c r="C37" s="16" t="s">
        <v>369</v>
      </c>
      <c r="D37" s="15" t="s">
        <v>280</v>
      </c>
    </row>
    <row r="38" spans="1:4" s="9" customFormat="1" ht="30" x14ac:dyDescent="0.25">
      <c r="A38" s="15" t="s">
        <v>413</v>
      </c>
      <c r="B38" s="15" t="s">
        <v>173</v>
      </c>
      <c r="C38" s="16" t="s">
        <v>370</v>
      </c>
      <c r="D38" s="15" t="s">
        <v>281</v>
      </c>
    </row>
    <row r="39" spans="1:4" s="9" customFormat="1" ht="25.5" customHeight="1" x14ac:dyDescent="0.25">
      <c r="A39" s="15" t="s">
        <v>413</v>
      </c>
      <c r="B39" s="15" t="s">
        <v>174</v>
      </c>
      <c r="C39" s="16" t="s">
        <v>371</v>
      </c>
      <c r="D39" s="15" t="s">
        <v>281</v>
      </c>
    </row>
    <row r="40" spans="1:4" s="9" customFormat="1" ht="30" x14ac:dyDescent="0.25">
      <c r="A40" s="15" t="s">
        <v>413</v>
      </c>
      <c r="B40" s="15" t="s">
        <v>175</v>
      </c>
      <c r="C40" s="16" t="s">
        <v>372</v>
      </c>
      <c r="D40" s="15" t="s">
        <v>280</v>
      </c>
    </row>
    <row r="41" spans="1:4" s="9" customFormat="1" ht="30" x14ac:dyDescent="0.25">
      <c r="A41" s="15" t="s">
        <v>413</v>
      </c>
      <c r="B41" s="15" t="s">
        <v>176</v>
      </c>
      <c r="C41" s="16" t="s">
        <v>373</v>
      </c>
      <c r="D41" s="15" t="s">
        <v>281</v>
      </c>
    </row>
    <row r="42" spans="1:4" s="9" customFormat="1" ht="30" x14ac:dyDescent="0.25">
      <c r="A42" s="15" t="s">
        <v>413</v>
      </c>
      <c r="B42" s="15" t="s">
        <v>177</v>
      </c>
      <c r="C42" s="16" t="s">
        <v>374</v>
      </c>
      <c r="D42" s="15" t="s">
        <v>281</v>
      </c>
    </row>
    <row r="43" spans="1:4" s="9" customFormat="1" ht="45" x14ac:dyDescent="0.25">
      <c r="A43" s="15" t="s">
        <v>413</v>
      </c>
      <c r="B43" s="15" t="s">
        <v>178</v>
      </c>
      <c r="C43" s="16" t="s">
        <v>375</v>
      </c>
      <c r="D43" s="15" t="s">
        <v>281</v>
      </c>
    </row>
    <row r="44" spans="1:4" s="9" customFormat="1" ht="30" x14ac:dyDescent="0.25">
      <c r="A44" s="15" t="s">
        <v>413</v>
      </c>
      <c r="B44" s="15" t="s">
        <v>179</v>
      </c>
      <c r="C44" s="16" t="s">
        <v>376</v>
      </c>
      <c r="D44" s="15" t="s">
        <v>280</v>
      </c>
    </row>
    <row r="45" spans="1:4" s="9" customFormat="1" ht="30" x14ac:dyDescent="0.25">
      <c r="A45" s="15" t="s">
        <v>413</v>
      </c>
      <c r="B45" s="15" t="s">
        <v>180</v>
      </c>
      <c r="C45" s="16" t="s">
        <v>377</v>
      </c>
      <c r="D45" s="15" t="s">
        <v>281</v>
      </c>
    </row>
    <row r="46" spans="1:4" s="9" customFormat="1" ht="30" x14ac:dyDescent="0.25">
      <c r="A46" s="15" t="s">
        <v>413</v>
      </c>
      <c r="B46" s="15" t="s">
        <v>181</v>
      </c>
      <c r="C46" s="16" t="s">
        <v>378</v>
      </c>
      <c r="D46" s="15" t="s">
        <v>281</v>
      </c>
    </row>
    <row r="47" spans="1:4" s="9" customFormat="1" ht="30" x14ac:dyDescent="0.25">
      <c r="A47" s="15" t="s">
        <v>413</v>
      </c>
      <c r="B47" s="15" t="s">
        <v>182</v>
      </c>
      <c r="C47" s="16" t="s">
        <v>379</v>
      </c>
      <c r="D47" s="15" t="s">
        <v>281</v>
      </c>
    </row>
    <row r="48" spans="1:4" s="9" customFormat="1" ht="30" x14ac:dyDescent="0.25">
      <c r="A48" s="15" t="s">
        <v>413</v>
      </c>
      <c r="B48" s="15" t="s">
        <v>183</v>
      </c>
      <c r="C48" s="16" t="s">
        <v>380</v>
      </c>
      <c r="D48" s="15" t="s">
        <v>280</v>
      </c>
    </row>
    <row r="49" spans="1:4" s="9" customFormat="1" x14ac:dyDescent="0.25">
      <c r="A49" s="15" t="s">
        <v>413</v>
      </c>
      <c r="B49" s="15" t="s">
        <v>184</v>
      </c>
      <c r="C49" s="16" t="s">
        <v>381</v>
      </c>
      <c r="D49" s="15" t="s">
        <v>281</v>
      </c>
    </row>
    <row r="50" spans="1:4" s="9" customFormat="1" ht="30" x14ac:dyDescent="0.25">
      <c r="A50" s="15" t="s">
        <v>413</v>
      </c>
      <c r="B50" s="15" t="s">
        <v>185</v>
      </c>
      <c r="C50" s="16" t="s">
        <v>382</v>
      </c>
      <c r="D50" s="15" t="s">
        <v>280</v>
      </c>
    </row>
    <row r="51" spans="1:4" s="9" customFormat="1" ht="30" x14ac:dyDescent="0.25">
      <c r="A51" s="15" t="s">
        <v>413</v>
      </c>
      <c r="B51" s="15" t="s">
        <v>186</v>
      </c>
      <c r="C51" s="16" t="s">
        <v>383</v>
      </c>
      <c r="D51" s="15" t="s">
        <v>280</v>
      </c>
    </row>
    <row r="52" spans="1:4" s="9" customFormat="1" ht="30" x14ac:dyDescent="0.25">
      <c r="A52" s="15" t="s">
        <v>413</v>
      </c>
      <c r="B52" s="15" t="s">
        <v>187</v>
      </c>
      <c r="C52" s="16" t="s">
        <v>384</v>
      </c>
      <c r="D52" s="15" t="s">
        <v>280</v>
      </c>
    </row>
    <row r="53" spans="1:4" s="9" customFormat="1" ht="45" x14ac:dyDescent="0.25">
      <c r="A53" s="15" t="s">
        <v>413</v>
      </c>
      <c r="B53" s="15" t="s">
        <v>188</v>
      </c>
      <c r="C53" s="16" t="s">
        <v>385</v>
      </c>
      <c r="D53" s="15" t="s">
        <v>280</v>
      </c>
    </row>
    <row r="54" spans="1:4" s="9" customFormat="1" ht="60" x14ac:dyDescent="0.25">
      <c r="A54" s="15" t="s">
        <v>413</v>
      </c>
      <c r="B54" s="15" t="s">
        <v>189</v>
      </c>
      <c r="C54" s="16" t="s">
        <v>386</v>
      </c>
      <c r="D54" s="15" t="s">
        <v>280</v>
      </c>
    </row>
    <row r="55" spans="1:4" s="9" customFormat="1" ht="45" x14ac:dyDescent="0.25">
      <c r="A55" s="6" t="s">
        <v>414</v>
      </c>
      <c r="B55" s="597" t="s">
        <v>415</v>
      </c>
      <c r="C55" s="598" t="s">
        <v>416</v>
      </c>
      <c r="D55" s="6"/>
    </row>
    <row r="56" spans="1:4" s="9" customFormat="1" ht="30" x14ac:dyDescent="0.25">
      <c r="A56" s="6" t="s">
        <v>414</v>
      </c>
      <c r="B56" s="597" t="s">
        <v>417</v>
      </c>
      <c r="C56" s="598" t="s">
        <v>418</v>
      </c>
      <c r="D56" s="6"/>
    </row>
    <row r="57" spans="1:4" s="9" customFormat="1" ht="30" x14ac:dyDescent="0.25">
      <c r="A57" s="6" t="s">
        <v>414</v>
      </c>
      <c r="B57" s="597" t="s">
        <v>419</v>
      </c>
      <c r="C57" s="598" t="s">
        <v>420</v>
      </c>
      <c r="D57" s="6"/>
    </row>
    <row r="58" spans="1:4" s="9" customFormat="1" ht="30" x14ac:dyDescent="0.25">
      <c r="A58" s="6" t="s">
        <v>414</v>
      </c>
      <c r="B58" s="597" t="s">
        <v>421</v>
      </c>
      <c r="C58" s="598" t="s">
        <v>422</v>
      </c>
      <c r="D58" s="6"/>
    </row>
    <row r="59" spans="1:4" s="9" customFormat="1" ht="30" x14ac:dyDescent="0.25">
      <c r="A59" s="6" t="s">
        <v>414</v>
      </c>
      <c r="B59" s="597" t="s">
        <v>423</v>
      </c>
      <c r="C59" s="598" t="s">
        <v>424</v>
      </c>
      <c r="D59" s="6"/>
    </row>
    <row r="60" spans="1:4" s="9" customFormat="1" ht="30" x14ac:dyDescent="0.25">
      <c r="A60" s="6" t="s">
        <v>414</v>
      </c>
      <c r="B60" s="597" t="s">
        <v>425</v>
      </c>
      <c r="C60" s="598" t="s">
        <v>426</v>
      </c>
      <c r="D60" s="6"/>
    </row>
    <row r="61" spans="1:4" s="9" customFormat="1" x14ac:dyDescent="0.25">
      <c r="A61" s="6" t="s">
        <v>414</v>
      </c>
      <c r="B61" s="13" t="s">
        <v>428</v>
      </c>
      <c r="C61" s="12"/>
      <c r="D61" s="6"/>
    </row>
    <row r="62" spans="1:4" s="9" customFormat="1" x14ac:dyDescent="0.25">
      <c r="A62" s="6" t="s">
        <v>414</v>
      </c>
      <c r="B62" s="13" t="s">
        <v>429</v>
      </c>
      <c r="C62" s="12"/>
      <c r="D62" s="6"/>
    </row>
    <row r="63" spans="1:4" s="9" customFormat="1" x14ac:dyDescent="0.25">
      <c r="A63" s="6" t="s">
        <v>414</v>
      </c>
      <c r="B63" s="13" t="s">
        <v>430</v>
      </c>
      <c r="C63" s="12"/>
      <c r="D63" s="6"/>
    </row>
    <row r="64" spans="1:4" s="9" customFormat="1" x14ac:dyDescent="0.25">
      <c r="A64" s="6" t="s">
        <v>414</v>
      </c>
      <c r="B64" s="13" t="s">
        <v>431</v>
      </c>
      <c r="C64" s="12"/>
      <c r="D64" s="6"/>
    </row>
    <row r="65" spans="1:4" s="9" customFormat="1" x14ac:dyDescent="0.25">
      <c r="A65" s="6" t="s">
        <v>414</v>
      </c>
      <c r="B65" s="13" t="s">
        <v>432</v>
      </c>
      <c r="C65" s="12"/>
      <c r="D65" s="6"/>
    </row>
    <row r="66" spans="1:4" s="9" customFormat="1" x14ac:dyDescent="0.25">
      <c r="A66" s="6" t="s">
        <v>414</v>
      </c>
      <c r="B66" s="13" t="s">
        <v>433</v>
      </c>
      <c r="C66" s="12"/>
      <c r="D66" s="6"/>
    </row>
    <row r="67" spans="1:4" s="9" customFormat="1" x14ac:dyDescent="0.25">
      <c r="A67" s="6" t="s">
        <v>414</v>
      </c>
      <c r="B67" s="13" t="s">
        <v>434</v>
      </c>
      <c r="C67" s="12"/>
      <c r="D67" s="6"/>
    </row>
    <row r="68" spans="1:4" s="9" customFormat="1" x14ac:dyDescent="0.25">
      <c r="A68" s="6" t="s">
        <v>414</v>
      </c>
      <c r="B68" s="13" t="s">
        <v>435</v>
      </c>
      <c r="C68" s="12"/>
      <c r="D68" s="6"/>
    </row>
    <row r="69" spans="1:4" s="9" customFormat="1" x14ac:dyDescent="0.25">
      <c r="A69" s="6" t="s">
        <v>414</v>
      </c>
      <c r="B69" s="13" t="s">
        <v>436</v>
      </c>
      <c r="C69" s="12"/>
      <c r="D69" s="6"/>
    </row>
    <row r="70" spans="1:4" s="9" customFormat="1" x14ac:dyDescent="0.25">
      <c r="A70" s="6" t="s">
        <v>414</v>
      </c>
      <c r="B70" s="13" t="s">
        <v>437</v>
      </c>
      <c r="C70" s="12"/>
      <c r="D70" s="6"/>
    </row>
    <row r="71" spans="1:4" s="9" customFormat="1" x14ac:dyDescent="0.25">
      <c r="A71" s="6" t="s">
        <v>414</v>
      </c>
      <c r="B71" s="13" t="s">
        <v>438</v>
      </c>
      <c r="C71" s="12"/>
      <c r="D71" s="6"/>
    </row>
    <row r="72" spans="1:4" s="9" customFormat="1" x14ac:dyDescent="0.25">
      <c r="A72" s="6" t="s">
        <v>414</v>
      </c>
      <c r="B72" s="13" t="s">
        <v>439</v>
      </c>
      <c r="C72" s="12"/>
      <c r="D72" s="6"/>
    </row>
    <row r="73" spans="1:4" s="9" customFormat="1" x14ac:dyDescent="0.25">
      <c r="A73" s="6" t="s">
        <v>414</v>
      </c>
      <c r="B73" s="13" t="s">
        <v>440</v>
      </c>
      <c r="C73" s="12"/>
      <c r="D73" s="6"/>
    </row>
    <row r="74" spans="1:4" s="9" customFormat="1" x14ac:dyDescent="0.25">
      <c r="A74" s="6" t="s">
        <v>414</v>
      </c>
      <c r="B74" s="13" t="s">
        <v>441</v>
      </c>
      <c r="C74" s="12"/>
      <c r="D74" s="6"/>
    </row>
    <row r="75" spans="1:4" s="9" customFormat="1" x14ac:dyDescent="0.25">
      <c r="A75" s="6" t="s">
        <v>414</v>
      </c>
      <c r="B75" s="13" t="s">
        <v>442</v>
      </c>
      <c r="C75" s="12"/>
      <c r="D75" s="6"/>
    </row>
    <row r="76" spans="1:4" s="9" customFormat="1" x14ac:dyDescent="0.25">
      <c r="A76" s="6" t="s">
        <v>414</v>
      </c>
      <c r="B76" s="13" t="s">
        <v>473</v>
      </c>
      <c r="C76" s="12"/>
      <c r="D76" s="6"/>
    </row>
    <row r="77" spans="1:4" s="9" customFormat="1" x14ac:dyDescent="0.25">
      <c r="A77" s="6" t="s">
        <v>414</v>
      </c>
      <c r="B77" s="13" t="s">
        <v>474</v>
      </c>
      <c r="C77" s="12"/>
      <c r="D77" s="6"/>
    </row>
    <row r="78" spans="1:4" s="9" customFormat="1" x14ac:dyDescent="0.25">
      <c r="A78" s="6" t="s">
        <v>414</v>
      </c>
      <c r="B78" s="13" t="s">
        <v>475</v>
      </c>
      <c r="C78" s="12"/>
      <c r="D78" s="6"/>
    </row>
    <row r="79" spans="1:4" s="9" customFormat="1" x14ac:dyDescent="0.25">
      <c r="A79" s="6" t="s">
        <v>414</v>
      </c>
      <c r="B79" s="13" t="s">
        <v>476</v>
      </c>
      <c r="C79" s="12"/>
      <c r="D79" s="6"/>
    </row>
    <row r="80" spans="1:4" s="9" customFormat="1" x14ac:dyDescent="0.25">
      <c r="A80" s="6" t="s">
        <v>414</v>
      </c>
      <c r="B80" s="13" t="s">
        <v>477</v>
      </c>
      <c r="C80" s="12"/>
      <c r="D80" s="6"/>
    </row>
    <row r="81" spans="1:4" s="9" customFormat="1" x14ac:dyDescent="0.25">
      <c r="A81" s="6" t="s">
        <v>414</v>
      </c>
      <c r="B81" s="13" t="s">
        <v>478</v>
      </c>
      <c r="C81" s="12"/>
      <c r="D81" s="6"/>
    </row>
    <row r="82" spans="1:4" s="9" customFormat="1" x14ac:dyDescent="0.25">
      <c r="A82" s="6" t="s">
        <v>414</v>
      </c>
      <c r="B82" s="13" t="s">
        <v>479</v>
      </c>
      <c r="C82" s="12"/>
      <c r="D82" s="6"/>
    </row>
    <row r="83" spans="1:4" s="9" customFormat="1" x14ac:dyDescent="0.25">
      <c r="A83" s="6" t="s">
        <v>414</v>
      </c>
      <c r="B83" s="13" t="s">
        <v>480</v>
      </c>
      <c r="C83" s="12"/>
      <c r="D83" s="6"/>
    </row>
    <row r="84" spans="1:4" s="9" customFormat="1" ht="30" x14ac:dyDescent="0.25">
      <c r="A84" s="17" t="s">
        <v>413</v>
      </c>
      <c r="B84" s="17" t="s">
        <v>190</v>
      </c>
      <c r="C84" s="18" t="s">
        <v>657</v>
      </c>
      <c r="D84" s="17" t="s">
        <v>282</v>
      </c>
    </row>
    <row r="85" spans="1:4" s="9" customFormat="1" ht="30" x14ac:dyDescent="0.25">
      <c r="A85" s="17" t="s">
        <v>413</v>
      </c>
      <c r="B85" s="17" t="s">
        <v>191</v>
      </c>
      <c r="C85" s="18" t="s">
        <v>658</v>
      </c>
      <c r="D85" s="17" t="s">
        <v>282</v>
      </c>
    </row>
    <row r="86" spans="1:4" s="9" customFormat="1" ht="45" x14ac:dyDescent="0.25">
      <c r="A86" s="17" t="s">
        <v>413</v>
      </c>
      <c r="B86" s="17" t="s">
        <v>192</v>
      </c>
      <c r="C86" s="18" t="s">
        <v>387</v>
      </c>
      <c r="D86" s="17" t="s">
        <v>283</v>
      </c>
    </row>
    <row r="87" spans="1:4" s="9" customFormat="1" ht="30" x14ac:dyDescent="0.25">
      <c r="A87" s="17" t="s">
        <v>413</v>
      </c>
      <c r="B87" s="17" t="s">
        <v>193</v>
      </c>
      <c r="C87" s="18" t="s">
        <v>388</v>
      </c>
      <c r="D87" s="17" t="s">
        <v>283</v>
      </c>
    </row>
    <row r="88" spans="1:4" s="9" customFormat="1" ht="30" x14ac:dyDescent="0.25">
      <c r="A88" s="17" t="s">
        <v>413</v>
      </c>
      <c r="B88" s="17" t="s">
        <v>194</v>
      </c>
      <c r="C88" s="18" t="s">
        <v>659</v>
      </c>
      <c r="D88" s="17" t="s">
        <v>283</v>
      </c>
    </row>
    <row r="89" spans="1:4" s="9" customFormat="1" ht="30" x14ac:dyDescent="0.25">
      <c r="A89" s="17" t="s">
        <v>413</v>
      </c>
      <c r="B89" s="17" t="s">
        <v>195</v>
      </c>
      <c r="C89" s="18" t="s">
        <v>389</v>
      </c>
      <c r="D89" s="17" t="s">
        <v>283</v>
      </c>
    </row>
    <row r="90" spans="1:4" s="9" customFormat="1" ht="30" x14ac:dyDescent="0.25">
      <c r="A90" s="17" t="s">
        <v>413</v>
      </c>
      <c r="B90" s="17" t="s">
        <v>196</v>
      </c>
      <c r="C90" s="18" t="s">
        <v>390</v>
      </c>
      <c r="D90" s="17" t="s">
        <v>283</v>
      </c>
    </row>
    <row r="91" spans="1:4" s="9" customFormat="1" ht="60" x14ac:dyDescent="0.25">
      <c r="A91" s="17" t="s">
        <v>413</v>
      </c>
      <c r="B91" s="17" t="s">
        <v>197</v>
      </c>
      <c r="C91" s="18" t="s">
        <v>660</v>
      </c>
      <c r="D91" s="17" t="s">
        <v>283</v>
      </c>
    </row>
    <row r="92" spans="1:4" s="9" customFormat="1" x14ac:dyDescent="0.25">
      <c r="A92" s="17" t="s">
        <v>413</v>
      </c>
      <c r="B92" s="17" t="s">
        <v>198</v>
      </c>
      <c r="C92" s="18" t="s">
        <v>391</v>
      </c>
      <c r="D92" s="17" t="s">
        <v>283</v>
      </c>
    </row>
    <row r="93" spans="1:4" s="9" customFormat="1" ht="45" x14ac:dyDescent="0.25">
      <c r="A93" s="17" t="s">
        <v>413</v>
      </c>
      <c r="B93" s="17" t="s">
        <v>199</v>
      </c>
      <c r="C93" s="18" t="s">
        <v>661</v>
      </c>
      <c r="D93" s="17" t="s">
        <v>283</v>
      </c>
    </row>
    <row r="94" spans="1:4" s="9" customFormat="1" x14ac:dyDescent="0.25">
      <c r="A94" s="17" t="s">
        <v>413</v>
      </c>
      <c r="B94" s="17" t="s">
        <v>200</v>
      </c>
      <c r="C94" s="18" t="s">
        <v>392</v>
      </c>
      <c r="D94" s="17" t="s">
        <v>283</v>
      </c>
    </row>
    <row r="95" spans="1:4" s="9" customFormat="1" ht="30" x14ac:dyDescent="0.25">
      <c r="A95" s="17" t="s">
        <v>413</v>
      </c>
      <c r="B95" s="17" t="s">
        <v>201</v>
      </c>
      <c r="C95" s="18" t="s">
        <v>393</v>
      </c>
      <c r="D95" s="17" t="s">
        <v>282</v>
      </c>
    </row>
    <row r="96" spans="1:4" s="9" customFormat="1" ht="30" x14ac:dyDescent="0.25">
      <c r="A96" s="17" t="s">
        <v>413</v>
      </c>
      <c r="B96" s="17" t="s">
        <v>202</v>
      </c>
      <c r="C96" s="18" t="s">
        <v>394</v>
      </c>
      <c r="D96" s="17" t="s">
        <v>284</v>
      </c>
    </row>
    <row r="97" spans="1:4" s="9" customFormat="1" ht="30" x14ac:dyDescent="0.25">
      <c r="A97" s="17" t="s">
        <v>413</v>
      </c>
      <c r="B97" s="17" t="s">
        <v>203</v>
      </c>
      <c r="C97" s="18" t="s">
        <v>395</v>
      </c>
      <c r="D97" s="17" t="s">
        <v>284</v>
      </c>
    </row>
    <row r="98" spans="1:4" s="9" customFormat="1" x14ac:dyDescent="0.25">
      <c r="A98" s="17" t="s">
        <v>413</v>
      </c>
      <c r="B98" s="17" t="s">
        <v>204</v>
      </c>
      <c r="C98" s="18" t="s">
        <v>396</v>
      </c>
      <c r="D98" s="17" t="s">
        <v>283</v>
      </c>
    </row>
    <row r="99" spans="1:4" s="9" customFormat="1" ht="30" x14ac:dyDescent="0.25">
      <c r="A99" s="17" t="s">
        <v>413</v>
      </c>
      <c r="B99" s="17" t="s">
        <v>205</v>
      </c>
      <c r="C99" s="18" t="s">
        <v>397</v>
      </c>
      <c r="D99" s="17" t="s">
        <v>283</v>
      </c>
    </row>
    <row r="100" spans="1:4" s="9" customFormat="1" x14ac:dyDescent="0.25">
      <c r="A100" s="17" t="s">
        <v>413</v>
      </c>
      <c r="B100" s="17" t="s">
        <v>206</v>
      </c>
      <c r="C100" s="18" t="s">
        <v>398</v>
      </c>
      <c r="D100" s="17" t="s">
        <v>284</v>
      </c>
    </row>
    <row r="101" spans="1:4" s="9" customFormat="1" x14ac:dyDescent="0.25">
      <c r="A101" s="17" t="s">
        <v>413</v>
      </c>
      <c r="B101" s="17" t="s">
        <v>207</v>
      </c>
      <c r="C101" s="18" t="s">
        <v>399</v>
      </c>
      <c r="D101" s="17" t="s">
        <v>284</v>
      </c>
    </row>
    <row r="102" spans="1:4" s="9" customFormat="1" x14ac:dyDescent="0.25">
      <c r="A102" s="17" t="s">
        <v>413</v>
      </c>
      <c r="B102" s="17" t="s">
        <v>208</v>
      </c>
      <c r="C102" s="18" t="s">
        <v>400</v>
      </c>
      <c r="D102" s="17" t="s">
        <v>283</v>
      </c>
    </row>
    <row r="103" spans="1:4" s="9" customFormat="1" ht="45" x14ac:dyDescent="0.25">
      <c r="A103" s="17" t="s">
        <v>413</v>
      </c>
      <c r="B103" s="17" t="s">
        <v>209</v>
      </c>
      <c r="C103" s="18" t="s">
        <v>401</v>
      </c>
      <c r="D103" s="17" t="s">
        <v>283</v>
      </c>
    </row>
    <row r="104" spans="1:4" s="9" customFormat="1" ht="45" x14ac:dyDescent="0.25">
      <c r="A104" s="17" t="s">
        <v>413</v>
      </c>
      <c r="B104" s="17" t="s">
        <v>210</v>
      </c>
      <c r="C104" s="18" t="s">
        <v>402</v>
      </c>
      <c r="D104" s="17" t="s">
        <v>283</v>
      </c>
    </row>
    <row r="105" spans="1:4" s="9" customFormat="1" x14ac:dyDescent="0.25">
      <c r="A105" s="8" t="s">
        <v>414</v>
      </c>
      <c r="B105" s="8" t="s">
        <v>443</v>
      </c>
      <c r="C105" s="10"/>
      <c r="D105" s="8"/>
    </row>
    <row r="106" spans="1:4" s="9" customFormat="1" x14ac:dyDescent="0.25">
      <c r="A106" s="8" t="s">
        <v>414</v>
      </c>
      <c r="B106" s="8" t="s">
        <v>444</v>
      </c>
      <c r="C106" s="10"/>
      <c r="D106" s="8"/>
    </row>
    <row r="107" spans="1:4" s="9" customFormat="1" x14ac:dyDescent="0.25">
      <c r="A107" s="8" t="s">
        <v>414</v>
      </c>
      <c r="B107" s="8" t="s">
        <v>445</v>
      </c>
      <c r="C107" s="10"/>
      <c r="D107" s="8"/>
    </row>
    <row r="108" spans="1:4" s="9" customFormat="1" x14ac:dyDescent="0.25">
      <c r="A108" s="8" t="s">
        <v>414</v>
      </c>
      <c r="B108" s="8" t="s">
        <v>446</v>
      </c>
      <c r="C108" s="10"/>
      <c r="D108" s="8"/>
    </row>
    <row r="109" spans="1:4" s="9" customFormat="1" x14ac:dyDescent="0.25">
      <c r="A109" s="8" t="s">
        <v>414</v>
      </c>
      <c r="B109" s="8" t="s">
        <v>447</v>
      </c>
      <c r="C109" s="10"/>
      <c r="D109" s="8"/>
    </row>
    <row r="110" spans="1:4" s="9" customFormat="1" x14ac:dyDescent="0.25">
      <c r="A110" s="8" t="s">
        <v>414</v>
      </c>
      <c r="B110" s="8" t="s">
        <v>448</v>
      </c>
      <c r="C110" s="10"/>
      <c r="D110" s="8"/>
    </row>
    <row r="111" spans="1:4" s="9" customFormat="1" x14ac:dyDescent="0.25">
      <c r="A111" s="8" t="s">
        <v>414</v>
      </c>
      <c r="B111" s="8" t="s">
        <v>449</v>
      </c>
      <c r="C111" s="10"/>
      <c r="D111" s="8"/>
    </row>
    <row r="112" spans="1:4" s="9" customFormat="1" x14ac:dyDescent="0.25">
      <c r="A112" s="8" t="s">
        <v>414</v>
      </c>
      <c r="B112" s="8" t="s">
        <v>450</v>
      </c>
      <c r="C112" s="10"/>
      <c r="D112" s="8"/>
    </row>
    <row r="113" spans="1:4" s="9" customFormat="1" x14ac:dyDescent="0.25">
      <c r="A113" s="8" t="s">
        <v>414</v>
      </c>
      <c r="B113" s="8" t="s">
        <v>451</v>
      </c>
      <c r="C113" s="10"/>
      <c r="D113" s="8"/>
    </row>
    <row r="114" spans="1:4" s="9" customFormat="1" x14ac:dyDescent="0.25">
      <c r="A114" s="8" t="s">
        <v>414</v>
      </c>
      <c r="B114" s="8" t="s">
        <v>452</v>
      </c>
      <c r="C114" s="10"/>
      <c r="D114" s="8"/>
    </row>
    <row r="115" spans="1:4" s="9" customFormat="1" x14ac:dyDescent="0.25">
      <c r="A115" s="8" t="s">
        <v>414</v>
      </c>
      <c r="B115" s="8" t="s">
        <v>453</v>
      </c>
      <c r="C115" s="10"/>
      <c r="D115" s="8"/>
    </row>
    <row r="116" spans="1:4" s="9" customFormat="1" x14ac:dyDescent="0.25">
      <c r="A116" s="8" t="s">
        <v>414</v>
      </c>
      <c r="B116" s="8" t="s">
        <v>454</v>
      </c>
      <c r="C116" s="10"/>
      <c r="D116" s="8"/>
    </row>
    <row r="117" spans="1:4" s="9" customFormat="1" x14ac:dyDescent="0.25">
      <c r="A117" s="8" t="s">
        <v>414</v>
      </c>
      <c r="B117" s="8" t="s">
        <v>455</v>
      </c>
      <c r="C117" s="10"/>
      <c r="D117" s="8"/>
    </row>
    <row r="118" spans="1:4" s="9" customFormat="1" x14ac:dyDescent="0.25">
      <c r="A118" s="8" t="s">
        <v>414</v>
      </c>
      <c r="B118" s="8" t="s">
        <v>456</v>
      </c>
      <c r="C118" s="10"/>
      <c r="D118" s="8"/>
    </row>
    <row r="119" spans="1:4" s="9" customFormat="1" x14ac:dyDescent="0.25">
      <c r="A119" s="8" t="s">
        <v>414</v>
      </c>
      <c r="B119" s="8" t="s">
        <v>457</v>
      </c>
      <c r="C119" s="10"/>
      <c r="D119" s="8"/>
    </row>
    <row r="120" spans="1:4" s="9" customFormat="1" x14ac:dyDescent="0.25">
      <c r="A120" s="8" t="s">
        <v>414</v>
      </c>
      <c r="B120" s="8" t="s">
        <v>548</v>
      </c>
      <c r="C120" s="10"/>
      <c r="D120" s="8"/>
    </row>
    <row r="121" spans="1:4" s="9" customFormat="1" x14ac:dyDescent="0.25">
      <c r="A121" s="8" t="s">
        <v>414</v>
      </c>
      <c r="B121" s="8" t="s">
        <v>549</v>
      </c>
      <c r="C121" s="10"/>
      <c r="D121" s="8"/>
    </row>
    <row r="122" spans="1:4" s="9" customFormat="1" x14ac:dyDescent="0.25">
      <c r="A122" s="8" t="s">
        <v>414</v>
      </c>
      <c r="B122" s="8" t="s">
        <v>550</v>
      </c>
      <c r="C122" s="10"/>
      <c r="D122" s="8"/>
    </row>
    <row r="123" spans="1:4" s="9" customFormat="1" x14ac:dyDescent="0.25">
      <c r="A123" s="8" t="s">
        <v>414</v>
      </c>
      <c r="B123" s="8" t="s">
        <v>551</v>
      </c>
      <c r="C123" s="10"/>
      <c r="D123" s="8"/>
    </row>
    <row r="124" spans="1:4" s="9" customFormat="1" x14ac:dyDescent="0.25">
      <c r="A124" s="8" t="s">
        <v>414</v>
      </c>
      <c r="B124" s="8" t="s">
        <v>552</v>
      </c>
      <c r="C124" s="10"/>
      <c r="D124" s="8"/>
    </row>
    <row r="125" spans="1:4" s="9" customFormat="1" x14ac:dyDescent="0.25">
      <c r="A125" s="8" t="s">
        <v>414</v>
      </c>
      <c r="B125" s="8" t="s">
        <v>553</v>
      </c>
      <c r="C125" s="10"/>
      <c r="D125" s="8"/>
    </row>
    <row r="126" spans="1:4" s="9" customFormat="1" x14ac:dyDescent="0.25">
      <c r="A126" s="8" t="s">
        <v>414</v>
      </c>
      <c r="B126" s="8" t="s">
        <v>554</v>
      </c>
      <c r="C126" s="10"/>
      <c r="D126" s="8"/>
    </row>
    <row r="127" spans="1:4" s="9" customFormat="1" ht="30" x14ac:dyDescent="0.25">
      <c r="A127" s="19" t="s">
        <v>413</v>
      </c>
      <c r="B127" s="19" t="s">
        <v>211</v>
      </c>
      <c r="C127" s="20" t="s">
        <v>403</v>
      </c>
      <c r="D127" s="19" t="s">
        <v>285</v>
      </c>
    </row>
    <row r="128" spans="1:4" s="9" customFormat="1" ht="45" x14ac:dyDescent="0.25">
      <c r="A128" s="19" t="s">
        <v>413</v>
      </c>
      <c r="B128" s="19" t="s">
        <v>212</v>
      </c>
      <c r="C128" s="20" t="s">
        <v>404</v>
      </c>
      <c r="D128" s="19" t="s">
        <v>286</v>
      </c>
    </row>
    <row r="129" spans="1:4" s="9" customFormat="1" x14ac:dyDescent="0.25">
      <c r="A129" s="19" t="s">
        <v>413</v>
      </c>
      <c r="B129" s="19" t="s">
        <v>213</v>
      </c>
      <c r="C129" s="20" t="s">
        <v>405</v>
      </c>
      <c r="D129" s="19" t="s">
        <v>285</v>
      </c>
    </row>
    <row r="130" spans="1:4" s="9" customFormat="1" ht="30" x14ac:dyDescent="0.25">
      <c r="A130" s="19" t="s">
        <v>413</v>
      </c>
      <c r="B130" s="19" t="s">
        <v>214</v>
      </c>
      <c r="C130" s="20" t="s">
        <v>406</v>
      </c>
      <c r="D130" s="19" t="s">
        <v>286</v>
      </c>
    </row>
    <row r="131" spans="1:4" s="9" customFormat="1" ht="30" x14ac:dyDescent="0.25">
      <c r="A131" s="19" t="s">
        <v>413</v>
      </c>
      <c r="B131" s="19" t="s">
        <v>215</v>
      </c>
      <c r="C131" s="20" t="s">
        <v>407</v>
      </c>
      <c r="D131" s="19" t="s">
        <v>287</v>
      </c>
    </row>
    <row r="132" spans="1:4" s="9" customFormat="1" ht="30" x14ac:dyDescent="0.25">
      <c r="A132" s="19" t="s">
        <v>413</v>
      </c>
      <c r="B132" s="19" t="s">
        <v>216</v>
      </c>
      <c r="C132" s="20" t="s">
        <v>408</v>
      </c>
      <c r="D132" s="19" t="s">
        <v>286</v>
      </c>
    </row>
    <row r="133" spans="1:4" s="9" customFormat="1" ht="45" x14ac:dyDescent="0.25">
      <c r="A133" s="19" t="s">
        <v>413</v>
      </c>
      <c r="B133" s="19" t="s">
        <v>217</v>
      </c>
      <c r="C133" s="20" t="s">
        <v>409</v>
      </c>
      <c r="D133" s="19" t="s">
        <v>285</v>
      </c>
    </row>
    <row r="134" spans="1:4" s="9" customFormat="1" x14ac:dyDescent="0.25">
      <c r="A134" s="7" t="s">
        <v>414</v>
      </c>
      <c r="B134" s="7" t="s">
        <v>458</v>
      </c>
      <c r="C134" s="11"/>
      <c r="D134" s="7"/>
    </row>
    <row r="135" spans="1:4" s="9" customFormat="1" x14ac:dyDescent="0.25">
      <c r="A135" s="7" t="s">
        <v>414</v>
      </c>
      <c r="B135" s="7" t="s">
        <v>459</v>
      </c>
      <c r="C135" s="11"/>
      <c r="D135" s="7"/>
    </row>
    <row r="136" spans="1:4" s="9" customFormat="1" x14ac:dyDescent="0.25">
      <c r="A136" s="7" t="s">
        <v>414</v>
      </c>
      <c r="B136" s="7" t="s">
        <v>460</v>
      </c>
      <c r="C136" s="11"/>
      <c r="D136" s="7"/>
    </row>
    <row r="137" spans="1:4" x14ac:dyDescent="0.25">
      <c r="A137" s="7" t="s">
        <v>414</v>
      </c>
      <c r="B137" s="7" t="s">
        <v>461</v>
      </c>
      <c r="C137" s="14"/>
      <c r="D137" s="7"/>
    </row>
    <row r="138" spans="1:4" x14ac:dyDescent="0.25">
      <c r="A138" s="7" t="s">
        <v>414</v>
      </c>
      <c r="B138" s="7" t="s">
        <v>462</v>
      </c>
      <c r="C138" s="11"/>
      <c r="D138" s="7"/>
    </row>
    <row r="139" spans="1:4" x14ac:dyDescent="0.25">
      <c r="A139" s="7" t="s">
        <v>414</v>
      </c>
      <c r="B139" s="7" t="s">
        <v>463</v>
      </c>
      <c r="C139" s="11"/>
      <c r="D139" s="7"/>
    </row>
    <row r="140" spans="1:4" x14ac:dyDescent="0.25">
      <c r="A140" s="7" t="s">
        <v>414</v>
      </c>
      <c r="B140" s="7" t="s">
        <v>464</v>
      </c>
      <c r="C140" s="11"/>
      <c r="D140" s="7"/>
    </row>
    <row r="141" spans="1:4" x14ac:dyDescent="0.25">
      <c r="A141" s="7" t="s">
        <v>414</v>
      </c>
      <c r="B141" s="7" t="s">
        <v>465</v>
      </c>
      <c r="C141" s="14"/>
      <c r="D141" s="7"/>
    </row>
    <row r="142" spans="1:4" x14ac:dyDescent="0.25">
      <c r="A142" s="7" t="s">
        <v>414</v>
      </c>
      <c r="B142" s="7" t="s">
        <v>466</v>
      </c>
      <c r="C142" s="11"/>
      <c r="D142" s="7"/>
    </row>
    <row r="143" spans="1:4" x14ac:dyDescent="0.25">
      <c r="A143" s="7" t="s">
        <v>414</v>
      </c>
      <c r="B143" s="7" t="s">
        <v>467</v>
      </c>
      <c r="C143" s="11"/>
      <c r="D143" s="7"/>
    </row>
    <row r="144" spans="1:4" x14ac:dyDescent="0.25">
      <c r="A144" s="7" t="s">
        <v>414</v>
      </c>
      <c r="B144" s="7" t="s">
        <v>468</v>
      </c>
      <c r="C144" s="11"/>
      <c r="D144" s="7"/>
    </row>
    <row r="145" spans="1:4" x14ac:dyDescent="0.25">
      <c r="A145" s="7" t="s">
        <v>414</v>
      </c>
      <c r="B145" s="7" t="s">
        <v>469</v>
      </c>
      <c r="C145" s="14"/>
      <c r="D145" s="7"/>
    </row>
    <row r="146" spans="1:4" x14ac:dyDescent="0.25">
      <c r="A146" s="7" t="s">
        <v>414</v>
      </c>
      <c r="B146" s="7" t="s">
        <v>470</v>
      </c>
      <c r="C146" s="11"/>
      <c r="D146" s="7"/>
    </row>
    <row r="147" spans="1:4" x14ac:dyDescent="0.25">
      <c r="A147" s="7" t="s">
        <v>414</v>
      </c>
      <c r="B147" s="7" t="s">
        <v>471</v>
      </c>
      <c r="C147" s="11"/>
      <c r="D147" s="7"/>
    </row>
    <row r="148" spans="1:4" x14ac:dyDescent="0.25">
      <c r="A148" s="7" t="s">
        <v>414</v>
      </c>
      <c r="B148" s="7" t="s">
        <v>472</v>
      </c>
      <c r="C148" s="11"/>
      <c r="D148" s="7"/>
    </row>
  </sheetData>
  <autoFilter ref="A1:D133" xr:uid="{7CE1234B-2069-4FE9-B0B8-EF02123391C9}"/>
  <phoneticPr fontId="8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3C7536FE-A641-47AC-A495-987D8C3DCFBA}">
          <x14:formula1>
            <xm:f>Słowniki!$Q$2:$Q$3</xm:f>
          </x14:formula1>
          <xm:sqref>D2:D83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D5207FA8-A21F-48D9-B0EF-F9D8117F883B}">
          <x14:formula1>
            <xm:f>Słowniki!$Q$4:$Q$7</xm:f>
          </x14:formula1>
          <xm:sqref>D84:D126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2C6A63F8-50CC-4497-9D11-BF44E279AB3E}">
          <x14:formula1>
            <xm:f>Słowniki!$Q$8:$Q$10</xm:f>
          </x14:formula1>
          <xm:sqref>D127:D148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58C0-8CCF-4D27-B6E9-29292904EE30}">
  <dimension ref="A1:R10"/>
  <sheetViews>
    <sheetView zoomScale="85" zoomScaleNormal="85" workbookViewId="0">
      <selection activeCell="E35" sqref="E35"/>
    </sheetView>
  </sheetViews>
  <sheetFormatPr defaultRowHeight="15" x14ac:dyDescent="0.25"/>
  <cols>
    <col min="1" max="1" width="12.85546875" style="61" customWidth="1"/>
    <col min="2" max="2" width="33.140625" style="61" customWidth="1"/>
    <col min="3" max="3" width="1.85546875" style="164" customWidth="1"/>
    <col min="4" max="4" width="17.42578125" style="61" customWidth="1"/>
    <col min="5" max="5" width="31" style="61" customWidth="1"/>
    <col min="6" max="6" width="1.7109375" style="164" customWidth="1"/>
    <col min="7" max="7" width="18.42578125" style="61" customWidth="1"/>
    <col min="8" max="8" width="25.85546875" style="61" customWidth="1"/>
    <col min="9" max="9" width="1.5703125" style="164" customWidth="1"/>
    <col min="10" max="10" width="42.140625" style="61" customWidth="1"/>
    <col min="11" max="11" width="1.42578125" style="164" customWidth="1"/>
    <col min="12" max="12" width="20" style="61" customWidth="1"/>
    <col min="13" max="13" width="18.42578125" style="61" customWidth="1"/>
    <col min="14" max="14" width="1.42578125" style="164" customWidth="1"/>
    <col min="15" max="15" width="24.5703125" style="61" customWidth="1"/>
    <col min="16" max="16" width="1.5703125" style="164" customWidth="1"/>
    <col min="17" max="17" width="9" style="61" customWidth="1"/>
    <col min="18" max="18" width="39" style="61" customWidth="1"/>
    <col min="19" max="16384" width="9.140625" style="61"/>
  </cols>
  <sheetData>
    <row r="1" spans="1:18" s="63" customFormat="1" ht="76.5" x14ac:dyDescent="0.25">
      <c r="A1" s="160" t="s">
        <v>90</v>
      </c>
      <c r="B1" s="160" t="s">
        <v>82</v>
      </c>
      <c r="C1" s="161"/>
      <c r="D1" s="160" t="s">
        <v>53</v>
      </c>
      <c r="E1" s="160" t="s">
        <v>91</v>
      </c>
      <c r="F1" s="162"/>
      <c r="G1" s="160" t="s">
        <v>110</v>
      </c>
      <c r="H1" s="160" t="s">
        <v>96</v>
      </c>
      <c r="I1" s="162"/>
      <c r="J1" s="63" t="s">
        <v>103</v>
      </c>
      <c r="K1" s="162"/>
      <c r="L1" s="160" t="s">
        <v>109</v>
      </c>
      <c r="M1" s="160" t="s">
        <v>96</v>
      </c>
      <c r="N1" s="162"/>
      <c r="O1" s="163" t="s">
        <v>325</v>
      </c>
      <c r="P1" s="164"/>
      <c r="Q1" s="816" t="s">
        <v>326</v>
      </c>
      <c r="R1" s="816"/>
    </row>
    <row r="2" spans="1:18" x14ac:dyDescent="0.25">
      <c r="A2" s="73" t="s">
        <v>133</v>
      </c>
      <c r="B2" s="63" t="s">
        <v>134</v>
      </c>
      <c r="D2" s="61" t="s">
        <v>59</v>
      </c>
      <c r="E2" s="61" t="s">
        <v>92</v>
      </c>
      <c r="G2" s="61" t="s">
        <v>57</v>
      </c>
      <c r="H2" s="61" t="s">
        <v>100</v>
      </c>
      <c r="J2" s="61" t="s">
        <v>101</v>
      </c>
      <c r="L2" s="61" t="s">
        <v>57</v>
      </c>
      <c r="M2" s="61" t="s">
        <v>100</v>
      </c>
      <c r="O2" s="61" t="s">
        <v>221</v>
      </c>
      <c r="Q2" s="61" t="s">
        <v>281</v>
      </c>
      <c r="R2" s="61" t="s">
        <v>327</v>
      </c>
    </row>
    <row r="3" spans="1:18" x14ac:dyDescent="0.25">
      <c r="D3" s="61" t="s">
        <v>60</v>
      </c>
      <c r="E3" s="61" t="s">
        <v>94</v>
      </c>
      <c r="G3" s="61" t="s">
        <v>99</v>
      </c>
      <c r="H3" s="61" t="s">
        <v>97</v>
      </c>
      <c r="J3" s="61" t="s">
        <v>102</v>
      </c>
      <c r="L3" s="61" t="s">
        <v>99</v>
      </c>
      <c r="M3" s="61" t="s">
        <v>97</v>
      </c>
      <c r="O3" s="61" t="s">
        <v>222</v>
      </c>
      <c r="Q3" s="61" t="s">
        <v>280</v>
      </c>
      <c r="R3" s="61" t="s">
        <v>328</v>
      </c>
    </row>
    <row r="4" spans="1:18" x14ac:dyDescent="0.25">
      <c r="D4" s="61" t="s">
        <v>95</v>
      </c>
      <c r="E4" s="61" t="s">
        <v>93</v>
      </c>
      <c r="L4" s="61" t="s">
        <v>56</v>
      </c>
      <c r="M4" s="61" t="s">
        <v>98</v>
      </c>
      <c r="Q4" s="165" t="s">
        <v>283</v>
      </c>
      <c r="R4" s="165" t="s">
        <v>329</v>
      </c>
    </row>
    <row r="5" spans="1:18" x14ac:dyDescent="0.25">
      <c r="Q5" s="165" t="s">
        <v>282</v>
      </c>
      <c r="R5" s="165" t="s">
        <v>330</v>
      </c>
    </row>
    <row r="6" spans="1:18" x14ac:dyDescent="0.25">
      <c r="Q6" s="165" t="s">
        <v>284</v>
      </c>
      <c r="R6" s="165" t="s">
        <v>331</v>
      </c>
    </row>
    <row r="7" spans="1:18" x14ac:dyDescent="0.25">
      <c r="Q7" s="165" t="s">
        <v>336</v>
      </c>
      <c r="R7" s="165" t="s">
        <v>332</v>
      </c>
    </row>
    <row r="8" spans="1:18" x14ac:dyDescent="0.25">
      <c r="Q8" s="61" t="s">
        <v>287</v>
      </c>
      <c r="R8" s="61" t="s">
        <v>333</v>
      </c>
    </row>
    <row r="9" spans="1:18" x14ac:dyDescent="0.25">
      <c r="Q9" s="61" t="s">
        <v>286</v>
      </c>
      <c r="R9" s="61" t="s">
        <v>334</v>
      </c>
    </row>
    <row r="10" spans="1:18" x14ac:dyDescent="0.25">
      <c r="Q10" s="61" t="s">
        <v>285</v>
      </c>
      <c r="R10" s="61" t="s">
        <v>335</v>
      </c>
    </row>
  </sheetData>
  <sheetProtection algorithmName="SHA-512" hashValue="6OWX8c88ifSGTdPCOC31R76esveLIp6Nk70uQ5ZDEHGvyp/RzcwHpxM7mk8T1c4h+m7JzYcpUIkkjM/hKP/2IA==" saltValue="GRDP8GOYXIXwxVFOZxcNvQ==" spinCount="100000" sheet="1" objects="1" scenarios="1" selectLockedCells="1" autoFilter="0"/>
  <mergeCells count="1">
    <mergeCell ref="Q1:R1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Elektr_IIst-program szczegółowy</vt:lpstr>
      <vt:lpstr>Wskaźniki</vt:lpstr>
      <vt:lpstr>Matryca</vt:lpstr>
      <vt:lpstr>Matryca_fakultety</vt:lpstr>
      <vt:lpstr>Efekty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2026-10-06T10:05:41Z</dcterms:modified>
</cp:coreProperties>
</file>